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ORENO\Documents\FUGA-CONTRATO-18-2022\Obligación 3 Seguiimiento temas SGC\Marzo\Plan de austeridad 2022\"/>
    </mc:Choice>
  </mc:AlternateContent>
  <xr:revisionPtr revIDLastSave="0" documentId="8_{4D4301BC-5BF4-4E98-BD55-67D58C34638D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Seguimiento" sheetId="5" state="hidden" r:id="rId1"/>
    <sheet name="Matriz Planes Institucionales " sheetId="3" r:id="rId2"/>
    <sheet name="Listas FUGA" sheetId="4" state="hidden" r:id="rId3"/>
  </sheets>
  <externalReferences>
    <externalReference r:id="rId4"/>
  </externalReferences>
  <definedNames>
    <definedName name="_xlnm.Print_Area" localSheetId="1">'Matriz Planes Institucionales '!$A$1:$AF$34</definedName>
    <definedName name="ob1_">#REF!</definedName>
    <definedName name="ob2_">#REF!</definedName>
    <definedName name="ob3_">#REF!</definedName>
    <definedName name="ob4_">#REF!</definedName>
    <definedName name="ob5_">#REF!</definedName>
    <definedName name="objetivos">[1]Listas!$L$3:$L$8</definedName>
    <definedName name="Proyect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2" i="3" l="1"/>
  <c r="U22" i="3"/>
  <c r="O22" i="3"/>
  <c r="I22" i="3"/>
  <c r="AA21" i="3"/>
  <c r="U21" i="3"/>
  <c r="O21" i="3"/>
  <c r="N45" i="5" l="1"/>
  <c r="N44" i="5"/>
  <c r="M44" i="5"/>
  <c r="L44" i="5"/>
  <c r="K44" i="5"/>
  <c r="N39" i="5"/>
  <c r="M39" i="5"/>
  <c r="F37" i="5"/>
  <c r="G37" i="5" s="1"/>
  <c r="N26" i="5"/>
  <c r="M26" i="5"/>
  <c r="L26" i="5"/>
  <c r="K26" i="5"/>
  <c r="F19" i="5"/>
  <c r="G19" i="5" s="1"/>
  <c r="N12" i="5"/>
  <c r="M12" i="5"/>
  <c r="L12" i="5"/>
  <c r="K12" i="5"/>
  <c r="M5" i="5"/>
  <c r="F3" i="5"/>
  <c r="G3" i="5" s="1"/>
  <c r="F38" i="5" l="1"/>
  <c r="M46" i="5"/>
  <c r="F20" i="5"/>
  <c r="F4" i="5"/>
  <c r="F5" i="5" s="1"/>
  <c r="G5" i="5" s="1"/>
  <c r="N46" i="5"/>
  <c r="F39" i="5"/>
  <c r="G38" i="5"/>
  <c r="F6" i="5"/>
  <c r="F21" i="5"/>
  <c r="G20" i="5"/>
  <c r="G4" i="5"/>
  <c r="H3" i="5" l="1"/>
  <c r="K4" i="5" s="1"/>
  <c r="K5" i="5" s="1"/>
  <c r="G39" i="5"/>
  <c r="F40" i="5"/>
  <c r="G21" i="5"/>
  <c r="H19" i="5" s="1"/>
  <c r="K20" i="5" s="1"/>
  <c r="F22" i="5"/>
  <c r="F7" i="5"/>
  <c r="G6" i="5"/>
  <c r="K38" i="5"/>
  <c r="F8" i="5" l="1"/>
  <c r="G7" i="5"/>
  <c r="F23" i="5"/>
  <c r="G22" i="5"/>
  <c r="F41" i="5"/>
  <c r="G40" i="5"/>
  <c r="K27" i="5"/>
  <c r="K28" i="5" s="1"/>
  <c r="K21" i="5"/>
  <c r="K39" i="5"/>
  <c r="K45" i="5"/>
  <c r="F42" i="5" l="1"/>
  <c r="G41" i="5"/>
  <c r="G8" i="5"/>
  <c r="H6" i="5" s="1"/>
  <c r="L4" i="5" s="1"/>
  <c r="L5" i="5" s="1"/>
  <c r="F9" i="5"/>
  <c r="K46" i="5"/>
  <c r="F24" i="5"/>
  <c r="G23" i="5"/>
  <c r="F10" i="5" l="1"/>
  <c r="G9" i="5"/>
  <c r="G24" i="5"/>
  <c r="H22" i="5" s="1"/>
  <c r="L20" i="5" s="1"/>
  <c r="F25" i="5"/>
  <c r="G42" i="5"/>
  <c r="F43" i="5"/>
  <c r="G43" i="5" l="1"/>
  <c r="F44" i="5"/>
  <c r="L27" i="5"/>
  <c r="L28" i="5" s="1"/>
  <c r="L21" i="5"/>
  <c r="F26" i="5"/>
  <c r="G25" i="5"/>
  <c r="G10" i="5"/>
  <c r="F11" i="5"/>
  <c r="L38" i="5"/>
  <c r="H37" i="5"/>
  <c r="L39" i="5" l="1"/>
  <c r="L45" i="5"/>
  <c r="G44" i="5"/>
  <c r="F45" i="5"/>
  <c r="G26" i="5"/>
  <c r="F27" i="5"/>
  <c r="F12" i="5"/>
  <c r="G11" i="5"/>
  <c r="H9" i="5" s="1"/>
  <c r="L46" i="5" l="1"/>
  <c r="G27" i="5"/>
  <c r="H25" i="5" s="1"/>
  <c r="M20" i="5" s="1"/>
  <c r="F28" i="5"/>
  <c r="F46" i="5"/>
  <c r="G45" i="5"/>
  <c r="G12" i="5"/>
  <c r="F13" i="5"/>
  <c r="G13" i="5" l="1"/>
  <c r="F14" i="5"/>
  <c r="G14" i="5" s="1"/>
  <c r="M21" i="5"/>
  <c r="M27" i="5"/>
  <c r="H12" i="5"/>
  <c r="N4" i="5" s="1"/>
  <c r="N5" i="5" s="1"/>
  <c r="F29" i="5"/>
  <c r="G28" i="5"/>
  <c r="G46" i="5"/>
  <c r="F47" i="5"/>
  <c r="G29" i="5" l="1"/>
  <c r="F30" i="5"/>
  <c r="G30" i="5" s="1"/>
  <c r="M28" i="5"/>
  <c r="F48" i="5"/>
  <c r="G48" i="5" s="1"/>
  <c r="H43" i="5" s="1"/>
  <c r="G47" i="5"/>
  <c r="H28" i="5"/>
  <c r="N20" i="5" s="1"/>
  <c r="N21" i="5" l="1"/>
  <c r="N27" i="5"/>
  <c r="N28" i="5" l="1"/>
  <c r="I2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JLOPEZ</author>
  </authors>
  <commentList>
    <comment ref="L10" authorId="0" shapeId="0" xr:uid="{A9F55E98-B5B4-4F7B-B4B4-CA168721D482}">
      <text>
        <r>
          <rPr>
            <b/>
            <sz val="9"/>
            <color indexed="81"/>
            <rFont val="Tahoma"/>
            <family val="2"/>
          </rPr>
          <t>estos valores se tomaron con base en la cantidad de impresiones sobre la vida util del toner</t>
        </r>
      </text>
    </comment>
    <comment ref="L19" authorId="0" shapeId="0" xr:uid="{77E4E9F0-6092-498D-ADFE-19C082BE9740}">
      <text>
        <r>
          <rPr>
            <sz val="9"/>
            <color indexed="81"/>
            <rFont val="Tahoma"/>
            <family val="2"/>
          </rPr>
          <t>tomado de
informes de austeridad</t>
        </r>
      </text>
    </comment>
    <comment ref="Q43" authorId="1" shapeId="0" xr:uid="{3FCE943D-26F0-46A2-A17E-AF39408D19B9}">
      <text>
        <r>
          <rPr>
            <b/>
            <sz val="9"/>
            <color indexed="81"/>
            <rFont val="Tahoma"/>
            <family val="2"/>
          </rPr>
          <t>JLOPEZ:</t>
        </r>
        <r>
          <rPr>
            <sz val="9"/>
            <color indexed="81"/>
            <rFont val="Tahoma"/>
            <family val="2"/>
          </rPr>
          <t xml:space="preserve">
valor ponderado de los toner en inventario</t>
        </r>
      </text>
    </comment>
  </commentList>
</comments>
</file>

<file path=xl/sharedStrings.xml><?xml version="1.0" encoding="utf-8"?>
<sst xmlns="http://schemas.openxmlformats.org/spreadsheetml/2006/main" count="244" uniqueCount="140">
  <si>
    <t>FECHA</t>
  </si>
  <si>
    <t>INICIAL</t>
  </si>
  <si>
    <t>FINAL</t>
  </si>
  <si>
    <t>INFORMACIÓN DEL PLAN INSTITUCIONAL</t>
  </si>
  <si>
    <t>Objetivos estratégicos</t>
  </si>
  <si>
    <t xml:space="preserve">Proyectos de Inversión </t>
  </si>
  <si>
    <t xml:space="preserve">Proyecto de inversión FUGA </t>
  </si>
  <si>
    <t>Nombre del plan:</t>
  </si>
  <si>
    <t>Objetivo general del plan:</t>
  </si>
  <si>
    <t>Procesos FUGA</t>
  </si>
  <si>
    <t>Recursos Físicos</t>
  </si>
  <si>
    <t>Gestión Financiera</t>
  </si>
  <si>
    <t>Gestión Jurídica</t>
  </si>
  <si>
    <t>Proceso responsable de la formulación del plan:</t>
  </si>
  <si>
    <t>Dependencias</t>
  </si>
  <si>
    <t xml:space="preserve">Dirección general </t>
  </si>
  <si>
    <t>Subdirección de Gestión Corporativa</t>
  </si>
  <si>
    <t>Subdirección Artística y Cultural</t>
  </si>
  <si>
    <t>Subdirección para la Gestión del Centro de Bogotá</t>
  </si>
  <si>
    <t>Oficina Asesora Jurídica</t>
  </si>
  <si>
    <t>Oficina Asesora de Planeación</t>
  </si>
  <si>
    <t>Oficina de Control Interno</t>
  </si>
  <si>
    <t>Link de publicación del plan:</t>
  </si>
  <si>
    <t>Misón</t>
  </si>
  <si>
    <t>Visión</t>
  </si>
  <si>
    <t>Vigencia (Año)</t>
  </si>
  <si>
    <t>Alcance del plan:</t>
  </si>
  <si>
    <t>Viegencia del Plan:</t>
  </si>
  <si>
    <t>Instancia  responsable que aprueba, adopta  y toma decisiones frente al plan:</t>
  </si>
  <si>
    <t>ACTIVIDAD</t>
  </si>
  <si>
    <t>FÓRMULA DEL INDICADOR</t>
  </si>
  <si>
    <t>PRODUCTO ENTREGABLE</t>
  </si>
  <si>
    <t>Procentaje de cumplimiento</t>
  </si>
  <si>
    <t xml:space="preserve">Análisis Cualitativo de la gestión  </t>
  </si>
  <si>
    <t xml:space="preserve">Evidencia </t>
  </si>
  <si>
    <t>Análisis cualitativo</t>
  </si>
  <si>
    <t>Estado de la actividad</t>
  </si>
  <si>
    <t xml:space="preserve">Primera Línea de defensa </t>
  </si>
  <si>
    <t>Fecha</t>
  </si>
  <si>
    <t>ELABORÓ:</t>
  </si>
  <si>
    <t>Nombre:</t>
  </si>
  <si>
    <t>Cargo:</t>
  </si>
  <si>
    <t>Políticas de Operación</t>
  </si>
  <si>
    <t>Cumplimiento total  (80-100%)</t>
  </si>
  <si>
    <t>Avances en la gestión (60-79%)</t>
  </si>
  <si>
    <t>Sin gestión  (0-59%)</t>
  </si>
  <si>
    <t xml:space="preserve">1. Mejorar la calidad de vida de la ciudadanía al ampliar el acceso a la práctica y disfrute del arte y la cultura como parte de su cotidianidad en condiciones
de equidad. </t>
  </si>
  <si>
    <t>2. Potenciar a los creadores del Centro que quieran expresarse y ver en el arte, la cultura y la creatividad una forma de vida.</t>
  </si>
  <si>
    <t>3. Impulsar la reactivación física, económica y social del sector del antiguo Bronx y articularlo con las comunidades y territorios del centro de la ciudad
a partir del arte, la cultura y la creatividad</t>
  </si>
  <si>
    <t>4. Aumentar la apropiación del centro de la ciudad como un territorio diverso, de convivencia pacífica, encuentro y desarrollo desde la transformación
cultural</t>
  </si>
  <si>
    <t>5. Consolidar modelos de gestión, desarrollando capacidades del talento humano y optimizando los recursos tecnológicos, físicos y financieros para
dar respuesta eficaz a las necesidades de la ciudadanía y grupos de valor</t>
  </si>
  <si>
    <t>7682. Desarrollo y Fomento a las prácticas artísticas y culturales para dinamizar el centro de Bogotá</t>
  </si>
  <si>
    <t>7724. Mejoramiento y Conservación de la infraestructura cultural pública para el disfrute del centro de Bogotá</t>
  </si>
  <si>
    <t>7674. Desarrollo del Bronx Distrito Creativo en Bogotá</t>
  </si>
  <si>
    <t>7713. Fortalecimiento del ecosistema de la economía cultural y creativa del centro de Bogotá</t>
  </si>
  <si>
    <t>7664. Transformación Cultural de imaginarios del Centro de Bogotá</t>
  </si>
  <si>
    <t>7760- Modernización de la Arquitectura Institucional de la FUGA</t>
  </si>
  <si>
    <t>Planeación</t>
  </si>
  <si>
    <t>Servicio al ciudadano</t>
  </si>
  <si>
    <t>Gestión de las comunicaciones</t>
  </si>
  <si>
    <t>Gestión del Talento Humano</t>
  </si>
  <si>
    <t>Gestión de mejora</t>
  </si>
  <si>
    <t xml:space="preserve">Evaluación Independiente de la Gestión </t>
  </si>
  <si>
    <t>Transformación cultural para la revitalización del centro</t>
  </si>
  <si>
    <t xml:space="preserve">Gestión Documental </t>
  </si>
  <si>
    <t>Gestión de TIC</t>
  </si>
  <si>
    <t>Objetivos Estratégicos Asociados</t>
  </si>
  <si>
    <t>En el 2030, la FUGA será referente de articulación y gestión de iniciativas de transformación del territorio del Centro de Bogotá como símbolo distrital de desarrollo desde el potencial creativo, el arte y la cultura.</t>
  </si>
  <si>
    <t>La FUGA es la plataforma pública de la administración distrital que articula y gestiona la vitalización y transformación participativa del Centro de Bogotá a través de su potencial creativo, el arte y la cultura.</t>
  </si>
  <si>
    <t>CONTROL DE CAMBIOS CONTENIDOS DEL PLAN</t>
  </si>
  <si>
    <t xml:space="preserve">COMPONENTE </t>
  </si>
  <si>
    <t>Avance acumulado</t>
  </si>
  <si>
    <t>Segunda Línea de Defensa 
Oficina Asesora de Planeación *</t>
  </si>
  <si>
    <t xml:space="preserve">* La Segunda línea de defensa realizará seguimientos por muestreo de acuerdo con su cronogrma anual . </t>
  </si>
  <si>
    <t>V4, 26-04-2021</t>
  </si>
  <si>
    <t>Andrea Casas</t>
  </si>
  <si>
    <t>Profesional Universitario</t>
  </si>
  <si>
    <t>Primer Trimestre</t>
  </si>
  <si>
    <t>Segundo Trimestre</t>
  </si>
  <si>
    <t>Tercer Trimestre</t>
  </si>
  <si>
    <t>Cuarto Trimestre</t>
  </si>
  <si>
    <t>Planta</t>
  </si>
  <si>
    <t>Contratistas</t>
  </si>
  <si>
    <t>Contratistas totales</t>
  </si>
  <si>
    <t>Total empleados</t>
  </si>
  <si>
    <t>Promedio trimestral</t>
  </si>
  <si>
    <t>Primer trimestre</t>
  </si>
  <si>
    <t>Segundo trimestre</t>
  </si>
  <si>
    <t>Tercer trimestre</t>
  </si>
  <si>
    <t>Cuarto trimestre</t>
  </si>
  <si>
    <t>Entraron</t>
  </si>
  <si>
    <t>Salieron</t>
  </si>
  <si>
    <t>VR un 2019</t>
  </si>
  <si>
    <t>Enero</t>
  </si>
  <si>
    <t># Resmas de papel</t>
  </si>
  <si>
    <t>Febrero</t>
  </si>
  <si>
    <t># Funcionarios y contratistas</t>
  </si>
  <si>
    <t>Marzo</t>
  </si>
  <si>
    <t>Resma por persona</t>
  </si>
  <si>
    <t>Abril</t>
  </si>
  <si>
    <t>Mayo</t>
  </si>
  <si>
    <t>Junio</t>
  </si>
  <si>
    <t>Julio</t>
  </si>
  <si>
    <t>Agosto</t>
  </si>
  <si>
    <t># Tóner de impresora</t>
  </si>
  <si>
    <t>Septiembre</t>
  </si>
  <si>
    <t>Octubre</t>
  </si>
  <si>
    <t>Tóner por persona</t>
  </si>
  <si>
    <t>Noviembre</t>
  </si>
  <si>
    <t>Diciembre</t>
  </si>
  <si>
    <t>VR un 2020</t>
  </si>
  <si>
    <t>IMPRESIONES</t>
  </si>
  <si>
    <t>Promedio semestral</t>
  </si>
  <si>
    <t>VR I Sem un 2021</t>
  </si>
  <si>
    <t>1 resma</t>
  </si>
  <si>
    <t>2 resma</t>
  </si>
  <si>
    <t>octubre</t>
  </si>
  <si>
    <t>sac3</t>
  </si>
  <si>
    <t>nov</t>
  </si>
  <si>
    <t>gdoc1</t>
  </si>
  <si>
    <t>dic</t>
  </si>
  <si>
    <t>tec1</t>
  </si>
  <si>
    <t>sac2</t>
  </si>
  <si>
    <t>planea1</t>
  </si>
  <si>
    <t>https://fuga.gov.co/planes-estrategicos-sectoriales-e-institucionales</t>
  </si>
  <si>
    <t>Plan de Austeridad en el Gasto</t>
  </si>
  <si>
    <t>Generar acciones  al fortalecimiento del uso racional de los recursos públicos asignados a la entidad, a través de acciones eficientes de austeridad en el gasto público.</t>
  </si>
  <si>
    <t>El Plan de Austeridad de la Fundación Gilberto Alzate Avendaño debe ser cumplido por todos los servidores públicos (funcionarios y contratistas) pertenecientes a la entidad. Dentro de la normativa del decreto 492 del 2019</t>
  </si>
  <si>
    <t>*Indicador de ahorro (austeridad):
(1 - (# de resmas usados por persona en el periodo actual / # de resmas usadas por persona en el periodo anterior)) * 100
*Indicador de cumplimiento:
(indicador ejecutado / indicador programado) *100</t>
  </si>
  <si>
    <t>*Indicador de ahorro (austeridad):
(1 - (# de tóner usados por persona en el periodo actual / # de tóner usados por persona en el periodo anterior)) * 100
*Indicador de cumplimiento:
(indicador ejecutado / indicador programado) *100</t>
  </si>
  <si>
    <t>Ivan Perez - Jesus Lopez</t>
  </si>
  <si>
    <t>Contratistas  Recursos Fisicos</t>
  </si>
  <si>
    <t>Informe de implementación  de la estrategia Cero Papel, enfocado en el consumo de tóner para impresión con medición del indicador y análisis comparativo en materia de austeridad</t>
  </si>
  <si>
    <t>Informe de implementación de la estrategia Cero Papel, enfocado en el consumo de papelería con medición del indicador y análisis comparativo en materia de austeridad</t>
  </si>
  <si>
    <t>Estrategia Cero Papel</t>
  </si>
  <si>
    <t>MAGNITUD TOTAL PROGRAMADA 
(PORCENTAJE DE AHORRO)</t>
  </si>
  <si>
    <t>Racionalizar el consumo de tóner para impresora por persona con relación al año 2019  a través de la implementación de estrategia "Cero Papel" descrito en la Circular interna No.20 de 2021</t>
  </si>
  <si>
    <t>Racionalizar el consumo de resmas por persona con relación al año 2019 a través de la implementación de estrategia "Cero Papel" descrito en la Circular interna No.20 de 2021</t>
  </si>
  <si>
    <t>Formulación inicial</t>
  </si>
  <si>
    <r>
      <t xml:space="preserve">* Hacer uso eficiente de los recursos de la entidad de acuerdo con los lineamientos y normatividad vigente en materia de austeridad en el gasto 
*Alineación del plan institucional de austeridad en el gasto </t>
    </r>
    <r>
      <rPr>
        <sz val="13"/>
        <rFont val="Arial"/>
        <family val="2"/>
      </rPr>
      <t>con la Política Ambiental</t>
    </r>
    <r>
      <rPr>
        <sz val="13"/>
        <color theme="1"/>
        <rFont val="Arial"/>
        <family val="2"/>
      </rPr>
      <t xml:space="preserve">
* Realizar seguimiento periódico establecido en la presente herramienta, realizar la medición y análisis  de los indicadores correspondientes y reportar  la gestión a las áreas y entidades competentes con la periodicidad establecida
* Incorporar en la  gestión, buenas prácticas administrativas, ambientales y de racionalización que perm</t>
    </r>
    <r>
      <rPr>
        <sz val="13"/>
        <rFont val="Arial"/>
        <family val="2"/>
      </rPr>
      <t>itan la optimización de los gastos elegibles establecidos por la entidad dentro del desarrollo de actividades misionales y  administrativas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</si>
</sst>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\ _€_-;\-* #,##0\ _€_-;_-* &quot;-&quot;\ _€_-;_-@_-"/>
    <numFmt numFmtId="165" formatCode="_ * #,##0.00_ ;_ * \-#,##0.00_ ;_ * &quot;-&quot;??_ ;_ @_ "/>
    <numFmt numFmtId="166" formatCode="0.0%"/>
    <numFmt numFmtId="167" formatCode="_-&quot;$&quot;* #,##0_-;\-&quot;$&quot;* #,##0_-;_-&quot;$&quot;* &quot;-&quot;_-;_-@_-"/>
    <numFmt numFmtId="168" formatCode="0.000"/>
    <numFmt numFmtId="169" formatCode="&quot;$&quot;#,##0.0;[Red]\-&quot;$&quot;#,##0.0"/>
    <numFmt numFmtId="170" formatCode="&quot;$&quot;#,##0;[Red]\-&quot;$&quot;#,##0"/>
    <numFmt numFmtId="171" formatCode="0.000%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3"/>
      <name val="Arial"/>
      <family val="2"/>
    </font>
    <font>
      <sz val="13"/>
      <color rgb="FFFF0000"/>
      <name val="Arial"/>
      <family val="2"/>
    </font>
    <font>
      <sz val="13"/>
      <color theme="1"/>
      <name val="Arial"/>
      <family val="2"/>
    </font>
    <font>
      <b/>
      <sz val="13"/>
      <name val="Arial"/>
      <family val="2"/>
    </font>
    <font>
      <b/>
      <sz val="13"/>
      <color theme="1"/>
      <name val="Arial"/>
      <family val="2"/>
    </font>
    <font>
      <u/>
      <sz val="13"/>
      <color theme="10"/>
      <name val="Calibri"/>
      <family val="2"/>
      <scheme val="minor"/>
    </font>
    <font>
      <sz val="13"/>
      <color rgb="FF0070C0"/>
      <name val="Arial"/>
      <family val="2"/>
    </font>
    <font>
      <sz val="1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7" fontId="5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3" fillId="0" borderId="0" xfId="0" applyFont="1" applyAlignment="1">
      <alignment vertical="center"/>
    </xf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0" fontId="7" fillId="0" borderId="0" xfId="0" applyFont="1"/>
    <xf numFmtId="1" fontId="0" fillId="0" borderId="0" xfId="0" applyNumberFormat="1"/>
    <xf numFmtId="170" fontId="0" fillId="0" borderId="0" xfId="0" applyNumberFormat="1"/>
    <xf numFmtId="171" fontId="0" fillId="0" borderId="0" xfId="7" applyNumberFormat="1" applyFont="1"/>
    <xf numFmtId="0" fontId="11" fillId="3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2" fillId="0" borderId="0" xfId="0" applyFont="1"/>
    <xf numFmtId="0" fontId="12" fillId="0" borderId="0" xfId="0" applyFont="1" applyBorder="1"/>
    <xf numFmtId="0" fontId="10" fillId="5" borderId="5" xfId="0" applyFont="1" applyFill="1" applyBorder="1" applyAlignment="1" applyProtection="1"/>
    <xf numFmtId="0" fontId="10" fillId="5" borderId="0" xfId="0" applyFont="1" applyFill="1" applyBorder="1" applyAlignment="1" applyProtection="1"/>
    <xf numFmtId="0" fontId="12" fillId="3" borderId="0" xfId="0" applyFont="1" applyFill="1"/>
    <xf numFmtId="0" fontId="12" fillId="3" borderId="0" xfId="0" applyFont="1" applyFill="1" applyBorder="1"/>
    <xf numFmtId="0" fontId="13" fillId="8" borderId="2" xfId="0" applyFont="1" applyFill="1" applyBorder="1" applyAlignment="1">
      <alignment horizontal="center" vertical="center"/>
    </xf>
    <xf numFmtId="0" fontId="13" fillId="3" borderId="0" xfId="0" applyFont="1" applyFill="1"/>
    <xf numFmtId="0" fontId="13" fillId="9" borderId="2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/>
    </xf>
    <xf numFmtId="0" fontId="12" fillId="3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horizontal="center"/>
    </xf>
    <xf numFmtId="0" fontId="12" fillId="4" borderId="2" xfId="0" applyFont="1" applyFill="1" applyBorder="1" applyAlignment="1">
      <alignment vertical="center" wrapText="1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14" fontId="13" fillId="6" borderId="14" xfId="0" applyNumberFormat="1" applyFont="1" applyFill="1" applyBorder="1" applyAlignment="1" applyProtection="1">
      <alignment horizontal="center" vertical="center" wrapText="1"/>
    </xf>
    <xf numFmtId="14" fontId="13" fillId="6" borderId="15" xfId="0" applyNumberFormat="1" applyFont="1" applyFill="1" applyBorder="1" applyAlignment="1" applyProtection="1">
      <alignment horizontal="center" vertical="center" wrapText="1"/>
    </xf>
    <xf numFmtId="14" fontId="13" fillId="7" borderId="11" xfId="0" applyNumberFormat="1" applyFont="1" applyFill="1" applyBorder="1" applyAlignment="1" applyProtection="1">
      <alignment horizontal="center" vertical="center" wrapText="1"/>
    </xf>
    <xf numFmtId="14" fontId="13" fillId="7" borderId="12" xfId="0" applyNumberFormat="1" applyFont="1" applyFill="1" applyBorder="1" applyAlignment="1" applyProtection="1">
      <alignment horizontal="center" vertical="center" wrapText="1"/>
    </xf>
    <xf numFmtId="14" fontId="13" fillId="11" borderId="11" xfId="0" applyNumberFormat="1" applyFont="1" applyFill="1" applyBorder="1" applyAlignment="1" applyProtection="1">
      <alignment horizontal="center" vertical="center" wrapText="1"/>
    </xf>
    <xf numFmtId="14" fontId="13" fillId="11" borderId="12" xfId="0" applyNumberFormat="1" applyFont="1" applyFill="1" applyBorder="1" applyAlignment="1" applyProtection="1">
      <alignment horizontal="center" vertical="center" wrapText="1"/>
    </xf>
    <xf numFmtId="14" fontId="13" fillId="10" borderId="11" xfId="0" applyNumberFormat="1" applyFont="1" applyFill="1" applyBorder="1" applyAlignment="1" applyProtection="1">
      <alignment horizontal="center" vertical="center" wrapText="1"/>
    </xf>
    <xf numFmtId="14" fontId="13" fillId="10" borderId="12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5" fontId="12" fillId="3" borderId="1" xfId="0" applyNumberFormat="1" applyFont="1" applyFill="1" applyBorder="1" applyAlignment="1">
      <alignment horizontal="center" vertical="center"/>
    </xf>
    <xf numFmtId="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10" fillId="0" borderId="13" xfId="7" applyFont="1" applyFill="1" applyBorder="1" applyAlignment="1" applyProtection="1">
      <alignment horizontal="center" vertical="center" wrapText="1"/>
      <protection locked="0"/>
    </xf>
    <xf numFmtId="10" fontId="10" fillId="0" borderId="13" xfId="7" applyNumberFormat="1" applyFont="1" applyFill="1" applyBorder="1" applyAlignment="1" applyProtection="1">
      <alignment horizontal="center" vertical="center" wrapText="1"/>
      <protection locked="0"/>
    </xf>
    <xf numFmtId="166" fontId="10" fillId="0" borderId="13" xfId="4" applyNumberFormat="1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10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12" fillId="0" borderId="0" xfId="0" applyFont="1" applyFill="1"/>
    <xf numFmtId="15" fontId="10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4" fontId="13" fillId="11" borderId="12" xfId="0" applyNumberFormat="1" applyFont="1" applyFill="1" applyBorder="1" applyAlignment="1" applyProtection="1">
      <alignment horizontal="center" vertical="center" wrapText="1"/>
    </xf>
    <xf numFmtId="14" fontId="13" fillId="11" borderId="9" xfId="0" applyNumberFormat="1" applyFont="1" applyFill="1" applyBorder="1" applyAlignment="1" applyProtection="1">
      <alignment horizontal="center" vertical="center" wrapText="1"/>
    </xf>
    <xf numFmtId="14" fontId="13" fillId="11" borderId="10" xfId="0" applyNumberFormat="1" applyFont="1" applyFill="1" applyBorder="1" applyAlignment="1" applyProtection="1">
      <alignment horizontal="center" vertical="center" wrapText="1"/>
    </xf>
    <xf numFmtId="14" fontId="13" fillId="11" borderId="14" xfId="0" applyNumberFormat="1" applyFont="1" applyFill="1" applyBorder="1" applyAlignment="1" applyProtection="1">
      <alignment horizontal="center" vertical="center" wrapText="1"/>
    </xf>
    <xf numFmtId="14" fontId="13" fillId="11" borderId="0" xfId="0" applyNumberFormat="1" applyFont="1" applyFill="1" applyBorder="1" applyAlignment="1" applyProtection="1">
      <alignment horizontal="center" vertical="center" wrapText="1"/>
    </xf>
    <xf numFmtId="14" fontId="13" fillId="7" borderId="12" xfId="0" applyNumberFormat="1" applyFont="1" applyFill="1" applyBorder="1" applyAlignment="1" applyProtection="1">
      <alignment horizontal="center" vertical="center" wrapText="1"/>
    </xf>
    <xf numFmtId="14" fontId="13" fillId="7" borderId="9" xfId="0" applyNumberFormat="1" applyFont="1" applyFill="1" applyBorder="1" applyAlignment="1" applyProtection="1">
      <alignment horizontal="center" vertical="center" wrapText="1"/>
    </xf>
    <xf numFmtId="14" fontId="13" fillId="7" borderId="10" xfId="0" applyNumberFormat="1" applyFont="1" applyFill="1" applyBorder="1" applyAlignment="1" applyProtection="1">
      <alignment horizontal="center" vertical="center" wrapText="1"/>
    </xf>
    <xf numFmtId="14" fontId="13" fillId="7" borderId="14" xfId="0" applyNumberFormat="1" applyFont="1" applyFill="1" applyBorder="1" applyAlignment="1" applyProtection="1">
      <alignment horizontal="center" vertical="center" wrapText="1"/>
    </xf>
    <xf numFmtId="14" fontId="13" fillId="7" borderId="0" xfId="0" applyNumberFormat="1" applyFont="1" applyFill="1" applyBorder="1" applyAlignment="1" applyProtection="1">
      <alignment horizontal="center" vertical="center" wrapText="1"/>
    </xf>
    <xf numFmtId="14" fontId="13" fillId="6" borderId="9" xfId="0" applyNumberFormat="1" applyFont="1" applyFill="1" applyBorder="1" applyAlignment="1" applyProtection="1">
      <alignment horizontal="center" vertical="center" wrapText="1"/>
    </xf>
    <xf numFmtId="14" fontId="13" fillId="6" borderId="10" xfId="0" applyNumberFormat="1" applyFont="1" applyFill="1" applyBorder="1" applyAlignment="1" applyProtection="1">
      <alignment horizontal="center" vertical="center" wrapText="1"/>
    </xf>
    <xf numFmtId="14" fontId="13" fillId="6" borderId="12" xfId="0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 applyProtection="1">
      <alignment horizontal="center"/>
    </xf>
    <xf numFmtId="0" fontId="10" fillId="0" borderId="17" xfId="0" applyFont="1" applyFill="1" applyBorder="1" applyAlignment="1" applyProtection="1">
      <alignment horizontal="center"/>
    </xf>
    <xf numFmtId="0" fontId="10" fillId="0" borderId="18" xfId="0" applyFont="1" applyFill="1" applyBorder="1" applyAlignment="1" applyProtection="1">
      <alignment horizontal="center"/>
    </xf>
    <xf numFmtId="0" fontId="10" fillId="0" borderId="19" xfId="0" applyFont="1" applyFill="1" applyBorder="1" applyAlignment="1" applyProtection="1">
      <alignment horizontal="center"/>
    </xf>
    <xf numFmtId="0" fontId="10" fillId="0" borderId="20" xfId="0" applyFont="1" applyFill="1" applyBorder="1" applyAlignment="1" applyProtection="1">
      <alignment horizontal="center"/>
    </xf>
    <xf numFmtId="0" fontId="10" fillId="0" borderId="21" xfId="0" applyFont="1" applyFill="1" applyBorder="1" applyAlignment="1" applyProtection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center" wrapText="1"/>
    </xf>
    <xf numFmtId="0" fontId="14" fillId="4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14" fontId="13" fillId="10" borderId="14" xfId="0" applyNumberFormat="1" applyFont="1" applyFill="1" applyBorder="1" applyAlignment="1" applyProtection="1">
      <alignment horizontal="center" vertical="center" wrapText="1"/>
    </xf>
    <xf numFmtId="14" fontId="13" fillId="10" borderId="0" xfId="0" applyNumberFormat="1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5" fillId="0" borderId="1" xfId="8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14" fontId="13" fillId="10" borderId="12" xfId="0" applyNumberFormat="1" applyFont="1" applyFill="1" applyBorder="1" applyAlignment="1" applyProtection="1">
      <alignment horizontal="center" vertical="center" wrapText="1"/>
    </xf>
    <xf numFmtId="14" fontId="13" fillId="10" borderId="9" xfId="0" applyNumberFormat="1" applyFont="1" applyFill="1" applyBorder="1" applyAlignment="1" applyProtection="1">
      <alignment horizontal="center" vertical="center" wrapText="1"/>
    </xf>
    <xf numFmtId="14" fontId="13" fillId="10" borderId="10" xfId="0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 wrapText="1"/>
      <protection locked="0"/>
    </xf>
  </cellXfs>
  <cellStyles count="10">
    <cellStyle name="Hipervínculo" xfId="8" builtinId="8"/>
    <cellStyle name="Millares [0] 2" xfId="1" xr:uid="{00000000-0005-0000-0000-000000000000}"/>
    <cellStyle name="Millares 2" xfId="2" xr:uid="{00000000-0005-0000-0000-000001000000}"/>
    <cellStyle name="Moneda [0] 2" xfId="9" xr:uid="{B12C815A-C1D2-4491-8635-E23EF0F1FAE8}"/>
    <cellStyle name="Normal" xfId="0" builtinId="0"/>
    <cellStyle name="Normal 10" xfId="6" xr:uid="{00000000-0005-0000-0000-000003000000}"/>
    <cellStyle name="Normal 2" xfId="3" xr:uid="{00000000-0005-0000-0000-000004000000}"/>
    <cellStyle name="Porcentaje" xfId="7" builtinId="5"/>
    <cellStyle name="Porcentaje 2" xfId="4" xr:uid="{00000000-0005-0000-0000-000006000000}"/>
    <cellStyle name="Porcentual 3" xfId="5" xr:uid="{00000000-0005-0000-0000-000007000000}"/>
  </cellStyles>
  <dxfs count="18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31</xdr:col>
      <xdr:colOff>35944</xdr:colOff>
      <xdr:row>1</xdr:row>
      <xdr:rowOff>377406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796D51-08D9-4F97-8ECD-BF94C9D50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772736" cy="1096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dpc/Downloads/DE-F-1_AlineacionCoherenciaPlanes_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Formato de Alineación"/>
      <sheetName val="Instructivo"/>
      <sheetName val="Validac Área Obj. Estr. Proy."/>
    </sheetNames>
    <sheetDataSet>
      <sheetData sheetId="0">
        <row r="3">
          <cell r="L3" t="str">
            <v>&lt;Por favor seleccione los objetivos estraégicos asociados a su área&gt;</v>
          </cell>
        </row>
        <row r="4">
          <cell r="L4" t="str">
            <v>Objetivo estratégico 1: Fomentar la apropiación social del patrimonio cultural tangible e intangible.</v>
          </cell>
        </row>
        <row r="5">
          <cell r="L5" t="str">
            <v>Objetivo estratégico 2: Gestionar la recuperación de Bienes y Sectores de Interés Cultural en el Distrito Capital.</v>
          </cell>
        </row>
        <row r="6">
          <cell r="L6" t="str">
            <v>Objetivo estratégico 3: Promover la inversión pública y privada con el fin de garantizar la sostenibilidad del patrimonio cultural.</v>
          </cell>
        </row>
        <row r="7">
          <cell r="L7" t="str">
            <v>Objetivo estratégico 4: Divulgar los valores de patrimonio cultural en todo el Distrito Capital.</v>
          </cell>
        </row>
        <row r="8">
          <cell r="L8" t="str">
            <v>Objetivo estratégico 5: Fortalecer la gestión y administración institucional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uga.gov.co/planes-estrategicos-sectoriales-e-instituciona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F64D1-6387-4918-A9A6-A47867949240}">
  <dimension ref="B1:R54"/>
  <sheetViews>
    <sheetView workbookViewId="0">
      <selection activeCell="P26" sqref="P26"/>
    </sheetView>
  </sheetViews>
  <sheetFormatPr baseColWidth="10" defaultRowHeight="15" x14ac:dyDescent="0.25"/>
  <cols>
    <col min="10" max="10" width="26.140625" customWidth="1"/>
    <col min="17" max="17" width="15.85546875" bestFit="1" customWidth="1"/>
    <col min="18" max="18" width="12.85546875" customWidth="1"/>
  </cols>
  <sheetData>
    <row r="1" spans="2:18" x14ac:dyDescent="0.25">
      <c r="B1" s="76">
        <v>2019</v>
      </c>
      <c r="C1" s="75" t="s">
        <v>81</v>
      </c>
      <c r="D1" s="75" t="s">
        <v>82</v>
      </c>
      <c r="E1" s="75"/>
      <c r="F1" s="73" t="s">
        <v>83</v>
      </c>
      <c r="G1" s="73" t="s">
        <v>84</v>
      </c>
      <c r="H1" s="73" t="s">
        <v>85</v>
      </c>
      <c r="J1" s="75">
        <v>2019</v>
      </c>
      <c r="K1" s="73" t="s">
        <v>86</v>
      </c>
      <c r="L1" s="73" t="s">
        <v>87</v>
      </c>
      <c r="M1" s="73" t="s">
        <v>88</v>
      </c>
      <c r="N1" s="73" t="s">
        <v>89</v>
      </c>
    </row>
    <row r="2" spans="2:18" x14ac:dyDescent="0.25">
      <c r="B2" s="76"/>
      <c r="C2" s="75"/>
      <c r="D2" s="13" t="s">
        <v>90</v>
      </c>
      <c r="E2" s="13" t="s">
        <v>91</v>
      </c>
      <c r="F2" s="73"/>
      <c r="G2" s="73"/>
      <c r="H2" s="73"/>
      <c r="J2" s="75"/>
      <c r="K2" s="73"/>
      <c r="L2" s="73"/>
      <c r="M2" s="73"/>
      <c r="N2" s="73"/>
      <c r="Q2" t="s">
        <v>92</v>
      </c>
      <c r="R2" s="14">
        <v>10115</v>
      </c>
    </row>
    <row r="3" spans="2:18" x14ac:dyDescent="0.25">
      <c r="B3" t="s">
        <v>93</v>
      </c>
      <c r="C3">
        <v>31</v>
      </c>
      <c r="D3">
        <v>32</v>
      </c>
      <c r="F3">
        <f>D3-E3</f>
        <v>32</v>
      </c>
      <c r="G3">
        <f>F3+C3</f>
        <v>63</v>
      </c>
      <c r="H3" s="77">
        <f>AVERAGE(G3:G5)</f>
        <v>72.333333333333329</v>
      </c>
      <c r="J3" s="1" t="s">
        <v>94</v>
      </c>
      <c r="K3">
        <v>83</v>
      </c>
      <c r="L3">
        <v>18</v>
      </c>
      <c r="M3">
        <v>57</v>
      </c>
      <c r="N3">
        <v>61</v>
      </c>
    </row>
    <row r="4" spans="2:18" x14ac:dyDescent="0.25">
      <c r="B4" t="s">
        <v>95</v>
      </c>
      <c r="C4">
        <v>31</v>
      </c>
      <c r="D4">
        <v>9</v>
      </c>
      <c r="F4">
        <f>F3+D4-E4</f>
        <v>41</v>
      </c>
      <c r="G4">
        <f t="shared" ref="G4:G14" si="0">F4+C4</f>
        <v>72</v>
      </c>
      <c r="H4" s="77"/>
      <c r="J4" s="1" t="s">
        <v>96</v>
      </c>
      <c r="K4">
        <f>ROUND(H3,0)</f>
        <v>72</v>
      </c>
      <c r="L4">
        <f>ROUND(H6,0)</f>
        <v>87</v>
      </c>
      <c r="M4">
        <v>96</v>
      </c>
      <c r="N4">
        <f>ROUND(H12,0)</f>
        <v>98</v>
      </c>
    </row>
    <row r="5" spans="2:18" x14ac:dyDescent="0.25">
      <c r="B5" t="s">
        <v>97</v>
      </c>
      <c r="C5">
        <v>31</v>
      </c>
      <c r="D5">
        <v>11</v>
      </c>
      <c r="E5">
        <v>1</v>
      </c>
      <c r="F5">
        <f t="shared" ref="F5:F14" si="1">F4+D5-E5</f>
        <v>51</v>
      </c>
      <c r="G5">
        <f t="shared" si="0"/>
        <v>82</v>
      </c>
      <c r="H5" s="77"/>
      <c r="J5" s="1" t="s">
        <v>98</v>
      </c>
      <c r="K5" s="15">
        <f>K3/K4</f>
        <v>1.1527777777777777</v>
      </c>
      <c r="L5" s="15">
        <f t="shared" ref="L5:N5" si="2">L3/L4</f>
        <v>0.20689655172413793</v>
      </c>
      <c r="M5" s="15">
        <f t="shared" si="2"/>
        <v>0.59375</v>
      </c>
      <c r="N5" s="15">
        <f t="shared" si="2"/>
        <v>0.62244897959183676</v>
      </c>
    </row>
    <row r="6" spans="2:18" x14ac:dyDescent="0.25">
      <c r="B6" t="s">
        <v>99</v>
      </c>
      <c r="C6">
        <v>31</v>
      </c>
      <c r="D6">
        <v>6</v>
      </c>
      <c r="E6">
        <v>2</v>
      </c>
      <c r="F6">
        <f t="shared" si="1"/>
        <v>55</v>
      </c>
      <c r="G6">
        <f t="shared" si="0"/>
        <v>86</v>
      </c>
      <c r="H6" s="77">
        <f t="shared" ref="H6" si="3">AVERAGE(G6:G8)</f>
        <v>87.333333333333329</v>
      </c>
      <c r="J6" s="1"/>
      <c r="R6" s="14"/>
    </row>
    <row r="7" spans="2:18" x14ac:dyDescent="0.25">
      <c r="B7" t="s">
        <v>100</v>
      </c>
      <c r="C7">
        <v>31</v>
      </c>
      <c r="D7">
        <v>3</v>
      </c>
      <c r="E7">
        <v>1</v>
      </c>
      <c r="F7">
        <f t="shared" si="1"/>
        <v>57</v>
      </c>
      <c r="G7">
        <f t="shared" si="0"/>
        <v>88</v>
      </c>
      <c r="H7" s="77"/>
      <c r="J7" s="1"/>
    </row>
    <row r="8" spans="2:18" x14ac:dyDescent="0.25">
      <c r="B8" t="s">
        <v>101</v>
      </c>
      <c r="C8">
        <v>31</v>
      </c>
      <c r="D8">
        <v>5</v>
      </c>
      <c r="E8">
        <v>5</v>
      </c>
      <c r="F8">
        <f t="shared" si="1"/>
        <v>57</v>
      </c>
      <c r="G8">
        <f t="shared" si="0"/>
        <v>88</v>
      </c>
      <c r="H8" s="77"/>
      <c r="J8" s="75">
        <v>2019</v>
      </c>
      <c r="K8" s="73" t="s">
        <v>86</v>
      </c>
      <c r="L8" s="73" t="s">
        <v>87</v>
      </c>
      <c r="M8" s="73" t="s">
        <v>88</v>
      </c>
      <c r="N8" s="73" t="s">
        <v>89</v>
      </c>
    </row>
    <row r="9" spans="2:18" x14ac:dyDescent="0.25">
      <c r="B9" t="s">
        <v>102</v>
      </c>
      <c r="C9">
        <v>31</v>
      </c>
      <c r="D9">
        <v>10</v>
      </c>
      <c r="E9">
        <v>3</v>
      </c>
      <c r="F9">
        <f t="shared" si="1"/>
        <v>64</v>
      </c>
      <c r="G9">
        <f t="shared" si="0"/>
        <v>95</v>
      </c>
      <c r="H9" s="77">
        <f t="shared" ref="H9" si="4">AVERAGE(G9:G11)</f>
        <v>96.666666666666671</v>
      </c>
      <c r="J9" s="75"/>
      <c r="K9" s="73"/>
      <c r="L9" s="73"/>
      <c r="M9" s="73"/>
      <c r="N9" s="73"/>
      <c r="Q9" t="s">
        <v>92</v>
      </c>
      <c r="R9" s="16">
        <v>978694.8</v>
      </c>
    </row>
    <row r="10" spans="2:18" x14ac:dyDescent="0.25">
      <c r="B10" t="s">
        <v>103</v>
      </c>
      <c r="C10">
        <v>31</v>
      </c>
      <c r="D10">
        <v>3</v>
      </c>
      <c r="E10">
        <v>1</v>
      </c>
      <c r="F10">
        <f t="shared" si="1"/>
        <v>66</v>
      </c>
      <c r="G10">
        <f t="shared" si="0"/>
        <v>97</v>
      </c>
      <c r="H10" s="77"/>
      <c r="J10" s="1" t="s">
        <v>104</v>
      </c>
      <c r="K10">
        <v>2</v>
      </c>
      <c r="L10" s="17">
        <v>0.38379999999999997</v>
      </c>
      <c r="M10">
        <v>1</v>
      </c>
      <c r="N10">
        <v>2</v>
      </c>
      <c r="O10">
        <v>5.3837999999999999</v>
      </c>
    </row>
    <row r="11" spans="2:18" x14ac:dyDescent="0.25">
      <c r="B11" t="s">
        <v>105</v>
      </c>
      <c r="C11">
        <v>31</v>
      </c>
      <c r="D11">
        <v>2</v>
      </c>
      <c r="E11">
        <v>1</v>
      </c>
      <c r="F11">
        <f t="shared" si="1"/>
        <v>67</v>
      </c>
      <c r="G11">
        <f t="shared" si="0"/>
        <v>98</v>
      </c>
      <c r="H11" s="77"/>
      <c r="J11" s="1" t="s">
        <v>96</v>
      </c>
      <c r="K11">
        <v>72</v>
      </c>
      <c r="L11">
        <v>87</v>
      </c>
      <c r="M11">
        <v>96</v>
      </c>
      <c r="N11">
        <v>98</v>
      </c>
    </row>
    <row r="12" spans="2:18" x14ac:dyDescent="0.25">
      <c r="B12" t="s">
        <v>106</v>
      </c>
      <c r="C12">
        <v>31</v>
      </c>
      <c r="D12">
        <v>1</v>
      </c>
      <c r="E12">
        <v>2</v>
      </c>
      <c r="F12">
        <f t="shared" si="1"/>
        <v>66</v>
      </c>
      <c r="G12">
        <f t="shared" si="0"/>
        <v>97</v>
      </c>
      <c r="H12" s="77">
        <f t="shared" ref="H12" si="5">AVERAGE(G12:G14)</f>
        <v>98.333333333333329</v>
      </c>
      <c r="J12" s="1" t="s">
        <v>107</v>
      </c>
      <c r="K12">
        <f>K10/K11</f>
        <v>2.7777777777777776E-2</v>
      </c>
      <c r="L12">
        <f t="shared" ref="L12:N12" si="6">L10/L11</f>
        <v>4.4114942528735625E-3</v>
      </c>
      <c r="M12">
        <f t="shared" si="6"/>
        <v>1.0416666666666666E-2</v>
      </c>
      <c r="N12">
        <f t="shared" si="6"/>
        <v>2.0408163265306121E-2</v>
      </c>
    </row>
    <row r="13" spans="2:18" x14ac:dyDescent="0.25">
      <c r="B13" t="s">
        <v>108</v>
      </c>
      <c r="C13">
        <v>31</v>
      </c>
      <c r="D13">
        <v>3</v>
      </c>
      <c r="E13">
        <v>3</v>
      </c>
      <c r="F13">
        <f t="shared" si="1"/>
        <v>66</v>
      </c>
      <c r="G13">
        <f t="shared" si="0"/>
        <v>97</v>
      </c>
      <c r="H13" s="77"/>
      <c r="J13" s="1"/>
    </row>
    <row r="14" spans="2:18" x14ac:dyDescent="0.25">
      <c r="B14" t="s">
        <v>109</v>
      </c>
      <c r="C14">
        <v>31</v>
      </c>
      <c r="D14">
        <v>4</v>
      </c>
      <c r="F14">
        <f t="shared" si="1"/>
        <v>70</v>
      </c>
      <c r="G14">
        <f t="shared" si="0"/>
        <v>101</v>
      </c>
      <c r="H14" s="77"/>
      <c r="J14" s="1"/>
    </row>
    <row r="15" spans="2:18" x14ac:dyDescent="0.25">
      <c r="J15" s="1"/>
    </row>
    <row r="16" spans="2:18" x14ac:dyDescent="0.25">
      <c r="J16" s="1"/>
    </row>
    <row r="17" spans="2:18" x14ac:dyDescent="0.25">
      <c r="B17" s="76">
        <v>2020</v>
      </c>
      <c r="C17" s="75" t="s">
        <v>81</v>
      </c>
      <c r="D17" s="75" t="s">
        <v>82</v>
      </c>
      <c r="E17" s="75"/>
      <c r="F17" s="73" t="s">
        <v>83</v>
      </c>
      <c r="G17" s="73" t="s">
        <v>84</v>
      </c>
      <c r="H17" s="73" t="s">
        <v>85</v>
      </c>
      <c r="J17" s="75">
        <v>2020</v>
      </c>
      <c r="K17" s="73" t="s">
        <v>86</v>
      </c>
      <c r="L17" s="73" t="s">
        <v>87</v>
      </c>
      <c r="M17" s="73" t="s">
        <v>88</v>
      </c>
      <c r="N17" s="73" t="s">
        <v>89</v>
      </c>
    </row>
    <row r="18" spans="2:18" x14ac:dyDescent="0.25">
      <c r="B18" s="76"/>
      <c r="C18" s="75"/>
      <c r="D18" s="13" t="s">
        <v>90</v>
      </c>
      <c r="E18" s="13" t="s">
        <v>91</v>
      </c>
      <c r="F18" s="73"/>
      <c r="G18" s="73"/>
      <c r="H18" s="73"/>
      <c r="J18" s="75"/>
      <c r="K18" s="73"/>
      <c r="L18" s="73"/>
      <c r="M18" s="73"/>
      <c r="N18" s="73"/>
      <c r="Q18" t="s">
        <v>110</v>
      </c>
      <c r="R18" s="14">
        <v>12261</v>
      </c>
    </row>
    <row r="19" spans="2:18" x14ac:dyDescent="0.25">
      <c r="B19" t="s">
        <v>93</v>
      </c>
      <c r="C19">
        <v>31</v>
      </c>
      <c r="D19">
        <v>25</v>
      </c>
      <c r="E19">
        <v>1</v>
      </c>
      <c r="F19">
        <f>D19-E19</f>
        <v>24</v>
      </c>
      <c r="G19">
        <f>F19+C19</f>
        <v>55</v>
      </c>
      <c r="H19" s="74">
        <f>AVERAGE(G19:G21)</f>
        <v>66.333333333333329</v>
      </c>
      <c r="J19" s="1" t="s">
        <v>94</v>
      </c>
      <c r="K19">
        <v>65</v>
      </c>
      <c r="L19">
        <v>0</v>
      </c>
      <c r="M19">
        <v>7</v>
      </c>
      <c r="N19">
        <v>9</v>
      </c>
    </row>
    <row r="20" spans="2:18" x14ac:dyDescent="0.25">
      <c r="B20" t="s">
        <v>95</v>
      </c>
      <c r="C20">
        <v>31</v>
      </c>
      <c r="D20">
        <v>17</v>
      </c>
      <c r="E20">
        <v>3</v>
      </c>
      <c r="F20">
        <f>F19+D20-E20</f>
        <v>38</v>
      </c>
      <c r="G20">
        <f t="shared" ref="G20:G30" si="7">F20+C20</f>
        <v>69</v>
      </c>
      <c r="H20" s="74"/>
      <c r="J20" s="1" t="s">
        <v>96</v>
      </c>
      <c r="K20">
        <f>ROUND(H19,0)</f>
        <v>66</v>
      </c>
      <c r="L20">
        <f>ROUND(H22,0)</f>
        <v>85</v>
      </c>
      <c r="M20" s="18">
        <f>H25</f>
        <v>100</v>
      </c>
      <c r="N20">
        <f>ROUND(H28,0)</f>
        <v>93</v>
      </c>
    </row>
    <row r="21" spans="2:18" x14ac:dyDescent="0.25">
      <c r="B21" t="s">
        <v>97</v>
      </c>
      <c r="C21">
        <v>31</v>
      </c>
      <c r="D21">
        <v>8</v>
      </c>
      <c r="E21">
        <v>2</v>
      </c>
      <c r="F21">
        <f t="shared" ref="F21:F30" si="8">F20+D21-E21</f>
        <v>44</v>
      </c>
      <c r="G21">
        <f t="shared" si="7"/>
        <v>75</v>
      </c>
      <c r="H21" s="74"/>
      <c r="J21" s="1" t="s">
        <v>98</v>
      </c>
      <c r="K21">
        <f>K19/K20</f>
        <v>0.98484848484848486</v>
      </c>
      <c r="L21">
        <f t="shared" ref="L21:N21" si="9">L19/L20</f>
        <v>0</v>
      </c>
      <c r="M21">
        <f t="shared" si="9"/>
        <v>7.0000000000000007E-2</v>
      </c>
      <c r="N21">
        <f t="shared" si="9"/>
        <v>9.6774193548387094E-2</v>
      </c>
    </row>
    <row r="22" spans="2:18" x14ac:dyDescent="0.25">
      <c r="B22" t="s">
        <v>99</v>
      </c>
      <c r="C22">
        <v>31</v>
      </c>
      <c r="D22">
        <v>4</v>
      </c>
      <c r="E22">
        <v>1</v>
      </c>
      <c r="F22">
        <f t="shared" si="8"/>
        <v>47</v>
      </c>
      <c r="G22">
        <f t="shared" si="7"/>
        <v>78</v>
      </c>
      <c r="H22" s="74">
        <f t="shared" ref="H22" si="10">AVERAGE(G22:G24)</f>
        <v>85.333333333333329</v>
      </c>
      <c r="J22" s="1"/>
    </row>
    <row r="23" spans="2:18" x14ac:dyDescent="0.25">
      <c r="B23" t="s">
        <v>100</v>
      </c>
      <c r="C23">
        <v>31</v>
      </c>
      <c r="D23">
        <v>9</v>
      </c>
      <c r="E23">
        <v>1</v>
      </c>
      <c r="F23">
        <f t="shared" si="8"/>
        <v>55</v>
      </c>
      <c r="G23">
        <f t="shared" si="7"/>
        <v>86</v>
      </c>
      <c r="H23" s="74"/>
      <c r="J23" s="1"/>
    </row>
    <row r="24" spans="2:18" x14ac:dyDescent="0.25">
      <c r="B24" t="s">
        <v>101</v>
      </c>
      <c r="C24">
        <v>31</v>
      </c>
      <c r="D24">
        <v>10</v>
      </c>
      <c r="E24">
        <v>4</v>
      </c>
      <c r="F24">
        <f t="shared" si="8"/>
        <v>61</v>
      </c>
      <c r="G24">
        <f t="shared" si="7"/>
        <v>92</v>
      </c>
      <c r="H24" s="74"/>
      <c r="J24" s="75">
        <v>2020</v>
      </c>
      <c r="K24" s="73" t="s">
        <v>86</v>
      </c>
      <c r="L24" s="73" t="s">
        <v>87</v>
      </c>
      <c r="M24" s="73" t="s">
        <v>88</v>
      </c>
      <c r="N24" s="73" t="s">
        <v>89</v>
      </c>
    </row>
    <row r="25" spans="2:18" x14ac:dyDescent="0.25">
      <c r="B25" t="s">
        <v>102</v>
      </c>
      <c r="C25">
        <v>31</v>
      </c>
      <c r="D25">
        <v>2</v>
      </c>
      <c r="E25">
        <v>2</v>
      </c>
      <c r="F25">
        <f t="shared" si="8"/>
        <v>61</v>
      </c>
      <c r="G25">
        <f t="shared" si="7"/>
        <v>92</v>
      </c>
      <c r="H25" s="74">
        <f t="shared" ref="H25" si="11">AVERAGE(G25:G27)</f>
        <v>100</v>
      </c>
      <c r="J25" s="75"/>
      <c r="K25" s="73"/>
      <c r="L25" s="73"/>
      <c r="M25" s="73"/>
      <c r="N25" s="73"/>
      <c r="Q25" t="s">
        <v>110</v>
      </c>
      <c r="R25" s="19">
        <v>1212319</v>
      </c>
    </row>
    <row r="26" spans="2:18" x14ac:dyDescent="0.25">
      <c r="B26" t="s">
        <v>103</v>
      </c>
      <c r="C26">
        <v>31</v>
      </c>
      <c r="D26">
        <v>7</v>
      </c>
      <c r="E26">
        <v>1</v>
      </c>
      <c r="F26">
        <f t="shared" si="8"/>
        <v>67</v>
      </c>
      <c r="G26">
        <f t="shared" si="7"/>
        <v>98</v>
      </c>
      <c r="H26" s="74"/>
      <c r="J26" s="1" t="s">
        <v>104</v>
      </c>
      <c r="K26">
        <f>K30/$J$31</f>
        <v>0.44619999999999999</v>
      </c>
      <c r="L26">
        <f t="shared" ref="L26:N26" si="12">L30/$J$31</f>
        <v>1.7440000000000001E-2</v>
      </c>
      <c r="M26">
        <f t="shared" si="12"/>
        <v>0.50682000000000005</v>
      </c>
      <c r="N26">
        <f t="shared" si="12"/>
        <v>0.22753999999999999</v>
      </c>
    </row>
    <row r="27" spans="2:18" x14ac:dyDescent="0.25">
      <c r="B27" t="s">
        <v>105</v>
      </c>
      <c r="C27">
        <v>31</v>
      </c>
      <c r="D27">
        <v>13</v>
      </c>
      <c r="E27">
        <v>1</v>
      </c>
      <c r="F27">
        <f t="shared" si="8"/>
        <v>79</v>
      </c>
      <c r="G27">
        <f t="shared" si="7"/>
        <v>110</v>
      </c>
      <c r="H27" s="74"/>
      <c r="J27" s="1" t="s">
        <v>96</v>
      </c>
      <c r="K27">
        <f>K20</f>
        <v>66</v>
      </c>
      <c r="L27">
        <f t="shared" ref="L27:N27" si="13">L20</f>
        <v>85</v>
      </c>
      <c r="M27">
        <f t="shared" si="13"/>
        <v>100</v>
      </c>
      <c r="N27">
        <f t="shared" si="13"/>
        <v>93</v>
      </c>
    </row>
    <row r="28" spans="2:18" x14ac:dyDescent="0.25">
      <c r="B28" t="s">
        <v>106</v>
      </c>
      <c r="C28">
        <v>31</v>
      </c>
      <c r="D28">
        <v>8</v>
      </c>
      <c r="E28">
        <v>13</v>
      </c>
      <c r="F28">
        <f t="shared" si="8"/>
        <v>74</v>
      </c>
      <c r="G28">
        <f t="shared" si="7"/>
        <v>105</v>
      </c>
      <c r="H28" s="74">
        <f t="shared" ref="H28" si="14">AVERAGE(G28:G30)</f>
        <v>93</v>
      </c>
      <c r="J28" s="1" t="s">
        <v>107</v>
      </c>
      <c r="K28">
        <f>K26/K27</f>
        <v>6.7606060606060607E-3</v>
      </c>
      <c r="L28">
        <f t="shared" ref="L28:N28" si="15">L26/L27</f>
        <v>2.0517647058823529E-4</v>
      </c>
      <c r="M28">
        <f t="shared" si="15"/>
        <v>5.0682000000000001E-3</v>
      </c>
      <c r="N28">
        <f t="shared" si="15"/>
        <v>2.4466666666666664E-3</v>
      </c>
      <c r="O28" s="20"/>
    </row>
    <row r="29" spans="2:18" x14ac:dyDescent="0.25">
      <c r="B29" t="s">
        <v>108</v>
      </c>
      <c r="C29">
        <v>31</v>
      </c>
      <c r="D29">
        <v>25</v>
      </c>
      <c r="E29">
        <v>18</v>
      </c>
      <c r="F29">
        <f t="shared" si="8"/>
        <v>81</v>
      </c>
      <c r="G29">
        <f t="shared" si="7"/>
        <v>112</v>
      </c>
      <c r="H29" s="74"/>
      <c r="J29" s="1"/>
    </row>
    <row r="30" spans="2:18" x14ac:dyDescent="0.25">
      <c r="B30" t="s">
        <v>109</v>
      </c>
      <c r="C30">
        <v>31</v>
      </c>
      <c r="D30">
        <v>5</v>
      </c>
      <c r="E30">
        <v>55</v>
      </c>
      <c r="F30">
        <f t="shared" si="8"/>
        <v>31</v>
      </c>
      <c r="G30">
        <f t="shared" si="7"/>
        <v>62</v>
      </c>
      <c r="H30" s="74"/>
      <c r="J30" s="1" t="s">
        <v>111</v>
      </c>
      <c r="K30">
        <v>22310</v>
      </c>
      <c r="L30">
        <v>872</v>
      </c>
      <c r="M30">
        <v>25341</v>
      </c>
      <c r="N30">
        <v>11377</v>
      </c>
    </row>
    <row r="31" spans="2:18" x14ac:dyDescent="0.25">
      <c r="J31" s="1">
        <v>50000</v>
      </c>
    </row>
    <row r="35" spans="2:18" x14ac:dyDescent="0.25">
      <c r="B35" s="76">
        <v>2021</v>
      </c>
      <c r="C35" s="75" t="s">
        <v>81</v>
      </c>
      <c r="D35" s="75" t="s">
        <v>82</v>
      </c>
      <c r="E35" s="75"/>
      <c r="F35" s="73" t="s">
        <v>83</v>
      </c>
      <c r="G35" s="73" t="s">
        <v>84</v>
      </c>
      <c r="H35" s="73" t="s">
        <v>112</v>
      </c>
      <c r="J35" s="75">
        <v>2021</v>
      </c>
      <c r="K35" s="73" t="s">
        <v>86</v>
      </c>
      <c r="L35" s="73" t="s">
        <v>87</v>
      </c>
      <c r="M35" s="73" t="s">
        <v>88</v>
      </c>
      <c r="N35" s="73" t="s">
        <v>89</v>
      </c>
    </row>
    <row r="36" spans="2:18" x14ac:dyDescent="0.25">
      <c r="B36" s="76"/>
      <c r="C36" s="75"/>
      <c r="D36" s="13" t="s">
        <v>90</v>
      </c>
      <c r="E36" s="13" t="s">
        <v>91</v>
      </c>
      <c r="F36" s="73"/>
      <c r="G36" s="73"/>
      <c r="H36" s="73"/>
      <c r="J36" s="75"/>
      <c r="K36" s="73"/>
      <c r="L36" s="73"/>
      <c r="M36" s="73"/>
      <c r="N36" s="73"/>
      <c r="Q36" t="s">
        <v>113</v>
      </c>
      <c r="R36" s="14">
        <v>12779</v>
      </c>
    </row>
    <row r="37" spans="2:18" x14ac:dyDescent="0.25">
      <c r="B37" t="s">
        <v>93</v>
      </c>
      <c r="C37">
        <v>31</v>
      </c>
      <c r="D37">
        <v>40</v>
      </c>
      <c r="E37">
        <v>0</v>
      </c>
      <c r="F37">
        <f>D37-E37</f>
        <v>40</v>
      </c>
      <c r="G37">
        <f>F37+C37</f>
        <v>71</v>
      </c>
      <c r="H37" s="74">
        <f>AVERAGE(G37:G42)</f>
        <v>103</v>
      </c>
      <c r="J37" s="1" t="s">
        <v>94</v>
      </c>
      <c r="K37">
        <v>4</v>
      </c>
      <c r="L37">
        <v>5</v>
      </c>
      <c r="M37">
        <v>6</v>
      </c>
      <c r="N37">
        <v>3</v>
      </c>
    </row>
    <row r="38" spans="2:18" x14ac:dyDescent="0.25">
      <c r="B38" t="s">
        <v>95</v>
      </c>
      <c r="C38">
        <v>31</v>
      </c>
      <c r="D38">
        <v>31</v>
      </c>
      <c r="E38">
        <v>2</v>
      </c>
      <c r="F38">
        <f>F37+D38-E38</f>
        <v>69</v>
      </c>
      <c r="G38">
        <f t="shared" ref="G38:G48" si="16">F38+C38</f>
        <v>100</v>
      </c>
      <c r="H38" s="74"/>
      <c r="J38" s="1" t="s">
        <v>96</v>
      </c>
      <c r="K38" s="18">
        <f>AVERAGE(G37:G39)</f>
        <v>92.666666666666671</v>
      </c>
      <c r="L38" s="18">
        <f>AVERAGE(G40:G42)</f>
        <v>113.33333333333333</v>
      </c>
      <c r="M38" s="18">
        <v>119</v>
      </c>
      <c r="N38">
        <v>115</v>
      </c>
      <c r="P38" s="14"/>
    </row>
    <row r="39" spans="2:18" x14ac:dyDescent="0.25">
      <c r="B39" t="s">
        <v>97</v>
      </c>
      <c r="C39">
        <v>31</v>
      </c>
      <c r="D39">
        <v>7</v>
      </c>
      <c r="E39">
        <v>0</v>
      </c>
      <c r="F39">
        <f t="shared" ref="F39:F48" si="17">F38+D39-E39</f>
        <v>76</v>
      </c>
      <c r="G39">
        <f t="shared" si="16"/>
        <v>107</v>
      </c>
      <c r="H39" s="74"/>
      <c r="J39" s="1" t="s">
        <v>98</v>
      </c>
      <c r="K39">
        <f>K37/K38</f>
        <v>4.3165467625899276E-2</v>
      </c>
      <c r="L39">
        <f t="shared" ref="L39:N39" si="18">L37/L38</f>
        <v>4.4117647058823532E-2</v>
      </c>
      <c r="M39">
        <f t="shared" si="18"/>
        <v>5.0420168067226892E-2</v>
      </c>
      <c r="N39">
        <f t="shared" si="18"/>
        <v>2.6086956521739129E-2</v>
      </c>
    </row>
    <row r="40" spans="2:18" x14ac:dyDescent="0.25">
      <c r="B40" t="s">
        <v>99</v>
      </c>
      <c r="C40">
        <v>31</v>
      </c>
      <c r="D40">
        <v>5</v>
      </c>
      <c r="E40">
        <v>4</v>
      </c>
      <c r="F40">
        <f t="shared" si="17"/>
        <v>77</v>
      </c>
      <c r="G40">
        <f t="shared" si="16"/>
        <v>108</v>
      </c>
      <c r="H40" s="74"/>
    </row>
    <row r="41" spans="2:18" x14ac:dyDescent="0.25">
      <c r="B41" t="s">
        <v>100</v>
      </c>
      <c r="C41">
        <v>31</v>
      </c>
      <c r="D41">
        <v>6</v>
      </c>
      <c r="E41">
        <v>3</v>
      </c>
      <c r="F41">
        <f t="shared" si="17"/>
        <v>80</v>
      </c>
      <c r="G41">
        <f t="shared" si="16"/>
        <v>111</v>
      </c>
      <c r="H41" s="74"/>
    </row>
    <row r="42" spans="2:18" x14ac:dyDescent="0.25">
      <c r="B42" t="s">
        <v>101</v>
      </c>
      <c r="C42">
        <v>31</v>
      </c>
      <c r="D42">
        <v>11</v>
      </c>
      <c r="E42">
        <v>1</v>
      </c>
      <c r="F42">
        <f t="shared" si="17"/>
        <v>90</v>
      </c>
      <c r="G42">
        <f t="shared" si="16"/>
        <v>121</v>
      </c>
      <c r="H42" s="74"/>
      <c r="J42" s="75">
        <v>2021</v>
      </c>
      <c r="K42" s="73" t="s">
        <v>86</v>
      </c>
      <c r="L42" s="73" t="s">
        <v>87</v>
      </c>
      <c r="M42" s="73" t="s">
        <v>88</v>
      </c>
      <c r="N42" s="73" t="s">
        <v>89</v>
      </c>
    </row>
    <row r="43" spans="2:18" x14ac:dyDescent="0.25">
      <c r="B43" t="s">
        <v>102</v>
      </c>
      <c r="C43">
        <v>31</v>
      </c>
      <c r="D43">
        <v>11</v>
      </c>
      <c r="E43">
        <v>18</v>
      </c>
      <c r="F43">
        <f t="shared" si="17"/>
        <v>83</v>
      </c>
      <c r="G43">
        <f t="shared" si="16"/>
        <v>114</v>
      </c>
      <c r="H43" s="74">
        <f>AVERAGE(G43:G48)</f>
        <v>110</v>
      </c>
      <c r="J43" s="75"/>
      <c r="K43" s="73"/>
      <c r="L43" s="73"/>
      <c r="M43" s="73"/>
      <c r="N43" s="73"/>
      <c r="Q43" t="s">
        <v>113</v>
      </c>
      <c r="R43" s="14">
        <v>1511412</v>
      </c>
    </row>
    <row r="44" spans="2:18" x14ac:dyDescent="0.25">
      <c r="B44" t="s">
        <v>103</v>
      </c>
      <c r="C44">
        <v>31</v>
      </c>
      <c r="D44">
        <v>35</v>
      </c>
      <c r="E44">
        <v>28</v>
      </c>
      <c r="F44">
        <f t="shared" si="17"/>
        <v>90</v>
      </c>
      <c r="G44">
        <f t="shared" si="16"/>
        <v>121</v>
      </c>
      <c r="H44" s="74"/>
      <c r="J44" s="1" t="s">
        <v>104</v>
      </c>
      <c r="K44">
        <f>K48/$J$49</f>
        <v>6.9040000000000004E-2</v>
      </c>
      <c r="L44">
        <f>L48/$J$49</f>
        <v>4.1599999999999998E-2</v>
      </c>
      <c r="M44">
        <f>M48/$J$49</f>
        <v>0.10138</v>
      </c>
      <c r="N44">
        <f>N48/$J$49</f>
        <v>8.3500000000000005E-2</v>
      </c>
    </row>
    <row r="45" spans="2:18" x14ac:dyDescent="0.25">
      <c r="B45" t="s">
        <v>105</v>
      </c>
      <c r="C45">
        <v>31</v>
      </c>
      <c r="D45">
        <v>5</v>
      </c>
      <c r="E45">
        <v>5</v>
      </c>
      <c r="F45">
        <f t="shared" si="17"/>
        <v>90</v>
      </c>
      <c r="G45">
        <f t="shared" si="16"/>
        <v>121</v>
      </c>
      <c r="H45" s="74"/>
      <c r="J45" s="1" t="s">
        <v>96</v>
      </c>
      <c r="K45" s="18">
        <f>K38</f>
        <v>92.666666666666671</v>
      </c>
      <c r="L45" s="18">
        <f t="shared" ref="L45:N45" si="19">L38</f>
        <v>113.33333333333333</v>
      </c>
      <c r="M45">
        <v>119</v>
      </c>
      <c r="N45">
        <f t="shared" si="19"/>
        <v>115</v>
      </c>
    </row>
    <row r="46" spans="2:18" x14ac:dyDescent="0.25">
      <c r="B46" t="s">
        <v>106</v>
      </c>
      <c r="C46">
        <v>31</v>
      </c>
      <c r="D46">
        <v>3</v>
      </c>
      <c r="E46">
        <v>0</v>
      </c>
      <c r="F46">
        <f t="shared" si="17"/>
        <v>93</v>
      </c>
      <c r="G46">
        <f t="shared" si="16"/>
        <v>124</v>
      </c>
      <c r="H46" s="74"/>
      <c r="J46" s="1" t="s">
        <v>107</v>
      </c>
      <c r="K46">
        <f>K44/K45</f>
        <v>7.4503597122302161E-4</v>
      </c>
      <c r="L46">
        <f t="shared" ref="L46:N46" si="20">L44/L45</f>
        <v>3.6705882352941179E-4</v>
      </c>
      <c r="M46">
        <f t="shared" si="20"/>
        <v>8.5193277310924363E-4</v>
      </c>
      <c r="N46">
        <f t="shared" si="20"/>
        <v>7.2608695652173912E-4</v>
      </c>
    </row>
    <row r="47" spans="2:18" x14ac:dyDescent="0.25">
      <c r="B47" t="s">
        <v>108</v>
      </c>
      <c r="C47">
        <v>31</v>
      </c>
      <c r="D47">
        <v>1</v>
      </c>
      <c r="E47">
        <v>5</v>
      </c>
      <c r="F47">
        <f t="shared" si="17"/>
        <v>89</v>
      </c>
      <c r="G47">
        <f t="shared" si="16"/>
        <v>120</v>
      </c>
      <c r="H47" s="74"/>
      <c r="J47" s="1"/>
    </row>
    <row r="48" spans="2:18" x14ac:dyDescent="0.25">
      <c r="B48" t="s">
        <v>109</v>
      </c>
      <c r="C48">
        <v>31</v>
      </c>
      <c r="D48">
        <v>3</v>
      </c>
      <c r="E48">
        <v>63</v>
      </c>
      <c r="F48">
        <f t="shared" si="17"/>
        <v>29</v>
      </c>
      <c r="G48">
        <f t="shared" si="16"/>
        <v>60</v>
      </c>
      <c r="H48" s="74"/>
      <c r="J48" s="1" t="s">
        <v>111</v>
      </c>
      <c r="K48">
        <v>3452</v>
      </c>
      <c r="L48">
        <v>2080</v>
      </c>
      <c r="M48">
        <v>5069</v>
      </c>
      <c r="N48">
        <v>4175</v>
      </c>
    </row>
    <row r="49" spans="10:15" x14ac:dyDescent="0.25">
      <c r="J49" s="1">
        <v>50000</v>
      </c>
    </row>
    <row r="51" spans="10:15" x14ac:dyDescent="0.25">
      <c r="K51" t="s">
        <v>114</v>
      </c>
      <c r="N51" t="s">
        <v>115</v>
      </c>
    </row>
    <row r="52" spans="10:15" x14ac:dyDescent="0.25">
      <c r="J52" t="s">
        <v>116</v>
      </c>
      <c r="K52" t="s">
        <v>117</v>
      </c>
    </row>
    <row r="53" spans="10:15" x14ac:dyDescent="0.25">
      <c r="J53" t="s">
        <v>118</v>
      </c>
      <c r="L53" t="s">
        <v>119</v>
      </c>
    </row>
    <row r="54" spans="10:15" x14ac:dyDescent="0.25">
      <c r="J54" t="s">
        <v>120</v>
      </c>
      <c r="M54" t="s">
        <v>121</v>
      </c>
      <c r="N54" t="s">
        <v>122</v>
      </c>
      <c r="O54" t="s">
        <v>123</v>
      </c>
    </row>
  </sheetData>
  <mergeCells count="58">
    <mergeCell ref="B1:B2"/>
    <mergeCell ref="C1:C2"/>
    <mergeCell ref="D1:E1"/>
    <mergeCell ref="F1:F2"/>
    <mergeCell ref="G1:G2"/>
    <mergeCell ref="N8:N9"/>
    <mergeCell ref="H9:H11"/>
    <mergeCell ref="J1:J2"/>
    <mergeCell ref="K1:K2"/>
    <mergeCell ref="L1:L2"/>
    <mergeCell ref="M1:M2"/>
    <mergeCell ref="N1:N2"/>
    <mergeCell ref="H3:H5"/>
    <mergeCell ref="H1:H2"/>
    <mergeCell ref="H6:H8"/>
    <mergeCell ref="J8:J9"/>
    <mergeCell ref="K8:K9"/>
    <mergeCell ref="L8:L9"/>
    <mergeCell ref="M8:M9"/>
    <mergeCell ref="H12:H14"/>
    <mergeCell ref="B17:B18"/>
    <mergeCell ref="C17:C18"/>
    <mergeCell ref="D17:E17"/>
    <mergeCell ref="F17:F18"/>
    <mergeCell ref="G17:G18"/>
    <mergeCell ref="H17:H18"/>
    <mergeCell ref="N24:N25"/>
    <mergeCell ref="H25:H27"/>
    <mergeCell ref="J17:J18"/>
    <mergeCell ref="K17:K18"/>
    <mergeCell ref="L17:L18"/>
    <mergeCell ref="M17:M18"/>
    <mergeCell ref="N17:N18"/>
    <mergeCell ref="H19:H21"/>
    <mergeCell ref="H22:H24"/>
    <mergeCell ref="J24:J25"/>
    <mergeCell ref="K24:K25"/>
    <mergeCell ref="L24:L25"/>
    <mergeCell ref="M24:M25"/>
    <mergeCell ref="H28:H30"/>
    <mergeCell ref="B35:B36"/>
    <mergeCell ref="C35:C36"/>
    <mergeCell ref="D35:E35"/>
    <mergeCell ref="F35:F36"/>
    <mergeCell ref="G35:G36"/>
    <mergeCell ref="H35:H36"/>
    <mergeCell ref="N42:N43"/>
    <mergeCell ref="H43:H48"/>
    <mergeCell ref="J35:J36"/>
    <mergeCell ref="K35:K36"/>
    <mergeCell ref="L35:L36"/>
    <mergeCell ref="M35:M36"/>
    <mergeCell ref="N35:N36"/>
    <mergeCell ref="H37:H42"/>
    <mergeCell ref="J42:J43"/>
    <mergeCell ref="K42:K43"/>
    <mergeCell ref="L42:L43"/>
    <mergeCell ref="M42:M4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4"/>
  <sheetViews>
    <sheetView showGridLines="0" tabSelected="1" view="pageBreakPreview" zoomScale="70" zoomScaleNormal="70" zoomScaleSheetLayoutView="70" workbookViewId="0">
      <selection activeCell="C32" sqref="C32"/>
    </sheetView>
  </sheetViews>
  <sheetFormatPr baseColWidth="10" defaultRowHeight="16.5" x14ac:dyDescent="0.25"/>
  <cols>
    <col min="1" max="1" width="38.5703125" style="23" customWidth="1"/>
    <col min="2" max="2" width="32" style="23" customWidth="1"/>
    <col min="3" max="4" width="40.140625" style="23" customWidth="1"/>
    <col min="5" max="5" width="18.42578125" style="23" customWidth="1"/>
    <col min="6" max="6" width="13.42578125" style="23" customWidth="1"/>
    <col min="7" max="7" width="38.140625" style="23" customWidth="1"/>
    <col min="8" max="8" width="14.42578125" style="23" hidden="1" customWidth="1"/>
    <col min="9" max="9" width="19.85546875" style="23" hidden="1" customWidth="1"/>
    <col min="10" max="10" width="24.85546875" style="23" hidden="1" customWidth="1"/>
    <col min="11" max="11" width="14.42578125" style="23" hidden="1" customWidth="1"/>
    <col min="12" max="12" width="21.140625" style="23" hidden="1" customWidth="1"/>
    <col min="13" max="25" width="19.28515625" style="23" hidden="1" customWidth="1"/>
    <col min="26" max="26" width="17.28515625" style="23" hidden="1" customWidth="1"/>
    <col min="27" max="27" width="20.28515625" style="23" hidden="1" customWidth="1"/>
    <col min="28" max="28" width="22.5703125" style="23" hidden="1" customWidth="1"/>
    <col min="29" max="29" width="20.5703125" style="23" hidden="1" customWidth="1"/>
    <col min="30" max="30" width="17.5703125" style="23" hidden="1" customWidth="1"/>
    <col min="31" max="31" width="25" style="23" hidden="1" customWidth="1"/>
    <col min="32" max="16384" width="11.42578125" style="23"/>
  </cols>
  <sheetData>
    <row r="1" spans="1:10" ht="57" customHeight="1" x14ac:dyDescent="0.25">
      <c r="A1" s="92"/>
      <c r="B1" s="93"/>
      <c r="C1" s="93"/>
      <c r="D1" s="93"/>
      <c r="E1" s="93"/>
      <c r="F1" s="93"/>
      <c r="G1" s="94"/>
      <c r="H1" s="21"/>
      <c r="I1" s="22"/>
    </row>
    <row r="2" spans="1:10" ht="31.5" customHeight="1" x14ac:dyDescent="0.25">
      <c r="A2" s="95"/>
      <c r="B2" s="96"/>
      <c r="C2" s="96"/>
      <c r="D2" s="96"/>
      <c r="E2" s="96"/>
      <c r="F2" s="96"/>
      <c r="G2" s="97"/>
      <c r="I2" s="24"/>
    </row>
    <row r="3" spans="1:10" s="27" customFormat="1" x14ac:dyDescent="0.25">
      <c r="A3" s="25"/>
      <c r="B3" s="26"/>
      <c r="C3" s="26"/>
      <c r="D3" s="26"/>
      <c r="J3" s="28"/>
    </row>
    <row r="4" spans="1:10" s="30" customFormat="1" ht="56.25" customHeight="1" x14ac:dyDescent="0.25">
      <c r="A4" s="29" t="s">
        <v>23</v>
      </c>
      <c r="B4" s="103" t="s">
        <v>68</v>
      </c>
      <c r="C4" s="103"/>
      <c r="D4" s="103"/>
      <c r="E4" s="103"/>
      <c r="F4" s="103"/>
      <c r="G4" s="103"/>
    </row>
    <row r="5" spans="1:10" ht="45" customHeight="1" x14ac:dyDescent="0.25">
      <c r="A5" s="31" t="s">
        <v>24</v>
      </c>
      <c r="B5" s="103" t="s">
        <v>67</v>
      </c>
      <c r="C5" s="103"/>
      <c r="D5" s="103"/>
      <c r="E5" s="103"/>
      <c r="F5" s="103"/>
      <c r="G5" s="103"/>
      <c r="H5" s="30"/>
      <c r="I5" s="30"/>
      <c r="J5" s="30"/>
    </row>
    <row r="6" spans="1:10" ht="24.75" customHeight="1" x14ac:dyDescent="0.25">
      <c r="A6" s="32"/>
      <c r="B6" s="33"/>
      <c r="C6" s="33"/>
      <c r="D6" s="33"/>
      <c r="F6" s="33"/>
      <c r="G6" s="33"/>
      <c r="H6" s="30"/>
      <c r="I6" s="30"/>
      <c r="J6" s="30"/>
    </row>
    <row r="7" spans="1:10" ht="44.25" customHeight="1" x14ac:dyDescent="0.25">
      <c r="A7" s="105" t="s">
        <v>3</v>
      </c>
      <c r="B7" s="105"/>
      <c r="C7" s="105"/>
      <c r="F7" s="104" t="s">
        <v>66</v>
      </c>
      <c r="G7" s="104"/>
      <c r="H7" s="30"/>
      <c r="I7" s="30"/>
      <c r="J7" s="30"/>
    </row>
    <row r="8" spans="1:10" ht="93.75" customHeight="1" x14ac:dyDescent="0.25">
      <c r="A8" s="34" t="s">
        <v>7</v>
      </c>
      <c r="B8" s="98" t="s">
        <v>125</v>
      </c>
      <c r="C8" s="98"/>
      <c r="D8" s="35"/>
      <c r="F8" s="102" t="s">
        <v>50</v>
      </c>
      <c r="G8" s="102"/>
      <c r="H8" s="30"/>
      <c r="I8" s="30"/>
      <c r="J8" s="30"/>
    </row>
    <row r="9" spans="1:10" ht="51" customHeight="1" x14ac:dyDescent="0.25">
      <c r="A9" s="34" t="s">
        <v>8</v>
      </c>
      <c r="B9" s="98" t="s">
        <v>126</v>
      </c>
      <c r="C9" s="98"/>
      <c r="D9" s="35"/>
      <c r="F9" s="102"/>
      <c r="G9" s="102"/>
      <c r="H9" s="30"/>
      <c r="I9" s="30"/>
      <c r="J9" s="30"/>
    </row>
    <row r="10" spans="1:10" ht="63.75" customHeight="1" x14ac:dyDescent="0.25">
      <c r="A10" s="34" t="s">
        <v>26</v>
      </c>
      <c r="B10" s="98" t="s">
        <v>127</v>
      </c>
      <c r="C10" s="98"/>
      <c r="D10" s="35"/>
      <c r="G10" s="36"/>
      <c r="H10" s="30"/>
      <c r="I10" s="30"/>
      <c r="J10" s="30"/>
    </row>
    <row r="11" spans="1:10" ht="35.25" customHeight="1" x14ac:dyDescent="0.25">
      <c r="A11" s="34" t="s">
        <v>13</v>
      </c>
      <c r="B11" s="98" t="s">
        <v>10</v>
      </c>
      <c r="C11" s="98"/>
      <c r="D11" s="35"/>
      <c r="F11" s="104" t="s">
        <v>6</v>
      </c>
      <c r="G11" s="104"/>
      <c r="H11" s="30"/>
      <c r="I11" s="30"/>
      <c r="J11" s="30"/>
    </row>
    <row r="12" spans="1:10" ht="51" customHeight="1" x14ac:dyDescent="0.25">
      <c r="A12" s="34" t="s">
        <v>28</v>
      </c>
      <c r="B12" s="98" t="s">
        <v>16</v>
      </c>
      <c r="C12" s="98"/>
      <c r="D12" s="37"/>
      <c r="F12" s="38">
        <v>1</v>
      </c>
      <c r="G12" s="39" t="s">
        <v>56</v>
      </c>
      <c r="J12" s="30"/>
    </row>
    <row r="13" spans="1:10" ht="35.25" customHeight="1" x14ac:dyDescent="0.25">
      <c r="A13" s="34" t="s">
        <v>22</v>
      </c>
      <c r="B13" s="119" t="s">
        <v>124</v>
      </c>
      <c r="C13" s="98"/>
      <c r="D13" s="35"/>
      <c r="E13" s="30"/>
      <c r="F13" s="30"/>
      <c r="G13" s="30"/>
      <c r="H13" s="30"/>
      <c r="I13" s="30"/>
      <c r="J13" s="30"/>
    </row>
    <row r="14" spans="1:10" ht="36.75" customHeight="1" x14ac:dyDescent="0.25">
      <c r="A14" s="34" t="s">
        <v>27</v>
      </c>
      <c r="B14" s="98">
        <v>2022</v>
      </c>
      <c r="C14" s="98"/>
      <c r="D14" s="35"/>
      <c r="I14" s="30"/>
      <c r="J14" s="30"/>
    </row>
    <row r="15" spans="1:10" x14ac:dyDescent="0.25">
      <c r="A15" s="40"/>
      <c r="B15" s="40"/>
      <c r="C15" s="40"/>
      <c r="D15" s="40"/>
      <c r="E15" s="40"/>
      <c r="F15" s="40"/>
      <c r="G15" s="40"/>
      <c r="H15" s="40"/>
      <c r="I15" s="40"/>
      <c r="J15" s="40"/>
    </row>
    <row r="16" spans="1:10" ht="116.25" customHeight="1" x14ac:dyDescent="0.25">
      <c r="A16" s="41" t="s">
        <v>42</v>
      </c>
      <c r="B16" s="99" t="s">
        <v>139</v>
      </c>
      <c r="C16" s="100"/>
      <c r="D16" s="100"/>
      <c r="E16" s="100"/>
      <c r="F16" s="100"/>
      <c r="G16" s="101"/>
      <c r="H16" s="40"/>
      <c r="I16" s="40"/>
      <c r="J16" s="40"/>
    </row>
    <row r="17" spans="1:31" ht="15" customHeight="1" x14ac:dyDescent="0.25">
      <c r="A17" s="40"/>
      <c r="B17" s="40"/>
      <c r="C17" s="40"/>
      <c r="D17" s="40"/>
      <c r="E17" s="40"/>
      <c r="F17" s="40"/>
      <c r="G17" s="40"/>
      <c r="H17" s="40"/>
      <c r="I17" s="40"/>
      <c r="J17" s="40"/>
    </row>
    <row r="18" spans="1:31" ht="15" customHeight="1" x14ac:dyDescent="0.25">
      <c r="A18" s="120" t="s">
        <v>70</v>
      </c>
      <c r="B18" s="91" t="s">
        <v>29</v>
      </c>
      <c r="C18" s="91" t="s">
        <v>30</v>
      </c>
      <c r="D18" s="120" t="s">
        <v>31</v>
      </c>
      <c r="E18" s="126" t="s">
        <v>0</v>
      </c>
      <c r="F18" s="126"/>
      <c r="G18" s="42" t="s">
        <v>25</v>
      </c>
      <c r="H18" s="88" t="s">
        <v>77</v>
      </c>
      <c r="I18" s="88"/>
      <c r="J18" s="88"/>
      <c r="K18" s="88"/>
      <c r="L18" s="88"/>
      <c r="M18" s="88"/>
      <c r="N18" s="83" t="s">
        <v>78</v>
      </c>
      <c r="O18" s="84"/>
      <c r="P18" s="84"/>
      <c r="Q18" s="84"/>
      <c r="R18" s="84"/>
      <c r="S18" s="85"/>
      <c r="T18" s="78" t="s">
        <v>79</v>
      </c>
      <c r="U18" s="79"/>
      <c r="V18" s="79"/>
      <c r="W18" s="79"/>
      <c r="X18" s="79"/>
      <c r="Y18" s="80"/>
      <c r="Z18" s="123" t="s">
        <v>80</v>
      </c>
      <c r="AA18" s="124"/>
      <c r="AB18" s="124"/>
      <c r="AC18" s="124"/>
      <c r="AD18" s="124"/>
      <c r="AE18" s="125"/>
    </row>
    <row r="19" spans="1:31" ht="36" customHeight="1" x14ac:dyDescent="0.25">
      <c r="A19" s="121"/>
      <c r="B19" s="91"/>
      <c r="C19" s="91"/>
      <c r="D19" s="121"/>
      <c r="E19" s="120" t="s">
        <v>1</v>
      </c>
      <c r="F19" s="91" t="s">
        <v>2</v>
      </c>
      <c r="G19" s="127" t="s">
        <v>135</v>
      </c>
      <c r="H19" s="88" t="s">
        <v>37</v>
      </c>
      <c r="I19" s="88"/>
      <c r="J19" s="88"/>
      <c r="K19" s="89"/>
      <c r="L19" s="90" t="s">
        <v>72</v>
      </c>
      <c r="M19" s="89"/>
      <c r="N19" s="83" t="s">
        <v>37</v>
      </c>
      <c r="O19" s="84"/>
      <c r="P19" s="84"/>
      <c r="Q19" s="85"/>
      <c r="R19" s="86" t="s">
        <v>72</v>
      </c>
      <c r="S19" s="87"/>
      <c r="T19" s="78" t="s">
        <v>37</v>
      </c>
      <c r="U19" s="79"/>
      <c r="V19" s="79"/>
      <c r="W19" s="80"/>
      <c r="X19" s="81" t="s">
        <v>72</v>
      </c>
      <c r="Y19" s="82"/>
      <c r="Z19" s="123" t="s">
        <v>37</v>
      </c>
      <c r="AA19" s="124"/>
      <c r="AB19" s="124"/>
      <c r="AC19" s="125"/>
      <c r="AD19" s="116" t="s">
        <v>72</v>
      </c>
      <c r="AE19" s="117"/>
    </row>
    <row r="20" spans="1:31" ht="52.5" customHeight="1" x14ac:dyDescent="0.25">
      <c r="A20" s="122"/>
      <c r="B20" s="91"/>
      <c r="C20" s="91"/>
      <c r="D20" s="122"/>
      <c r="E20" s="122"/>
      <c r="F20" s="91"/>
      <c r="G20" s="127"/>
      <c r="H20" s="43" t="s">
        <v>71</v>
      </c>
      <c r="I20" s="43" t="s">
        <v>32</v>
      </c>
      <c r="J20" s="43" t="s">
        <v>33</v>
      </c>
      <c r="K20" s="43" t="s">
        <v>34</v>
      </c>
      <c r="L20" s="44" t="s">
        <v>35</v>
      </c>
      <c r="M20" s="43" t="s">
        <v>36</v>
      </c>
      <c r="N20" s="45" t="s">
        <v>71</v>
      </c>
      <c r="O20" s="45" t="s">
        <v>32</v>
      </c>
      <c r="P20" s="45" t="s">
        <v>33</v>
      </c>
      <c r="Q20" s="45" t="s">
        <v>34</v>
      </c>
      <c r="R20" s="46" t="s">
        <v>35</v>
      </c>
      <c r="S20" s="46" t="s">
        <v>36</v>
      </c>
      <c r="T20" s="47" t="s">
        <v>71</v>
      </c>
      <c r="U20" s="47" t="s">
        <v>32</v>
      </c>
      <c r="V20" s="47" t="s">
        <v>33</v>
      </c>
      <c r="W20" s="47" t="s">
        <v>34</v>
      </c>
      <c r="X20" s="48" t="s">
        <v>35</v>
      </c>
      <c r="Y20" s="48" t="s">
        <v>36</v>
      </c>
      <c r="Z20" s="49" t="s">
        <v>71</v>
      </c>
      <c r="AA20" s="49" t="s">
        <v>32</v>
      </c>
      <c r="AB20" s="49" t="s">
        <v>33</v>
      </c>
      <c r="AC20" s="49" t="s">
        <v>34</v>
      </c>
      <c r="AD20" s="50" t="s">
        <v>35</v>
      </c>
      <c r="AE20" s="50" t="s">
        <v>36</v>
      </c>
    </row>
    <row r="21" spans="1:31" ht="189" customHeight="1" x14ac:dyDescent="0.25">
      <c r="A21" s="51" t="s">
        <v>134</v>
      </c>
      <c r="B21" s="52" t="s">
        <v>137</v>
      </c>
      <c r="C21" s="52" t="s">
        <v>128</v>
      </c>
      <c r="D21" s="72" t="s">
        <v>133</v>
      </c>
      <c r="E21" s="53">
        <v>44562</v>
      </c>
      <c r="F21" s="53">
        <v>44926</v>
      </c>
      <c r="G21" s="54">
        <v>0.1</v>
      </c>
      <c r="H21" s="55"/>
      <c r="I21" s="56">
        <f>H21/$G$21</f>
        <v>0</v>
      </c>
      <c r="J21" s="57"/>
      <c r="K21" s="58"/>
      <c r="L21" s="59"/>
      <c r="M21" s="55"/>
      <c r="N21" s="55"/>
      <c r="O21" s="56">
        <f>(N21+H21)/$G$21</f>
        <v>0</v>
      </c>
      <c r="P21" s="57"/>
      <c r="Q21" s="58"/>
      <c r="R21" s="59"/>
      <c r="S21" s="55"/>
      <c r="T21" s="55"/>
      <c r="U21" s="56">
        <f>(T21+N21+H21)/$G$21</f>
        <v>0</v>
      </c>
      <c r="V21" s="57"/>
      <c r="W21" s="58"/>
      <c r="X21" s="59"/>
      <c r="Y21" s="55"/>
      <c r="Z21" s="55"/>
      <c r="AA21" s="56">
        <f>(Z21+T21+N21+H21)/$G$21</f>
        <v>0</v>
      </c>
      <c r="AB21" s="57"/>
      <c r="AC21" s="58"/>
      <c r="AD21" s="59"/>
      <c r="AE21" s="55"/>
    </row>
    <row r="22" spans="1:31" ht="180.75" customHeight="1" x14ac:dyDescent="0.25">
      <c r="A22" s="51" t="s">
        <v>134</v>
      </c>
      <c r="B22" s="52" t="s">
        <v>136</v>
      </c>
      <c r="C22" s="52" t="s">
        <v>129</v>
      </c>
      <c r="D22" s="72" t="s">
        <v>132</v>
      </c>
      <c r="E22" s="53">
        <v>44562</v>
      </c>
      <c r="F22" s="53">
        <v>44926</v>
      </c>
      <c r="G22" s="54">
        <v>0.1</v>
      </c>
      <c r="H22" s="55"/>
      <c r="I22" s="56">
        <f>H22/$G$21</f>
        <v>0</v>
      </c>
      <c r="J22" s="57"/>
      <c r="K22" s="58"/>
      <c r="L22" s="59"/>
      <c r="M22" s="55"/>
      <c r="N22" s="55"/>
      <c r="O22" s="56">
        <f>(N22+H22)/$G$21</f>
        <v>0</v>
      </c>
      <c r="P22" s="57"/>
      <c r="Q22" s="58"/>
      <c r="R22" s="59"/>
      <c r="S22" s="55"/>
      <c r="T22" s="55"/>
      <c r="U22" s="56">
        <f>(T22+N22+H22)/$G$21</f>
        <v>0</v>
      </c>
      <c r="V22" s="57"/>
      <c r="W22" s="58"/>
      <c r="X22" s="59"/>
      <c r="Y22" s="55"/>
      <c r="Z22" s="55"/>
      <c r="AA22" s="56">
        <f>(Z22+T22+N22+H22)/$G$21</f>
        <v>0</v>
      </c>
      <c r="AB22" s="57"/>
      <c r="AC22" s="58"/>
      <c r="AD22" s="59"/>
      <c r="AE22" s="55"/>
    </row>
    <row r="23" spans="1:31" x14ac:dyDescent="0.25">
      <c r="A23" s="23" t="s">
        <v>73</v>
      </c>
    </row>
    <row r="25" spans="1:31" ht="14.25" customHeight="1" x14ac:dyDescent="0.25">
      <c r="A25" s="118" t="s">
        <v>69</v>
      </c>
      <c r="B25" s="118"/>
      <c r="C25" s="118"/>
      <c r="D25" s="118"/>
      <c r="E25" s="118"/>
      <c r="F25" s="118"/>
      <c r="G25" s="118"/>
    </row>
    <row r="26" spans="1:31" ht="14.25" customHeight="1" x14ac:dyDescent="0.25">
      <c r="A26" s="110" t="s">
        <v>38</v>
      </c>
      <c r="B26" s="110"/>
      <c r="C26" s="60"/>
      <c r="D26" s="60"/>
      <c r="E26" s="108"/>
      <c r="F26" s="108"/>
      <c r="G26" s="108"/>
    </row>
    <row r="27" spans="1:31" ht="14.25" customHeight="1" x14ac:dyDescent="0.25">
      <c r="A27" s="111">
        <v>44565</v>
      </c>
      <c r="B27" s="111"/>
      <c r="C27" s="61" t="s">
        <v>138</v>
      </c>
      <c r="D27" s="61"/>
      <c r="E27" s="109"/>
      <c r="F27" s="109"/>
      <c r="G27" s="109"/>
    </row>
    <row r="28" spans="1:31" hidden="1" x14ac:dyDescent="0.25">
      <c r="A28" s="106"/>
      <c r="B28" s="107"/>
      <c r="C28" s="62"/>
      <c r="D28" s="62"/>
      <c r="E28" s="109"/>
      <c r="F28" s="109"/>
      <c r="G28" s="109"/>
    </row>
    <row r="29" spans="1:31" hidden="1" x14ac:dyDescent="0.25">
      <c r="A29" s="106"/>
      <c r="B29" s="107"/>
      <c r="C29" s="62"/>
      <c r="D29" s="62"/>
      <c r="E29" s="109"/>
      <c r="F29" s="109"/>
      <c r="G29" s="109"/>
    </row>
    <row r="30" spans="1:31" hidden="1" x14ac:dyDescent="0.25">
      <c r="A30" s="63"/>
      <c r="B30" s="64"/>
      <c r="C30" s="64"/>
      <c r="D30" s="64"/>
      <c r="E30" s="65"/>
      <c r="F30" s="65"/>
      <c r="G30" s="65"/>
    </row>
    <row r="31" spans="1:31" x14ac:dyDescent="0.25">
      <c r="A31" s="115" t="s">
        <v>39</v>
      </c>
      <c r="B31" s="115"/>
      <c r="C31" s="115"/>
      <c r="D31" s="66"/>
      <c r="E31" s="115"/>
      <c r="F31" s="115"/>
      <c r="G31" s="66"/>
    </row>
    <row r="32" spans="1:31" ht="17.25" x14ac:dyDescent="0.25">
      <c r="A32" s="112" t="s">
        <v>40</v>
      </c>
      <c r="B32" s="112"/>
      <c r="C32" s="67" t="s">
        <v>130</v>
      </c>
      <c r="D32" s="68"/>
      <c r="E32" s="113" t="s">
        <v>75</v>
      </c>
      <c r="F32" s="114"/>
      <c r="G32" s="68"/>
    </row>
    <row r="33" spans="1:7" ht="17.25" x14ac:dyDescent="0.25">
      <c r="A33" s="112" t="s">
        <v>41</v>
      </c>
      <c r="B33" s="112"/>
      <c r="C33" s="69" t="s">
        <v>131</v>
      </c>
      <c r="D33" s="70"/>
      <c r="E33" s="113" t="s">
        <v>76</v>
      </c>
      <c r="F33" s="114"/>
      <c r="G33" s="68"/>
    </row>
    <row r="34" spans="1:7" x14ac:dyDescent="0.25">
      <c r="A34" s="71" t="s">
        <v>74</v>
      </c>
    </row>
  </sheetData>
  <mergeCells count="51">
    <mergeCell ref="AD19:AE19"/>
    <mergeCell ref="A25:G25"/>
    <mergeCell ref="B13:C13"/>
    <mergeCell ref="A18:A20"/>
    <mergeCell ref="B11:C11"/>
    <mergeCell ref="B12:C12"/>
    <mergeCell ref="Z19:AC19"/>
    <mergeCell ref="Z18:AE18"/>
    <mergeCell ref="D18:D20"/>
    <mergeCell ref="E18:F18"/>
    <mergeCell ref="E19:E20"/>
    <mergeCell ref="G19:G20"/>
    <mergeCell ref="F19:F20"/>
    <mergeCell ref="B18:B20"/>
    <mergeCell ref="B14:C14"/>
    <mergeCell ref="H18:M18"/>
    <mergeCell ref="A33:B33"/>
    <mergeCell ref="E33:F33"/>
    <mergeCell ref="A29:B29"/>
    <mergeCell ref="A31:C31"/>
    <mergeCell ref="E31:F31"/>
    <mergeCell ref="A32:B32"/>
    <mergeCell ref="E32:F32"/>
    <mergeCell ref="E29:G29"/>
    <mergeCell ref="A28:B28"/>
    <mergeCell ref="E26:G26"/>
    <mergeCell ref="E27:G27"/>
    <mergeCell ref="E28:G28"/>
    <mergeCell ref="A26:B26"/>
    <mergeCell ref="A27:B27"/>
    <mergeCell ref="H19:K19"/>
    <mergeCell ref="L19:M19"/>
    <mergeCell ref="C18:C20"/>
    <mergeCell ref="A1:G2"/>
    <mergeCell ref="B10:C10"/>
    <mergeCell ref="B16:G16"/>
    <mergeCell ref="F9:G9"/>
    <mergeCell ref="B4:G4"/>
    <mergeCell ref="B5:G5"/>
    <mergeCell ref="B9:C9"/>
    <mergeCell ref="F7:G7"/>
    <mergeCell ref="F8:G8"/>
    <mergeCell ref="A7:C7"/>
    <mergeCell ref="B8:C8"/>
    <mergeCell ref="F11:G11"/>
    <mergeCell ref="T18:Y18"/>
    <mergeCell ref="T19:W19"/>
    <mergeCell ref="X19:Y19"/>
    <mergeCell ref="N18:S18"/>
    <mergeCell ref="N19:Q19"/>
    <mergeCell ref="R19:S19"/>
  </mergeCells>
  <conditionalFormatting sqref="J21:J22">
    <cfRule type="containsText" dxfId="17" priority="52" operator="containsText" text="Cumplimiento total">
      <formula>NOT(ISERROR(SEARCH("Cumplimiento total",J21)))</formula>
    </cfRule>
    <cfRule type="containsText" dxfId="16" priority="53" operator="containsText" text="Sin gestión">
      <formula>NOT(ISERROR(SEARCH("Sin gestión",J21)))</formula>
    </cfRule>
    <cfRule type="containsText" dxfId="15" priority="56" operator="containsText" text="Avances en la gestión">
      <formula>NOT(ISERROR(SEARCH("Avances en la gestión",J21)))</formula>
    </cfRule>
  </conditionalFormatting>
  <conditionalFormatting sqref="P21:P22">
    <cfRule type="containsText" dxfId="14" priority="16" operator="containsText" text="Cumplimiento total">
      <formula>NOT(ISERROR(SEARCH("Cumplimiento total",P21)))</formula>
    </cfRule>
    <cfRule type="containsText" dxfId="13" priority="17" operator="containsText" text="Sin gestión">
      <formula>NOT(ISERROR(SEARCH("Sin gestión",P21)))</formula>
    </cfRule>
    <cfRule type="containsText" dxfId="12" priority="18" operator="containsText" text="Avances en la gestión">
      <formula>NOT(ISERROR(SEARCH("Avances en la gestión",P21)))</formula>
    </cfRule>
  </conditionalFormatting>
  <conditionalFormatting sqref="V21:V22 AB21:AB22">
    <cfRule type="containsText" dxfId="11" priority="10" operator="containsText" text="Cumplimiento total">
      <formula>NOT(ISERROR(SEARCH("Cumplimiento total",V21)))</formula>
    </cfRule>
    <cfRule type="containsText" dxfId="10" priority="11" operator="containsText" text="Sin gestión">
      <formula>NOT(ISERROR(SEARCH("Sin gestión",V21)))</formula>
    </cfRule>
    <cfRule type="containsText" dxfId="9" priority="12" operator="containsText" text="Avances en la gestión">
      <formula>NOT(ISERROR(SEARCH("Avances en la gestión",V21)))</formula>
    </cfRule>
  </conditionalFormatting>
  <hyperlinks>
    <hyperlink ref="B13" r:id="rId1" xr:uid="{2222D2F7-7365-45EA-A6BB-9BDA252CCED6}"/>
  </hyperlinks>
  <pageMargins left="0.25" right="0.25" top="0.75" bottom="0.75" header="0.3" footer="0.3"/>
  <pageSetup paperSize="9" scale="35" orientation="landscape" r:id="rId2"/>
  <headerFooter>
    <oddFooter>&amp;LDE-F-2 V1 xx/09/2017</oddFooter>
  </headerFooter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7" operator="containsText" id="{F9DBFC24-20A7-44B1-A16F-B079BB328BF1}">
            <xm:f>NOT(ISERROR(SEARCH('Listas FUGA'!$E$5,M21)))</xm:f>
            <xm:f>'Listas FUGA'!$E$5</xm:f>
            <x14:dxf>
              <fill>
                <patternFill>
                  <bgColor rgb="FFFF0000"/>
                </patternFill>
              </fill>
            </x14:dxf>
          </x14:cfRule>
          <x14:cfRule type="containsText" priority="38" operator="containsText" id="{19876322-3151-4060-9955-F9AB5BDFDB89}">
            <xm:f>NOT(ISERROR(SEARCH('Listas FUGA'!$E$4,M21)))</xm:f>
            <xm:f>'Listas FUGA'!$E$4</xm:f>
            <x14:dxf>
              <fill>
                <patternFill>
                  <bgColor rgb="FFFFFF00"/>
                </patternFill>
              </fill>
            </x14:dxf>
          </x14:cfRule>
          <x14:cfRule type="containsText" priority="39" operator="containsText" id="{6CEB494F-C4F0-4E1A-B1C6-69CA72D6157A}">
            <xm:f>NOT(ISERROR(SEARCH('Listas FUGA'!$E$3,M21)))</xm:f>
            <xm:f>'Listas FUGA'!$E$3</xm:f>
            <x14:dxf>
              <fill>
                <patternFill>
                  <bgColor rgb="FF92D050"/>
                </patternFill>
              </fill>
            </x14:dxf>
          </x14:cfRule>
          <xm:sqref>M21:M22</xm:sqref>
        </x14:conditionalFormatting>
        <x14:conditionalFormatting xmlns:xm="http://schemas.microsoft.com/office/excel/2006/main">
          <x14:cfRule type="containsText" priority="13" operator="containsText" id="{916E0194-B599-440D-9E5A-BF023849D041}">
            <xm:f>NOT(ISERROR(SEARCH('Listas FUGA'!$E$5,S21)))</xm:f>
            <xm:f>'Listas FUGA'!$E$5</xm:f>
            <x14:dxf>
              <fill>
                <patternFill>
                  <bgColor rgb="FFFF0000"/>
                </patternFill>
              </fill>
            </x14:dxf>
          </x14:cfRule>
          <x14:cfRule type="containsText" priority="14" operator="containsText" id="{84FF4EF6-F304-461A-BC2B-2C13D4AAF6DD}">
            <xm:f>NOT(ISERROR(SEARCH('Listas FUGA'!$E$4,S21)))</xm:f>
            <xm:f>'Listas FUGA'!$E$4</xm:f>
            <x14:dxf>
              <fill>
                <patternFill>
                  <bgColor rgb="FFFFFF00"/>
                </patternFill>
              </fill>
            </x14:dxf>
          </x14:cfRule>
          <x14:cfRule type="containsText" priority="15" operator="containsText" id="{1E77CF8B-367E-42A2-9C62-F53BE17A4DAC}">
            <xm:f>NOT(ISERROR(SEARCH('Listas FUGA'!$E$3,S21)))</xm:f>
            <xm:f>'Listas FUGA'!$E$3</xm:f>
            <x14:dxf>
              <fill>
                <patternFill>
                  <bgColor rgb="FF92D050"/>
                </patternFill>
              </fill>
            </x14:dxf>
          </x14:cfRule>
          <xm:sqref>S21:S22</xm:sqref>
        </x14:conditionalFormatting>
        <x14:conditionalFormatting xmlns:xm="http://schemas.microsoft.com/office/excel/2006/main">
          <x14:cfRule type="containsText" priority="7" operator="containsText" id="{385D5BCB-4501-4D36-8787-B66F468B61CB}">
            <xm:f>NOT(ISERROR(SEARCH('Listas FUGA'!$E$5,Y21)))</xm:f>
            <xm:f>'Listas FUGA'!$E$5</xm:f>
            <x14:dxf>
              <fill>
                <patternFill>
                  <bgColor rgb="FFFF0000"/>
                </patternFill>
              </fill>
            </x14:dxf>
          </x14:cfRule>
          <x14:cfRule type="containsText" priority="8" operator="containsText" id="{3F104F1A-CE64-4EF2-9867-45ED4516E206}">
            <xm:f>NOT(ISERROR(SEARCH('Listas FUGA'!$E$4,Y21)))</xm:f>
            <xm:f>'Listas FUGA'!$E$4</xm:f>
            <x14:dxf>
              <fill>
                <patternFill>
                  <bgColor rgb="FFFFFF00"/>
                </patternFill>
              </fill>
            </x14:dxf>
          </x14:cfRule>
          <x14:cfRule type="containsText" priority="9" operator="containsText" id="{7107E5DB-7D79-4CA3-90FF-2B128CD77373}">
            <xm:f>NOT(ISERROR(SEARCH('Listas FUGA'!$E$3,Y21)))</xm:f>
            <xm:f>'Listas FUGA'!$E$3</xm:f>
            <x14:dxf>
              <fill>
                <patternFill>
                  <bgColor rgb="FF92D050"/>
                </patternFill>
              </fill>
            </x14:dxf>
          </x14:cfRule>
          <xm:sqref>Y21:Y22 AE21:AE22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xr:uid="{00000000-0002-0000-0000-000000000000}">
          <x14:formula1>
            <xm:f>'Listas FUGA'!$C$3:$C$14</xm:f>
          </x14:formula1>
          <xm:sqref>B11</xm:sqref>
        </x14:dataValidation>
        <x14:dataValidation type="list" allowBlank="1" showInputMessage="1" showErrorMessage="1" xr:uid="{00000000-0002-0000-0000-000001000000}">
          <x14:formula1>
            <xm:f>'Listas FUGA'!$D$3:$D$9</xm:f>
          </x14:formula1>
          <xm:sqref>B12</xm:sqref>
        </x14:dataValidation>
        <x14:dataValidation type="list" allowBlank="1" showInputMessage="1" showErrorMessage="1" xr:uid="{00000000-0002-0000-0000-000005000000}">
          <x14:formula1>
            <xm:f>'Listas FUGA'!$E$3:$E$5</xm:f>
          </x14:formula1>
          <xm:sqref>Y21:Y22 AE21:AE22 M21:M22 S21:S22</xm:sqref>
        </x14:dataValidation>
        <x14:dataValidation type="list" allowBlank="1" showInputMessage="1" showErrorMessage="1" xr:uid="{F8DDD0D4-67DA-42E5-A355-B38D27C31E4B}">
          <x14:formula1>
            <xm:f>'Listas FUGA'!$B$3:$B$8</xm:f>
          </x14:formula1>
          <xm:sqref>G12</xm:sqref>
        </x14:dataValidation>
        <x14:dataValidation type="list" allowBlank="1" showInputMessage="1" showErrorMessage="1" xr:uid="{78A1A1B8-B7EB-4CE8-8AB5-980C4D970CD4}">
          <x14:formula1>
            <xm:f>'Listas FUGA'!$A$3:$A$7</xm:f>
          </x14:formula1>
          <xm:sqref>F8:G9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14"/>
  <sheetViews>
    <sheetView zoomScale="85" zoomScaleNormal="85" workbookViewId="0">
      <selection activeCell="G7" sqref="G7"/>
    </sheetView>
  </sheetViews>
  <sheetFormatPr baseColWidth="10" defaultRowHeight="15" x14ac:dyDescent="0.25"/>
  <cols>
    <col min="1" max="1" width="50.7109375" customWidth="1"/>
    <col min="2" max="2" width="37.5703125" style="7" customWidth="1"/>
    <col min="3" max="3" width="22.5703125" style="8" customWidth="1"/>
    <col min="4" max="4" width="26.140625" style="12" customWidth="1"/>
    <col min="5" max="5" width="23.42578125" style="8" customWidth="1"/>
  </cols>
  <sheetData>
    <row r="2" spans="1:5" x14ac:dyDescent="0.25">
      <c r="A2" s="1" t="s">
        <v>4</v>
      </c>
      <c r="B2" s="6" t="s">
        <v>5</v>
      </c>
      <c r="C2" s="9" t="s">
        <v>9</v>
      </c>
      <c r="D2" s="11" t="s">
        <v>14</v>
      </c>
      <c r="E2" s="9" t="s">
        <v>36</v>
      </c>
    </row>
    <row r="3" spans="1:5" ht="69" customHeight="1" x14ac:dyDescent="0.25">
      <c r="A3" s="4" t="s">
        <v>46</v>
      </c>
      <c r="B3" s="4" t="s">
        <v>51</v>
      </c>
      <c r="C3" s="10" t="s">
        <v>57</v>
      </c>
      <c r="D3" s="10" t="s">
        <v>16</v>
      </c>
      <c r="E3" s="8" t="s">
        <v>43</v>
      </c>
    </row>
    <row r="4" spans="1:5" ht="45" x14ac:dyDescent="0.25">
      <c r="A4" s="4" t="s">
        <v>47</v>
      </c>
      <c r="B4" s="4" t="s">
        <v>52</v>
      </c>
      <c r="C4" s="10" t="s">
        <v>58</v>
      </c>
      <c r="D4" s="10" t="s">
        <v>17</v>
      </c>
      <c r="E4" s="8" t="s">
        <v>44</v>
      </c>
    </row>
    <row r="5" spans="1:5" ht="66" customHeight="1" x14ac:dyDescent="0.25">
      <c r="A5" s="4" t="s">
        <v>48</v>
      </c>
      <c r="B5" s="4" t="s">
        <v>53</v>
      </c>
      <c r="C5" s="10" t="s">
        <v>59</v>
      </c>
      <c r="D5" s="10" t="s">
        <v>18</v>
      </c>
      <c r="E5" s="8" t="s">
        <v>45</v>
      </c>
    </row>
    <row r="6" spans="1:5" ht="63" x14ac:dyDescent="0.25">
      <c r="A6" s="5" t="s">
        <v>49</v>
      </c>
      <c r="B6" s="4" t="s">
        <v>54</v>
      </c>
      <c r="C6" s="10" t="s">
        <v>60</v>
      </c>
      <c r="D6" s="12" t="s">
        <v>19</v>
      </c>
    </row>
    <row r="7" spans="1:5" ht="83.25" customHeight="1" x14ac:dyDescent="0.25">
      <c r="A7" s="5" t="s">
        <v>50</v>
      </c>
      <c r="B7" s="4" t="s">
        <v>55</v>
      </c>
      <c r="C7" s="10" t="s">
        <v>62</v>
      </c>
      <c r="D7" s="10" t="s">
        <v>20</v>
      </c>
    </row>
    <row r="8" spans="1:5" ht="30" x14ac:dyDescent="0.25">
      <c r="A8" s="2"/>
      <c r="B8" s="4" t="s">
        <v>56</v>
      </c>
      <c r="C8" s="10" t="s">
        <v>61</v>
      </c>
      <c r="D8" s="12" t="s">
        <v>21</v>
      </c>
    </row>
    <row r="9" spans="1:5" ht="65.25" customHeight="1" x14ac:dyDescent="0.25">
      <c r="A9" s="2"/>
      <c r="B9" s="3"/>
      <c r="C9" s="10" t="s">
        <v>63</v>
      </c>
      <c r="D9" s="12" t="s">
        <v>15</v>
      </c>
    </row>
    <row r="10" spans="1:5" ht="15.75" x14ac:dyDescent="0.25">
      <c r="A10" s="2"/>
      <c r="B10" s="3"/>
      <c r="C10" s="10" t="s">
        <v>64</v>
      </c>
    </row>
    <row r="11" spans="1:5" x14ac:dyDescent="0.25">
      <c r="C11" s="10" t="s">
        <v>65</v>
      </c>
    </row>
    <row r="12" spans="1:5" x14ac:dyDescent="0.25">
      <c r="C12" s="10" t="s">
        <v>10</v>
      </c>
    </row>
    <row r="13" spans="1:5" x14ac:dyDescent="0.25">
      <c r="C13" s="10" t="s">
        <v>11</v>
      </c>
    </row>
    <row r="14" spans="1:5" x14ac:dyDescent="0.25">
      <c r="C14" s="10" t="s">
        <v>12</v>
      </c>
    </row>
  </sheetData>
  <sheetProtection algorithmName="SHA-512" hashValue="nCvzYwR8h9iE9i/oqkSu3uaCnixSpmuwL2PSH3VEBYr+Da8yYKppXOrAmvBPTjlMfWwG8A328a/9zZoKO96YLA==" saltValue="8DLItesFDMJQ6oFtVUw9pA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Seguimiento</vt:lpstr>
      <vt:lpstr>Matriz Planes Institucionales </vt:lpstr>
      <vt:lpstr>Listas FUGA</vt:lpstr>
      <vt:lpstr>'Matriz Planes Institucionales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Sig-gemelas</dc:creator>
  <cp:lastModifiedBy>MMORENO</cp:lastModifiedBy>
  <cp:lastPrinted>2022-03-10T00:36:54Z</cp:lastPrinted>
  <dcterms:created xsi:type="dcterms:W3CDTF">2017-08-25T21:31:59Z</dcterms:created>
  <dcterms:modified xsi:type="dcterms:W3CDTF">2022-03-11T23:44:54Z</dcterms:modified>
</cp:coreProperties>
</file>