
<file path=[Content_Types].xml><?xml version="1.0" encoding="utf-8"?>
<Types xmlns="http://schemas.openxmlformats.org/package/2006/content-types">
  <Default Extension="bin" ContentType="application/vnd.openxmlformats-officedocument.spreadsheetml.printerSettings"/>
  <Default Extension="gif" ContentType="image/gi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1.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pivotTables/pivotTable1.xml" ContentType="application/vnd.openxmlformats-officedocument.spreadsheetml.pivotTable+xml"/>
  <Override PartName="/xl/drawings/drawing8.xml" ContentType="application/vnd.openxmlformats-officedocument.drawing+xml"/>
  <Override PartName="/xl/tables/table1.xml" ContentType="application/vnd.openxmlformats-officedocument.spreadsheetml.table+xml"/>
  <Override PartName="/xl/comments2.xml" ContentType="application/vnd.openxmlformats-officedocument.spreadsheetml.comments+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527"/>
  <workbookPr defaultThemeVersion="166925"/>
  <mc:AlternateContent xmlns:mc="http://schemas.openxmlformats.org/markup-compatibility/2006">
    <mc:Choice Requires="x15">
      <x15ac:absPath xmlns:x15ac="http://schemas.microsoft.com/office/spreadsheetml/2010/11/ac" url="C:\Users\AHERNANDEZ\Desktop\formulación\"/>
    </mc:Choice>
  </mc:AlternateContent>
  <xr:revisionPtr revIDLastSave="0" documentId="13_ncr:1_{4D54B172-AB6C-4F66-9CC3-5369AB5F275D}" xr6:coauthVersionLast="47" xr6:coauthVersionMax="47" xr10:uidLastSave="{00000000-0000-0000-0000-000000000000}"/>
  <bookViews>
    <workbookView xWindow="-120" yWindow="-120" windowWidth="20730" windowHeight="11160" firstSheet="1" activeTab="4" xr2:uid="{00000000-000D-0000-FFFF-FFFF00000000}"/>
  </bookViews>
  <sheets>
    <sheet name="MENU CAJA DE HERRAMIENTAS" sheetId="4" r:id="rId1"/>
    <sheet name="GLOSARIO" sheetId="6" r:id="rId2"/>
    <sheet name="CONOCIMIENTO ENT" sheetId="9" r:id="rId3"/>
    <sheet name="MIPPA 1" sheetId="17" r:id="rId4"/>
    <sheet name="PRIORIZACIÓN (2)" sheetId="20" r:id="rId5"/>
    <sheet name="MIPPA 1.1" sheetId="19" r:id="rId6"/>
    <sheet name="ANALISIS OCI" sheetId="3" r:id="rId7"/>
    <sheet name="MET CALCULO RECURSOS" sheetId="11" r:id="rId8"/>
    <sheet name="1. Horas requeridas PAAI" sheetId="12" r:id="rId9"/>
    <sheet name="MIPPA 2" sheetId="18" r:id="rId10"/>
    <sheet name="2. Días -horas hábiles x vig" sheetId="13" r:id="rId11"/>
    <sheet name="PAA OCI  " sheetId="5" r:id="rId12"/>
    <sheet name="PRIORIZACIÓN" sheetId="1" r:id="rId13"/>
  </sheets>
  <externalReferences>
    <externalReference r:id="rId14"/>
    <externalReference r:id="rId15"/>
  </externalReferences>
  <definedNames>
    <definedName name="_xlnm._FilterDatabase" localSheetId="6" hidden="1">'ANALISIS OCI'!$C$9:$C$88</definedName>
    <definedName name="_xlnm._FilterDatabase" localSheetId="1" hidden="1">GLOSARIO!$A$1:$A$3</definedName>
    <definedName name="_xlnm._FilterDatabase" localSheetId="11" hidden="1">'PAA OCI  '!$A$13:$CS$55</definedName>
    <definedName name="_xlnm._FilterDatabase" localSheetId="12" hidden="1">PRIORIZACIÓN!$Q$12:$Q$29</definedName>
    <definedName name="_ftn1" localSheetId="1">GLOSARIO!$A$19</definedName>
    <definedName name="_ftn2" localSheetId="1">GLOSARIO!$A$21</definedName>
    <definedName name="_ftn3" localSheetId="1">GLOSARIO!$A$22</definedName>
    <definedName name="_ftn4" localSheetId="1">GLOSARIO!$A$23</definedName>
    <definedName name="_ftn5" localSheetId="1">GLOSARIO!$A$24</definedName>
    <definedName name="_ftn6" localSheetId="1">GLOSARIO!$A$25</definedName>
    <definedName name="_ftn7" localSheetId="1">GLOSARIO!$A$26</definedName>
    <definedName name="_ftn8" localSheetId="1">GLOSARIO!$A$27</definedName>
    <definedName name="_ftnref1" localSheetId="1">GLOSARIO!$A$4</definedName>
    <definedName name="_ftnref2" localSheetId="1">GLOSARIO!$A$6</definedName>
    <definedName name="_ftnref3" localSheetId="1">GLOSARIO!$A$7</definedName>
    <definedName name="_ftnref4" localSheetId="1">GLOSARIO!$A$8</definedName>
    <definedName name="_ftnref5" localSheetId="1">GLOSARIO!$A$9</definedName>
    <definedName name="_ftnref6" localSheetId="1">GLOSARIO!$A$11</definedName>
    <definedName name="_ftnref7" localSheetId="1">GLOSARIO!$A$12</definedName>
    <definedName name="_ftnref8" localSheetId="1">GLOSARIO!$A$13</definedName>
    <definedName name="_xlnm.Print_Area" localSheetId="11">'PAA OCI  '!$A$1:$U$57</definedName>
    <definedName name="DOCUMENTO_RELACIONADO" comment="Registre el documento o soporte del ítem en cuestión. (Físico o Magnético)">'CONOCIMIENTO ENT'!$C$5</definedName>
    <definedName name="riskprob">[1]Lookup!$B$2:$B$5</definedName>
    <definedName name="_xlnm.Print_Titles" localSheetId="11">'PAA OCI  '!$13:$16</definedName>
  </definedNames>
  <calcPr calcId="191029" concurrentCalc="0"/>
  <pivotCaches>
    <pivotCache cacheId="0" r:id="rId16"/>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O12" i="1" l="1"/>
  <c r="P12" i="1"/>
  <c r="Q12" i="1"/>
  <c r="R12" i="1"/>
  <c r="M12" i="1"/>
  <c r="M13" i="1"/>
  <c r="Q13" i="1"/>
  <c r="M14" i="1"/>
  <c r="Q14" i="1"/>
  <c r="M15" i="1"/>
  <c r="Q15" i="1"/>
  <c r="M16" i="1"/>
  <c r="Q16" i="1"/>
  <c r="M17" i="1"/>
  <c r="Q17" i="1"/>
  <c r="M18" i="1"/>
  <c r="Q18" i="1"/>
  <c r="M19" i="1"/>
  <c r="Q19" i="1"/>
  <c r="M20" i="1"/>
  <c r="Q20" i="1"/>
  <c r="M21" i="1"/>
  <c r="Q21" i="1"/>
  <c r="M22" i="1"/>
  <c r="Q22" i="1"/>
  <c r="O13" i="1"/>
  <c r="P13" i="1"/>
  <c r="O14" i="1"/>
  <c r="P14" i="1"/>
  <c r="K14" i="1"/>
  <c r="O15" i="1"/>
  <c r="P15" i="1"/>
  <c r="K15" i="1"/>
  <c r="O16" i="1"/>
  <c r="P16" i="1"/>
  <c r="K16" i="1"/>
  <c r="O17" i="1"/>
  <c r="P17" i="1"/>
  <c r="K17" i="1"/>
  <c r="O18" i="1"/>
  <c r="P18" i="1"/>
  <c r="K18" i="1"/>
  <c r="O19" i="1"/>
  <c r="P19" i="1"/>
  <c r="K19" i="1"/>
  <c r="O20" i="1"/>
  <c r="P20" i="1"/>
  <c r="K20" i="1"/>
  <c r="O21" i="1"/>
  <c r="P21" i="1"/>
  <c r="K21" i="1"/>
  <c r="O22" i="1"/>
  <c r="P22" i="1"/>
  <c r="K22" i="1"/>
  <c r="R21" i="20"/>
  <c r="S21" i="20"/>
  <c r="T21" i="20"/>
  <c r="U21" i="20"/>
  <c r="G14" i="20"/>
  <c r="H14" i="20"/>
  <c r="I14" i="20"/>
  <c r="L14" i="20"/>
  <c r="W88" i="3"/>
  <c r="V88" i="3"/>
  <c r="U88" i="3"/>
  <c r="T88" i="3"/>
  <c r="S88" i="3"/>
  <c r="R88" i="3"/>
  <c r="Q88" i="3"/>
  <c r="W87" i="3"/>
  <c r="V87" i="3"/>
  <c r="U87" i="3"/>
  <c r="T87" i="3"/>
  <c r="S87" i="3"/>
  <c r="R87" i="3"/>
  <c r="Q87" i="3"/>
  <c r="W86" i="3"/>
  <c r="V86" i="3"/>
  <c r="U86" i="3"/>
  <c r="T86" i="3"/>
  <c r="S86" i="3"/>
  <c r="R86" i="3"/>
  <c r="Q86" i="3"/>
  <c r="W85" i="3"/>
  <c r="V85" i="3"/>
  <c r="U85" i="3"/>
  <c r="T85" i="3"/>
  <c r="S85" i="3"/>
  <c r="R85" i="3"/>
  <c r="Q85" i="3"/>
  <c r="W84" i="3"/>
  <c r="V84" i="3"/>
  <c r="U84" i="3"/>
  <c r="T84" i="3"/>
  <c r="S84" i="3"/>
  <c r="R84" i="3"/>
  <c r="Q84" i="3"/>
  <c r="W83" i="3"/>
  <c r="V83" i="3"/>
  <c r="U83" i="3"/>
  <c r="T83" i="3"/>
  <c r="S83" i="3"/>
  <c r="R83" i="3"/>
  <c r="Q83" i="3"/>
  <c r="W82" i="3"/>
  <c r="V82" i="3"/>
  <c r="U82" i="3"/>
  <c r="T82" i="3"/>
  <c r="S82" i="3"/>
  <c r="R82" i="3"/>
  <c r="Q82" i="3"/>
  <c r="W81" i="3"/>
  <c r="V81" i="3"/>
  <c r="U81" i="3"/>
  <c r="T81" i="3"/>
  <c r="S81" i="3"/>
  <c r="R81" i="3"/>
  <c r="Q81" i="3"/>
  <c r="W80" i="3"/>
  <c r="V80" i="3"/>
  <c r="U80" i="3"/>
  <c r="T80" i="3"/>
  <c r="S80" i="3"/>
  <c r="R80" i="3"/>
  <c r="Q80" i="3"/>
  <c r="W79" i="3"/>
  <c r="V79" i="3"/>
  <c r="U79" i="3"/>
  <c r="T79" i="3"/>
  <c r="S79" i="3"/>
  <c r="R79" i="3"/>
  <c r="Q79" i="3"/>
  <c r="W78" i="3"/>
  <c r="V78" i="3"/>
  <c r="U78" i="3"/>
  <c r="T78" i="3"/>
  <c r="S78" i="3"/>
  <c r="R78" i="3"/>
  <c r="Q78" i="3"/>
  <c r="W77" i="3"/>
  <c r="V77" i="3"/>
  <c r="U77" i="3"/>
  <c r="T77" i="3"/>
  <c r="S77" i="3"/>
  <c r="R77" i="3"/>
  <c r="Q77" i="3"/>
  <c r="W76" i="3"/>
  <c r="V76" i="3"/>
  <c r="U76" i="3"/>
  <c r="T76" i="3"/>
  <c r="S76" i="3"/>
  <c r="R76" i="3"/>
  <c r="Q76" i="3"/>
  <c r="W75" i="3"/>
  <c r="V75" i="3"/>
  <c r="U75" i="3"/>
  <c r="T75" i="3"/>
  <c r="S75" i="3"/>
  <c r="R75" i="3"/>
  <c r="Q75" i="3"/>
  <c r="W74" i="3"/>
  <c r="V74" i="3"/>
  <c r="U74" i="3"/>
  <c r="T74" i="3"/>
  <c r="S74" i="3"/>
  <c r="R74" i="3"/>
  <c r="Q74" i="3"/>
  <c r="W73" i="3"/>
  <c r="V73" i="3"/>
  <c r="U73" i="3"/>
  <c r="T73" i="3"/>
  <c r="S73" i="3"/>
  <c r="R73" i="3"/>
  <c r="Q73" i="3"/>
  <c r="W72" i="3"/>
  <c r="V72" i="3"/>
  <c r="U72" i="3"/>
  <c r="T72" i="3"/>
  <c r="S72" i="3"/>
  <c r="R72" i="3"/>
  <c r="Q72" i="3"/>
  <c r="W71" i="3"/>
  <c r="V71" i="3"/>
  <c r="U71" i="3"/>
  <c r="T71" i="3"/>
  <c r="S71" i="3"/>
  <c r="R71" i="3"/>
  <c r="Q71" i="3"/>
  <c r="W70" i="3"/>
  <c r="V70" i="3"/>
  <c r="U70" i="3"/>
  <c r="T70" i="3"/>
  <c r="S70" i="3"/>
  <c r="R70" i="3"/>
  <c r="Q70" i="3"/>
  <c r="W69" i="3"/>
  <c r="V69" i="3"/>
  <c r="U69" i="3"/>
  <c r="T69" i="3"/>
  <c r="S69" i="3"/>
  <c r="R69" i="3"/>
  <c r="Q69" i="3"/>
  <c r="W68" i="3"/>
  <c r="V68" i="3"/>
  <c r="U68" i="3"/>
  <c r="T68" i="3"/>
  <c r="S68" i="3"/>
  <c r="R68" i="3"/>
  <c r="Q68" i="3"/>
  <c r="W67" i="3"/>
  <c r="V67" i="3"/>
  <c r="U67" i="3"/>
  <c r="T67" i="3"/>
  <c r="S67" i="3"/>
  <c r="R67" i="3"/>
  <c r="Q67" i="3"/>
  <c r="W66" i="3"/>
  <c r="V66" i="3"/>
  <c r="U66" i="3"/>
  <c r="T66" i="3"/>
  <c r="S66" i="3"/>
  <c r="R66" i="3"/>
  <c r="Q66" i="3"/>
  <c r="W65" i="3"/>
  <c r="V65" i="3"/>
  <c r="U65" i="3"/>
  <c r="T65" i="3"/>
  <c r="S65" i="3"/>
  <c r="R65" i="3"/>
  <c r="Q65" i="3"/>
  <c r="W64" i="3"/>
  <c r="V64" i="3"/>
  <c r="U64" i="3"/>
  <c r="T64" i="3"/>
  <c r="S64" i="3"/>
  <c r="R64" i="3"/>
  <c r="Q64" i="3"/>
  <c r="W63" i="3"/>
  <c r="V63" i="3"/>
  <c r="U63" i="3"/>
  <c r="T63" i="3"/>
  <c r="S63" i="3"/>
  <c r="R63" i="3"/>
  <c r="Q63" i="3"/>
  <c r="W62" i="3"/>
  <c r="V62" i="3"/>
  <c r="U62" i="3"/>
  <c r="T62" i="3"/>
  <c r="S62" i="3"/>
  <c r="R62" i="3"/>
  <c r="Q62" i="3"/>
  <c r="W61" i="3"/>
  <c r="V61" i="3"/>
  <c r="U61" i="3"/>
  <c r="T61" i="3"/>
  <c r="S61" i="3"/>
  <c r="R61" i="3"/>
  <c r="Q61" i="3"/>
  <c r="W60" i="3"/>
  <c r="V60" i="3"/>
  <c r="U60" i="3"/>
  <c r="T60" i="3"/>
  <c r="S60" i="3"/>
  <c r="R60" i="3"/>
  <c r="Q60" i="3"/>
  <c r="W59" i="3"/>
  <c r="V59" i="3"/>
  <c r="U59" i="3"/>
  <c r="T59" i="3"/>
  <c r="S59" i="3"/>
  <c r="R59" i="3"/>
  <c r="Q59" i="3"/>
  <c r="W58" i="3"/>
  <c r="V58" i="3"/>
  <c r="U58" i="3"/>
  <c r="T58" i="3"/>
  <c r="S58" i="3"/>
  <c r="R58" i="3"/>
  <c r="Q58" i="3"/>
  <c r="W57" i="3"/>
  <c r="V57" i="3"/>
  <c r="U57" i="3"/>
  <c r="T57" i="3"/>
  <c r="S57" i="3"/>
  <c r="R57" i="3"/>
  <c r="Q57" i="3"/>
  <c r="W56" i="3"/>
  <c r="V56" i="3"/>
  <c r="U56" i="3"/>
  <c r="T56" i="3"/>
  <c r="S56" i="3"/>
  <c r="R56" i="3"/>
  <c r="Q56" i="3"/>
  <c r="W55" i="3"/>
  <c r="V55" i="3"/>
  <c r="U55" i="3"/>
  <c r="T55" i="3"/>
  <c r="S55" i="3"/>
  <c r="R55" i="3"/>
  <c r="Q55" i="3"/>
  <c r="W54" i="3"/>
  <c r="V54" i="3"/>
  <c r="U54" i="3"/>
  <c r="T54" i="3"/>
  <c r="S54" i="3"/>
  <c r="R54" i="3"/>
  <c r="Q54" i="3"/>
  <c r="W53" i="3"/>
  <c r="V53" i="3"/>
  <c r="U53" i="3"/>
  <c r="T53" i="3"/>
  <c r="S53" i="3"/>
  <c r="R53" i="3"/>
  <c r="Q53" i="3"/>
  <c r="W52" i="3"/>
  <c r="V52" i="3"/>
  <c r="U52" i="3"/>
  <c r="T52" i="3"/>
  <c r="S52" i="3"/>
  <c r="R52" i="3"/>
  <c r="Q52" i="3"/>
  <c r="W51" i="3"/>
  <c r="V51" i="3"/>
  <c r="U51" i="3"/>
  <c r="T51" i="3"/>
  <c r="S51" i="3"/>
  <c r="R51" i="3"/>
  <c r="Q51" i="3"/>
  <c r="W50" i="3"/>
  <c r="V50" i="3"/>
  <c r="U50" i="3"/>
  <c r="T50" i="3"/>
  <c r="S50" i="3"/>
  <c r="R50" i="3"/>
  <c r="Q50" i="3"/>
  <c r="W49" i="3"/>
  <c r="V49" i="3"/>
  <c r="U49" i="3"/>
  <c r="T49" i="3"/>
  <c r="S49" i="3"/>
  <c r="R49" i="3"/>
  <c r="Q49" i="3"/>
  <c r="W48" i="3"/>
  <c r="V48" i="3"/>
  <c r="U48" i="3"/>
  <c r="T48" i="3"/>
  <c r="S48" i="3"/>
  <c r="R48" i="3"/>
  <c r="Q48" i="3"/>
  <c r="W47" i="3"/>
  <c r="V47" i="3"/>
  <c r="U47" i="3"/>
  <c r="T47" i="3"/>
  <c r="S47" i="3"/>
  <c r="R47" i="3"/>
  <c r="Q47" i="3"/>
  <c r="W46" i="3"/>
  <c r="V46" i="3"/>
  <c r="U46" i="3"/>
  <c r="T46" i="3"/>
  <c r="S46" i="3"/>
  <c r="R46" i="3"/>
  <c r="Q46" i="3"/>
  <c r="W45" i="3"/>
  <c r="V45" i="3"/>
  <c r="U45" i="3"/>
  <c r="T45" i="3"/>
  <c r="S45" i="3"/>
  <c r="R45" i="3"/>
  <c r="Q45" i="3"/>
  <c r="W44" i="3"/>
  <c r="V44" i="3"/>
  <c r="U44" i="3"/>
  <c r="T44" i="3"/>
  <c r="S44" i="3"/>
  <c r="R44" i="3"/>
  <c r="Q44" i="3"/>
  <c r="W43" i="3"/>
  <c r="V43" i="3"/>
  <c r="U43" i="3"/>
  <c r="T43" i="3"/>
  <c r="S43" i="3"/>
  <c r="R43" i="3"/>
  <c r="Q43" i="3"/>
  <c r="W42" i="3"/>
  <c r="V42" i="3"/>
  <c r="U42" i="3"/>
  <c r="T42" i="3"/>
  <c r="S42" i="3"/>
  <c r="R42" i="3"/>
  <c r="Q42" i="3"/>
  <c r="W41" i="3"/>
  <c r="V41" i="3"/>
  <c r="U41" i="3"/>
  <c r="T41" i="3"/>
  <c r="S41" i="3"/>
  <c r="R41" i="3"/>
  <c r="Q41" i="3"/>
  <c r="W40" i="3"/>
  <c r="V40" i="3"/>
  <c r="U40" i="3"/>
  <c r="T40" i="3"/>
  <c r="S40" i="3"/>
  <c r="R40" i="3"/>
  <c r="Q40" i="3"/>
  <c r="W39" i="3"/>
  <c r="V39" i="3"/>
  <c r="U39" i="3"/>
  <c r="T39" i="3"/>
  <c r="S39" i="3"/>
  <c r="R39" i="3"/>
  <c r="Q39" i="3"/>
  <c r="W38" i="3"/>
  <c r="V38" i="3"/>
  <c r="U38" i="3"/>
  <c r="T38" i="3"/>
  <c r="S38" i="3"/>
  <c r="R38" i="3"/>
  <c r="Q38" i="3"/>
  <c r="W37" i="3"/>
  <c r="V37" i="3"/>
  <c r="U37" i="3"/>
  <c r="T37" i="3"/>
  <c r="S37" i="3"/>
  <c r="R37" i="3"/>
  <c r="Q37" i="3"/>
  <c r="W36" i="3"/>
  <c r="V36" i="3"/>
  <c r="U36" i="3"/>
  <c r="T36" i="3"/>
  <c r="S36" i="3"/>
  <c r="R36" i="3"/>
  <c r="Q36" i="3"/>
  <c r="W35" i="3"/>
  <c r="V35" i="3"/>
  <c r="U35" i="3"/>
  <c r="T35" i="3"/>
  <c r="S35" i="3"/>
  <c r="R35" i="3"/>
  <c r="Q35" i="3"/>
  <c r="W34" i="3"/>
  <c r="V34" i="3"/>
  <c r="U34" i="3"/>
  <c r="T34" i="3"/>
  <c r="S34" i="3"/>
  <c r="R34" i="3"/>
  <c r="Q34" i="3"/>
  <c r="W33" i="3"/>
  <c r="V33" i="3"/>
  <c r="U33" i="3"/>
  <c r="T33" i="3"/>
  <c r="S33" i="3"/>
  <c r="R33" i="3"/>
  <c r="Q33" i="3"/>
  <c r="W32" i="3"/>
  <c r="V32" i="3"/>
  <c r="U32" i="3"/>
  <c r="T32" i="3"/>
  <c r="S32" i="3"/>
  <c r="R32" i="3"/>
  <c r="Q32" i="3"/>
  <c r="W31" i="3"/>
  <c r="V31" i="3"/>
  <c r="U31" i="3"/>
  <c r="T31" i="3"/>
  <c r="S31" i="3"/>
  <c r="R31" i="3"/>
  <c r="Q31" i="3"/>
  <c r="W30" i="3"/>
  <c r="V30" i="3"/>
  <c r="U30" i="3"/>
  <c r="T30" i="3"/>
  <c r="S30" i="3"/>
  <c r="R30" i="3"/>
  <c r="Q30" i="3"/>
  <c r="W29" i="3"/>
  <c r="V29" i="3"/>
  <c r="U29" i="3"/>
  <c r="T29" i="3"/>
  <c r="S29" i="3"/>
  <c r="R29" i="3"/>
  <c r="Q29" i="3"/>
  <c r="W28" i="3"/>
  <c r="V28" i="3"/>
  <c r="U28" i="3"/>
  <c r="T28" i="3"/>
  <c r="S28" i="3"/>
  <c r="R28" i="3"/>
  <c r="Q28" i="3"/>
  <c r="W27" i="3"/>
  <c r="V27" i="3"/>
  <c r="U27" i="3"/>
  <c r="T27" i="3"/>
  <c r="S27" i="3"/>
  <c r="R27" i="3"/>
  <c r="Q27" i="3"/>
  <c r="W26" i="3"/>
  <c r="V26" i="3"/>
  <c r="U26" i="3"/>
  <c r="T26" i="3"/>
  <c r="S26" i="3"/>
  <c r="R26" i="3"/>
  <c r="Q26" i="3"/>
  <c r="W25" i="3"/>
  <c r="V25" i="3"/>
  <c r="U25" i="3"/>
  <c r="T25" i="3"/>
  <c r="S25" i="3"/>
  <c r="R25" i="3"/>
  <c r="Q25" i="3"/>
  <c r="W24" i="3"/>
  <c r="V24" i="3"/>
  <c r="U24" i="3"/>
  <c r="T24" i="3"/>
  <c r="S24" i="3"/>
  <c r="R24" i="3"/>
  <c r="Q24" i="3"/>
  <c r="W23" i="3"/>
  <c r="V23" i="3"/>
  <c r="U23" i="3"/>
  <c r="T23" i="3"/>
  <c r="S23" i="3"/>
  <c r="R23" i="3"/>
  <c r="Q23" i="3"/>
  <c r="W22" i="3"/>
  <c r="V22" i="3"/>
  <c r="U22" i="3"/>
  <c r="T22" i="3"/>
  <c r="S22" i="3"/>
  <c r="R22" i="3"/>
  <c r="Q22" i="3"/>
  <c r="W21" i="3"/>
  <c r="V21" i="3"/>
  <c r="U21" i="3"/>
  <c r="T21" i="3"/>
  <c r="S21" i="3"/>
  <c r="R21" i="3"/>
  <c r="Q21" i="3"/>
  <c r="W20" i="3"/>
  <c r="V20" i="3"/>
  <c r="U20" i="3"/>
  <c r="T20" i="3"/>
  <c r="S20" i="3"/>
  <c r="R20" i="3"/>
  <c r="Q20" i="3"/>
  <c r="W19" i="3"/>
  <c r="V19" i="3"/>
  <c r="U19" i="3"/>
  <c r="T19" i="3"/>
  <c r="S19" i="3"/>
  <c r="R19" i="3"/>
  <c r="Q19" i="3"/>
  <c r="W18" i="3"/>
  <c r="V18" i="3"/>
  <c r="U18" i="3"/>
  <c r="T18" i="3"/>
  <c r="S18" i="3"/>
  <c r="R18" i="3"/>
  <c r="Q18" i="3"/>
  <c r="W17" i="3"/>
  <c r="V17" i="3"/>
  <c r="U17" i="3"/>
  <c r="T17" i="3"/>
  <c r="S17" i="3"/>
  <c r="R17" i="3"/>
  <c r="Q17" i="3"/>
  <c r="W16" i="3"/>
  <c r="V16" i="3"/>
  <c r="U16" i="3"/>
  <c r="T16" i="3"/>
  <c r="S16" i="3"/>
  <c r="R16" i="3"/>
  <c r="Q16" i="3"/>
  <c r="W15" i="3"/>
  <c r="V15" i="3"/>
  <c r="U15" i="3"/>
  <c r="T15" i="3"/>
  <c r="S15" i="3"/>
  <c r="R15" i="3"/>
  <c r="Q15" i="3"/>
  <c r="W14" i="3"/>
  <c r="V14" i="3"/>
  <c r="U14" i="3"/>
  <c r="T14" i="3"/>
  <c r="S14" i="3"/>
  <c r="R14" i="3"/>
  <c r="Q14" i="3"/>
  <c r="W13" i="3"/>
  <c r="V13" i="3"/>
  <c r="U13" i="3"/>
  <c r="T13" i="3"/>
  <c r="S13" i="3"/>
  <c r="R13" i="3"/>
  <c r="Q13" i="3"/>
  <c r="W12" i="3"/>
  <c r="V12" i="3"/>
  <c r="U12" i="3"/>
  <c r="T12" i="3"/>
  <c r="S12" i="3"/>
  <c r="R12" i="3"/>
  <c r="Q12" i="3"/>
  <c r="W11" i="3"/>
  <c r="V11" i="3"/>
  <c r="U11" i="3"/>
  <c r="T11" i="3"/>
  <c r="S11" i="3"/>
  <c r="R11" i="3"/>
  <c r="Q11" i="3"/>
  <c r="W10" i="3"/>
  <c r="V10" i="3"/>
  <c r="U10" i="3"/>
  <c r="T10" i="3"/>
  <c r="S10" i="3"/>
  <c r="R10" i="3"/>
  <c r="Q10" i="3"/>
  <c r="W9" i="3"/>
  <c r="V9" i="3"/>
  <c r="U9" i="3"/>
  <c r="T9" i="3"/>
  <c r="S9" i="3"/>
  <c r="R9" i="3"/>
  <c r="Q9" i="3"/>
  <c r="L9" i="3"/>
  <c r="X9" i="3"/>
  <c r="N88" i="3"/>
  <c r="N87" i="3"/>
  <c r="N86" i="3"/>
  <c r="N85" i="3"/>
  <c r="N84" i="3"/>
  <c r="N83" i="3"/>
  <c r="N82" i="3"/>
  <c r="N81" i="3"/>
  <c r="N80" i="3"/>
  <c r="N79" i="3"/>
  <c r="N78" i="3"/>
  <c r="N77" i="3"/>
  <c r="N76" i="3"/>
  <c r="N75" i="3"/>
  <c r="N74" i="3"/>
  <c r="N73" i="3"/>
  <c r="N72" i="3"/>
  <c r="N71" i="3"/>
  <c r="N70" i="3"/>
  <c r="N69" i="3"/>
  <c r="N68" i="3"/>
  <c r="N67" i="3"/>
  <c r="N66" i="3"/>
  <c r="N65" i="3"/>
  <c r="N64" i="3"/>
  <c r="N63" i="3"/>
  <c r="N62" i="3"/>
  <c r="N61" i="3"/>
  <c r="N60" i="3"/>
  <c r="N59" i="3"/>
  <c r="N58" i="3"/>
  <c r="N57" i="3"/>
  <c r="N56" i="3"/>
  <c r="N55" i="3"/>
  <c r="N54" i="3"/>
  <c r="N53" i="3"/>
  <c r="N52" i="3"/>
  <c r="N51" i="3"/>
  <c r="N50" i="3"/>
  <c r="N49" i="3"/>
  <c r="N48" i="3"/>
  <c r="N47" i="3"/>
  <c r="N46" i="3"/>
  <c r="N45" i="3"/>
  <c r="N44" i="3"/>
  <c r="N43" i="3"/>
  <c r="N42" i="3"/>
  <c r="N41" i="3"/>
  <c r="N40" i="3"/>
  <c r="N39" i="3"/>
  <c r="N38" i="3"/>
  <c r="N37" i="3"/>
  <c r="N36" i="3"/>
  <c r="N35" i="3"/>
  <c r="N34" i="3"/>
  <c r="N33" i="3"/>
  <c r="N32" i="3"/>
  <c r="N31" i="3"/>
  <c r="N30" i="3"/>
  <c r="N29" i="3"/>
  <c r="N28" i="3"/>
  <c r="N27" i="3"/>
  <c r="N26" i="3"/>
  <c r="N25" i="3"/>
  <c r="N24" i="3"/>
  <c r="N23" i="3"/>
  <c r="N22" i="3"/>
  <c r="N21" i="3"/>
  <c r="N20" i="3"/>
  <c r="N19" i="3"/>
  <c r="N18" i="3"/>
  <c r="N17" i="3"/>
  <c r="N16" i="3"/>
  <c r="N15" i="3"/>
  <c r="N14" i="3"/>
  <c r="N13" i="3"/>
  <c r="N12" i="3"/>
  <c r="N11" i="3"/>
  <c r="N10" i="3"/>
  <c r="N9" i="3"/>
  <c r="J88" i="3"/>
  <c r="J87" i="3"/>
  <c r="J86" i="3"/>
  <c r="J85" i="3"/>
  <c r="J84" i="3"/>
  <c r="J83" i="3"/>
  <c r="J82" i="3"/>
  <c r="J81" i="3"/>
  <c r="J80" i="3"/>
  <c r="J79" i="3"/>
  <c r="J78" i="3"/>
  <c r="J77" i="3"/>
  <c r="J76" i="3"/>
  <c r="J75" i="3"/>
  <c r="J74" i="3"/>
  <c r="J73" i="3"/>
  <c r="J72" i="3"/>
  <c r="J71" i="3"/>
  <c r="J70" i="3"/>
  <c r="J69" i="3"/>
  <c r="J68" i="3"/>
  <c r="J67" i="3"/>
  <c r="J66" i="3"/>
  <c r="J65" i="3"/>
  <c r="J64" i="3"/>
  <c r="J63" i="3"/>
  <c r="J62" i="3"/>
  <c r="J61" i="3"/>
  <c r="J60" i="3"/>
  <c r="J59" i="3"/>
  <c r="J58" i="3"/>
  <c r="J57" i="3"/>
  <c r="J56" i="3"/>
  <c r="J55" i="3"/>
  <c r="J54" i="3"/>
  <c r="J53" i="3"/>
  <c r="J52" i="3"/>
  <c r="J51" i="3"/>
  <c r="J50" i="3"/>
  <c r="J49" i="3"/>
  <c r="J48" i="3"/>
  <c r="J47" i="3"/>
  <c r="J46" i="3"/>
  <c r="J45" i="3"/>
  <c r="J44" i="3"/>
  <c r="J43" i="3"/>
  <c r="J42" i="3"/>
  <c r="J41" i="3"/>
  <c r="J40" i="3"/>
  <c r="J39" i="3"/>
  <c r="J38" i="3"/>
  <c r="J37" i="3"/>
  <c r="J36" i="3"/>
  <c r="J35" i="3"/>
  <c r="J34" i="3"/>
  <c r="J33" i="3"/>
  <c r="J32" i="3"/>
  <c r="J31" i="3"/>
  <c r="J30" i="3"/>
  <c r="J29" i="3"/>
  <c r="J28" i="3"/>
  <c r="J27" i="3"/>
  <c r="J26" i="3"/>
  <c r="J25" i="3"/>
  <c r="J24" i="3"/>
  <c r="J23" i="3"/>
  <c r="J22" i="3"/>
  <c r="J21" i="3"/>
  <c r="J20" i="3"/>
  <c r="J19" i="3"/>
  <c r="J18" i="3"/>
  <c r="J17" i="3"/>
  <c r="J16" i="3"/>
  <c r="J15" i="3"/>
  <c r="J14" i="3"/>
  <c r="J13" i="3"/>
  <c r="J12" i="3"/>
  <c r="J11" i="3"/>
  <c r="J10" i="3"/>
  <c r="J9" i="3"/>
  <c r="H88" i="3"/>
  <c r="H87" i="3"/>
  <c r="H86" i="3"/>
  <c r="H85" i="3"/>
  <c r="H84" i="3"/>
  <c r="H83" i="3"/>
  <c r="H82" i="3"/>
  <c r="H81" i="3"/>
  <c r="H80" i="3"/>
  <c r="H79" i="3"/>
  <c r="H78" i="3"/>
  <c r="H77" i="3"/>
  <c r="H76" i="3"/>
  <c r="H75" i="3"/>
  <c r="H74" i="3"/>
  <c r="H73" i="3"/>
  <c r="H72" i="3"/>
  <c r="H71" i="3"/>
  <c r="H70" i="3"/>
  <c r="H69" i="3"/>
  <c r="H68" i="3"/>
  <c r="H67" i="3"/>
  <c r="H66" i="3"/>
  <c r="H65" i="3"/>
  <c r="H64" i="3"/>
  <c r="H63" i="3"/>
  <c r="H62" i="3"/>
  <c r="H61" i="3"/>
  <c r="H60" i="3"/>
  <c r="H59" i="3"/>
  <c r="H58" i="3"/>
  <c r="H57" i="3"/>
  <c r="H56" i="3"/>
  <c r="H55" i="3"/>
  <c r="H54" i="3"/>
  <c r="H53" i="3"/>
  <c r="H52" i="3"/>
  <c r="H51" i="3"/>
  <c r="H50" i="3"/>
  <c r="H49" i="3"/>
  <c r="H48" i="3"/>
  <c r="H47" i="3"/>
  <c r="H46" i="3"/>
  <c r="H45" i="3"/>
  <c r="H44" i="3"/>
  <c r="H43" i="3"/>
  <c r="H42" i="3"/>
  <c r="H41" i="3"/>
  <c r="H40" i="3"/>
  <c r="H39" i="3"/>
  <c r="H38" i="3"/>
  <c r="H37" i="3"/>
  <c r="H36" i="3"/>
  <c r="H35" i="3"/>
  <c r="H34" i="3"/>
  <c r="H33" i="3"/>
  <c r="H32" i="3"/>
  <c r="H31" i="3"/>
  <c r="H30" i="3"/>
  <c r="H29" i="3"/>
  <c r="H28" i="3"/>
  <c r="H27" i="3"/>
  <c r="H26" i="3"/>
  <c r="H25" i="3"/>
  <c r="H24" i="3"/>
  <c r="H23" i="3"/>
  <c r="H22" i="3"/>
  <c r="H21" i="3"/>
  <c r="H20" i="3"/>
  <c r="H19" i="3"/>
  <c r="H18" i="3"/>
  <c r="H17" i="3"/>
  <c r="H16" i="3"/>
  <c r="H15" i="3"/>
  <c r="H14" i="3"/>
  <c r="H13" i="3"/>
  <c r="H12" i="3"/>
  <c r="H11" i="3"/>
  <c r="H10" i="3"/>
  <c r="H9" i="3"/>
  <c r="D10" i="3"/>
  <c r="D11" i="3"/>
  <c r="D12" i="3"/>
  <c r="D13" i="3"/>
  <c r="D14" i="3"/>
  <c r="D15" i="3"/>
  <c r="D16" i="3"/>
  <c r="D17" i="3"/>
  <c r="D18" i="3"/>
  <c r="D19" i="3"/>
  <c r="D20" i="3"/>
  <c r="D21" i="3"/>
  <c r="D22" i="3"/>
  <c r="D23" i="3"/>
  <c r="D24" i="3"/>
  <c r="D25" i="3"/>
  <c r="D26" i="3"/>
  <c r="D27" i="3"/>
  <c r="D28" i="3"/>
  <c r="D29" i="3"/>
  <c r="D30" i="3"/>
  <c r="D31" i="3"/>
  <c r="D32" i="3"/>
  <c r="D33" i="3"/>
  <c r="D34" i="3"/>
  <c r="D35" i="3"/>
  <c r="D36" i="3"/>
  <c r="D37" i="3"/>
  <c r="D38" i="3"/>
  <c r="D39" i="3"/>
  <c r="D40" i="3"/>
  <c r="D41" i="3"/>
  <c r="D42" i="3"/>
  <c r="D43" i="3"/>
  <c r="D44" i="3"/>
  <c r="D45" i="3"/>
  <c r="D46" i="3"/>
  <c r="D47" i="3"/>
  <c r="D48" i="3"/>
  <c r="D49" i="3"/>
  <c r="D50" i="3"/>
  <c r="D51" i="3"/>
  <c r="D52" i="3"/>
  <c r="D53" i="3"/>
  <c r="D54" i="3"/>
  <c r="D55" i="3"/>
  <c r="D56" i="3"/>
  <c r="D57" i="3"/>
  <c r="D58" i="3"/>
  <c r="D59" i="3"/>
  <c r="D60" i="3"/>
  <c r="D61" i="3"/>
  <c r="D62" i="3"/>
  <c r="D63" i="3"/>
  <c r="D64" i="3"/>
  <c r="D65" i="3"/>
  <c r="D66" i="3"/>
  <c r="D67" i="3"/>
  <c r="D68" i="3"/>
  <c r="D69" i="3"/>
  <c r="D70" i="3"/>
  <c r="D71" i="3"/>
  <c r="D72" i="3"/>
  <c r="D73" i="3"/>
  <c r="D74" i="3"/>
  <c r="D75" i="3"/>
  <c r="D76" i="3"/>
  <c r="D77" i="3"/>
  <c r="D78" i="3"/>
  <c r="D79" i="3"/>
  <c r="D80" i="3"/>
  <c r="D81" i="3"/>
  <c r="D82" i="3"/>
  <c r="D83" i="3"/>
  <c r="D84" i="3"/>
  <c r="D85" i="3"/>
  <c r="D86" i="3"/>
  <c r="D87" i="3"/>
  <c r="D88" i="3"/>
  <c r="F9" i="3"/>
  <c r="D9" i="3"/>
  <c r="A44" i="3"/>
  <c r="F44" i="3"/>
  <c r="L44" i="3"/>
  <c r="P44" i="3"/>
  <c r="X44" i="3"/>
  <c r="A45" i="3"/>
  <c r="F45" i="3"/>
  <c r="L45" i="3"/>
  <c r="P45" i="3"/>
  <c r="X45" i="3"/>
  <c r="Z45" i="3"/>
  <c r="A46" i="3"/>
  <c r="F46" i="3"/>
  <c r="L46" i="3"/>
  <c r="P46" i="3"/>
  <c r="A47" i="3"/>
  <c r="F47" i="3"/>
  <c r="L47" i="3"/>
  <c r="P47" i="3"/>
  <c r="X47" i="3"/>
  <c r="A48" i="3"/>
  <c r="F48" i="3"/>
  <c r="L48" i="3"/>
  <c r="P48" i="3"/>
  <c r="X48" i="3"/>
  <c r="A49" i="3"/>
  <c r="F49" i="3"/>
  <c r="L49" i="3"/>
  <c r="P49" i="3"/>
  <c r="Z49" i="3"/>
  <c r="A50" i="3"/>
  <c r="F50" i="3"/>
  <c r="L50" i="3"/>
  <c r="P50" i="3"/>
  <c r="X50" i="3"/>
  <c r="A51" i="3"/>
  <c r="F51" i="3"/>
  <c r="L51" i="3"/>
  <c r="P51" i="3"/>
  <c r="X51" i="3"/>
  <c r="A52" i="3"/>
  <c r="F52" i="3"/>
  <c r="L52" i="3"/>
  <c r="P52" i="3"/>
  <c r="X52" i="3"/>
  <c r="A53" i="3"/>
  <c r="F53" i="3"/>
  <c r="L53" i="3"/>
  <c r="P53" i="3"/>
  <c r="Z53" i="3"/>
  <c r="A54" i="3"/>
  <c r="F54" i="3"/>
  <c r="L54" i="3"/>
  <c r="P54" i="3"/>
  <c r="A55" i="3"/>
  <c r="F55" i="3"/>
  <c r="L55" i="3"/>
  <c r="P55" i="3"/>
  <c r="X55" i="3"/>
  <c r="A56" i="3"/>
  <c r="F56" i="3"/>
  <c r="L56" i="3"/>
  <c r="P56" i="3"/>
  <c r="X56" i="3"/>
  <c r="A57" i="3"/>
  <c r="F57" i="3"/>
  <c r="L57" i="3"/>
  <c r="P57" i="3"/>
  <c r="Z57" i="3"/>
  <c r="A58" i="3"/>
  <c r="F58" i="3"/>
  <c r="L58" i="3"/>
  <c r="P58" i="3"/>
  <c r="A59" i="3"/>
  <c r="F59" i="3"/>
  <c r="L59" i="3"/>
  <c r="P59" i="3"/>
  <c r="X59" i="3"/>
  <c r="A60" i="3"/>
  <c r="F60" i="3"/>
  <c r="L60" i="3"/>
  <c r="P60" i="3"/>
  <c r="X60" i="3"/>
  <c r="A61" i="3"/>
  <c r="F61" i="3"/>
  <c r="L61" i="3"/>
  <c r="P61" i="3"/>
  <c r="X61" i="3"/>
  <c r="A62" i="3"/>
  <c r="F62" i="3"/>
  <c r="L62" i="3"/>
  <c r="P62" i="3"/>
  <c r="A63" i="3"/>
  <c r="F63" i="3"/>
  <c r="L63" i="3"/>
  <c r="P63" i="3"/>
  <c r="X63" i="3"/>
  <c r="A64" i="3"/>
  <c r="F64" i="3"/>
  <c r="L64" i="3"/>
  <c r="P64" i="3"/>
  <c r="X64" i="3"/>
  <c r="A65" i="3"/>
  <c r="F65" i="3"/>
  <c r="L65" i="3"/>
  <c r="P65" i="3"/>
  <c r="Z65" i="3"/>
  <c r="A66" i="3"/>
  <c r="F66" i="3"/>
  <c r="L66" i="3"/>
  <c r="P66" i="3"/>
  <c r="X66" i="3"/>
  <c r="A67" i="3"/>
  <c r="F67" i="3"/>
  <c r="L67" i="3"/>
  <c r="P67" i="3"/>
  <c r="X67" i="3"/>
  <c r="A68" i="3"/>
  <c r="F68" i="3"/>
  <c r="L68" i="3"/>
  <c r="P68" i="3"/>
  <c r="X68" i="3"/>
  <c r="A69" i="3"/>
  <c r="F69" i="3"/>
  <c r="L69" i="3"/>
  <c r="P69" i="3"/>
  <c r="Z69" i="3"/>
  <c r="A70" i="3"/>
  <c r="F70" i="3"/>
  <c r="L70" i="3"/>
  <c r="P70" i="3"/>
  <c r="A71" i="3"/>
  <c r="F71" i="3"/>
  <c r="L71" i="3"/>
  <c r="P71" i="3"/>
  <c r="X71" i="3"/>
  <c r="A72" i="3"/>
  <c r="F72" i="3"/>
  <c r="L72" i="3"/>
  <c r="P72" i="3"/>
  <c r="X72" i="3"/>
  <c r="A73" i="3"/>
  <c r="F73" i="3"/>
  <c r="L73" i="3"/>
  <c r="P73" i="3"/>
  <c r="A74" i="3"/>
  <c r="F74" i="3"/>
  <c r="L74" i="3"/>
  <c r="P74" i="3"/>
  <c r="Y74" i="3"/>
  <c r="AA74" i="3"/>
  <c r="A75" i="3"/>
  <c r="F75" i="3"/>
  <c r="L75" i="3"/>
  <c r="P75" i="3"/>
  <c r="AA75" i="3"/>
  <c r="A76" i="3"/>
  <c r="F76" i="3"/>
  <c r="L76" i="3"/>
  <c r="P76" i="3"/>
  <c r="AA76" i="3"/>
  <c r="A77" i="3"/>
  <c r="F77" i="3"/>
  <c r="L77" i="3"/>
  <c r="P77" i="3"/>
  <c r="A78" i="3"/>
  <c r="F78" i="3"/>
  <c r="L78" i="3"/>
  <c r="P78" i="3"/>
  <c r="Y78" i="3"/>
  <c r="AA78" i="3"/>
  <c r="A79" i="3"/>
  <c r="F79" i="3"/>
  <c r="L79" i="3"/>
  <c r="P79" i="3"/>
  <c r="AA79" i="3"/>
  <c r="A80" i="3"/>
  <c r="F80" i="3"/>
  <c r="L80" i="3"/>
  <c r="P80" i="3"/>
  <c r="AA80" i="3"/>
  <c r="A81" i="3"/>
  <c r="F81" i="3"/>
  <c r="L81" i="3"/>
  <c r="P81" i="3"/>
  <c r="A82" i="3"/>
  <c r="F82" i="3"/>
  <c r="L82" i="3"/>
  <c r="P82" i="3"/>
  <c r="Y82" i="3"/>
  <c r="AA82" i="3"/>
  <c r="A83" i="3"/>
  <c r="F83" i="3"/>
  <c r="L83" i="3"/>
  <c r="P83" i="3"/>
  <c r="AA83" i="3"/>
  <c r="A84" i="3"/>
  <c r="F84" i="3"/>
  <c r="L84" i="3"/>
  <c r="P84" i="3"/>
  <c r="AA84" i="3"/>
  <c r="A85" i="3"/>
  <c r="F85" i="3"/>
  <c r="L85" i="3"/>
  <c r="P85" i="3"/>
  <c r="A86" i="3"/>
  <c r="F86" i="3"/>
  <c r="L86" i="3"/>
  <c r="P86" i="3"/>
  <c r="Y86" i="3"/>
  <c r="AA86" i="3"/>
  <c r="A87" i="3"/>
  <c r="F87" i="3"/>
  <c r="L87" i="3"/>
  <c r="P87" i="3"/>
  <c r="AA87" i="3"/>
  <c r="A88" i="3"/>
  <c r="F88" i="3"/>
  <c r="L88" i="3"/>
  <c r="P88" i="3"/>
  <c r="AA88" i="3"/>
  <c r="A10" i="3"/>
  <c r="A11" i="3"/>
  <c r="A12" i="3"/>
  <c r="A13" i="3"/>
  <c r="A14" i="3"/>
  <c r="A15" i="3"/>
  <c r="A16" i="3"/>
  <c r="A17" i="3"/>
  <c r="A18" i="3"/>
  <c r="A19" i="3"/>
  <c r="A20" i="3"/>
  <c r="A21" i="3"/>
  <c r="A22" i="3"/>
  <c r="A23" i="3"/>
  <c r="A24" i="3"/>
  <c r="A25" i="3"/>
  <c r="A26" i="3"/>
  <c r="A27" i="3"/>
  <c r="A28" i="3"/>
  <c r="A29" i="3"/>
  <c r="A30" i="3"/>
  <c r="A31" i="3"/>
  <c r="A32" i="3"/>
  <c r="A33" i="3"/>
  <c r="A34" i="3"/>
  <c r="A35" i="3"/>
  <c r="A36" i="3"/>
  <c r="A37" i="3"/>
  <c r="A38" i="3"/>
  <c r="A39" i="3"/>
  <c r="A40" i="3"/>
  <c r="A41" i="3"/>
  <c r="A42" i="3"/>
  <c r="A43" i="3"/>
  <c r="A9" i="3"/>
  <c r="G46" i="20"/>
  <c r="H46" i="20"/>
  <c r="I46" i="20"/>
  <c r="B44" i="3"/>
  <c r="N46" i="20"/>
  <c r="P46" i="20"/>
  <c r="R46" i="20"/>
  <c r="S46" i="20"/>
  <c r="G47" i="20"/>
  <c r="H47" i="20"/>
  <c r="I47" i="20"/>
  <c r="B45" i="3"/>
  <c r="N47" i="20"/>
  <c r="P47" i="20"/>
  <c r="R47" i="20"/>
  <c r="S47" i="20"/>
  <c r="G48" i="20"/>
  <c r="H48" i="20"/>
  <c r="I48" i="20"/>
  <c r="B46" i="3"/>
  <c r="N48" i="20"/>
  <c r="P48" i="20"/>
  <c r="R48" i="20"/>
  <c r="S48" i="20"/>
  <c r="G49" i="20"/>
  <c r="H49" i="20"/>
  <c r="I49" i="20"/>
  <c r="B47" i="3"/>
  <c r="N49" i="20"/>
  <c r="P49" i="20"/>
  <c r="R49" i="20"/>
  <c r="S49" i="20"/>
  <c r="G50" i="20"/>
  <c r="H50" i="20"/>
  <c r="I50" i="20"/>
  <c r="B48" i="3"/>
  <c r="N50" i="20"/>
  <c r="P50" i="20"/>
  <c r="R50" i="20"/>
  <c r="S50" i="20"/>
  <c r="G51" i="20"/>
  <c r="H51" i="20"/>
  <c r="I51" i="20"/>
  <c r="B49" i="3"/>
  <c r="N51" i="20"/>
  <c r="P51" i="20"/>
  <c r="R51" i="20"/>
  <c r="S51" i="20"/>
  <c r="G52" i="20"/>
  <c r="H52" i="20"/>
  <c r="I52" i="20"/>
  <c r="B50" i="3"/>
  <c r="N52" i="20"/>
  <c r="P52" i="20"/>
  <c r="R52" i="20"/>
  <c r="S52" i="20"/>
  <c r="G53" i="20"/>
  <c r="H53" i="20"/>
  <c r="I53" i="20"/>
  <c r="B51" i="3"/>
  <c r="N53" i="20"/>
  <c r="P53" i="20"/>
  <c r="R53" i="20"/>
  <c r="S53" i="20"/>
  <c r="G54" i="20"/>
  <c r="H54" i="20"/>
  <c r="I54" i="20"/>
  <c r="B52" i="3"/>
  <c r="N54" i="20"/>
  <c r="P54" i="20"/>
  <c r="R54" i="20"/>
  <c r="S54" i="20"/>
  <c r="G55" i="20"/>
  <c r="H55" i="20"/>
  <c r="I55" i="20"/>
  <c r="B53" i="3"/>
  <c r="N55" i="20"/>
  <c r="P55" i="20"/>
  <c r="R55" i="20"/>
  <c r="S55" i="20"/>
  <c r="G56" i="20"/>
  <c r="H56" i="20"/>
  <c r="I56" i="20"/>
  <c r="B54" i="3"/>
  <c r="N56" i="20"/>
  <c r="P56" i="20"/>
  <c r="R56" i="20"/>
  <c r="S56" i="20"/>
  <c r="G57" i="20"/>
  <c r="H57" i="20"/>
  <c r="I57" i="20"/>
  <c r="B55" i="3"/>
  <c r="N57" i="20"/>
  <c r="P57" i="20"/>
  <c r="R57" i="20"/>
  <c r="S57" i="20"/>
  <c r="G58" i="20"/>
  <c r="H58" i="20"/>
  <c r="I58" i="20"/>
  <c r="B56" i="3"/>
  <c r="N58" i="20"/>
  <c r="P58" i="20"/>
  <c r="R58" i="20"/>
  <c r="S58" i="20"/>
  <c r="G59" i="20"/>
  <c r="H59" i="20"/>
  <c r="I59" i="20"/>
  <c r="B57" i="3"/>
  <c r="N59" i="20"/>
  <c r="P59" i="20"/>
  <c r="R59" i="20"/>
  <c r="S59" i="20"/>
  <c r="G60" i="20"/>
  <c r="H60" i="20"/>
  <c r="I60" i="20"/>
  <c r="B58" i="3"/>
  <c r="N60" i="20"/>
  <c r="P60" i="20"/>
  <c r="R60" i="20"/>
  <c r="S60" i="20"/>
  <c r="G61" i="20"/>
  <c r="H61" i="20"/>
  <c r="I61" i="20"/>
  <c r="B59" i="3"/>
  <c r="N61" i="20"/>
  <c r="P61" i="20"/>
  <c r="R61" i="20"/>
  <c r="S61" i="20"/>
  <c r="G62" i="20"/>
  <c r="H62" i="20"/>
  <c r="I62" i="20"/>
  <c r="B60" i="3"/>
  <c r="N62" i="20"/>
  <c r="P62" i="20"/>
  <c r="R62" i="20"/>
  <c r="S62" i="20"/>
  <c r="G63" i="20"/>
  <c r="H63" i="20"/>
  <c r="I63" i="20"/>
  <c r="B61" i="3"/>
  <c r="N63" i="20"/>
  <c r="P63" i="20"/>
  <c r="R63" i="20"/>
  <c r="S63" i="20"/>
  <c r="G64" i="20"/>
  <c r="H64" i="20"/>
  <c r="I64" i="20"/>
  <c r="B62" i="3"/>
  <c r="N64" i="20"/>
  <c r="P64" i="20"/>
  <c r="R64" i="20"/>
  <c r="S64" i="20"/>
  <c r="G65" i="20"/>
  <c r="H65" i="20"/>
  <c r="I65" i="20"/>
  <c r="B63" i="3"/>
  <c r="N65" i="20"/>
  <c r="P65" i="20"/>
  <c r="R65" i="20"/>
  <c r="S65" i="20"/>
  <c r="G66" i="20"/>
  <c r="H66" i="20"/>
  <c r="I66" i="20"/>
  <c r="B64" i="3"/>
  <c r="N66" i="20"/>
  <c r="P66" i="20"/>
  <c r="R66" i="20"/>
  <c r="S66" i="20"/>
  <c r="G67" i="20"/>
  <c r="H67" i="20"/>
  <c r="I67" i="20"/>
  <c r="B65" i="3"/>
  <c r="N67" i="20"/>
  <c r="P67" i="20"/>
  <c r="R67" i="20"/>
  <c r="S67" i="20"/>
  <c r="G68" i="20"/>
  <c r="H68" i="20"/>
  <c r="I68" i="20"/>
  <c r="B66" i="3"/>
  <c r="N68" i="20"/>
  <c r="P68" i="20"/>
  <c r="R68" i="20"/>
  <c r="S68" i="20"/>
  <c r="G69" i="20"/>
  <c r="H69" i="20"/>
  <c r="I69" i="20"/>
  <c r="B67" i="3"/>
  <c r="N69" i="20"/>
  <c r="P69" i="20"/>
  <c r="R69" i="20"/>
  <c r="S69" i="20"/>
  <c r="G70" i="20"/>
  <c r="H70" i="20"/>
  <c r="I70" i="20"/>
  <c r="B68" i="3"/>
  <c r="N70" i="20"/>
  <c r="P70" i="20"/>
  <c r="R70" i="20"/>
  <c r="S70" i="20"/>
  <c r="G71" i="20"/>
  <c r="H71" i="20"/>
  <c r="I71" i="20"/>
  <c r="B69" i="3"/>
  <c r="N71" i="20"/>
  <c r="P71" i="20"/>
  <c r="R71" i="20"/>
  <c r="S71" i="20"/>
  <c r="G72" i="20"/>
  <c r="H72" i="20"/>
  <c r="I72" i="20"/>
  <c r="B70" i="3"/>
  <c r="N72" i="20"/>
  <c r="P72" i="20"/>
  <c r="R72" i="20"/>
  <c r="S72" i="20"/>
  <c r="G73" i="20"/>
  <c r="H73" i="20"/>
  <c r="I73" i="20"/>
  <c r="B71" i="3"/>
  <c r="N73" i="20"/>
  <c r="P73" i="20"/>
  <c r="R73" i="20"/>
  <c r="S73" i="20"/>
  <c r="G74" i="20"/>
  <c r="H74" i="20"/>
  <c r="I74" i="20"/>
  <c r="B72" i="3"/>
  <c r="N74" i="20"/>
  <c r="P74" i="20"/>
  <c r="R74" i="20"/>
  <c r="S74" i="20"/>
  <c r="G75" i="20"/>
  <c r="H75" i="20"/>
  <c r="I75" i="20"/>
  <c r="B73" i="3"/>
  <c r="N75" i="20"/>
  <c r="P75" i="20"/>
  <c r="R75" i="20"/>
  <c r="S75" i="20"/>
  <c r="G76" i="20"/>
  <c r="H76" i="20"/>
  <c r="I76" i="20"/>
  <c r="B74" i="3"/>
  <c r="N76" i="20"/>
  <c r="P76" i="20"/>
  <c r="R76" i="20"/>
  <c r="S76" i="20"/>
  <c r="G77" i="20"/>
  <c r="H77" i="20"/>
  <c r="I77" i="20"/>
  <c r="B75" i="3"/>
  <c r="N77" i="20"/>
  <c r="P77" i="20"/>
  <c r="R77" i="20"/>
  <c r="S77" i="20"/>
  <c r="G78" i="20"/>
  <c r="H78" i="20"/>
  <c r="I78" i="20"/>
  <c r="B76" i="3"/>
  <c r="N78" i="20"/>
  <c r="P78" i="20"/>
  <c r="R78" i="20"/>
  <c r="S78" i="20"/>
  <c r="G79" i="20"/>
  <c r="H79" i="20"/>
  <c r="I79" i="20"/>
  <c r="B77" i="3"/>
  <c r="N79" i="20"/>
  <c r="P79" i="20"/>
  <c r="R79" i="20"/>
  <c r="S79" i="20"/>
  <c r="G80" i="20"/>
  <c r="H80" i="20"/>
  <c r="I80" i="20"/>
  <c r="B78" i="3"/>
  <c r="N80" i="20"/>
  <c r="P80" i="20"/>
  <c r="R80" i="20"/>
  <c r="S80" i="20"/>
  <c r="G81" i="20"/>
  <c r="H81" i="20"/>
  <c r="I81" i="20"/>
  <c r="B79" i="3"/>
  <c r="N81" i="20"/>
  <c r="P81" i="20"/>
  <c r="R81" i="20"/>
  <c r="S81" i="20"/>
  <c r="G82" i="20"/>
  <c r="H82" i="20"/>
  <c r="I82" i="20"/>
  <c r="B80" i="3"/>
  <c r="N82" i="20"/>
  <c r="P82" i="20"/>
  <c r="R82" i="20"/>
  <c r="S82" i="20"/>
  <c r="G83" i="20"/>
  <c r="H83" i="20"/>
  <c r="I83" i="20"/>
  <c r="B81" i="3"/>
  <c r="N83" i="20"/>
  <c r="P83" i="20"/>
  <c r="R83" i="20"/>
  <c r="S83" i="20"/>
  <c r="G84" i="20"/>
  <c r="H84" i="20"/>
  <c r="I84" i="20"/>
  <c r="B82" i="3"/>
  <c r="N84" i="20"/>
  <c r="P84" i="20"/>
  <c r="R84" i="20"/>
  <c r="S84" i="20"/>
  <c r="G85" i="20"/>
  <c r="H85" i="20"/>
  <c r="I85" i="20"/>
  <c r="B83" i="3"/>
  <c r="N85" i="20"/>
  <c r="P85" i="20"/>
  <c r="R85" i="20"/>
  <c r="S85" i="20"/>
  <c r="G86" i="20"/>
  <c r="H86" i="20"/>
  <c r="I86" i="20"/>
  <c r="B84" i="3"/>
  <c r="N86" i="20"/>
  <c r="P86" i="20"/>
  <c r="R86" i="20"/>
  <c r="S86" i="20"/>
  <c r="G87" i="20"/>
  <c r="H87" i="20"/>
  <c r="I87" i="20"/>
  <c r="B85" i="3"/>
  <c r="N87" i="20"/>
  <c r="P87" i="20"/>
  <c r="R87" i="20"/>
  <c r="S87" i="20"/>
  <c r="G88" i="20"/>
  <c r="H88" i="20"/>
  <c r="I88" i="20"/>
  <c r="B86" i="3"/>
  <c r="N88" i="20"/>
  <c r="P88" i="20"/>
  <c r="R88" i="20"/>
  <c r="S88" i="20"/>
  <c r="G89" i="20"/>
  <c r="H89" i="20"/>
  <c r="I89" i="20"/>
  <c r="B87" i="3"/>
  <c r="N89" i="20"/>
  <c r="P89" i="20"/>
  <c r="R89" i="20"/>
  <c r="S89" i="20"/>
  <c r="G90" i="20"/>
  <c r="H90" i="20"/>
  <c r="I90" i="20"/>
  <c r="B88" i="3"/>
  <c r="N90" i="20"/>
  <c r="P90" i="20"/>
  <c r="R90" i="20"/>
  <c r="S90" i="20"/>
  <c r="Y88" i="3"/>
  <c r="Y84" i="3"/>
  <c r="Y76" i="3"/>
  <c r="Z67" i="3"/>
  <c r="X62" i="3"/>
  <c r="Z59" i="3"/>
  <c r="X57" i="3"/>
  <c r="Z51" i="3"/>
  <c r="X46" i="3"/>
  <c r="Y80" i="3"/>
  <c r="Z71" i="3"/>
  <c r="X70" i="3"/>
  <c r="X65" i="3"/>
  <c r="Z61" i="3"/>
  <c r="X54" i="3"/>
  <c r="X49" i="3"/>
  <c r="AA85" i="3"/>
  <c r="AA81" i="3"/>
  <c r="AA77" i="3"/>
  <c r="AA73" i="3"/>
  <c r="X69" i="3"/>
  <c r="Z63" i="3"/>
  <c r="X58" i="3"/>
  <c r="Z55" i="3"/>
  <c r="X53" i="3"/>
  <c r="Z47" i="3"/>
  <c r="X87" i="3"/>
  <c r="Z87" i="3"/>
  <c r="X85" i="3"/>
  <c r="Z85" i="3"/>
  <c r="X83" i="3"/>
  <c r="Z83" i="3"/>
  <c r="X81" i="3"/>
  <c r="Z81" i="3"/>
  <c r="X79" i="3"/>
  <c r="Z79" i="3"/>
  <c r="X77" i="3"/>
  <c r="Z77" i="3"/>
  <c r="X75" i="3"/>
  <c r="Z75" i="3"/>
  <c r="X73" i="3"/>
  <c r="Z73" i="3"/>
  <c r="Y72" i="3"/>
  <c r="Z72" i="3"/>
  <c r="Y70" i="3"/>
  <c r="AA70" i="3"/>
  <c r="Z70" i="3"/>
  <c r="Y68" i="3"/>
  <c r="AA68" i="3"/>
  <c r="Z68" i="3"/>
  <c r="Y66" i="3"/>
  <c r="AA66" i="3"/>
  <c r="Z66" i="3"/>
  <c r="Y64" i="3"/>
  <c r="AA64" i="3"/>
  <c r="Z64" i="3"/>
  <c r="Y62" i="3"/>
  <c r="Z62" i="3"/>
  <c r="AA62" i="3"/>
  <c r="AB62" i="3"/>
  <c r="AC62" i="3"/>
  <c r="J64" i="20"/>
  <c r="K64" i="20"/>
  <c r="L64" i="20"/>
  <c r="T64" i="20"/>
  <c r="U64" i="20"/>
  <c r="Y60" i="3"/>
  <c r="AA60" i="3"/>
  <c r="Z60" i="3"/>
  <c r="Y58" i="3"/>
  <c r="AA58" i="3"/>
  <c r="Z58" i="3"/>
  <c r="Y56" i="3"/>
  <c r="AA56" i="3"/>
  <c r="Z56" i="3"/>
  <c r="Y54" i="3"/>
  <c r="AA54" i="3"/>
  <c r="Z54" i="3"/>
  <c r="Y52" i="3"/>
  <c r="AA52" i="3"/>
  <c r="Z52" i="3"/>
  <c r="Y50" i="3"/>
  <c r="AA50" i="3"/>
  <c r="Z50" i="3"/>
  <c r="Y48" i="3"/>
  <c r="AA48" i="3"/>
  <c r="Z48" i="3"/>
  <c r="Y46" i="3"/>
  <c r="AA46" i="3"/>
  <c r="Z46" i="3"/>
  <c r="Y44" i="3"/>
  <c r="AA44" i="3"/>
  <c r="Z44" i="3"/>
  <c r="X88" i="3"/>
  <c r="Z88" i="3"/>
  <c r="Y87" i="3"/>
  <c r="X86" i="3"/>
  <c r="Z86" i="3"/>
  <c r="Y85" i="3"/>
  <c r="X84" i="3"/>
  <c r="Z84" i="3"/>
  <c r="Y83" i="3"/>
  <c r="X82" i="3"/>
  <c r="Z82" i="3"/>
  <c r="Y81" i="3"/>
  <c r="X80" i="3"/>
  <c r="Z80" i="3"/>
  <c r="Y79" i="3"/>
  <c r="X78" i="3"/>
  <c r="Z78" i="3"/>
  <c r="Y77" i="3"/>
  <c r="X76" i="3"/>
  <c r="Z76" i="3"/>
  <c r="Y75" i="3"/>
  <c r="X74" i="3"/>
  <c r="Z74" i="3"/>
  <c r="Y73" i="3"/>
  <c r="AA72" i="3"/>
  <c r="Y71" i="3"/>
  <c r="AA71" i="3"/>
  <c r="Y69" i="3"/>
  <c r="AA69" i="3"/>
  <c r="Y67" i="3"/>
  <c r="AA67" i="3"/>
  <c r="Y65" i="3"/>
  <c r="AA65" i="3"/>
  <c r="Y63" i="3"/>
  <c r="AA63" i="3"/>
  <c r="Y61" i="3"/>
  <c r="AA61" i="3"/>
  <c r="Y59" i="3"/>
  <c r="AA59" i="3"/>
  <c r="Y57" i="3"/>
  <c r="AA57" i="3"/>
  <c r="Y55" i="3"/>
  <c r="AA55" i="3"/>
  <c r="Y53" i="3"/>
  <c r="AA53" i="3"/>
  <c r="Y51" i="3"/>
  <c r="AA51" i="3"/>
  <c r="Y49" i="3"/>
  <c r="AA49" i="3"/>
  <c r="Y47" i="3"/>
  <c r="AA47" i="3"/>
  <c r="Y45" i="3"/>
  <c r="AA45" i="3"/>
  <c r="AB48" i="3"/>
  <c r="AC48" i="3"/>
  <c r="J50" i="20"/>
  <c r="K50" i="20"/>
  <c r="L50" i="20"/>
  <c r="T50" i="20"/>
  <c r="U50" i="20"/>
  <c r="AB64" i="3"/>
  <c r="AC64" i="3"/>
  <c r="J66" i="20"/>
  <c r="K66" i="20"/>
  <c r="L66" i="20"/>
  <c r="T66" i="20"/>
  <c r="U66" i="20"/>
  <c r="AB56" i="3"/>
  <c r="AC56" i="3"/>
  <c r="J58" i="20"/>
  <c r="K58" i="20"/>
  <c r="L58" i="20"/>
  <c r="T58" i="20"/>
  <c r="U58" i="20"/>
  <c r="AB54" i="3"/>
  <c r="AC54" i="3"/>
  <c r="J56" i="20"/>
  <c r="K56" i="20"/>
  <c r="L56" i="20"/>
  <c r="T56" i="20"/>
  <c r="U56" i="20"/>
  <c r="AB70" i="3"/>
  <c r="AC70" i="3"/>
  <c r="J72" i="20"/>
  <c r="K72" i="20"/>
  <c r="L72" i="20"/>
  <c r="T72" i="20"/>
  <c r="U72" i="20"/>
  <c r="AB46" i="3"/>
  <c r="AC46" i="3"/>
  <c r="J48" i="20"/>
  <c r="K48" i="20"/>
  <c r="L48" i="20"/>
  <c r="T48" i="20"/>
  <c r="U48" i="20"/>
  <c r="AB52" i="3"/>
  <c r="AC52" i="3"/>
  <c r="J54" i="20"/>
  <c r="K54" i="20"/>
  <c r="L54" i="20"/>
  <c r="T54" i="20"/>
  <c r="U54" i="20"/>
  <c r="AB68" i="3"/>
  <c r="AC68" i="3"/>
  <c r="J70" i="20"/>
  <c r="K70" i="20"/>
  <c r="L70" i="20"/>
  <c r="T70" i="20"/>
  <c r="U70" i="20"/>
  <c r="AB50" i="3"/>
  <c r="AC50" i="3"/>
  <c r="J52" i="20"/>
  <c r="K52" i="20"/>
  <c r="L52" i="20"/>
  <c r="T52" i="20"/>
  <c r="U52" i="20"/>
  <c r="AB66" i="3"/>
  <c r="AC66" i="3"/>
  <c r="J68" i="20"/>
  <c r="K68" i="20"/>
  <c r="L68" i="20"/>
  <c r="T68" i="20"/>
  <c r="U68" i="20"/>
  <c r="AB58" i="3"/>
  <c r="AC58" i="3"/>
  <c r="J60" i="20"/>
  <c r="K60" i="20"/>
  <c r="L60" i="20"/>
  <c r="T60" i="20"/>
  <c r="U60" i="20"/>
  <c r="AB44" i="3"/>
  <c r="AC44" i="3"/>
  <c r="J46" i="20"/>
  <c r="K46" i="20"/>
  <c r="L46" i="20"/>
  <c r="T46" i="20"/>
  <c r="U46" i="20"/>
  <c r="AB60" i="3"/>
  <c r="AC60" i="3"/>
  <c r="J62" i="20"/>
  <c r="K62" i="20"/>
  <c r="L62" i="20"/>
  <c r="T62" i="20"/>
  <c r="U62" i="20"/>
  <c r="AB47" i="3"/>
  <c r="AC47" i="3"/>
  <c r="J49" i="20"/>
  <c r="K49" i="20"/>
  <c r="L49" i="20"/>
  <c r="T49" i="20"/>
  <c r="U49" i="20"/>
  <c r="AB51" i="3"/>
  <c r="AC51" i="3"/>
  <c r="J53" i="20"/>
  <c r="K53" i="20"/>
  <c r="L53" i="20"/>
  <c r="T53" i="20"/>
  <c r="U53" i="20"/>
  <c r="AB55" i="3"/>
  <c r="AC55" i="3"/>
  <c r="J57" i="20"/>
  <c r="K57" i="20"/>
  <c r="L57" i="20"/>
  <c r="T57" i="20"/>
  <c r="U57" i="20"/>
  <c r="AB59" i="3"/>
  <c r="AC59" i="3"/>
  <c r="J61" i="20"/>
  <c r="K61" i="20"/>
  <c r="L61" i="20"/>
  <c r="T61" i="20"/>
  <c r="U61" i="20"/>
  <c r="AB63" i="3"/>
  <c r="AC63" i="3"/>
  <c r="J65" i="20"/>
  <c r="K65" i="20"/>
  <c r="L65" i="20"/>
  <c r="T65" i="20"/>
  <c r="U65" i="20"/>
  <c r="AB67" i="3"/>
  <c r="AC67" i="3"/>
  <c r="J69" i="20"/>
  <c r="K69" i="20"/>
  <c r="L69" i="20"/>
  <c r="T69" i="20"/>
  <c r="U69" i="20"/>
  <c r="AB71" i="3"/>
  <c r="AC71" i="3"/>
  <c r="J73" i="20"/>
  <c r="K73" i="20"/>
  <c r="L73" i="20"/>
  <c r="T73" i="20"/>
  <c r="U73" i="20"/>
  <c r="AB72" i="3"/>
  <c r="AC72" i="3"/>
  <c r="J74" i="20"/>
  <c r="K74" i="20"/>
  <c r="L74" i="20"/>
  <c r="T74" i="20"/>
  <c r="U74" i="20"/>
  <c r="AB76" i="3"/>
  <c r="AC76" i="3"/>
  <c r="J78" i="20"/>
  <c r="K78" i="20"/>
  <c r="L78" i="20"/>
  <c r="T78" i="20"/>
  <c r="U78" i="20"/>
  <c r="AB80" i="3"/>
  <c r="AC80" i="3"/>
  <c r="J82" i="20"/>
  <c r="K82" i="20"/>
  <c r="L82" i="20"/>
  <c r="T82" i="20"/>
  <c r="U82" i="20"/>
  <c r="AB84" i="3"/>
  <c r="AC84" i="3"/>
  <c r="J86" i="20"/>
  <c r="K86" i="20"/>
  <c r="L86" i="20"/>
  <c r="T86" i="20"/>
  <c r="U86" i="20"/>
  <c r="AB88" i="3"/>
  <c r="AC88" i="3"/>
  <c r="J90" i="20"/>
  <c r="K90" i="20"/>
  <c r="L90" i="20"/>
  <c r="T90" i="20"/>
  <c r="U90" i="20"/>
  <c r="AB73" i="3"/>
  <c r="AC73" i="3"/>
  <c r="J75" i="20"/>
  <c r="K75" i="20"/>
  <c r="L75" i="20"/>
  <c r="T75" i="20"/>
  <c r="U75" i="20"/>
  <c r="AB75" i="3"/>
  <c r="AC75" i="3"/>
  <c r="J77" i="20"/>
  <c r="K77" i="20"/>
  <c r="L77" i="20"/>
  <c r="T77" i="20"/>
  <c r="U77" i="20"/>
  <c r="AB77" i="3"/>
  <c r="AC77" i="3"/>
  <c r="J79" i="20"/>
  <c r="K79" i="20"/>
  <c r="L79" i="20"/>
  <c r="T79" i="20"/>
  <c r="U79" i="20"/>
  <c r="AB79" i="3"/>
  <c r="AC79" i="3"/>
  <c r="J81" i="20"/>
  <c r="K81" i="20"/>
  <c r="L81" i="20"/>
  <c r="T81" i="20"/>
  <c r="U81" i="20"/>
  <c r="AB81" i="3"/>
  <c r="AC81" i="3"/>
  <c r="J83" i="20"/>
  <c r="K83" i="20"/>
  <c r="L83" i="20"/>
  <c r="T83" i="20"/>
  <c r="U83" i="20"/>
  <c r="AB83" i="3"/>
  <c r="AC83" i="3"/>
  <c r="J85" i="20"/>
  <c r="K85" i="20"/>
  <c r="L85" i="20"/>
  <c r="T85" i="20"/>
  <c r="U85" i="20"/>
  <c r="AB85" i="3"/>
  <c r="AC85" i="3"/>
  <c r="J87" i="20"/>
  <c r="K87" i="20"/>
  <c r="L87" i="20"/>
  <c r="T87" i="20"/>
  <c r="U87" i="20"/>
  <c r="AB87" i="3"/>
  <c r="AC87" i="3"/>
  <c r="J89" i="20"/>
  <c r="K89" i="20"/>
  <c r="L89" i="20"/>
  <c r="T89" i="20"/>
  <c r="U89" i="20"/>
  <c r="AB45" i="3"/>
  <c r="AC45" i="3"/>
  <c r="J47" i="20"/>
  <c r="K47" i="20"/>
  <c r="L47" i="20"/>
  <c r="T47" i="20"/>
  <c r="U47" i="20"/>
  <c r="AB49" i="3"/>
  <c r="AC49" i="3"/>
  <c r="J51" i="20"/>
  <c r="K51" i="20"/>
  <c r="L51" i="20"/>
  <c r="T51" i="20"/>
  <c r="U51" i="20"/>
  <c r="AB53" i="3"/>
  <c r="AC53" i="3"/>
  <c r="J55" i="20"/>
  <c r="K55" i="20"/>
  <c r="L55" i="20"/>
  <c r="T55" i="20"/>
  <c r="U55" i="20"/>
  <c r="AB57" i="3"/>
  <c r="AC57" i="3"/>
  <c r="J59" i="20"/>
  <c r="K59" i="20"/>
  <c r="L59" i="20"/>
  <c r="T59" i="20"/>
  <c r="U59" i="20"/>
  <c r="AB61" i="3"/>
  <c r="AC61" i="3"/>
  <c r="J63" i="20"/>
  <c r="K63" i="20"/>
  <c r="L63" i="20"/>
  <c r="T63" i="20"/>
  <c r="U63" i="20"/>
  <c r="AB65" i="3"/>
  <c r="AC65" i="3"/>
  <c r="J67" i="20"/>
  <c r="K67" i="20"/>
  <c r="L67" i="20"/>
  <c r="T67" i="20"/>
  <c r="U67" i="20"/>
  <c r="AB69" i="3"/>
  <c r="AC69" i="3"/>
  <c r="J71" i="20"/>
  <c r="K71" i="20"/>
  <c r="L71" i="20"/>
  <c r="T71" i="20"/>
  <c r="U71" i="20"/>
  <c r="AB74" i="3"/>
  <c r="AC74" i="3"/>
  <c r="J76" i="20"/>
  <c r="K76" i="20"/>
  <c r="L76" i="20"/>
  <c r="T76" i="20"/>
  <c r="U76" i="20"/>
  <c r="AB78" i="3"/>
  <c r="AC78" i="3"/>
  <c r="J80" i="20"/>
  <c r="K80" i="20"/>
  <c r="L80" i="20"/>
  <c r="T80" i="20"/>
  <c r="U80" i="20"/>
  <c r="AB82" i="3"/>
  <c r="AC82" i="3"/>
  <c r="J84" i="20"/>
  <c r="K84" i="20"/>
  <c r="L84" i="20"/>
  <c r="T84" i="20"/>
  <c r="U84" i="20"/>
  <c r="AB86" i="3"/>
  <c r="AC86" i="3"/>
  <c r="J88" i="20"/>
  <c r="K88" i="20"/>
  <c r="L88" i="20"/>
  <c r="T88" i="20"/>
  <c r="U88" i="20"/>
  <c r="P33" i="3"/>
  <c r="L33" i="3"/>
  <c r="F33" i="3"/>
  <c r="P32" i="3"/>
  <c r="L32" i="3"/>
  <c r="F32" i="3"/>
  <c r="P31" i="3"/>
  <c r="L31" i="3"/>
  <c r="F31" i="3"/>
  <c r="P30" i="3"/>
  <c r="L30" i="3"/>
  <c r="F30" i="3"/>
  <c r="P29" i="3"/>
  <c r="L29" i="3"/>
  <c r="F29" i="3"/>
  <c r="P28" i="3"/>
  <c r="L28" i="3"/>
  <c r="F28" i="3"/>
  <c r="P27" i="3"/>
  <c r="L27" i="3"/>
  <c r="F27" i="3"/>
  <c r="P26" i="3"/>
  <c r="L26" i="3"/>
  <c r="F26" i="3"/>
  <c r="P25" i="3"/>
  <c r="L25" i="3"/>
  <c r="F25" i="3"/>
  <c r="P24" i="3"/>
  <c r="L24" i="3"/>
  <c r="F24" i="3"/>
  <c r="P17" i="3"/>
  <c r="L17" i="3"/>
  <c r="F17" i="3"/>
  <c r="P16" i="3"/>
  <c r="L16" i="3"/>
  <c r="F16" i="3"/>
  <c r="P15" i="3"/>
  <c r="L15" i="3"/>
  <c r="F15" i="3"/>
  <c r="P14" i="3"/>
  <c r="L14" i="3"/>
  <c r="F14" i="3"/>
  <c r="P13" i="3"/>
  <c r="L13" i="3"/>
  <c r="F13" i="3"/>
  <c r="P12" i="3"/>
  <c r="L12" i="3"/>
  <c r="F12" i="3"/>
  <c r="P11" i="3"/>
  <c r="L11" i="3"/>
  <c r="F11" i="3"/>
  <c r="P10" i="3"/>
  <c r="L10" i="3"/>
  <c r="F10" i="3"/>
  <c r="P35" i="3"/>
  <c r="L35" i="3"/>
  <c r="F35" i="3"/>
  <c r="P34" i="3"/>
  <c r="L34" i="3"/>
  <c r="F34" i="3"/>
  <c r="P23" i="3"/>
  <c r="L23" i="3"/>
  <c r="F23" i="3"/>
  <c r="P22" i="3"/>
  <c r="L22" i="3"/>
  <c r="F22" i="3"/>
  <c r="P21" i="3"/>
  <c r="L21" i="3"/>
  <c r="F21" i="3"/>
  <c r="P20" i="3"/>
  <c r="L20" i="3"/>
  <c r="F20" i="3"/>
  <c r="P19" i="3"/>
  <c r="L19" i="3"/>
  <c r="F19" i="3"/>
  <c r="P18" i="3"/>
  <c r="L18" i="3"/>
  <c r="F18" i="3"/>
  <c r="P43" i="3"/>
  <c r="L43" i="3"/>
  <c r="F43" i="3"/>
  <c r="X42" i="3"/>
  <c r="P42" i="3"/>
  <c r="L42" i="3"/>
  <c r="F42" i="3"/>
  <c r="P41" i="3"/>
  <c r="L41" i="3"/>
  <c r="F41" i="3"/>
  <c r="P40" i="3"/>
  <c r="L40" i="3"/>
  <c r="F40" i="3"/>
  <c r="P39" i="3"/>
  <c r="L39" i="3"/>
  <c r="F39" i="3"/>
  <c r="P38" i="3"/>
  <c r="L38" i="3"/>
  <c r="F38" i="3"/>
  <c r="P37" i="3"/>
  <c r="L37" i="3"/>
  <c r="F37" i="3"/>
  <c r="Z36" i="3"/>
  <c r="P36" i="3"/>
  <c r="L36" i="3"/>
  <c r="F36" i="3"/>
  <c r="P9" i="3"/>
  <c r="Y10" i="3"/>
  <c r="Y14" i="3"/>
  <c r="Z11" i="3"/>
  <c r="Y27" i="3"/>
  <c r="Z15" i="3"/>
  <c r="Y17" i="3"/>
  <c r="Y31" i="3"/>
  <c r="Z39" i="3"/>
  <c r="Z43" i="3"/>
  <c r="Z35" i="3"/>
  <c r="Z37" i="3"/>
  <c r="Y38" i="3"/>
  <c r="Y41" i="3"/>
  <c r="Z42" i="3"/>
  <c r="Z22" i="3"/>
  <c r="Z13" i="3"/>
  <c r="X24" i="3"/>
  <c r="Z26" i="3"/>
  <c r="X28" i="3"/>
  <c r="Z30" i="3"/>
  <c r="Z40" i="3"/>
  <c r="Z12" i="3"/>
  <c r="Z25" i="3"/>
  <c r="Z29" i="3"/>
  <c r="Z32" i="3"/>
  <c r="Y9" i="3"/>
  <c r="Z9" i="3"/>
  <c r="Y37" i="3"/>
  <c r="X38" i="3"/>
  <c r="Y40" i="3"/>
  <c r="X41" i="3"/>
  <c r="Y23" i="3"/>
  <c r="Z34" i="3"/>
  <c r="Y13" i="3"/>
  <c r="Y26" i="3"/>
  <c r="X27" i="3"/>
  <c r="Y30" i="3"/>
  <c r="Z31" i="3"/>
  <c r="Y33" i="3"/>
  <c r="Y36" i="3"/>
  <c r="X37" i="3"/>
  <c r="X40" i="3"/>
  <c r="Y43" i="3"/>
  <c r="Z18" i="3"/>
  <c r="Z21" i="3"/>
  <c r="Y12" i="3"/>
  <c r="Y16" i="3"/>
  <c r="Z24" i="3"/>
  <c r="Y25" i="3"/>
  <c r="X26" i="3"/>
  <c r="Z28" i="3"/>
  <c r="Y29" i="3"/>
  <c r="Y32" i="3"/>
  <c r="Z33" i="3"/>
  <c r="X36" i="3"/>
  <c r="Z38" i="3"/>
  <c r="Y39" i="3"/>
  <c r="Z41" i="3"/>
  <c r="Y42" i="3"/>
  <c r="Z20" i="3"/>
  <c r="Z10" i="3"/>
  <c r="Y11" i="3"/>
  <c r="Z14" i="3"/>
  <c r="Y15" i="3"/>
  <c r="Z16" i="3"/>
  <c r="Z17" i="3"/>
  <c r="Y24" i="3"/>
  <c r="X25" i="3"/>
  <c r="Z27" i="3"/>
  <c r="Y28" i="3"/>
  <c r="X29" i="3"/>
  <c r="Y19" i="3"/>
  <c r="Y22" i="3"/>
  <c r="Z23" i="3"/>
  <c r="Y35" i="3"/>
  <c r="AA24" i="3"/>
  <c r="AA25" i="3"/>
  <c r="AA26" i="3"/>
  <c r="AA27" i="3"/>
  <c r="AA28" i="3"/>
  <c r="AA29" i="3"/>
  <c r="AA30" i="3"/>
  <c r="AA31" i="3"/>
  <c r="AA32" i="3"/>
  <c r="AA33" i="3"/>
  <c r="Y18" i="3"/>
  <c r="Z19" i="3"/>
  <c r="Y21" i="3"/>
  <c r="AA22" i="3"/>
  <c r="Y34" i="3"/>
  <c r="X30" i="3"/>
  <c r="X31" i="3"/>
  <c r="X32" i="3"/>
  <c r="X33" i="3"/>
  <c r="Y20" i="3"/>
  <c r="AA10" i="3"/>
  <c r="AA11" i="3"/>
  <c r="AA12" i="3"/>
  <c r="AA13" i="3"/>
  <c r="AA14" i="3"/>
  <c r="AA15" i="3"/>
  <c r="AA16" i="3"/>
  <c r="AA17" i="3"/>
  <c r="X10" i="3"/>
  <c r="X11" i="3"/>
  <c r="X12" i="3"/>
  <c r="X13" i="3"/>
  <c r="X14" i="3"/>
  <c r="X15" i="3"/>
  <c r="X16" i="3"/>
  <c r="X17" i="3"/>
  <c r="AA18" i="3"/>
  <c r="AA19" i="3"/>
  <c r="AA20" i="3"/>
  <c r="AA21" i="3"/>
  <c r="AA23" i="3"/>
  <c r="AA34" i="3"/>
  <c r="AA35" i="3"/>
  <c r="X18" i="3"/>
  <c r="X19" i="3"/>
  <c r="X20" i="3"/>
  <c r="X21" i="3"/>
  <c r="X22" i="3"/>
  <c r="X23" i="3"/>
  <c r="X34" i="3"/>
  <c r="X35" i="3"/>
  <c r="AA9" i="3"/>
  <c r="AA36" i="3"/>
  <c r="AA37" i="3"/>
  <c r="AA38" i="3"/>
  <c r="AA39" i="3"/>
  <c r="AA40" i="3"/>
  <c r="AA41" i="3"/>
  <c r="AA42" i="3"/>
  <c r="AA43" i="3"/>
  <c r="X39" i="3"/>
  <c r="X43" i="3"/>
  <c r="N45" i="20"/>
  <c r="G45" i="20"/>
  <c r="P45" i="20"/>
  <c r="R45" i="20"/>
  <c r="S45" i="20"/>
  <c r="N44" i="20"/>
  <c r="G44" i="20"/>
  <c r="P44" i="20"/>
  <c r="R44" i="20"/>
  <c r="S44" i="20"/>
  <c r="N43" i="20"/>
  <c r="G43" i="20"/>
  <c r="H43" i="20"/>
  <c r="I43" i="20"/>
  <c r="B41" i="3"/>
  <c r="P43" i="20"/>
  <c r="R43" i="20"/>
  <c r="S43" i="20"/>
  <c r="N42" i="20"/>
  <c r="G42" i="20"/>
  <c r="P42" i="20"/>
  <c r="R42" i="20"/>
  <c r="S42" i="20"/>
  <c r="N41" i="20"/>
  <c r="G41" i="20"/>
  <c r="P41" i="20"/>
  <c r="R41" i="20"/>
  <c r="S41" i="20"/>
  <c r="N40" i="20"/>
  <c r="G40" i="20"/>
  <c r="P40" i="20"/>
  <c r="R40" i="20"/>
  <c r="S40" i="20"/>
  <c r="N39" i="20"/>
  <c r="G39" i="20"/>
  <c r="P39" i="20"/>
  <c r="R39" i="20"/>
  <c r="S39" i="20"/>
  <c r="N38" i="20"/>
  <c r="G38" i="20"/>
  <c r="P38" i="20"/>
  <c r="R38" i="20"/>
  <c r="S38" i="20"/>
  <c r="N37" i="20"/>
  <c r="G37" i="20"/>
  <c r="P37" i="20"/>
  <c r="R37" i="20"/>
  <c r="S37" i="20"/>
  <c r="N36" i="20"/>
  <c r="G36" i="20"/>
  <c r="P36" i="20"/>
  <c r="R36" i="20"/>
  <c r="S36" i="20"/>
  <c r="N35" i="20"/>
  <c r="G35" i="20"/>
  <c r="P35" i="20"/>
  <c r="R35" i="20"/>
  <c r="S35" i="20"/>
  <c r="N34" i="20"/>
  <c r="G34" i="20"/>
  <c r="P34" i="20"/>
  <c r="R34" i="20"/>
  <c r="S34" i="20"/>
  <c r="N33" i="20"/>
  <c r="G33" i="20"/>
  <c r="P33" i="20"/>
  <c r="R33" i="20"/>
  <c r="S33" i="20"/>
  <c r="N32" i="20"/>
  <c r="G32" i="20"/>
  <c r="H32" i="20"/>
  <c r="I32" i="20"/>
  <c r="B30" i="3"/>
  <c r="P32" i="20"/>
  <c r="R32" i="20"/>
  <c r="S32" i="20"/>
  <c r="N31" i="20"/>
  <c r="G31" i="20"/>
  <c r="H31" i="20"/>
  <c r="I31" i="20"/>
  <c r="B29" i="3"/>
  <c r="P31" i="20"/>
  <c r="R31" i="20"/>
  <c r="S31" i="20"/>
  <c r="N30" i="20"/>
  <c r="G30" i="20"/>
  <c r="P30" i="20"/>
  <c r="R30" i="20"/>
  <c r="S30" i="20"/>
  <c r="N29" i="20"/>
  <c r="G29" i="20"/>
  <c r="P29" i="20"/>
  <c r="R29" i="20"/>
  <c r="S29" i="20"/>
  <c r="N28" i="20"/>
  <c r="G28" i="20"/>
  <c r="H28" i="20"/>
  <c r="I28" i="20"/>
  <c r="B26" i="3"/>
  <c r="P28" i="20"/>
  <c r="R28" i="20"/>
  <c r="S28" i="20"/>
  <c r="N27" i="20"/>
  <c r="G27" i="20"/>
  <c r="H27" i="20"/>
  <c r="I27" i="20"/>
  <c r="B25" i="3"/>
  <c r="P27" i="20"/>
  <c r="R27" i="20"/>
  <c r="S27" i="20"/>
  <c r="N26" i="20"/>
  <c r="G26" i="20"/>
  <c r="P26" i="20"/>
  <c r="R26" i="20"/>
  <c r="S26" i="20"/>
  <c r="N25" i="20"/>
  <c r="G25" i="20"/>
  <c r="P25" i="20"/>
  <c r="R25" i="20"/>
  <c r="S25" i="20"/>
  <c r="N24" i="20"/>
  <c r="G24" i="20"/>
  <c r="P24" i="20"/>
  <c r="R24" i="20"/>
  <c r="S24" i="20"/>
  <c r="N23" i="20"/>
  <c r="G23" i="20"/>
  <c r="P23" i="20"/>
  <c r="R23" i="20"/>
  <c r="S23" i="20"/>
  <c r="N22" i="20"/>
  <c r="G22" i="20"/>
  <c r="P22" i="20"/>
  <c r="R22" i="20"/>
  <c r="S22" i="20"/>
  <c r="N21" i="20"/>
  <c r="G21" i="20"/>
  <c r="H21" i="20"/>
  <c r="I21" i="20"/>
  <c r="B19" i="3"/>
  <c r="P21" i="20"/>
  <c r="N20" i="20"/>
  <c r="G20" i="20"/>
  <c r="P20" i="20"/>
  <c r="R20" i="20"/>
  <c r="S20" i="20"/>
  <c r="N19" i="20"/>
  <c r="G19" i="20"/>
  <c r="P19" i="20"/>
  <c r="R19" i="20"/>
  <c r="S19" i="20"/>
  <c r="N18" i="20"/>
  <c r="G18" i="20"/>
  <c r="H18" i="20"/>
  <c r="I18" i="20"/>
  <c r="B16" i="3"/>
  <c r="P18" i="20"/>
  <c r="R18" i="20"/>
  <c r="S18" i="20"/>
  <c r="N17" i="20"/>
  <c r="G17" i="20"/>
  <c r="P17" i="20"/>
  <c r="R17" i="20"/>
  <c r="S17" i="20"/>
  <c r="N16" i="20"/>
  <c r="G16" i="20"/>
  <c r="P16" i="20"/>
  <c r="R16" i="20"/>
  <c r="S16" i="20"/>
  <c r="N15" i="20"/>
  <c r="G15" i="20"/>
  <c r="P15" i="20"/>
  <c r="R15" i="20"/>
  <c r="S15" i="20"/>
  <c r="N14" i="20"/>
  <c r="B12" i="3"/>
  <c r="P14" i="20"/>
  <c r="R14" i="20"/>
  <c r="S14" i="20"/>
  <c r="N13" i="20"/>
  <c r="G13" i="20"/>
  <c r="P13" i="20"/>
  <c r="R13" i="20"/>
  <c r="S13" i="20"/>
  <c r="N12" i="20"/>
  <c r="G12" i="20"/>
  <c r="P12" i="20"/>
  <c r="R12" i="20"/>
  <c r="S12" i="20"/>
  <c r="N11" i="20"/>
  <c r="G11" i="20"/>
  <c r="P11" i="20"/>
  <c r="R11" i="20"/>
  <c r="S11" i="20"/>
  <c r="D33" i="13"/>
  <c r="B18" i="13"/>
  <c r="E18" i="13"/>
  <c r="I31" i="12"/>
  <c r="I32" i="12"/>
  <c r="I33" i="12"/>
  <c r="I34" i="12"/>
  <c r="I35" i="12"/>
  <c r="I36" i="12"/>
  <c r="I37" i="12"/>
  <c r="I38" i="12"/>
  <c r="I39" i="12"/>
  <c r="I40" i="12"/>
  <c r="I41" i="12"/>
  <c r="I42" i="12"/>
  <c r="I43" i="12"/>
  <c r="I44" i="12"/>
  <c r="I45" i="12"/>
  <c r="I46" i="12"/>
  <c r="I47" i="12"/>
  <c r="I48" i="12"/>
  <c r="I49" i="12"/>
  <c r="I50" i="12"/>
  <c r="I51" i="12"/>
  <c r="I52" i="12"/>
  <c r="I53" i="12"/>
  <c r="I54" i="12"/>
  <c r="I55" i="12"/>
  <c r="I56" i="12"/>
  <c r="I57" i="12"/>
  <c r="I58" i="12"/>
  <c r="I59" i="12"/>
  <c r="I60" i="12"/>
  <c r="I61" i="12"/>
  <c r="I62" i="12"/>
  <c r="I63" i="12"/>
  <c r="I64" i="12"/>
  <c r="I65" i="12"/>
  <c r="I66" i="12"/>
  <c r="I67" i="12"/>
  <c r="I68" i="12"/>
  <c r="I69" i="12"/>
  <c r="I70" i="12"/>
  <c r="I71" i="12"/>
  <c r="I72" i="12"/>
  <c r="I73" i="12"/>
  <c r="I74" i="12"/>
  <c r="I75" i="12"/>
  <c r="I76" i="12"/>
  <c r="I77" i="12"/>
  <c r="I78" i="12"/>
  <c r="I79" i="12"/>
  <c r="I80" i="12"/>
  <c r="I81" i="12"/>
  <c r="I82" i="12"/>
  <c r="I83" i="12"/>
  <c r="I84" i="12"/>
  <c r="I85" i="12"/>
  <c r="I86" i="12"/>
  <c r="I87" i="12"/>
  <c r="I88" i="12"/>
  <c r="I89" i="12"/>
  <c r="I90" i="12"/>
  <c r="I91" i="12"/>
  <c r="I92" i="12"/>
  <c r="I93" i="12"/>
  <c r="I94" i="12"/>
  <c r="I95" i="12"/>
  <c r="I96" i="12"/>
  <c r="I97" i="12"/>
  <c r="I98" i="12"/>
  <c r="E35" i="13"/>
  <c r="E36" i="13"/>
  <c r="G36" i="13"/>
  <c r="E37" i="13"/>
  <c r="E38" i="13"/>
  <c r="G38" i="13"/>
  <c r="E39" i="13"/>
  <c r="E40" i="13"/>
  <c r="G40" i="13"/>
  <c r="E41" i="13"/>
  <c r="E42" i="13"/>
  <c r="G42" i="13"/>
  <c r="E34" i="13"/>
  <c r="H34" i="13"/>
  <c r="G9" i="13"/>
  <c r="D9" i="13"/>
  <c r="D6" i="13"/>
  <c r="D7" i="13"/>
  <c r="G7" i="13"/>
  <c r="H7" i="13"/>
  <c r="D8" i="13"/>
  <c r="D10" i="13"/>
  <c r="D11" i="13"/>
  <c r="D12" i="13"/>
  <c r="G12" i="13"/>
  <c r="H12" i="13"/>
  <c r="D13" i="13"/>
  <c r="D14" i="13"/>
  <c r="D15" i="13"/>
  <c r="D16" i="13"/>
  <c r="G16" i="13"/>
  <c r="H16" i="13"/>
  <c r="D17" i="13"/>
  <c r="G6" i="13"/>
  <c r="G8" i="13"/>
  <c r="G10" i="13"/>
  <c r="G11" i="13"/>
  <c r="G13" i="13"/>
  <c r="G14" i="13"/>
  <c r="G15" i="13"/>
  <c r="G17" i="13"/>
  <c r="H15" i="13"/>
  <c r="G13" i="12"/>
  <c r="I13" i="12"/>
  <c r="G14" i="12"/>
  <c r="I14" i="12"/>
  <c r="G15" i="12"/>
  <c r="I15" i="12"/>
  <c r="G16" i="12"/>
  <c r="I16" i="12"/>
  <c r="G17" i="12"/>
  <c r="I17" i="12"/>
  <c r="G18" i="12"/>
  <c r="I18" i="12"/>
  <c r="G19" i="12"/>
  <c r="I19" i="12"/>
  <c r="G20" i="12"/>
  <c r="I20" i="12"/>
  <c r="G21" i="12"/>
  <c r="I21" i="12"/>
  <c r="G22" i="12"/>
  <c r="I22" i="12"/>
  <c r="G23" i="12"/>
  <c r="I23" i="12"/>
  <c r="G24" i="12"/>
  <c r="I24" i="12"/>
  <c r="G25" i="12"/>
  <c r="I25" i="12"/>
  <c r="G26" i="12"/>
  <c r="I26" i="12"/>
  <c r="G27" i="12"/>
  <c r="I27" i="12"/>
  <c r="G28" i="12"/>
  <c r="I28" i="12"/>
  <c r="G29" i="12"/>
  <c r="I29" i="12"/>
  <c r="G30" i="12"/>
  <c r="I30" i="12"/>
  <c r="H99" i="12"/>
  <c r="T12" i="1"/>
  <c r="K13" i="1"/>
  <c r="G13" i="1"/>
  <c r="H13" i="1"/>
  <c r="I13" i="1"/>
  <c r="K12" i="1"/>
  <c r="G12" i="1"/>
  <c r="H12" i="1"/>
  <c r="I12" i="1"/>
  <c r="G14" i="1"/>
  <c r="H14" i="1"/>
  <c r="I14" i="1"/>
  <c r="G15" i="1"/>
  <c r="H15" i="1"/>
  <c r="I15" i="1"/>
  <c r="G16" i="1"/>
  <c r="H16" i="1"/>
  <c r="I16" i="1"/>
  <c r="G17" i="1"/>
  <c r="H17" i="1"/>
  <c r="I17" i="1"/>
  <c r="G18" i="1"/>
  <c r="H18" i="1"/>
  <c r="I18" i="1"/>
  <c r="G19" i="1"/>
  <c r="H19" i="1"/>
  <c r="I19" i="1"/>
  <c r="G20" i="1"/>
  <c r="H20" i="1"/>
  <c r="I20" i="1"/>
  <c r="G21" i="1"/>
  <c r="H21" i="1"/>
  <c r="I21" i="1"/>
  <c r="G22" i="1"/>
  <c r="H22" i="1"/>
  <c r="I22" i="1"/>
  <c r="K23" i="1"/>
  <c r="G23" i="1"/>
  <c r="H23" i="1"/>
  <c r="I23" i="1"/>
  <c r="M23" i="1"/>
  <c r="O23" i="1"/>
  <c r="P23" i="1"/>
  <c r="K24" i="1"/>
  <c r="G24" i="1"/>
  <c r="H24" i="1"/>
  <c r="I24" i="1"/>
  <c r="M24" i="1"/>
  <c r="O24" i="1"/>
  <c r="P24" i="1"/>
  <c r="K25" i="1"/>
  <c r="G25" i="1"/>
  <c r="H25" i="1"/>
  <c r="I25" i="1"/>
  <c r="M25" i="1"/>
  <c r="O25" i="1"/>
  <c r="P25" i="1"/>
  <c r="K26" i="1"/>
  <c r="G26" i="1"/>
  <c r="H26" i="1"/>
  <c r="I26" i="1"/>
  <c r="M26" i="1"/>
  <c r="O26" i="1"/>
  <c r="P26" i="1"/>
  <c r="Q26" i="1"/>
  <c r="K27" i="1"/>
  <c r="G27" i="1"/>
  <c r="H27" i="1"/>
  <c r="I27" i="1"/>
  <c r="M27" i="1"/>
  <c r="O27" i="1"/>
  <c r="P27" i="1"/>
  <c r="K28" i="1"/>
  <c r="G28" i="1"/>
  <c r="H28" i="1"/>
  <c r="I28" i="1"/>
  <c r="M28" i="1"/>
  <c r="O28" i="1"/>
  <c r="P28" i="1"/>
  <c r="K29" i="1"/>
  <c r="G29" i="1"/>
  <c r="H29" i="1"/>
  <c r="I29" i="1"/>
  <c r="M29" i="1"/>
  <c r="O29" i="1"/>
  <c r="P29" i="1"/>
  <c r="G30" i="1"/>
  <c r="H30" i="1"/>
  <c r="I30" i="1"/>
  <c r="K30" i="1"/>
  <c r="M30" i="1"/>
  <c r="O30" i="1"/>
  <c r="P30" i="1"/>
  <c r="G31" i="1"/>
  <c r="H31" i="1"/>
  <c r="I31" i="1"/>
  <c r="K31" i="1"/>
  <c r="M31" i="1"/>
  <c r="O31" i="1"/>
  <c r="P31" i="1"/>
  <c r="G32" i="1"/>
  <c r="H32" i="1"/>
  <c r="I32" i="1"/>
  <c r="K32" i="1"/>
  <c r="M32" i="1"/>
  <c r="O32" i="1"/>
  <c r="P32" i="1"/>
  <c r="G33" i="1"/>
  <c r="H33" i="1"/>
  <c r="I33" i="1"/>
  <c r="K33" i="1"/>
  <c r="M33" i="1"/>
  <c r="O33" i="1"/>
  <c r="P33" i="1"/>
  <c r="G34" i="1"/>
  <c r="H34" i="1"/>
  <c r="I34" i="1"/>
  <c r="K34" i="1"/>
  <c r="M34" i="1"/>
  <c r="O34" i="1"/>
  <c r="P34" i="1"/>
  <c r="G35" i="1"/>
  <c r="H35" i="1"/>
  <c r="I35" i="1"/>
  <c r="K35" i="1"/>
  <c r="M35" i="1"/>
  <c r="O35" i="1"/>
  <c r="P35" i="1"/>
  <c r="H13" i="13"/>
  <c r="H6" i="13"/>
  <c r="Q23" i="1"/>
  <c r="Q27" i="1"/>
  <c r="Q24" i="1"/>
  <c r="Q33" i="1"/>
  <c r="H11" i="13"/>
  <c r="Q29" i="1"/>
  <c r="Q25" i="1"/>
  <c r="H17" i="13"/>
  <c r="H8" i="13"/>
  <c r="H9" i="13"/>
  <c r="Q28" i="1"/>
  <c r="H23" i="20"/>
  <c r="I23" i="20"/>
  <c r="B21" i="3"/>
  <c r="H25" i="20"/>
  <c r="I25" i="20"/>
  <c r="B23" i="3"/>
  <c r="H34" i="20"/>
  <c r="I34" i="20"/>
  <c r="B32" i="3"/>
  <c r="I99" i="12"/>
  <c r="B57" i="13"/>
  <c r="D18" i="13"/>
  <c r="H26" i="20"/>
  <c r="I26" i="20"/>
  <c r="B24" i="3"/>
  <c r="H29" i="20"/>
  <c r="I29" i="20"/>
  <c r="B27" i="3"/>
  <c r="H30" i="20"/>
  <c r="I30" i="20"/>
  <c r="B28" i="3"/>
  <c r="H35" i="20"/>
  <c r="I35" i="20"/>
  <c r="B33" i="3"/>
  <c r="H36" i="20"/>
  <c r="I36" i="20"/>
  <c r="B34" i="3"/>
  <c r="H37" i="20"/>
  <c r="I37" i="20"/>
  <c r="B35" i="3"/>
  <c r="H38" i="20"/>
  <c r="I38" i="20"/>
  <c r="B36" i="3"/>
  <c r="H39" i="20"/>
  <c r="I39" i="20"/>
  <c r="B37" i="3"/>
  <c r="H40" i="20"/>
  <c r="I40" i="20"/>
  <c r="B38" i="3"/>
  <c r="H41" i="20"/>
  <c r="I41" i="20"/>
  <c r="B39" i="3"/>
  <c r="H42" i="20"/>
  <c r="I42" i="20"/>
  <c r="B40" i="3"/>
  <c r="AB42" i="3"/>
  <c r="AC42" i="3"/>
  <c r="J44" i="20"/>
  <c r="K44" i="20"/>
  <c r="AB26" i="3"/>
  <c r="AC26" i="3"/>
  <c r="J28" i="20"/>
  <c r="K28" i="20"/>
  <c r="L28" i="20"/>
  <c r="T28" i="20"/>
  <c r="U28" i="20"/>
  <c r="H45" i="20"/>
  <c r="I45" i="20"/>
  <c r="B43" i="3"/>
  <c r="G18" i="13"/>
  <c r="H42" i="13"/>
  <c r="H40" i="13"/>
  <c r="H38" i="13"/>
  <c r="H36" i="13"/>
  <c r="H22" i="20"/>
  <c r="I22" i="20"/>
  <c r="B20" i="3"/>
  <c r="H24" i="20"/>
  <c r="I24" i="20"/>
  <c r="B22" i="3"/>
  <c r="H33" i="20"/>
  <c r="I33" i="20"/>
  <c r="B31" i="3"/>
  <c r="H44" i="20"/>
  <c r="I44" i="20"/>
  <c r="B42" i="3"/>
  <c r="Q32" i="1"/>
  <c r="H20" i="20"/>
  <c r="I20" i="20"/>
  <c r="B18" i="3"/>
  <c r="AB37" i="3"/>
  <c r="AC37" i="3"/>
  <c r="AB29" i="3"/>
  <c r="AC29" i="3"/>
  <c r="J31" i="20"/>
  <c r="K31" i="20"/>
  <c r="L31" i="20"/>
  <c r="T31" i="20"/>
  <c r="U31" i="20"/>
  <c r="AB41" i="3"/>
  <c r="AC41" i="3"/>
  <c r="H19" i="20"/>
  <c r="I19" i="20"/>
  <c r="B17" i="3"/>
  <c r="AB16" i="3"/>
  <c r="AC16" i="3"/>
  <c r="J18" i="20"/>
  <c r="K18" i="20"/>
  <c r="L18" i="20"/>
  <c r="T18" i="20"/>
  <c r="U18" i="20"/>
  <c r="H17" i="20"/>
  <c r="I17" i="20"/>
  <c r="H16" i="20"/>
  <c r="I16" i="20"/>
  <c r="B14" i="3"/>
  <c r="H15" i="20"/>
  <c r="I15" i="20"/>
  <c r="B13" i="3"/>
  <c r="H13" i="20"/>
  <c r="I13" i="20"/>
  <c r="H12" i="20"/>
  <c r="I12" i="20"/>
  <c r="B10" i="3"/>
  <c r="H11" i="20"/>
  <c r="I11" i="20"/>
  <c r="AB9" i="3"/>
  <c r="AC9" i="3"/>
  <c r="J11" i="20"/>
  <c r="AB25" i="3"/>
  <c r="AC25" i="3"/>
  <c r="J27" i="20"/>
  <c r="K27" i="20"/>
  <c r="L27" i="20"/>
  <c r="T27" i="20"/>
  <c r="U27" i="20"/>
  <c r="AB28" i="3"/>
  <c r="AC28" i="3"/>
  <c r="J30" i="20"/>
  <c r="K30" i="20"/>
  <c r="AB40" i="3"/>
  <c r="AC40" i="3"/>
  <c r="AB36" i="3"/>
  <c r="AC36" i="3"/>
  <c r="AB27" i="3"/>
  <c r="AC27" i="3"/>
  <c r="J29" i="20"/>
  <c r="K29" i="20"/>
  <c r="AB38" i="3"/>
  <c r="AC38" i="3"/>
  <c r="AB24" i="3"/>
  <c r="AC24" i="3"/>
  <c r="J26" i="20"/>
  <c r="K26" i="20"/>
  <c r="AB32" i="3"/>
  <c r="AC32" i="3"/>
  <c r="J34" i="20"/>
  <c r="K34" i="20"/>
  <c r="AB30" i="3"/>
  <c r="AC30" i="3"/>
  <c r="J32" i="20"/>
  <c r="K32" i="20"/>
  <c r="L32" i="20"/>
  <c r="T32" i="20"/>
  <c r="U32" i="20"/>
  <c r="AB33" i="3"/>
  <c r="AC33" i="3"/>
  <c r="J35" i="20"/>
  <c r="K35" i="20"/>
  <c r="AB31" i="3"/>
  <c r="AC31" i="3"/>
  <c r="J33" i="20"/>
  <c r="K33" i="20"/>
  <c r="L33" i="20"/>
  <c r="T33" i="20"/>
  <c r="U33" i="20"/>
  <c r="AB13" i="3"/>
  <c r="AC13" i="3"/>
  <c r="J15" i="20"/>
  <c r="AB12" i="3"/>
  <c r="AC12" i="3"/>
  <c r="J14" i="20"/>
  <c r="AB15" i="3"/>
  <c r="AC15" i="3"/>
  <c r="J17" i="20"/>
  <c r="AB11" i="3"/>
  <c r="AC11" i="3"/>
  <c r="J13" i="20"/>
  <c r="AB17" i="3"/>
  <c r="AC17" i="3"/>
  <c r="J19" i="20"/>
  <c r="AB14" i="3"/>
  <c r="AC14" i="3"/>
  <c r="J16" i="20"/>
  <c r="AB10" i="3"/>
  <c r="AC10" i="3"/>
  <c r="J12" i="20"/>
  <c r="AB21" i="3"/>
  <c r="AC21" i="3"/>
  <c r="J23" i="20"/>
  <c r="K23" i="20"/>
  <c r="AB22" i="3"/>
  <c r="AC22" i="3"/>
  <c r="J24" i="20"/>
  <c r="K24" i="20"/>
  <c r="AB18" i="3"/>
  <c r="AC18" i="3"/>
  <c r="J20" i="20"/>
  <c r="K20" i="20"/>
  <c r="AB35" i="3"/>
  <c r="AC35" i="3"/>
  <c r="J37" i="20"/>
  <c r="K37" i="20"/>
  <c r="AB34" i="3"/>
  <c r="AC34" i="3"/>
  <c r="J36" i="20"/>
  <c r="K36" i="20"/>
  <c r="AB20" i="3"/>
  <c r="AC20" i="3"/>
  <c r="J22" i="20"/>
  <c r="K22" i="20"/>
  <c r="AB23" i="3"/>
  <c r="AC23" i="3"/>
  <c r="J25" i="20"/>
  <c r="K25" i="20"/>
  <c r="AB19" i="3"/>
  <c r="AC19" i="3"/>
  <c r="J21" i="20"/>
  <c r="K21" i="20"/>
  <c r="L21" i="20"/>
  <c r="AB43" i="3"/>
  <c r="AC43" i="3"/>
  <c r="AB39" i="3"/>
  <c r="AC39" i="3"/>
  <c r="Q31" i="1"/>
  <c r="Q35" i="1"/>
  <c r="Q34" i="1"/>
  <c r="Q30" i="1"/>
  <c r="F41" i="13"/>
  <c r="F39" i="13"/>
  <c r="F37" i="13"/>
  <c r="F35" i="13"/>
  <c r="H14" i="13"/>
  <c r="H10" i="13"/>
  <c r="F34" i="13"/>
  <c r="F42" i="13"/>
  <c r="J42" i="13"/>
  <c r="K42" i="13"/>
  <c r="M42" i="13"/>
  <c r="N42" i="13"/>
  <c r="H41" i="13"/>
  <c r="F40" i="13"/>
  <c r="H39" i="13"/>
  <c r="F38" i="13"/>
  <c r="H37" i="13"/>
  <c r="F36" i="13"/>
  <c r="J36" i="13"/>
  <c r="K36" i="13"/>
  <c r="M36" i="13"/>
  <c r="N36" i="13"/>
  <c r="H35" i="13"/>
  <c r="B21" i="13"/>
  <c r="G99" i="12"/>
  <c r="G34" i="13"/>
  <c r="G41" i="13"/>
  <c r="G39" i="13"/>
  <c r="G37" i="13"/>
  <c r="G35" i="13"/>
  <c r="H18" i="13"/>
  <c r="J40" i="13"/>
  <c r="K40" i="13"/>
  <c r="M40" i="13"/>
  <c r="N40" i="13"/>
  <c r="J38" i="13"/>
  <c r="K38" i="13"/>
  <c r="M38" i="13"/>
  <c r="N38" i="13"/>
  <c r="B22" i="13"/>
  <c r="L29" i="20"/>
  <c r="T29" i="20"/>
  <c r="U29" i="20"/>
  <c r="L37" i="20"/>
  <c r="T37" i="20"/>
  <c r="U37" i="20"/>
  <c r="L34" i="20"/>
  <c r="T34" i="20"/>
  <c r="U34" i="20"/>
  <c r="L25" i="20"/>
  <c r="T25" i="20"/>
  <c r="U25" i="20"/>
  <c r="L20" i="20"/>
  <c r="T20" i="20"/>
  <c r="U20" i="20"/>
  <c r="L26" i="20"/>
  <c r="T26" i="20"/>
  <c r="U26" i="20"/>
  <c r="K11" i="20"/>
  <c r="L11" i="20"/>
  <c r="B9" i="3"/>
  <c r="L36" i="20"/>
  <c r="T36" i="20"/>
  <c r="U36" i="20"/>
  <c r="L44" i="20"/>
  <c r="T44" i="20"/>
  <c r="U44" i="20"/>
  <c r="L22" i="20"/>
  <c r="T22" i="20"/>
  <c r="U22" i="20"/>
  <c r="L24" i="20"/>
  <c r="T24" i="20"/>
  <c r="U24" i="20"/>
  <c r="L35" i="20"/>
  <c r="T35" i="20"/>
  <c r="U35" i="20"/>
  <c r="L30" i="20"/>
  <c r="T30" i="20"/>
  <c r="U30" i="20"/>
  <c r="K17" i="20"/>
  <c r="L17" i="20"/>
  <c r="T17" i="20"/>
  <c r="U17" i="20"/>
  <c r="B15" i="3"/>
  <c r="L23" i="20"/>
  <c r="T23" i="20"/>
  <c r="U23" i="20"/>
  <c r="K13" i="20"/>
  <c r="L13" i="20"/>
  <c r="T13" i="20"/>
  <c r="U13" i="20"/>
  <c r="B11" i="3"/>
  <c r="K19" i="20"/>
  <c r="J45" i="20"/>
  <c r="K45" i="20"/>
  <c r="L45" i="20"/>
  <c r="T45" i="20"/>
  <c r="U45" i="20"/>
  <c r="K15" i="20"/>
  <c r="J41" i="20"/>
  <c r="K41" i="20"/>
  <c r="L41" i="20"/>
  <c r="T41" i="20"/>
  <c r="U41" i="20"/>
  <c r="K14" i="20"/>
  <c r="J40" i="20"/>
  <c r="K40" i="20"/>
  <c r="L40" i="20"/>
  <c r="T40" i="20"/>
  <c r="U40" i="20"/>
  <c r="K12" i="20"/>
  <c r="L12" i="20"/>
  <c r="T12" i="20"/>
  <c r="U12" i="20"/>
  <c r="J38" i="20"/>
  <c r="K38" i="20"/>
  <c r="L38" i="20"/>
  <c r="T38" i="20"/>
  <c r="U38" i="20"/>
  <c r="K16" i="20"/>
  <c r="J42" i="20"/>
  <c r="K42" i="20"/>
  <c r="L42" i="20"/>
  <c r="T42" i="20"/>
  <c r="U42" i="20"/>
  <c r="J43" i="20"/>
  <c r="K43" i="20"/>
  <c r="L43" i="20"/>
  <c r="T43" i="20"/>
  <c r="U43" i="20"/>
  <c r="J39" i="20"/>
  <c r="K39" i="20"/>
  <c r="L39" i="20"/>
  <c r="T39" i="20"/>
  <c r="U39" i="20"/>
  <c r="L19" i="20"/>
  <c r="T19" i="20"/>
  <c r="U19" i="20"/>
  <c r="L16" i="20"/>
  <c r="T16" i="20"/>
  <c r="U16" i="20"/>
  <c r="L15" i="20"/>
  <c r="T15" i="20"/>
  <c r="U15" i="20"/>
  <c r="R20" i="1"/>
  <c r="C32" i="13"/>
  <c r="E32" i="13"/>
  <c r="C33" i="13"/>
  <c r="E33" i="13"/>
  <c r="R14" i="1"/>
  <c r="J37" i="13"/>
  <c r="K37" i="13"/>
  <c r="M37" i="13"/>
  <c r="N37" i="13"/>
  <c r="J41" i="13"/>
  <c r="K41" i="13"/>
  <c r="M41" i="13"/>
  <c r="N41" i="13"/>
  <c r="R22" i="1"/>
  <c r="R25" i="1"/>
  <c r="R19" i="1"/>
  <c r="R18" i="1"/>
  <c r="J34" i="13"/>
  <c r="K34" i="13"/>
  <c r="M34" i="13"/>
  <c r="N34" i="13"/>
  <c r="R16" i="1"/>
  <c r="R26" i="1"/>
  <c r="R21" i="1"/>
  <c r="R24" i="1"/>
  <c r="J35" i="13"/>
  <c r="K35" i="13"/>
  <c r="M35" i="13"/>
  <c r="N35" i="13"/>
  <c r="J39" i="13"/>
  <c r="K39" i="13"/>
  <c r="M39" i="13"/>
  <c r="N39" i="13"/>
  <c r="R15" i="1"/>
  <c r="R23" i="1"/>
  <c r="R29" i="1"/>
  <c r="R28" i="1"/>
  <c r="R17" i="1"/>
  <c r="R13" i="1"/>
  <c r="R27" i="1"/>
  <c r="T11" i="20"/>
  <c r="U11" i="20"/>
  <c r="T14" i="20"/>
  <c r="U14" i="20"/>
  <c r="G33" i="13"/>
  <c r="F33" i="13"/>
  <c r="H33" i="13"/>
  <c r="F32" i="13"/>
  <c r="G32" i="13"/>
  <c r="I31" i="13"/>
  <c r="J31" i="13"/>
  <c r="H32" i="13"/>
  <c r="J33" i="13"/>
  <c r="K33" i="13"/>
  <c r="M33" i="13"/>
  <c r="N33" i="13"/>
  <c r="J32" i="13"/>
  <c r="K32" i="13"/>
  <c r="K43" i="13"/>
  <c r="B49" i="13"/>
  <c r="M32" i="13"/>
  <c r="N32" i="13"/>
  <c r="N43" i="13"/>
  <c r="B50" i="13"/>
  <c r="B58" i="13"/>
  <c r="B59" i="13"/>
  <c r="B60"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C9" authorId="0" shapeId="0" xr:uid="{00000000-0006-0000-0400-000001000000}">
      <text>
        <r>
          <rPr>
            <sz val="11"/>
            <color rgb="FF000000"/>
            <rFont val="Calibri"/>
            <family val="2"/>
          </rPr>
          <t xml:space="preserve">El nivel de riesgos de cada proceso deberá basarse en los mapas de riesgos de los procesos, en caso de no contar con esta información, el auditor interno deberá realizar un análisis del riesgo al cual se enfrenta cada proceso, con el fin de poder realizar la priorización correspondiente.
</t>
        </r>
      </text>
    </comment>
    <comment ref="H9" authorId="0" shapeId="0" xr:uid="{00000000-0006-0000-0400-000002000000}">
      <text>
        <r>
          <rPr>
            <sz val="11"/>
            <color rgb="FF000000"/>
            <rFont val="Calibri"/>
            <family val="2"/>
          </rPr>
          <t xml:space="preserve">Para comprender esta ponderación revisar las Hoja Orientaciones Grales.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Diana Karina Ruiz Perilla</author>
  </authors>
  <commentList>
    <comment ref="N12" authorId="0" shapeId="0" xr:uid="{00000000-0006-0000-0800-000001000000}">
      <text>
        <r>
          <rPr>
            <b/>
            <sz val="9"/>
            <color indexed="81"/>
            <rFont val="Tahoma"/>
            <family val="2"/>
          </rPr>
          <t xml:space="preserve">Inserte el tipo de trabajos de auditoría de su entidad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Myriam Cubillos Benavides</author>
  </authors>
  <commentList>
    <comment ref="C10" authorId="0" shapeId="0" xr:uid="{00000000-0006-0000-0C00-000001000000}">
      <text>
        <r>
          <rPr>
            <sz val="9"/>
            <color indexed="81"/>
            <rFont val="Tahoma"/>
            <family val="2"/>
          </rPr>
          <t xml:space="preserve">El nivel de riesgos de cada proceso deberá basarse en los mapas de riesgos de los procesos, en caso de no contar con esta información, el auditor interno deberá realizar un análisis del riesgo al cual se enfrenta cada proceso, con el fin de poder realizar la priorización correspondiente.
</t>
        </r>
      </text>
    </comment>
    <comment ref="H10" authorId="0" shapeId="0" xr:uid="{00000000-0006-0000-0C00-000002000000}">
      <text>
        <r>
          <rPr>
            <sz val="9"/>
            <color indexed="81"/>
            <rFont val="Tahoma"/>
            <family val="2"/>
          </rPr>
          <t xml:space="preserve">Para comprender esta ponderación revisar las Hoja Orientaciones Grales.
</t>
        </r>
      </text>
    </comment>
  </commentList>
</comments>
</file>

<file path=xl/sharedStrings.xml><?xml version="1.0" encoding="utf-8"?>
<sst xmlns="http://schemas.openxmlformats.org/spreadsheetml/2006/main" count="620" uniqueCount="468">
  <si>
    <t>Numero de Riesgos Inherentes por calificación de Impacto y Probabilidad de Ocurrencia</t>
  </si>
  <si>
    <t>Extremo</t>
  </si>
  <si>
    <t>Alto</t>
  </si>
  <si>
    <t>Moderado</t>
  </si>
  <si>
    <t>Bajo</t>
  </si>
  <si>
    <t>Total</t>
  </si>
  <si>
    <t>Ponderación de Riesgos del Proceso</t>
  </si>
  <si>
    <t>Requerimientos del Comité de Auditoria o la Dirección. 
(Si/No)</t>
  </si>
  <si>
    <t>Requerimientos Entes de Control (Aspectos  Críticos)
(S/N)</t>
  </si>
  <si>
    <t>Fecha de Ultima Auditoria
dd-mm-aa</t>
  </si>
  <si>
    <t>Dias transcurridos desde última auditoría</t>
  </si>
  <si>
    <t>FECHA DE CORTE</t>
  </si>
  <si>
    <t>No</t>
  </si>
  <si>
    <t>Valoración Criterio</t>
  </si>
  <si>
    <t>PRIORIZACIÓN</t>
  </si>
  <si>
    <t>UNIDAD AUDITABLE</t>
  </si>
  <si>
    <t>Unidad Auditable 12</t>
  </si>
  <si>
    <t>Unidad Auditable 13</t>
  </si>
  <si>
    <t>Unidad Auditable 14</t>
  </si>
  <si>
    <t>Logo Entidad</t>
  </si>
  <si>
    <t>UNIVERSO DE AUDITORIA
PRIORIZACIÓN</t>
  </si>
  <si>
    <t>LOGO ENTIDAD</t>
  </si>
  <si>
    <t>Unidad Auditable</t>
  </si>
  <si>
    <t>Unidad Auditable 15</t>
  </si>
  <si>
    <t>Unidad Auditable 16</t>
  </si>
  <si>
    <t>Unidad Auditable 17</t>
  </si>
  <si>
    <t>Unidad Auditable 18</t>
  </si>
  <si>
    <t>Unidad Auditable 19</t>
  </si>
  <si>
    <t>Unidad Auditable 20</t>
  </si>
  <si>
    <t>Unidad Auditable 21</t>
  </si>
  <si>
    <t>Unidad Auditable 22</t>
  </si>
  <si>
    <t>Unidad Auditable 23</t>
  </si>
  <si>
    <t>Unidad Auditable 24</t>
  </si>
  <si>
    <t>RESULTADO DE LA PRIORIZACIÓN</t>
  </si>
  <si>
    <t>MENU CAJA DE HERRAMIENTAS PARA EL PLAN ANUAL DE AUDITORÍAS DE OFICINAS DE CONTROL INTERNO DISTRITALES</t>
  </si>
  <si>
    <t>UNIVERSO DE AUDITORÍA Y PRIORIZACIÓN DE UNIDADES AUDITABLES</t>
  </si>
  <si>
    <t xml:space="preserve">FORMATO DE PLAN ANUAL DE AUDITORÍA </t>
  </si>
  <si>
    <t>El Director Ejecutivo de Auditoría debe establecer un plan basado en los riesgos, a fin de determinar las prioridades de la actividad de auditoría interna, consistente con las metas de la organización.</t>
  </si>
  <si>
    <t>Nombre del Jefe de Control Interno o quien  haga sus veces:</t>
  </si>
  <si>
    <t>OBJETIVO</t>
  </si>
  <si>
    <t>ROL</t>
  </si>
  <si>
    <t>CONTROL DE CAMBIOS</t>
  </si>
  <si>
    <t>VERSIÓN 1</t>
  </si>
  <si>
    <t>APROBADO POR ACTA***</t>
  </si>
  <si>
    <t>El Comité Distrital de Auditoría, consciente de la importancia de la labor de las Oficinas de Control Interno o quien haga sus veces,  en el mejoramiento de la gestión y desempeño de las entidades distritales, ha tomado la decisión de incorporar buenas prácticas internacionales en el ejercicio de la auditoría  y brindar orientaciones que faciliten el desarrollo de los roles que le han sido designados por ley, considerando el contexto y particularidades del distrito y basados en los instrumentos establecidos por el Departamento Administrativo de la Función Pública.
Con este fin, se conformaron equipos de trabajo voluntarios que tienen como finalidad estandarizar algunos de los métodos y herramientas del trabajo de las Oficinas de Control Interno tendiente a buscar una gestión pública orientada al cumplimiento de los fines esenciales del Estado.
Se presenta a continuación la caja de herramientas para la elaboración del Plan Anual de Auditorías de las Oficinas de Control Interno de Distrito que responde a las fases establecidas por las Normas Internacionales para el Ejercicio Profesional de Auditoría.
Frente a cada plantilla o formato, encontrará el marco de referencia aplicable de la Norma Internacional como guía y soporte para su ejecución.</t>
  </si>
  <si>
    <t>GLOSARIO</t>
  </si>
  <si>
    <t xml:space="preserve"> Es una actividad independiente y objetiva de aseguramiento consulta, concebida para agregar valor y mejorar las operaciones de una entidad.</t>
  </si>
  <si>
    <t xml:space="preserve">Mapa de aseguramiento: </t>
  </si>
  <si>
    <t>Es un esquema que muestra visualmente cómo se aplican las actividades de aseguramiento a un riesgo específico dentro de una organización. Implica cotejar la cobertura de las actividades de aseguramiento frente a los riesgos clave a los que se encuentra expuesta en la organización. Este proceso permite a una empresa identificar y comprender las lagunas existentes en el proceso de gestión de riesgos y ofrece a las partes interesadas confianza de que los riesgos están siendo gestionados y comunicados, y de que se cumplen las obligaciones legales y reglamentarias a las que se encuentra sometida la compañía. Una herramienta que contribuye en la formulación del Plan Anual de Auditoría. También permite a la organización identificar y abarcar las lagunas que pudiera haber en el proceso de gestión de riesgos y ofrece a las partes interesadas tranquilidad de que los riesgos estarían siendo gestionados y comunicados, y de que se cumplirían las obligaciones legales/reglamentarias.[1]</t>
  </si>
  <si>
    <t>Es un modelo de Control Interno y Riesgo Operacional usual que  se organiza con tres líneas o barreras de defensa, la 1LD, dentro de las unidades organizativas/áreas; la 2LD un área central por lo general dependiendo de las Direcciones de Riesgo y la 3LD función realizada por el equipo de Auditoría de la organización.</t>
  </si>
  <si>
    <t xml:space="preserve">Plan Anual de Auditoría: </t>
  </si>
  <si>
    <t>Es el documento formulado por el equipo de trabajo de la Oficina de Control Interno o quien haga sus veces en la entidad, cuya finalidad es planificar y establecer los objetivos a cumplir anualmente para evaluar y mejorar la eficacia de los procesos de operación, control y gobierno.[2]  Este documento debe ser aprobado por el Comité Institucional de Coordinación de Control Interno para su ejecución.</t>
  </si>
  <si>
    <t>Recursos humanos, financieros y equipos de que se necesitan para la ejecución de una actividad (Aseguramiento o Consultoría).</t>
  </si>
  <si>
    <t>Riesgo :</t>
  </si>
  <si>
    <t xml:space="preserve">Riesgo de auditoría: </t>
  </si>
  <si>
    <t>Supone la posibilidad de que el auditor no detecte un error significativo que pudiera existir en la unidad auditable, por la falta de evidencia respecto a una determinada partida o por la obtención de una evidencia deficiente o incompleta sobre la misma.[5]</t>
  </si>
  <si>
    <t xml:space="preserve">Riesgo Inherente: </t>
  </si>
  <si>
    <t xml:space="preserve">es aquel al que se enfrenta una entidad en ausencia de acciones de la dirección para modificar su probabilidad o impacto.[4]      </t>
  </si>
  <si>
    <t>Tercera línea de defensa:</t>
  </si>
  <si>
    <t xml:space="preserve">Trabajo de Auditoría (Trabajo de Aseguramiento): </t>
  </si>
  <si>
    <t>Un examen objetivo de evidencias con el propósito de proveer una evaluación independiente de los procesos de gestión de riesgos, control y gobierno de una organización gubernamental. Es parte del Plan Anual de Auditoría y ha sido priorizado desde el Universo de Auditoría en base a factores críticos de riesgo globales y su ponderación estratégica.[6]</t>
  </si>
  <si>
    <t xml:space="preserve">Trabajo de Consultoría: </t>
  </si>
  <si>
    <t>Actividades de asesoramiento y servicios relacionados, proporcionadas a las áreas de la organización gubernamental, cuya naturaleza y alcance estén acordados con los mismos y estén dirigidos a añadir valor y a mejorar los procesos de gobierno, gestión de riesgos y control de una organización, sin que el auditor interno asuma responsabilidades de gestión. Es parte del Plan Anual de Auditoría y puede haber sido priorizado desde el Universo de Auditoría en base a factores críticos de riesgo globales y su ponderación estratégica.[7]</t>
  </si>
  <si>
    <t xml:space="preserve">Universo de auditoría: </t>
  </si>
  <si>
    <t>Un conjunto finito y global de las áreas de auditoría, dependencias y la identificación y ubicación de las funciones de negocios que podrían ser auditadas para proporcionar un aseguramiento adecuado sobre el nivel de gestión de riesgos de la organización.[8]</t>
  </si>
  <si>
    <t>Es un órgano de asesoría y decisión en los asuntos de control interno de (nombre de la entidad). En su rol de responsable y facilitador, hace parte de las instancias de articulación para el funcionamiento armónico del Sistema Institucional de Control Interno.</t>
  </si>
  <si>
    <t xml:space="preserve">Comité Institucional de Coordinación de Control Interno: </t>
  </si>
  <si>
    <t>Auditoría interna:</t>
  </si>
  <si>
    <t xml:space="preserve">Informes de ley: </t>
  </si>
  <si>
    <t xml:space="preserve">Modelo de tres líneas de defensa:  </t>
  </si>
  <si>
    <t xml:space="preserve">Recursos: </t>
  </si>
  <si>
    <t xml:space="preserve">Unidad auditable: </t>
  </si>
  <si>
    <t>Efecto de la incertidumbre sobre los objetivos. [3]</t>
  </si>
  <si>
    <t>Está a cargo de los auditores internos. Estos deben ser independientes en el más alto nivel lo que proporciona una garantía sobre la eficacia del gobierno, la gestión de riesgos y controles internos, incluyendo la manera en que las líneas primeras y segunda de defensa logran los objetivos de gestión de riesgos y control.</t>
  </si>
  <si>
    <t>ANÁLISIS DE RECURSOS DE LA OFICINA DE CONTROL INTERNO</t>
  </si>
  <si>
    <t>CONOCIMIENTO DE LA ENTIDAD OBJETO DE LA AUDITORÍA</t>
  </si>
  <si>
    <t>ITEM</t>
  </si>
  <si>
    <t>DOCUMENTO RELACIONADO</t>
  </si>
  <si>
    <t>FECHA DE ACTUALIZACIÓN</t>
  </si>
  <si>
    <t>NOTAS DEL EQUIPO AUDITOR</t>
  </si>
  <si>
    <t>¿DISPONIBLE? (SI/NO)</t>
  </si>
  <si>
    <t>ÁMBITO</t>
  </si>
  <si>
    <t>ELEMENTOS DE DIRECCIONAMIENTO ESTRATÉGICO</t>
  </si>
  <si>
    <t>Misión</t>
  </si>
  <si>
    <t>Visión</t>
  </si>
  <si>
    <t>Plan prurianual de inversiones</t>
  </si>
  <si>
    <t>Objetivos estratégicos</t>
  </si>
  <si>
    <t>Plan estratégico o lo que haga sus veces</t>
  </si>
  <si>
    <t>Lineamientos éticos</t>
  </si>
  <si>
    <t>Miembros del Equipo Directivo</t>
  </si>
  <si>
    <t>ELEMENTOS DE LA GESTIÓN INSTITUCIONAL U OPERACIONAL</t>
  </si>
  <si>
    <t>Mapa de procesos</t>
  </si>
  <si>
    <t>Gestión documental de procesos</t>
  </si>
  <si>
    <t>Manual de funciones</t>
  </si>
  <si>
    <t>Planta de personal</t>
  </si>
  <si>
    <t>Sedes de la entidad</t>
  </si>
  <si>
    <t xml:space="preserve">Plan de adquisiciones </t>
  </si>
  <si>
    <t>Activos de Información</t>
  </si>
  <si>
    <t>Medios Virtuales de la entidad</t>
  </si>
  <si>
    <t>Indicadores de gestión  o de proceso</t>
  </si>
  <si>
    <t xml:space="preserve">Informes  y reportes de resultados de la  Gestión </t>
  </si>
  <si>
    <t>Políticas Institucionales</t>
  </si>
  <si>
    <t>Planes de Acción o lo que haga sus veces</t>
  </si>
  <si>
    <t xml:space="preserve">MONITOREO Y SUPERVISION </t>
  </si>
  <si>
    <t xml:space="preserve">Resultados de Planes de Mejoramiento suscritos con la Contraloría </t>
  </si>
  <si>
    <t>Resultados de Planes de Mejoramiento derivados de auditorías internas</t>
  </si>
  <si>
    <t xml:space="preserve">GESTIÓN DE RIESGOS </t>
  </si>
  <si>
    <t>Política de Gestión de Riesgos</t>
  </si>
  <si>
    <t>Mapa de riesgos de corrupción</t>
  </si>
  <si>
    <t>Proyectos de Inversión</t>
  </si>
  <si>
    <t>Mapa de Riesgos de Gestión</t>
  </si>
  <si>
    <t xml:space="preserve">Seguimiento de Riesgos </t>
  </si>
  <si>
    <t>Otros Planes de Mejoramiento</t>
  </si>
  <si>
    <t>Aquellos informes que por Ley, Decreto o Resolución debe elaborar la Oficina de Control Interno o quien haga sus veces.</t>
  </si>
  <si>
    <t>Mapas de Aseguramiento</t>
  </si>
  <si>
    <t>PAD Distrital de la vigencia</t>
  </si>
  <si>
    <t>Resultados del Plan de Auditoría anterior</t>
  </si>
  <si>
    <t>Fecha de Corte</t>
  </si>
  <si>
    <t>Estructura Orgánica</t>
  </si>
  <si>
    <t>CALCULO HORAS REQUERIDAS PAAI</t>
  </si>
  <si>
    <t>Registre para cada informe a realizar, las horas estimadas en cada fase o etapa (planeación, ejecucion y elaboracion del informe)</t>
  </si>
  <si>
    <t>Registre el numero de informes que se proyectan realizar en la vigencia según la periodicidad</t>
  </si>
  <si>
    <t>A1</t>
  </si>
  <si>
    <t>A2</t>
  </si>
  <si>
    <t>A3</t>
  </si>
  <si>
    <t>B1</t>
  </si>
  <si>
    <t>B2</t>
  </si>
  <si>
    <t>B3</t>
  </si>
  <si>
    <t>C1</t>
  </si>
  <si>
    <t>D1</t>
  </si>
  <si>
    <t>E1</t>
  </si>
  <si>
    <t>Descripción</t>
  </si>
  <si>
    <t>Planeacion Auditoria/Solicitud de Informaciòn</t>
  </si>
  <si>
    <t>Ejecucion  Auditoria/Análisis de informaciòn</t>
  </si>
  <si>
    <t>Informe de Auditoria /Seguimiento</t>
  </si>
  <si>
    <t># Informes x año</t>
  </si>
  <si>
    <t>Informe de Ley</t>
  </si>
  <si>
    <t>Informe Pormenorizado SCI</t>
  </si>
  <si>
    <t>Informe Seguimiento PAAC</t>
  </si>
  <si>
    <t>Informe SCIC</t>
  </si>
  <si>
    <t>Informe de Derechos de Autor</t>
  </si>
  <si>
    <t>Informe n</t>
  </si>
  <si>
    <t>Informe de Seguimiento</t>
  </si>
  <si>
    <t>Informe Seguimiento Plan de Mejoramiento</t>
  </si>
  <si>
    <t>Informe 2</t>
  </si>
  <si>
    <t>Informe 3</t>
  </si>
  <si>
    <t>Informe 4</t>
  </si>
  <si>
    <t>Informe de Auditoria</t>
  </si>
  <si>
    <t>Priorizada 1</t>
  </si>
  <si>
    <t>Priorizada 2</t>
  </si>
  <si>
    <t>Priorizada 3</t>
  </si>
  <si>
    <t>Priorizada 4</t>
  </si>
  <si>
    <t>Priorizada 5</t>
  </si>
  <si>
    <t>Priorizada 6</t>
  </si>
  <si>
    <t>Priorizada 7</t>
  </si>
  <si>
    <t>Priorizada 8</t>
  </si>
  <si>
    <t>Priorizada 9</t>
  </si>
  <si>
    <t>Calcule las horas requeridas para desarrollar PPAI</t>
  </si>
  <si>
    <t>1.2</t>
  </si>
  <si>
    <t>1.3</t>
  </si>
  <si>
    <r>
      <t xml:space="preserve">CONOCIMIENTO DE LA ENTIDAD
</t>
    </r>
    <r>
      <rPr>
        <sz val="11"/>
        <color rgb="FF0000FF"/>
        <rFont val="Century Gothic"/>
        <family val="2"/>
      </rPr>
      <t>Nombre de la Entidad</t>
    </r>
    <r>
      <rPr>
        <b/>
        <sz val="11"/>
        <color theme="1"/>
        <rFont val="Century Gothic"/>
        <family val="2"/>
      </rPr>
      <t xml:space="preserve">
</t>
    </r>
  </si>
  <si>
    <t>Estatuto de Auditoría y Código de Ética del Auditor</t>
  </si>
  <si>
    <t>Comité Institucional de Coordinación de Control Interno</t>
  </si>
  <si>
    <r>
      <rPr>
        <b/>
        <sz val="11"/>
        <color rgb="FF0000FF"/>
        <rFont val="Century Gothic"/>
        <family val="2"/>
      </rPr>
      <t>Instrucción:</t>
    </r>
    <r>
      <rPr>
        <sz val="11"/>
        <color theme="1"/>
        <rFont val="Century Gothic"/>
        <family val="2"/>
      </rPr>
      <t xml:space="preserve"> Recopile la mayoría de información posible para mantener un repositorio del conocimiento de la entidad que le permita detectar aspectos a considerar en el ejercicio de auditoría (Tanto para trabajos de  aseguramiento como de  consultoría); como cambios en el  entorno y contexto  de la entidad, vigencia de documentos esenciales, entre otros.  La lista que se presenta a continuación puede ser completada por el equipo de la Oficina de Control Interno  de acuerdo a las variables particulares de la entidad.</t>
    </r>
  </si>
  <si>
    <t>Actividad</t>
  </si>
  <si>
    <t>Registro</t>
  </si>
  <si>
    <t>1.1</t>
  </si>
  <si>
    <t xml:space="preserve">Para el cálculo de las horas requeridas para el desarrollo del PAAI, liste todos los informes de ley que debe realizar la OCI, seguimientos y auditorias priorizadas </t>
  </si>
  <si>
    <t>1. Horas requeridas PAAI'!A1
Columnas A1, A2, A3</t>
  </si>
  <si>
    <t>1. Horas requeridas PAAI'!A1
Columnas B1, B2, B3</t>
  </si>
  <si>
    <t>1. Horas requeridas PAAI'!A1
Columna D1</t>
  </si>
  <si>
    <t>Identifique los dias laborales de la vigencia</t>
  </si>
  <si>
    <t>2.1</t>
  </si>
  <si>
    <t>Identifique los dias laborales en cada vigencia, para esto puede :</t>
  </si>
  <si>
    <t>a. Remitirse a la siguiente pagina web  http://colombia.workingdays.org/, ingresando las fechas entre las cuales requiere calcular los dias hábiles</t>
  </si>
  <si>
    <t xml:space="preserve">http://colombia.workingdays.org/ </t>
  </si>
  <si>
    <t>b. Remitirse a la hoja " Dias - horas habiles x vigencia" para identificar el periodo a calcular</t>
  </si>
  <si>
    <t>2. Días -horas hábiles x vig'!A1</t>
  </si>
  <si>
    <t>Calcule las horas disponibles del equipo auditor</t>
  </si>
  <si>
    <t>3.1</t>
  </si>
  <si>
    <t>Registre el numero de auditores de la OCI, discrimado por tipo de vinculacion ej Carrera Administrativa, Provisional o Contratista</t>
  </si>
  <si>
    <t>3 Horas disponibles E. Auditor'!A1</t>
  </si>
  <si>
    <t>3.2</t>
  </si>
  <si>
    <t>Registre el numero de dias habiles laborables por cada tipo de vinculación según lo identificado en el paso 2</t>
  </si>
  <si>
    <t>3.3</t>
  </si>
  <si>
    <t>Nota 1) En caso de contar con auditores con permiso sindical registrelo de manera independiente, para efectuar el calculo respectivo en la columna B2</t>
  </si>
  <si>
    <t>3.4</t>
  </si>
  <si>
    <t>Registre en la columna D1, "fila 2" el % estimado a actividades administrativas y/o atencion a entes de control</t>
  </si>
  <si>
    <t>3.5</t>
  </si>
  <si>
    <t>Registre en la columna D2 "fila 2" el % estimado a reuniones y/o capacitaciones</t>
  </si>
  <si>
    <t>3.6</t>
  </si>
  <si>
    <t>Registre en la en la columna  E1"fila 2" el % estimado por incapacidades y permisos</t>
  </si>
  <si>
    <t>3.7</t>
  </si>
  <si>
    <t>Registre los 15 dias habiles correspondientes de los auditores con derecho a disfrute a vacaciones</t>
  </si>
  <si>
    <t>TOTAL DIAS DISPONIBLES POR AUDITOR (G1=C1-F1)</t>
  </si>
  <si>
    <t>3.8</t>
  </si>
  <si>
    <t>Registre en la columna G2 el numero de horas laborables por tipo de vinculacion</t>
  </si>
  <si>
    <t>TOTAL HORAS DISPONIBLES POR AUDITOR (G3=G1*G2)</t>
  </si>
  <si>
    <t>TOTAL HORAS DISPONIBLES EQUIPO AUDITOR (H1=G3*A2)</t>
  </si>
  <si>
    <t>4. Resultado'!A1</t>
  </si>
  <si>
    <t>Recursos</t>
  </si>
  <si>
    <t>4.1</t>
  </si>
  <si>
    <t>Idenifique si presenta deficit de recursos humano frente a la necesidad para ejecutar el PAAI</t>
  </si>
  <si>
    <t>http://colombia.workingdays.org/</t>
  </si>
  <si>
    <t>DIAS HABILES</t>
  </si>
  <si>
    <t>HORAS</t>
  </si>
  <si>
    <t>HORA *MES</t>
  </si>
  <si>
    <t>Enero</t>
  </si>
  <si>
    <t>Febrero</t>
  </si>
  <si>
    <t>Marzo</t>
  </si>
  <si>
    <t>Abril</t>
  </si>
  <si>
    <t>Mayo</t>
  </si>
  <si>
    <t>Junio</t>
  </si>
  <si>
    <t>Julio</t>
  </si>
  <si>
    <t>Agosto</t>
  </si>
  <si>
    <t>Septiembre</t>
  </si>
  <si>
    <t>Octubre</t>
  </si>
  <si>
    <t>Noviembre</t>
  </si>
  <si>
    <t>Diciembre</t>
  </si>
  <si>
    <t>PERMISO SINDICAL</t>
  </si>
  <si>
    <t>CALCULO HORAS DISPONIBLES EQUIPO AUDITOR</t>
  </si>
  <si>
    <t>D2</t>
  </si>
  <si>
    <t>E2</t>
  </si>
  <si>
    <t>F1</t>
  </si>
  <si>
    <t>G1</t>
  </si>
  <si>
    <t>G2</t>
  </si>
  <si>
    <t>G3</t>
  </si>
  <si>
    <t>H1</t>
  </si>
  <si>
    <t>OTRAS ACTIVIDADES</t>
  </si>
  <si>
    <t>SITUACIONES ADMINISTRATIVAS</t>
  </si>
  <si>
    <t>TIPO DE VINCULACION</t>
  </si>
  <si>
    <t>No AUDITORES</t>
  </si>
  <si>
    <t>DIAS HÁBILES LABORABLES</t>
  </si>
  <si>
    <t>DIAS HÁBILES DISPONIBLES
(C1=B1-B2)</t>
  </si>
  <si>
    <t>ACTIVIDADES ADMINISTRATIVAS -ATENCION ENTES DE CONTROL)</t>
  </si>
  <si>
    <t>REUNIONES -CAPACITACIONES</t>
  </si>
  <si>
    <t>INCAPACIDADES-PERMISOS</t>
  </si>
  <si>
    <t>VACACIONES</t>
  </si>
  <si>
    <t>TOTAL OTRAS ACTIVIDADES+SITUACIONES ADMINSTRATIVAS
(F1 =C1-D1-D2-E1-E2)</t>
  </si>
  <si>
    <t>TOTAL DIAS DISPONIBLES POR AUDITOR
(G1=C1-F1)</t>
  </si>
  <si>
    <t>HORAS DIARIAS DISPONIBLE POR AUDITOR</t>
  </si>
  <si>
    <t xml:space="preserve">TOTAL HORAS DISPONIBLES POR AUDITOR
(G3=G1*G2)
</t>
  </si>
  <si>
    <t>TOTAL HORAS DISPONIBLES EQUIPO AUDITOR
(H1=G3*A2)</t>
  </si>
  <si>
    <t>NORMATIVIDAD ASOCIADA</t>
  </si>
  <si>
    <t>Evaluación y Seguimiento</t>
  </si>
  <si>
    <t>Evalaución de Riesgos</t>
  </si>
  <si>
    <t>PLAN ANUAL DE AUDITORIA : Nombre de entidad
Vigencia:_______</t>
  </si>
  <si>
    <t xml:space="preserve">MESES </t>
  </si>
  <si>
    <t>Enfoque de prevención</t>
  </si>
  <si>
    <t>Liderazgo Estratégico</t>
  </si>
  <si>
    <t>Relación con Entes de Control</t>
  </si>
  <si>
    <t>CODIFICACIÓN DE LA ENTIDAD</t>
  </si>
  <si>
    <t>Objetivo del Plan Anual de Auditorías:</t>
  </si>
  <si>
    <t>Alcance del Plan Anual de Auditorías:</t>
  </si>
  <si>
    <t>Versión del Plan Anual de Auditorías:</t>
  </si>
  <si>
    <t>Conformación  del Equipo de Control Interno:</t>
  </si>
  <si>
    <t>COORDINADOR DE LA AUDITORÍA (SEGUNDA/TERCERA  LINEA DE DEFENSA)</t>
  </si>
  <si>
    <t>TRABAJO DE AUDITORÍA</t>
  </si>
  <si>
    <t xml:space="preserve">
Nombre del Jefe de la Oficina de Control Interno  
Entidad              
</t>
  </si>
  <si>
    <t>CRONOGRAMA VIGENCIA AÑO____</t>
  </si>
  <si>
    <t>AUDITORÍAS INTERNAS/SEGUIMIENTOS</t>
  </si>
  <si>
    <t>INFORMES REGLAMENTARIOS</t>
  </si>
  <si>
    <t>ACTIVIDADES DE CONSULTORÍA</t>
  </si>
  <si>
    <t>ATENCIÓN A ENTES DE CONTROL</t>
  </si>
  <si>
    <t xml:space="preserve">TIPO DE TRABAJO DE AUDITORÍA </t>
  </si>
  <si>
    <t>FASE</t>
  </si>
  <si>
    <t>2.CALCULO DIAS -HORAS LABORALES POR AÑO</t>
  </si>
  <si>
    <t>TOTALES</t>
  </si>
  <si>
    <t>Total horas por trabajo de auditoría</t>
  </si>
  <si>
    <t>Horas x trabajo de auditoría</t>
  </si>
  <si>
    <t>MES</t>
  </si>
  <si>
    <t>VIGENCIA 2019</t>
  </si>
  <si>
    <t>DIAS PERMISO SINDICAL</t>
  </si>
  <si>
    <t>HORAS DISPONIBLES POR MES</t>
  </si>
  <si>
    <t>DIAS HABILES DISPONIBLES</t>
  </si>
  <si>
    <t>HORAS HÁBILES DISPONIBLES</t>
  </si>
  <si>
    <t>2.CALCULO HORAS DISPONIBLES EQUIPO AUDITOR</t>
  </si>
  <si>
    <t>Carrera administrativa 1</t>
  </si>
  <si>
    <t>Carrera administrativa 2</t>
  </si>
  <si>
    <t>Contratista 1</t>
  </si>
  <si>
    <t>Contratista 2</t>
  </si>
  <si>
    <t>Contratista 3</t>
  </si>
  <si>
    <t>Contratista 4</t>
  </si>
  <si>
    <t>Contratista 5</t>
  </si>
  <si>
    <t>Carrera administrativa 3</t>
  </si>
  <si>
    <t>Carrera administrativa 4</t>
  </si>
  <si>
    <t>Carrera administrativa 5</t>
  </si>
  <si>
    <t>Carrera administrativa 6</t>
  </si>
  <si>
    <t>RESULTADOS .CALCULO DIAS -HORAS LABORALES POR AÑO</t>
  </si>
  <si>
    <t xml:space="preserve"> RESULTADOS CALCULO HORAS DISPONIBLES EQUIPO AUDITOR</t>
  </si>
  <si>
    <t>HORAS HÁBILES DISPONIBLES POR EQUIPO AUDITOR</t>
  </si>
  <si>
    <t>Miembros de la Junta Directiva</t>
  </si>
  <si>
    <t>RELACIÓN CON EL MARCO INTERNACIONAL DE PRÁCTICA DE AUDITORÍA</t>
  </si>
  <si>
    <t>Administración de la Actividad de Auditoría Interna</t>
  </si>
  <si>
    <t xml:space="preserve">NORMA 2000: </t>
  </si>
  <si>
    <t>2.CALCULO DIAS -HORAS LABORALES POR AÑO Y POR AUDITOR</t>
  </si>
  <si>
    <t>1.CÁLCULO DE HORAS REQUERIDAS PARA EL PAA</t>
  </si>
  <si>
    <t>3. RESULTADOS SOBRE LA CAPACIDAD INSTALADA Y REQUERIDA DEL EQUIPO AUDITOR</t>
  </si>
  <si>
    <t xml:space="preserve">ANÁLISIS DE RECURSOS PARA EL PLAN ANUAL DE AUDITORÍAS
PLANTILLA  1
</t>
  </si>
  <si>
    <t xml:space="preserve">ANÁLISIS DE RECURSOS PARA EL PLAN ANUAL DE AUDITORÍAS
PLANTILLA 2
</t>
  </si>
  <si>
    <r>
      <rPr>
        <b/>
        <sz val="11"/>
        <color theme="1"/>
        <rFont val="Century Gothic"/>
        <family val="2"/>
      </rPr>
      <t>Consideraciones para la implementación</t>
    </r>
    <r>
      <rPr>
        <sz val="11"/>
        <color theme="1"/>
        <rFont val="Century Gothic"/>
        <family val="2"/>
      </rPr>
      <t xml:space="preserve">
Después de tener en cuenta la información referida, el DAI desarrolla una estrategia
de Auditoría Interna y un enfoque que la alinea con los objetivos y expectativas de la
dirección de la organización. Además, como se indica en la Norma 2010, el DAI elabora un plan de Auditoría Interna basado en riesgos para establecer las prioridades de
los trabajos de aseguramiento y consultoría de la actividad de Auditoría Interna. Este
proceso tiene en cuenta tanto las indicaciones de la alta dirección y el Consejo, como
los datos que se deriven de una evaluación de riesgos anual documentada (Norma
2010.A1)</t>
    </r>
  </si>
  <si>
    <r>
      <rPr>
        <b/>
        <sz val="11"/>
        <color theme="1"/>
        <rFont val="Century Gothic"/>
        <family val="2"/>
      </rPr>
      <t>Introducción</t>
    </r>
    <r>
      <rPr>
        <sz val="11"/>
        <color theme="1"/>
        <rFont val="Century Gothic"/>
        <family val="2"/>
      </rPr>
      <t xml:space="preserve">
La Norma 2000 indica varios aspectos fundamentales para cumplir el principio de que la actividad de Auditoría Interna añada valor a la organización. El DAI puede comenzar por revisar el propósito y responsabilidad de la actividad de Auditoría Interna, acordado por el DAI, la alta dirección y el Consejo de Administración, y recogido en el
estatuto de Auditoría Interna. El DAI puede analizar el organigrama de la organización para identificar los stakeholders o grupos de interés de la organización, la estructura y las líneas jerárquicas. También puede analizar el plan estratégico de la organización para conocer sus estrategias, objetivos y riesgos. Los riesgos que se hayan tenido en cuenta en la organización deberían incluir tendencias y problemas emergentes, como los relacionados con el sector de la entidad, la propia profesión de Auditoría Interna, requerimientos regulatorios y contextos políticos y económicos. Además de las fuentes de riesgos que pueda deducir el DAI de sus conversaciones sobre el plan estratégico de la organización con la alta dirección y el Consejo. Este trabajo preliminar prepara el terreno para que el DAI gestione la actividad de Auditoría Interna de forma que añada valor mejorando los procesos de gobierno, gestión de riesgos y control de la organización, y proporcionando un aseguramiento relevante.</t>
    </r>
  </si>
  <si>
    <t>Tomado de : Marco Internacional para la Práctica Profesional de la Auditoría Interna
Norma 2000</t>
  </si>
  <si>
    <t>RESUMEN DE HORAS REQUERIDAS POR TIPO DE TRABAJO</t>
  </si>
  <si>
    <t>TIPOS DE TRABAJO DE AUDITORÍA</t>
  </si>
  <si>
    <t>Consultoría Procesos</t>
  </si>
  <si>
    <t>Capacitaciones</t>
  </si>
  <si>
    <t>Etiquetas de fila</t>
  </si>
  <si>
    <t>(en blanco)</t>
  </si>
  <si>
    <t>Total general</t>
  </si>
  <si>
    <t>Cuenta de # Informes x año</t>
  </si>
  <si>
    <t>Suma de Total horas por trabajo de auditoría</t>
  </si>
  <si>
    <t>RESULTADOS SOBRE  CAPACIDAD Y DISPONIBILIDAD DEL EQUIPO AUDITOR</t>
  </si>
  <si>
    <t>¿PRESENTA DÉFICIT DE PERSONAL?</t>
  </si>
  <si>
    <t>HORAS DEFICIT/SUPERAVIT</t>
  </si>
  <si>
    <t>Para realizar el análisis de recursos se realizarán los siguientes cáculos por vigencia   y obtendfra al final del análisis si rpesenta déficit o disponibilidad suficiente de recurso humano para la realización del PAA.(Seleccione el hipervínculo que requiera):</t>
  </si>
  <si>
    <t xml:space="preserve">NORMA 2020: </t>
  </si>
  <si>
    <r>
      <rPr>
        <b/>
        <sz val="11"/>
        <color theme="1"/>
        <rFont val="Century Gothic"/>
        <family val="2"/>
      </rPr>
      <t>Consideraciones para la implementación</t>
    </r>
    <r>
      <rPr>
        <sz val="11"/>
        <color theme="1"/>
        <rFont val="Century Gothic"/>
        <family val="2"/>
      </rPr>
      <t xml:space="preserve">
,,,Las limitaciones de recursos afectan a las prioridades del plan de Auditoría Interna. Por
ejemplo, si los recursos no son suficientes para completar todos los trabajos propuestos en el plan, algunos de ellos pueden ser aplazados y algunos riesgos puede que no
sean revisados por Auditoría Interna. Durante la presentación al Consejo, el DAI tratará la propuesta de plan de Auditoría Interna y la evaluación de riesgos en la que está
basado, indicando tanto los riesgos que serán revisados, como los que no podrán ser
abordados por la restricción de recursos. Los miembros del Consejo pueden comentar
esta información y hacer recomendaciones antes de aprobar finalmente el plan de
Auditoría Interna</t>
    </r>
  </si>
  <si>
    <r>
      <rPr>
        <b/>
        <sz val="11"/>
        <color theme="1"/>
        <rFont val="Century Gothic"/>
        <family val="2"/>
      </rPr>
      <t xml:space="preserve">Consideraciones para la demostración de conformidad
</t>
    </r>
    <r>
      <rPr>
        <sz val="11"/>
        <color theme="1"/>
        <rFont val="Century Gothic"/>
        <family val="2"/>
      </rPr>
      <t>El DAI puede demostrar conformidad con la Norma conservando los registros de la distribución del plan de Auditoría Interna. La conformidad también puede ser evidenciada con copias de los materiales que se hayan preparado para las reuniones del Consejo, incluyendo tanto el plan de Auditoría Interna como las propuestas de revisión y aprobación. Las conversaciones con miembros de la alta dirección pueden ser documentadas en memorándums, correos electrónicos o notas realizadas durante el proceso de evaluación de riesgos de la actividad de Auditoría Interna.
Además, en las actas de las reuniones del Consejo suelen constar el debate sobre el
plan de auditoría y su posterior aprobación, cualquier cambio que se haya producido
una vez iniciado su desarrollo y/o el impacto que cualquier limitación de recursos</t>
    </r>
    <r>
      <rPr>
        <b/>
        <sz val="11"/>
        <color theme="1"/>
        <rFont val="Century Gothic"/>
        <family val="2"/>
      </rPr>
      <t xml:space="preserve">. </t>
    </r>
  </si>
  <si>
    <r>
      <rPr>
        <b/>
        <sz val="11"/>
        <color theme="1"/>
        <rFont val="Century Gothic"/>
        <family val="2"/>
      </rPr>
      <t>2020 – Comunicación y aprobación</t>
    </r>
    <r>
      <rPr>
        <sz val="11"/>
        <color theme="1"/>
        <rFont val="Century Gothic"/>
        <family val="2"/>
      </rPr>
      <t xml:space="preserve">
El Director de Auditoría Interna debe comunicar los planes y requerimientos de recursos
de la actividad de Auditoría Interna, incluyendo los cambios provisionales significativos,
a la alta dirección y al Consejo para la adecuada revisión y aprobación. El Director de
Auditoría Interna también debe comunicar el impacto de cualquier limitación de recursos.
</t>
    </r>
    <r>
      <rPr>
        <b/>
        <sz val="11"/>
        <color theme="1"/>
        <rFont val="Century Gothic"/>
        <family val="2"/>
      </rPr>
      <t>Introducción</t>
    </r>
    <r>
      <rPr>
        <sz val="11"/>
        <color theme="1"/>
        <rFont val="Century Gothic"/>
        <family val="2"/>
      </rPr>
      <t xml:space="preserve">
Previamente a la comunicación del plan de auditoría, las necesidades de recursos de
la actividad de Auditoría Interna y el impacto de una posible limitación de recursos a
la alta dirección y al Consejo, el Director de Auditoría Interna (DAI) fijará los recursos
necesarios para implementar el plan, definido según las prioridades derivadas de los
riesgos, identificadas durante el proceso de planificación (Norma 2010).
Los recursos necesarios pueden ser de personas (p.e. horas de trabajo y habilidades),
tecnológicos (por ejemplo, herramientas y técnicas de auditoría), de plazos y agenda
(disponibilidad de recursos) y de fondos. Una parte de los recursos se reserva normalmente para introducir posibles cambios en el plan de auditoría que puedan derivarse
de riesgos que no se hayan identificado anticipadamente y que podrían afectar a la
organización, o de nuevos trabajos de consultoría solicitados por la alta dirección y/o
el Consejo. Por ejemplo, puede surgir la necesidad de un nuevo proyecto de Auditoría
Interna cuando surjan nuevos riesgos derivados de fusiones o desinversiones en otras
compañías, de un contexto de incertidumbre política o de cambios en los requerimientos regulatorios.</t>
    </r>
  </si>
  <si>
    <t xml:space="preserve"> Comunicación y aprobación</t>
  </si>
  <si>
    <t xml:space="preserve">NORMA 2030: </t>
  </si>
  <si>
    <t>Administración de Recursos</t>
  </si>
  <si>
    <r>
      <rPr>
        <b/>
        <sz val="11"/>
        <color theme="1"/>
        <rFont val="Century Gothic"/>
        <family val="2"/>
      </rPr>
      <t xml:space="preserve">2030 – Administración de recursos
</t>
    </r>
    <r>
      <rPr>
        <sz val="11"/>
        <color theme="1"/>
        <rFont val="Century Gothic"/>
        <family val="2"/>
      </rPr>
      <t xml:space="preserve">El director de Auditoría Interna debe asegurar que los recursos de Auditoría Interna sean
apropiados, suficientes y eficazmente asignados para cumplir con el plan aprobado.
Interpretación:
“Apropiados” se refiere a la mezcla de conocimientos, aptitudes y otras competencias necesarias para llevar a cabo el plan. “Suficientes” se refiere a la cantidad
de recursos necesarios para cumplir con el plan. Los recursos están eficazmente
asignados cuando se utilizan de forma tal que optimizan el cumplimiento del plan
aprobado.
</t>
    </r>
  </si>
  <si>
    <r>
      <t xml:space="preserve">
</t>
    </r>
    <r>
      <rPr>
        <b/>
        <sz val="11"/>
        <color theme="1"/>
        <rFont val="Century Gothic"/>
        <family val="2"/>
      </rPr>
      <t>Introducción</t>
    </r>
    <r>
      <rPr>
        <sz val="11"/>
        <color theme="1"/>
        <rFont val="Century Gothic"/>
        <family val="2"/>
      </rPr>
      <t xml:space="preserve">
Al desarrollar el plan de Auditoría Interna (Norma 2010) y revisarlo con el Consejo y
la alta dirección (Norma 2020), el Director de Auditoría Interna (DAI) tendrá en cuenta y tratará el tema de los recursos necesarios para cumplir las prioridades del plan.
Para implementar la Norma 2030, el DAI normalmente comienza por conocer en
mayor profundidad los recursos disponibles para la actividad de auditoría de interna,
incluidos en el plan de Auditoría Interna aprobado por el Consejo.
El DAI puede estimar en detalle el número de auditores internos y horas de Auditoría
Interna productivas disponibles para implementar el plan dentro de los límites del
calendario programado en la organización. Las horas de trabajo productivas generalmente excluyen factores como el descanso remunerado y el tiempo dedicado a formación y tareas administrativas. Para tener una visión general de los conocimientos, capacidades y otras competencias que reúne en su conjunto la actividad de Auditoría Interna, el DAI puede repasar evaluaciones documentadas sobre las capacidades de su equipo, en caso de estar disponibles, o recopilar información de evaluaciones del rendimiento de los trabajadores y de las encuestas posteriores a las auditorías.
El DAI también puede revisar y analizar el presupuesto ya aprobado para sopesar los
fondos disponibles para formación, tecnología o contratación de nuevos auditores
para cumplir el plan.</t>
    </r>
  </si>
  <si>
    <r>
      <rPr>
        <b/>
        <sz val="11"/>
        <color theme="1"/>
        <rFont val="Century Gothic"/>
        <family val="2"/>
      </rPr>
      <t>Consideraciones para la implementación</t>
    </r>
    <r>
      <rPr>
        <sz val="11"/>
        <color theme="1"/>
        <rFont val="Century Gothic"/>
        <family val="2"/>
      </rPr>
      <t xml:space="preserve">
Al asignar recursos específicos a los trabajos identificados en el plan de Auditoría
Interna aprobado, el DAI puede ponderar cómo los recursos disponibles se corresponden con las capacidades específicas y los plazos que se requieren para realizar los trabajos. Durante este proceso, el DAI habitualmente trabaja para suplir cualquier deficiencia que pueda haber identificado.
Para suplir las deficiencias relacionadas con los conocimientos, capacidades y competencias del equipo de Auditoría Interna, el DAI puede proporcionar formación al equipo actual, pedirle a un experto de la organización que actúe como “auditor invitado”,
contratar nuevos auditores internos o contratar un proveedor de servicios externo. Si
la cantidad de recursos es insuficiente para realizar los trabajos planificados de forma
eficaz y eficiente, el DAI puede contratar más auditores, externalizar trabajos o realizarlos conjuntamente con un proveedor externo, utilizar uno o más “auditores invitados” o desarrollar un programa de auditoría rotatorio.
</t>
    </r>
  </si>
  <si>
    <t>Para elaborar el calendario de los trabajos de Auditoría Interna, el DAI tendrán en
cuenta el programa de la organización, las agendas de los auditores internos individuales y la disponibilidad de los departamentos auditables. Por ejemplo, si un trabajo
de auditoría tiene que ser realizado en unas fechas concretas del año, los recursos
necesarios para realizarlo también tienen que estar disponibles en esas fechas. De la
misma forma, si un departamento auditable no está disponible o tiene limitaciones
durante un periodo concreto del año, debido a necesidades del negocio, el trabajo de
auditoría debe ser planificado en otras fechas.
Es importante que el DAI compruebe continuamente que sus recursos son adecuados
en general, ya que debe informar sobre el impacto de la limitación de recursos (Norma
2020) y sobre el desempeño de la actividad de Auditoría Interna en lo tocante al cumplimiento de su plan (Norma 2060). Para poder afirmar que los recursos son apropiados, suficientes y asignados de forma eficaz, el DAI utiliza distintas métricas que evalúan el desempeño de la actividad de Auditoría Interna y solicita el feedback de sus clientes</t>
  </si>
  <si>
    <r>
      <rPr>
        <b/>
        <sz val="11"/>
        <color theme="1"/>
        <rFont val="Century Gothic"/>
        <family val="2"/>
      </rPr>
      <t xml:space="preserve">Consideraciones para la demostración de conformidad
</t>
    </r>
    <r>
      <rPr>
        <sz val="11"/>
        <color theme="1"/>
        <rFont val="Century Gothic"/>
        <family val="2"/>
      </rPr>
      <t>La documentación que evidencia la conformidad con la Norma 2030 puede incluir el
propio plan de Auditoría Interna, que contiene el calendario previsto para la realiza-
ción de los trabajos de auditoría y los recursos asignados. Además, se puede documentar la comparación de las horas presupuestadas con las horas reales para validar que
los recursos han sido asignados de forma eficaz. A menudo, los resultados de las evaluaciones de los clientes relacionados con el desempeño de la actividad de Auditoría
Interna y con el de los auditores internos individuales, son anotados en los informes
posteriores a las auditorías, encuestas y en informes anuales.</t>
    </r>
  </si>
  <si>
    <t xml:space="preserve">NORMA 2010: </t>
  </si>
  <si>
    <r>
      <rPr>
        <b/>
        <sz val="11"/>
        <color theme="1"/>
        <rFont val="Century Gothic"/>
        <family val="2"/>
      </rPr>
      <t>Norma principalmente relacionada
2010 – Planificación</t>
    </r>
    <r>
      <rPr>
        <sz val="11"/>
        <color theme="1"/>
        <rFont val="Century Gothic"/>
        <family val="2"/>
      </rPr>
      <t xml:space="preserve">
El Director de Auditoría Interna debe establecer un plan basado en los riesgos, a fin de
determinar las prioridades de la actividad de Auditoría Interna. Dichos planes deberán
ser consistentes con las metas de la organización.
</t>
    </r>
    <r>
      <rPr>
        <b/>
        <sz val="11"/>
        <color theme="1"/>
        <rFont val="Century Gothic"/>
        <family val="2"/>
      </rPr>
      <t>Interpretación:</t>
    </r>
    <r>
      <rPr>
        <sz val="11"/>
        <color theme="1"/>
        <rFont val="Century Gothic"/>
        <family val="2"/>
      </rPr>
      <t xml:space="preserve">
Para desarrollar un plan basado en riesgos, el Director de Auditoría Interna primero consulta con la alta dirección y el Consejo y para entender las estrategias de la organización, los objetivos clave del negocio, los riesgos asociados y los procesos de gestión de riesgos. El Director de Auditoría Interna debe revisar y ajustar el plan, cuando sea necesario, como respuesta a los cambios en la organización, los riesgos, las operaciones, los programas, los sistemas y los controles.</t>
    </r>
  </si>
  <si>
    <r>
      <rPr>
        <b/>
        <sz val="11"/>
        <color theme="1"/>
        <rFont val="Century Gothic"/>
        <family val="2"/>
      </rPr>
      <t>Consideraciones para la implementación</t>
    </r>
    <r>
      <rPr>
        <sz val="11"/>
        <color theme="1"/>
        <rFont val="Century Gothic"/>
        <family val="2"/>
      </rPr>
      <t xml:space="preserve">
Esta revisión del enfoque con que la organización aborde la gestión de riesgos, puede
ayudar al DAI a decidir cómo organizar o actualizar el universo auditable, que consiste en todas las áreas de riesgos que podrían ser objeto de auditoría, y que se materializa en la lista de los posibles trabajos de auditoría que se pueden realizar. El universo auditable incluye proyectos e iniciativas relacionadas con el plan estratégico de
la organización, y puede ser estructurado en unidades de negocio, líneas de productos o servicios, procesos, programas, sistemas o controles.
Para estructurar el universo auditable y priorizar riesgos, se aconseja al DAI que vincule los riesgos críticos con objetivos específicos y con procesos de negocio. El DAI
empleará un enfoque de factor de riesgo para tener en cuenta los riesgos tanto internos, como externos. Los riesgos internos pueden afectar a productos y servicios clave,
al personal y a los sistemas. Los factores de riesgo relevantes relacionados con riesgos
internos incluyen la magnitud de los cambios habidos en un riesgo determinado desde
la última vez que fue auditado, la calidad de los controles y otros. Los riesgos externos pueden estar relacionados con los competidores, los proveedores u otros aspectos del sector. Los factores de riesgo relevantes en los riesgos externos pueden incluir
cambios legales o regulatorios pendientes y otros factores políticos y económicos.
</t>
    </r>
  </si>
  <si>
    <r>
      <rPr>
        <b/>
        <sz val="11"/>
        <color theme="1"/>
        <rFont val="Century Gothic"/>
        <family val="2"/>
      </rPr>
      <t>Consideraciones para la demostración de conformidad</t>
    </r>
    <r>
      <rPr>
        <sz val="11"/>
        <color theme="1"/>
        <rFont val="Century Gothic"/>
        <family val="2"/>
      </rPr>
      <t xml:space="preserve">
La evidencia de conformidad con la Norma 2010 está en el plan de Auditoría Interna
documentado, así como en la evaluación de riesgos en la que se basa el plan. También
se puede obtener una evidencia de respaldo en las actas de las reuniones en las que
el DAI haya tratado el universo auditable y la evaluación de riesgos con el Consejo y
la alta dirección. Además, los memorándums que se conserven en el archivo podrían
ser empleados para documentar conversaciones similares con miembros individuales
de la dirección en distintos niveles de la organización.</t>
    </r>
  </si>
  <si>
    <t>Para asegurar que el universo auditable cubre todos los riesgos de la organización (hasta la extensión posible), la actividad de Auditoría Interna normalmente revisa de forma independiente y confirma los riesgos clave identificados por la alta dirección. De acuerdo con la Norma 2010.A1, el plan de Auditoría Interna debe basarse en una evaluación de riesgos documentada, realizada al menos anualmente, que tenga en cuenta las indicaciones de la alta dirección y el Consejo. Como se indica en el Glosario, los riesgos se miden en términos de impacto y probabilidad.
Al desarrollar el plan de Auditoría Interna, el DAI también tiene en cuenta cualquier solicitud que le haga el Consejo y/o la alta dirección, así como la capacidad de la actividad de Auditoría Interna de confiar en el trabajo de otros proveedores de aseguramiento interno y externo (según la Norma 2050).</t>
  </si>
  <si>
    <t xml:space="preserve">Una vez obtenida y revisada la citada información, el DAI desarrolla un plan de Auditoría Interna que normalmente incluye:
- Una lista con la propuesta de trabajos de Auditoría Interna (especificando si se trata
de trabajos de aseguramiento o consultoría).
- Los argumentos por los que se selecciona cada uno de los trabajos propuestos (por
ejemplo, rating de riesgos, tiempo transcurrido desde la última auditoría, cambios en la gestión, etc.).
- Objetivos y alcance de cada trabajo propuesto.
- Una lista de iniciativas o proyectos relacionados con la estrategia de Auditoría Interna, pero que pueden no estar directamente relacionados con un trabajo de auditoría.
Aunque los planes de auditoría habitualmente se elaboran anualmente, pueden ser desarrollados con otra periodicidad. Por ejemplo, la actividad de Auditoría Interna puede mantener una rotación del plan de auditoría de 12 meses y revaluar proyectos trimestralmente. O la actividad de Auditoría Interna puede desarrollar un plan de auditoría para varios años y evaluar el plan anualmente.
</t>
  </si>
  <si>
    <t>El DAI comentará el plan de Auditoría Interna con el Consejo, la alta dirección y otros grupos de interés para lograr alinearlo con las prioridades de varios stakeholders. El DAI también debe ser consciente de las áreas de riesgo que no están incluidas en el plan.
En este sentido, las reuniones en las que se trate el tema del plan de auditoría pueden ser una oportunidad para que el DAI repase los roles y responsabilidades del Consejo y la alta dirección relacionadas con la gestión de riesgos y las normas relacionadas con mantener la independencia y la objetividad de la actividad de Auditoría Interna (Normas de la 1100 a la 1130.C2). El DAI reflexionará sobre cualquier feedback que reciba de los grupos de interés antes de dar por finalizada la elaboración del plan.
El plan de Auditoría Interna debe ser suficientemente flexible para permitir al DAI revisarlo y ajustarlo, si es necesario, para responder a los cambios que se produzcan en
los negocios, riesgos, operaciones, programas, sistemas y controles de la organización.
Los cambios significativos deben ser comunicados al Consejo y a la alta dirección para
su revisión y aprobación, de acuerdo con la Norma 2020</t>
  </si>
  <si>
    <t>2010 – Planificación</t>
  </si>
  <si>
    <t>Cada uno de los posibles elementos o actividades a auditar. Pueden ser procesos, proyectos, dependencias y/o puntos  críticos  identificados en  ejercicios de  auditoría previos.</t>
  </si>
  <si>
    <t>ANÁLISIS OFICINA DE CONTROL INTERNO</t>
  </si>
  <si>
    <t>Unidad Auditable 25</t>
  </si>
  <si>
    <t>Unidad Auditable 26</t>
  </si>
  <si>
    <t>Unidad Auditable 27</t>
  </si>
  <si>
    <t>Unidad Auditable 28</t>
  </si>
  <si>
    <t>Unidad Auditable 29</t>
  </si>
  <si>
    <t>Unidad Auditable 30</t>
  </si>
  <si>
    <t>Unidad Auditable 31</t>
  </si>
  <si>
    <t>Unidad Auditable 32</t>
  </si>
  <si>
    <t>Unidad Auditable 33</t>
  </si>
  <si>
    <t>Unidad Auditable 34</t>
  </si>
  <si>
    <t>Unidad Auditable 35</t>
  </si>
  <si>
    <t>ANÁLISIS OFICINA DE CONTROL INTERNO
PRIORIZACIÓN</t>
  </si>
  <si>
    <t>TOTAL</t>
  </si>
  <si>
    <t>PONDERACIÓN</t>
  </si>
  <si>
    <t>AFECTACIÓN PRESUPUESTAL DEL:</t>
  </si>
  <si>
    <t>POSIBLE INTERRUPCIÓN OPERACIÓN</t>
  </si>
  <si>
    <t xml:space="preserve">PERDIDA DE COBERTURA SERVICIOS </t>
  </si>
  <si>
    <t>SANCIONES ECONOMICAS (Afectación en el presupuesto)</t>
  </si>
  <si>
    <t xml:space="preserve">AFECTACIÓN IMAGEN INSTITUCIONAL </t>
  </si>
  <si>
    <t>PLANES DE MEJORAMIENTO -PARTICIPACIÓN</t>
  </si>
  <si>
    <t>PERDIDA DE INFORMACIÓN</t>
  </si>
  <si>
    <t>Incluir en ciclos posteriores de auditoría</t>
  </si>
  <si>
    <t xml:space="preserve">Incluir en el ciclo de auditorías de la vigencia </t>
  </si>
  <si>
    <t xml:space="preserve">Incluir en el ciclo vigente de acuerdo a disponibilidad de recursos </t>
  </si>
  <si>
    <t>Unidad Auditable 36</t>
  </si>
  <si>
    <t>Unidad Auditable 37</t>
  </si>
  <si>
    <t>Unidad Auditable 38</t>
  </si>
  <si>
    <t>Unidad Auditable 39</t>
  </si>
  <si>
    <t>Unidad Auditable 40</t>
  </si>
  <si>
    <t>Unidad Auditable 41</t>
  </si>
  <si>
    <t>Unidad Auditable 42</t>
  </si>
  <si>
    <t>Unidad Auditable 43</t>
  </si>
  <si>
    <t>Unidad Auditable 44</t>
  </si>
  <si>
    <t>Unidad Auditable 45</t>
  </si>
  <si>
    <t>Unidad Auditable 46</t>
  </si>
  <si>
    <t>Unidad Auditable 47</t>
  </si>
  <si>
    <t>Unidad Auditable 48</t>
  </si>
  <si>
    <t>Unidad Auditable 49</t>
  </si>
  <si>
    <t>Unidad Auditable 50</t>
  </si>
  <si>
    <t>Unidad Auditable 51</t>
  </si>
  <si>
    <t>Unidad Auditable 52</t>
  </si>
  <si>
    <t>Unidad Auditable 53</t>
  </si>
  <si>
    <t>Unidad Auditable 54</t>
  </si>
  <si>
    <t>Unidad Auditable 55</t>
  </si>
  <si>
    <t>Unidad Auditable 56</t>
  </si>
  <si>
    <t>Unidad Auditable 57</t>
  </si>
  <si>
    <t>Unidad Auditable 58</t>
  </si>
  <si>
    <t>Unidad Auditable 59</t>
  </si>
  <si>
    <t>Unidad Auditable 60</t>
  </si>
  <si>
    <t>Unidad Auditable 61</t>
  </si>
  <si>
    <t>Unidad Auditable 62</t>
  </si>
  <si>
    <t>Unidad Auditable 63</t>
  </si>
  <si>
    <t>Unidad Auditable 64</t>
  </si>
  <si>
    <t>Unidad Auditable 65</t>
  </si>
  <si>
    <t>Unidad Auditable 66</t>
  </si>
  <si>
    <t>Unidad Auditable 67</t>
  </si>
  <si>
    <t>Unidad Auditable 68</t>
  </si>
  <si>
    <t>Unidad Auditable 69</t>
  </si>
  <si>
    <t>Unidad Auditable 70</t>
  </si>
  <si>
    <t>Unidad Auditable 71</t>
  </si>
  <si>
    <t>Unidad Auditable 72</t>
  </si>
  <si>
    <t>Unidad Auditable 73</t>
  </si>
  <si>
    <t>Unidad Auditable 74</t>
  </si>
  <si>
    <t>Unidad Auditable 75</t>
  </si>
  <si>
    <t>Unidad Auditable 76</t>
  </si>
  <si>
    <t>Unidad Auditable 77</t>
  </si>
  <si>
    <t>Unidad Auditable 78</t>
  </si>
  <si>
    <t>Unidad Auditable 79</t>
  </si>
  <si>
    <t>Unidad Auditable 80</t>
  </si>
  <si>
    <t>Unidades Auditables</t>
  </si>
  <si>
    <t>UNIVERSO DE AUDITORIA Y PRIORIZACIÓN DE UNIDADES AUDITABLES</t>
  </si>
  <si>
    <t>NOTA SOBRE DILIGENCIAMIENTO</t>
  </si>
  <si>
    <t>YA CUENTA CON PONDERACIÓN DE RIESGOS, NO DILIGENCIAR ANALISIS OCI</t>
  </si>
  <si>
    <t>DILIGENCIE ANALISIS OCI PARA ESTA UNIDAD AUDITABLE</t>
  </si>
  <si>
    <t>CALIFICACIÓN</t>
  </si>
  <si>
    <t>DESDE</t>
  </si>
  <si>
    <t>HASTA</t>
  </si>
  <si>
    <t>≤10%</t>
  </si>
  <si>
    <t>&gt;10%</t>
  </si>
  <si>
    <t>≤20%</t>
  </si>
  <si>
    <t>&gt;20%</t>
  </si>
  <si>
    <t>≤30%</t>
  </si>
  <si>
    <t>&gt;30%</t>
  </si>
  <si>
    <t>BAJA</t>
  </si>
  <si>
    <t>MEDIA</t>
  </si>
  <si>
    <t xml:space="preserve">ALTA </t>
  </si>
  <si>
    <t>EXTREMA</t>
  </si>
  <si>
    <t>GESTIÓN DE MEJORA</t>
  </si>
  <si>
    <t>TRANSFORMACIÓN CULTURAL PARA LA REVITALIZACIÓN</t>
  </si>
  <si>
    <t>RECURSOS FÍSICOS</t>
  </si>
  <si>
    <t>GESTIÓN FINANCIERA</t>
  </si>
  <si>
    <t>GESTIÓN JURÍDICA</t>
  </si>
  <si>
    <t>PLANEACIÓN</t>
  </si>
  <si>
    <t>GESTIÓN DE LAS COMUNICACIONES</t>
  </si>
  <si>
    <t>GESTIÓN DE TALENTO HUMANO</t>
  </si>
  <si>
    <t>GESTIÓN DOCUMENTAL</t>
  </si>
  <si>
    <t>GESTIÓN TIC</t>
  </si>
  <si>
    <t>SERVICIO AL CIUDADANO</t>
  </si>
  <si>
    <t>Resolución No. 093</t>
  </si>
  <si>
    <t>SI</t>
  </si>
  <si>
    <t>https://fuga.gov.co/sites/default/files/plan_estrategico_institucional_v1_uncsab_2020-2024_sept2021vf29septvf.pdf</t>
  </si>
  <si>
    <t xml:space="preserve">Incluido en Plan estratégico </t>
  </si>
  <si>
    <t>https://fuga.gov.co/sites/default/files/resolucion035de2021_1.pdf</t>
  </si>
  <si>
    <t xml:space="preserve">RESOLUCIÓN No. 035 DE 2021
</t>
  </si>
  <si>
    <t>https://fuga.gov.co/transparencia/informes-de-gestion</t>
  </si>
  <si>
    <t>Informes de gestión</t>
  </si>
  <si>
    <t>https://intranet.fuga.gov.co/mapa-de-riegos-por-procesos</t>
  </si>
  <si>
    <t>Caracterizaciones
procedimientos</t>
  </si>
  <si>
    <t>mapa de procesos</t>
  </si>
  <si>
    <t>Resolución 036 de 2021 - Modificación aclaración manual de funciones
Resolución 195 - Manual de funciones y competencias laborales para la planta de empleos - FUGA - 2017</t>
  </si>
  <si>
    <t>https://fuga.gov.co/sites/default/files/gm-po-01_politica_de_administracion_del_riesgos_v3_24062021.pdf</t>
  </si>
  <si>
    <t>GM-PO-01 Política de Administración de Riesgos</t>
  </si>
  <si>
    <t xml:space="preserve">expediente 202111000202200001E	</t>
  </si>
  <si>
    <t>https://intranet.fuga.gov.co/politica-control-interno</t>
  </si>
  <si>
    <t>Resolución 095 de 2018 - instrumentos de auditoría</t>
  </si>
  <si>
    <t>https://fuga.gov.co/transparencia/fichas-ebi</t>
  </si>
  <si>
    <t>Icono PDF FICHA EBI D 7760 Modernizaciòn de la Arquitectura Organizacional 29 07 2021
Icono PDF FICHA EBI D 7664 Transformación Cultural de imaginarios del Centro de Bogotá 29 jul 2021
Icono PDF FICHA EBI D 7674 Desarrollo del Bronx Distrito Crativo 29 jul 2021
Icono PDF FICHA EBI D 7682 Desarrollo y Fomento a las practicas artisticas y culturales 29 Jul 2021
Icono PDF FICHA EBI D 7713 Fortaecimiento del Ecosistema de la Economìa cultural y creativa del centro 29 07 2021
Icono PDF FICHA EBI D 7724 Mejoramiento y conservaciòn de la infraestructura cultural publica para el disfrute del centro de bogotà 29 0</t>
  </si>
  <si>
    <t>https://fuga.gov.co/transparencia/politicas-lineamientos-y-manuales</t>
  </si>
  <si>
    <t>Políticas de seguridad de la información y protección de datos personales
Política de prevención de alcohol y sustancias psicoactivas
Política de Salud y Seguridad en el Trabajo
Política SIG
Política de prevención del daño antijurídico
Brochure de la política de prevención de daño antijurídico
Política Ambiental
Política de gestiòn documental
Política de comunicaciones
Politica Términos y Condiciones  página web
Política de administración del riesgo</t>
  </si>
  <si>
    <t>Junta Directiva
Dirección General
Oficina de Control Interno
Oficina Asesora de Planeación
Oficina Asesora de Jurídica
Subdirección para la Gestión del Centro de Bogotá
Subdirección Artística y Cultural
Subdirección de Gestión Corporativa</t>
  </si>
  <si>
    <t>https://fuga.gov.co/transparencia/organigrama</t>
  </si>
  <si>
    <t>https://fuga.gov.co/plan-de-adquisicion-2021</t>
  </si>
  <si>
    <t>15 versiones 2021</t>
  </si>
  <si>
    <t>https://fuga.gov.co/transparencia/activos-informacion</t>
  </si>
  <si>
    <t>GT-FT-10 Activos de información bases de datos
Archivo GT-FT-10 Activos de información Hardware
Archivo GT-FT-10 Activos de información obra de arte
Archivo GT-FT-10 Activos de información Software</t>
  </si>
  <si>
    <t>Desactualizados desde 2014</t>
  </si>
  <si>
    <t>Mapa actualizado 2021</t>
  </si>
  <si>
    <t xml:space="preserve">Informe noviembre 2021 </t>
  </si>
  <si>
    <t>Por actualizar</t>
  </si>
  <si>
    <t>Ejecutado 100%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</si>
</sst>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_(&quot;$&quot;\ * #,##0.00_);_(&quot;$&quot;\ * \(#,##0.00\);_(&quot;$&quot;\ * &quot;-&quot;??_);_(@_)"/>
    <numFmt numFmtId="165" formatCode="[$-C0A]dd\-mmm\-yy;@"/>
    <numFmt numFmtId="166" formatCode="[$-C0A]d\-mmm\-yyyy;@"/>
    <numFmt numFmtId="167" formatCode="0.0"/>
  </numFmts>
  <fonts count="62" x14ac:knownFonts="1">
    <font>
      <sz val="11"/>
      <color theme="1"/>
      <name val="Calibri"/>
      <family val="2"/>
      <scheme val="minor"/>
    </font>
    <font>
      <sz val="11"/>
      <color theme="1"/>
      <name val="Calibri"/>
      <family val="2"/>
      <scheme val="minor"/>
    </font>
    <font>
      <sz val="10"/>
      <color theme="1"/>
      <name val="Arial"/>
      <family val="2"/>
    </font>
    <font>
      <b/>
      <sz val="11"/>
      <name val="Calibri"/>
      <family val="2"/>
    </font>
    <font>
      <sz val="9"/>
      <color indexed="81"/>
      <name val="Tahoma"/>
      <family val="2"/>
    </font>
    <font>
      <sz val="10"/>
      <name val="Calibri"/>
      <family val="2"/>
    </font>
    <font>
      <sz val="10"/>
      <color theme="1"/>
      <name val="Calibri"/>
      <family val="2"/>
    </font>
    <font>
      <b/>
      <sz val="10"/>
      <name val="Calibri"/>
      <family val="2"/>
    </font>
    <font>
      <b/>
      <sz val="10"/>
      <color theme="1"/>
      <name val="Arial"/>
      <family val="2"/>
    </font>
    <font>
      <sz val="10"/>
      <name val="Arial"/>
      <family val="2"/>
    </font>
    <font>
      <b/>
      <sz val="11"/>
      <color theme="1"/>
      <name val="Calibri"/>
      <family val="2"/>
      <scheme val="minor"/>
    </font>
    <font>
      <b/>
      <sz val="11"/>
      <name val="Calibri"/>
      <family val="2"/>
      <scheme val="minor"/>
    </font>
    <font>
      <sz val="10"/>
      <color theme="1"/>
      <name val="Calibri"/>
      <family val="2"/>
      <scheme val="minor"/>
    </font>
    <font>
      <u/>
      <sz val="11"/>
      <color theme="10"/>
      <name val="Calibri"/>
      <family val="2"/>
      <scheme val="minor"/>
    </font>
    <font>
      <b/>
      <sz val="15"/>
      <color theme="1"/>
      <name val="Calibri"/>
      <family val="2"/>
      <scheme val="minor"/>
    </font>
    <font>
      <sz val="11"/>
      <color rgb="FF000000"/>
      <name val="Calibri"/>
      <family val="2"/>
      <scheme val="minor"/>
    </font>
    <font>
      <sz val="11"/>
      <color theme="1"/>
      <name val="Century Gothic"/>
      <family val="2"/>
    </font>
    <font>
      <b/>
      <sz val="11"/>
      <color theme="1"/>
      <name val="Century Gothic"/>
      <family val="2"/>
    </font>
    <font>
      <b/>
      <sz val="14"/>
      <color theme="1"/>
      <name val="Century Gothic"/>
      <family val="2"/>
    </font>
    <font>
      <i/>
      <sz val="11"/>
      <color theme="1"/>
      <name val="Century Gothic"/>
      <family val="2"/>
    </font>
    <font>
      <b/>
      <sz val="22"/>
      <color rgb="FF000000"/>
      <name val="Calibri"/>
      <family val="2"/>
      <scheme val="minor"/>
    </font>
    <font>
      <sz val="22"/>
      <color theme="1"/>
      <name val="Calibri"/>
      <family val="2"/>
      <scheme val="minor"/>
    </font>
    <font>
      <sz val="22"/>
      <name val="Calibri"/>
      <family val="2"/>
      <scheme val="minor"/>
    </font>
    <font>
      <b/>
      <sz val="22"/>
      <name val="Calibri"/>
      <family val="2"/>
      <scheme val="minor"/>
    </font>
    <font>
      <b/>
      <sz val="22"/>
      <color theme="1"/>
      <name val="Calibri"/>
      <family val="2"/>
      <scheme val="minor"/>
    </font>
    <font>
      <sz val="20"/>
      <name val="Calibri"/>
      <family val="2"/>
      <scheme val="minor"/>
    </font>
    <font>
      <u/>
      <sz val="11"/>
      <color theme="10"/>
      <name val="Calibri"/>
      <family val="2"/>
    </font>
    <font>
      <sz val="11"/>
      <color indexed="8"/>
      <name val="Calibri"/>
      <family val="2"/>
    </font>
    <font>
      <b/>
      <sz val="35"/>
      <color rgb="FF000000"/>
      <name val="Calibri Light"/>
      <family val="2"/>
      <scheme val="major"/>
    </font>
    <font>
      <sz val="14"/>
      <color rgb="FF000000"/>
      <name val="Century Gothic"/>
      <family val="2"/>
    </font>
    <font>
      <sz val="11"/>
      <color rgb="FF000000"/>
      <name val="Century Gothic"/>
      <family val="2"/>
    </font>
    <font>
      <sz val="8"/>
      <color theme="0"/>
      <name val="Calibri"/>
      <family val="2"/>
      <scheme val="minor"/>
    </font>
    <font>
      <sz val="11"/>
      <color rgb="FF0000FF"/>
      <name val="Century Gothic"/>
      <family val="2"/>
    </font>
    <font>
      <b/>
      <sz val="11"/>
      <color rgb="FF0000FF"/>
      <name val="Century Gothic"/>
      <family val="2"/>
    </font>
    <font>
      <b/>
      <i/>
      <sz val="11"/>
      <color theme="1"/>
      <name val="Century Gothic"/>
      <family val="2"/>
    </font>
    <font>
      <u/>
      <sz val="11"/>
      <color theme="10"/>
      <name val="Century Gothic"/>
      <family val="2"/>
    </font>
    <font>
      <sz val="8"/>
      <color theme="1"/>
      <name val="Calibri"/>
      <family val="2"/>
      <scheme val="minor"/>
    </font>
    <font>
      <b/>
      <sz val="8"/>
      <color theme="1"/>
      <name val="Calibri"/>
      <family val="2"/>
      <scheme val="minor"/>
    </font>
    <font>
      <sz val="8"/>
      <color rgb="FF9C0006"/>
      <name val="Calibri"/>
      <family val="2"/>
      <scheme val="minor"/>
    </font>
    <font>
      <b/>
      <sz val="22"/>
      <color rgb="FF000000"/>
      <name val="Century Gothic"/>
      <family val="2"/>
    </font>
    <font>
      <b/>
      <sz val="22"/>
      <name val="Century Gothic"/>
      <family val="2"/>
    </font>
    <font>
      <b/>
      <sz val="22"/>
      <color theme="1"/>
      <name val="Century Gothic"/>
      <family val="2"/>
    </font>
    <font>
      <sz val="9"/>
      <name val="Century Gothic"/>
      <family val="2"/>
    </font>
    <font>
      <sz val="8"/>
      <name val="Century Gothic"/>
      <family val="2"/>
    </font>
    <font>
      <sz val="11"/>
      <name val="Century Gothic"/>
      <family val="2"/>
    </font>
    <font>
      <b/>
      <sz val="11"/>
      <name val="Century Gothic"/>
      <family val="2"/>
    </font>
    <font>
      <b/>
      <sz val="12"/>
      <name val="Century Gothic"/>
      <family val="2"/>
    </font>
    <font>
      <b/>
      <sz val="8"/>
      <color theme="1"/>
      <name val="Century Gothic"/>
      <family val="2"/>
    </font>
    <font>
      <sz val="8"/>
      <color theme="1"/>
      <name val="Century Gothic"/>
      <family val="2"/>
    </font>
    <font>
      <b/>
      <sz val="9"/>
      <color indexed="81"/>
      <name val="Tahoma"/>
      <family val="2"/>
    </font>
    <font>
      <b/>
      <sz val="12"/>
      <color rgb="FF9C0006"/>
      <name val="Century Gothic"/>
      <family val="2"/>
    </font>
    <font>
      <b/>
      <sz val="14"/>
      <color rgb="FF0000FF"/>
      <name val="Century Gothic"/>
      <family val="2"/>
    </font>
    <font>
      <b/>
      <u/>
      <sz val="14"/>
      <color rgb="FF0000FF"/>
      <name val="Calibri"/>
      <family val="2"/>
      <scheme val="minor"/>
    </font>
    <font>
      <sz val="11"/>
      <color rgb="FF000000"/>
      <name val="Calibri"/>
      <family val="2"/>
    </font>
    <font>
      <b/>
      <sz val="11"/>
      <color rgb="FF000000"/>
      <name val="Century Gothic"/>
      <family val="2"/>
    </font>
    <font>
      <sz val="10"/>
      <color rgb="FF000000"/>
      <name val="Century Gothic"/>
      <family val="2"/>
    </font>
    <font>
      <b/>
      <sz val="10"/>
      <name val="Century Gothic"/>
      <family val="2"/>
    </font>
    <font>
      <b/>
      <sz val="10"/>
      <color rgb="FF000000"/>
      <name val="Century Gothic"/>
      <family val="2"/>
    </font>
    <font>
      <b/>
      <sz val="10"/>
      <color theme="1"/>
      <name val="Calibri"/>
      <family val="2"/>
    </font>
    <font>
      <sz val="10"/>
      <color rgb="FF000000"/>
      <name val="Arial"/>
      <family val="2"/>
    </font>
    <font>
      <sz val="8"/>
      <color rgb="FF000000"/>
      <name val="Arial"/>
      <family val="2"/>
    </font>
    <font>
      <b/>
      <sz val="10"/>
      <name val="Arial"/>
      <family val="2"/>
    </font>
  </fonts>
  <fills count="38">
    <fill>
      <patternFill patternType="none"/>
    </fill>
    <fill>
      <patternFill patternType="gray125"/>
    </fill>
    <fill>
      <patternFill patternType="solid">
        <fgColor rgb="FFFF0000"/>
        <bgColor indexed="64"/>
      </patternFill>
    </fill>
    <fill>
      <patternFill patternType="solid">
        <fgColor rgb="FFFFFF00"/>
        <bgColor indexed="64"/>
      </patternFill>
    </fill>
    <fill>
      <patternFill patternType="solid">
        <fgColor rgb="FFFFC000"/>
        <bgColor indexed="64"/>
      </patternFill>
    </fill>
    <fill>
      <patternFill patternType="solid">
        <fgColor rgb="FF92D050"/>
        <bgColor indexed="64"/>
      </patternFill>
    </fill>
    <fill>
      <patternFill patternType="solid">
        <fgColor indexed="9"/>
        <bgColor indexed="64"/>
      </patternFill>
    </fill>
    <fill>
      <patternFill patternType="solid">
        <fgColor theme="0"/>
        <bgColor indexed="64"/>
      </patternFill>
    </fill>
    <fill>
      <patternFill patternType="solid">
        <fgColor theme="3" tint="0.79998168889431442"/>
        <bgColor theme="0"/>
      </patternFill>
    </fill>
    <fill>
      <patternFill patternType="solid">
        <fgColor theme="3" tint="0.79998168889431442"/>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0"/>
        <bgColor rgb="FFD9D9D9"/>
      </patternFill>
    </fill>
    <fill>
      <patternFill patternType="solid">
        <fgColor theme="8" tint="0.79998168889431442"/>
        <bgColor rgb="FFD9D9D9"/>
      </patternFill>
    </fill>
    <fill>
      <patternFill patternType="solid">
        <fgColor rgb="FFFFC7CE"/>
      </patternFill>
    </fill>
    <fill>
      <patternFill patternType="solid">
        <fgColor theme="4"/>
      </patternFill>
    </fill>
    <fill>
      <patternFill patternType="solid">
        <fgColor theme="5"/>
      </patternFill>
    </fill>
    <fill>
      <patternFill patternType="solid">
        <fgColor theme="9" tint="0.39997558519241921"/>
        <bgColor indexed="64"/>
      </patternFill>
    </fill>
    <fill>
      <patternFill patternType="solid">
        <fgColor rgb="FF002060"/>
        <bgColor indexed="64"/>
      </patternFill>
    </fill>
    <fill>
      <patternFill patternType="solid">
        <fgColor theme="6" tint="0.39997558519241921"/>
        <bgColor indexed="64"/>
      </patternFill>
    </fill>
    <fill>
      <patternFill patternType="solid">
        <fgColor theme="7" tint="0.59999389629810485"/>
        <bgColor indexed="64"/>
      </patternFill>
    </fill>
    <fill>
      <patternFill patternType="solid">
        <fgColor theme="4" tint="0.39997558519241921"/>
        <bgColor indexed="64"/>
      </patternFill>
    </fill>
    <fill>
      <patternFill patternType="solid">
        <fgColor theme="0" tint="-4.9989318521683403E-2"/>
        <bgColor indexed="64"/>
      </patternFill>
    </fill>
    <fill>
      <patternFill patternType="solid">
        <fgColor theme="5" tint="0.39997558519241921"/>
        <bgColor indexed="64"/>
      </patternFill>
    </fill>
    <fill>
      <patternFill patternType="solid">
        <fgColor theme="0" tint="-0.249977111117893"/>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6"/>
        <bgColor indexed="64"/>
      </patternFill>
    </fill>
    <fill>
      <patternFill patternType="solid">
        <fgColor rgb="FF00B050"/>
        <bgColor indexed="64"/>
      </patternFill>
    </fill>
    <fill>
      <patternFill patternType="solid">
        <fgColor rgb="FFD6DCE4"/>
        <bgColor rgb="FFD6DCE4"/>
      </patternFill>
    </fill>
    <fill>
      <patternFill patternType="solid">
        <fgColor rgb="FFCCCCFF"/>
        <bgColor indexed="64"/>
      </patternFill>
    </fill>
    <fill>
      <patternFill patternType="solid">
        <fgColor rgb="FFFF0000"/>
        <bgColor rgb="FFFF0000"/>
      </patternFill>
    </fill>
    <fill>
      <patternFill patternType="solid">
        <fgColor rgb="FFFFFF00"/>
        <bgColor rgb="FFFFFF00"/>
      </patternFill>
    </fill>
    <fill>
      <patternFill patternType="solid">
        <fgColor rgb="FFFFC000"/>
        <bgColor rgb="FFFFC000"/>
      </patternFill>
    </fill>
    <fill>
      <patternFill patternType="solid">
        <fgColor rgb="FF92D050"/>
        <bgColor rgb="FF92D050"/>
      </patternFill>
    </fill>
    <fill>
      <patternFill patternType="solid">
        <fgColor rgb="FFFFFFFF"/>
        <bgColor rgb="FFFFFFFF"/>
      </patternFill>
    </fill>
    <fill>
      <patternFill patternType="solid">
        <fgColor theme="3" tint="0.59999389629810485"/>
        <bgColor indexed="64"/>
      </patternFill>
    </fill>
    <fill>
      <patternFill patternType="solid">
        <fgColor theme="1"/>
        <bgColor indexed="64"/>
      </patternFill>
    </fill>
  </fills>
  <borders count="107">
    <border>
      <left/>
      <right/>
      <top/>
      <bottom/>
      <diagonal/>
    </border>
    <border>
      <left style="thin">
        <color indexed="64"/>
      </left>
      <right style="thin">
        <color indexed="64"/>
      </right>
      <top style="thin">
        <color indexed="64"/>
      </top>
      <bottom style="thin">
        <color indexed="64"/>
      </bottom>
      <diagonal/>
    </border>
    <border>
      <left style="medium">
        <color auto="1"/>
      </left>
      <right/>
      <top style="medium">
        <color auto="1"/>
      </top>
      <bottom style="medium">
        <color auto="1"/>
      </bottom>
      <diagonal/>
    </border>
    <border>
      <left style="medium">
        <color auto="1"/>
      </left>
      <right style="medium">
        <color auto="1"/>
      </right>
      <top style="medium">
        <color auto="1"/>
      </top>
      <bottom style="medium">
        <color auto="1"/>
      </bottom>
      <diagonal/>
    </border>
    <border>
      <left/>
      <right/>
      <top/>
      <bottom style="medium">
        <color auto="1"/>
      </bottom>
      <diagonal/>
    </border>
    <border>
      <left style="thin">
        <color auto="1"/>
      </left>
      <right style="thin">
        <color auto="1"/>
      </right>
      <top style="thin">
        <color auto="1"/>
      </top>
      <bottom style="medium">
        <color auto="1"/>
      </bottom>
      <diagonal/>
    </border>
    <border>
      <left style="thin">
        <color auto="1"/>
      </left>
      <right style="thin">
        <color auto="1"/>
      </right>
      <top/>
      <bottom style="thin">
        <color auto="1"/>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auto="1"/>
      </left>
      <right style="medium">
        <color auto="1"/>
      </right>
      <top/>
      <bottom style="medium">
        <color auto="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auto="1"/>
      </left>
      <right style="medium">
        <color auto="1"/>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auto="1"/>
      </right>
      <top style="thin">
        <color auto="1"/>
      </top>
      <bottom style="medium">
        <color auto="1"/>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auto="1"/>
      </right>
      <top/>
      <bottom style="thin">
        <color auto="1"/>
      </bottom>
      <diagonal/>
    </border>
    <border>
      <left/>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style="thin">
        <color indexed="64"/>
      </left>
      <right/>
      <top style="medium">
        <color indexed="64"/>
      </top>
      <bottom/>
      <diagonal/>
    </border>
    <border>
      <left style="thin">
        <color indexed="64"/>
      </left>
      <right style="medium">
        <color indexed="64"/>
      </right>
      <top style="thin">
        <color indexed="64"/>
      </top>
      <bottom/>
      <diagonal/>
    </border>
    <border>
      <left style="thin">
        <color auto="1"/>
      </left>
      <right style="medium">
        <color indexed="64"/>
      </right>
      <top/>
      <bottom style="thin">
        <color auto="1"/>
      </bottom>
      <diagonal/>
    </border>
    <border>
      <left style="hair">
        <color indexed="64"/>
      </left>
      <right style="hair">
        <color indexed="64"/>
      </right>
      <top/>
      <bottom/>
      <diagonal/>
    </border>
    <border>
      <left style="hair">
        <color indexed="64"/>
      </left>
      <right/>
      <top/>
      <bottom/>
      <diagonal/>
    </border>
    <border>
      <left/>
      <right style="medium">
        <color indexed="64"/>
      </right>
      <top/>
      <bottom style="thin">
        <color indexed="64"/>
      </bottom>
      <diagonal/>
    </border>
    <border>
      <left/>
      <right style="medium">
        <color indexed="64"/>
      </right>
      <top style="medium">
        <color indexed="64"/>
      </top>
      <bottom style="thin">
        <color indexed="64"/>
      </bottom>
      <diagonal/>
    </border>
    <border>
      <left style="medium">
        <color rgb="FF000000"/>
      </left>
      <right style="thin">
        <color rgb="FF000000"/>
      </right>
      <top style="medium">
        <color rgb="FF000000"/>
      </top>
      <bottom/>
      <diagonal/>
    </border>
    <border>
      <left style="thin">
        <color rgb="FF000000"/>
      </left>
      <right/>
      <top style="medium">
        <color rgb="FF000000"/>
      </top>
      <bottom/>
      <diagonal/>
    </border>
    <border>
      <left/>
      <right/>
      <top style="medium">
        <color rgb="FF000000"/>
      </top>
      <bottom/>
      <diagonal/>
    </border>
    <border>
      <left/>
      <right style="thin">
        <color rgb="FF000000"/>
      </right>
      <top style="medium">
        <color rgb="FF000000"/>
      </top>
      <bottom/>
      <diagonal/>
    </border>
    <border>
      <left style="thin">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style="medium">
        <color rgb="FF000000"/>
      </right>
      <top style="medium">
        <color rgb="FF000000"/>
      </top>
      <bottom/>
      <diagonal/>
    </border>
    <border>
      <left style="medium">
        <color rgb="FF000000"/>
      </left>
      <right style="thin">
        <color rgb="FF000000"/>
      </right>
      <top/>
      <bottom/>
      <diagonal/>
    </border>
    <border>
      <left style="thin">
        <color rgb="FF000000"/>
      </left>
      <right/>
      <top/>
      <bottom/>
      <diagonal/>
    </border>
    <border>
      <left/>
      <right style="thin">
        <color rgb="FF000000"/>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medium">
        <color rgb="FF000000"/>
      </right>
      <top/>
      <bottom/>
      <diagonal/>
    </border>
    <border>
      <left style="medium">
        <color rgb="FF000000"/>
      </left>
      <right style="thin">
        <color rgb="FF000000"/>
      </right>
      <top/>
      <bottom style="thin">
        <color rgb="FF000000"/>
      </bottom>
      <diagonal/>
    </border>
    <border>
      <left style="thin">
        <color rgb="FF000000"/>
      </left>
      <right/>
      <top/>
      <bottom style="medium">
        <color rgb="FF000000"/>
      </bottom>
      <diagonal/>
    </border>
    <border>
      <left/>
      <right/>
      <top/>
      <bottom style="medium">
        <color rgb="FF000000"/>
      </bottom>
      <diagonal/>
    </border>
    <border>
      <left/>
      <right style="thin">
        <color rgb="FF000000"/>
      </right>
      <top/>
      <bottom style="medium">
        <color rgb="FF000000"/>
      </bottom>
      <diagonal/>
    </border>
    <border>
      <left style="thin">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style="medium">
        <color rgb="FF000000"/>
      </right>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top style="medium">
        <color rgb="FF000000"/>
      </top>
      <bottom style="medium">
        <color rgb="FF000000"/>
      </bottom>
      <diagonal/>
    </border>
    <border>
      <left/>
      <right/>
      <top style="medium">
        <color rgb="FF000000"/>
      </top>
      <bottom style="medium">
        <color rgb="FF000000"/>
      </bottom>
      <diagonal/>
    </border>
    <border>
      <left/>
      <right style="thin">
        <color rgb="FF000000"/>
      </right>
      <top style="medium">
        <color rgb="FF000000"/>
      </top>
      <bottom style="medium">
        <color rgb="FF000000"/>
      </bottom>
      <diagonal/>
    </border>
    <border>
      <left style="medium">
        <color rgb="FF000000"/>
      </left>
      <right style="medium">
        <color rgb="FF000000"/>
      </right>
      <top style="medium">
        <color rgb="FF000000"/>
      </top>
      <bottom/>
      <diagonal/>
    </border>
    <border>
      <left style="medium">
        <color rgb="FF000000"/>
      </left>
      <right/>
      <top/>
      <bottom style="medium">
        <color rgb="FF000000"/>
      </bottom>
      <diagonal/>
    </border>
    <border>
      <left style="medium">
        <color rgb="FF000000"/>
      </left>
      <right/>
      <top/>
      <bottom/>
      <diagonal/>
    </border>
    <border>
      <left/>
      <right style="medium">
        <color rgb="FF000000"/>
      </right>
      <top/>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style="medium">
        <color rgb="FF000000"/>
      </right>
      <top/>
      <bottom style="medium">
        <color rgb="FF000000"/>
      </bottom>
      <diagonal/>
    </border>
    <border>
      <left style="medium">
        <color rgb="FF000000"/>
      </left>
      <right style="medium">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medium">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rgb="FF000000"/>
      </left>
      <right style="medium">
        <color rgb="FF000000"/>
      </right>
      <top/>
      <bottom style="thin">
        <color rgb="FF000000"/>
      </bottom>
      <diagonal/>
    </border>
  </borders>
  <cellStyleXfs count="15">
    <xf numFmtId="0" fontId="0" fillId="0" borderId="0"/>
    <xf numFmtId="43" fontId="1" fillId="0" borderId="0" applyFont="0" applyFill="0" applyBorder="0" applyAlignment="0" applyProtection="0"/>
    <xf numFmtId="9" fontId="1" fillId="0" borderId="0" applyFont="0" applyFill="0" applyBorder="0" applyAlignment="0" applyProtection="0"/>
    <xf numFmtId="0" fontId="2" fillId="0" borderId="0"/>
    <xf numFmtId="0" fontId="9" fillId="0" borderId="0"/>
    <xf numFmtId="0" fontId="13" fillId="0" borderId="0" applyNumberFormat="0" applyFill="0" applyBorder="0" applyAlignment="0" applyProtection="0"/>
    <xf numFmtId="0" fontId="26" fillId="0" borderId="0" applyNumberFormat="0" applyFill="0" applyBorder="0" applyAlignment="0" applyProtection="0">
      <alignment vertical="top"/>
      <protection locked="0"/>
    </xf>
    <xf numFmtId="164" fontId="27" fillId="0" borderId="0" applyFont="0" applyFill="0" applyBorder="0" applyAlignment="0" applyProtection="0"/>
    <xf numFmtId="164" fontId="1" fillId="0" borderId="0" applyFont="0" applyFill="0" applyBorder="0" applyAlignment="0" applyProtection="0"/>
    <xf numFmtId="0" fontId="9" fillId="0" borderId="0"/>
    <xf numFmtId="0" fontId="1" fillId="0" borderId="0"/>
    <xf numFmtId="0" fontId="31" fillId="15" borderId="0" applyNumberFormat="0" applyBorder="0" applyAlignment="0" applyProtection="0"/>
    <xf numFmtId="0" fontId="31" fillId="16" borderId="0" applyNumberFormat="0" applyBorder="0" applyAlignment="0" applyProtection="0"/>
    <xf numFmtId="0" fontId="38" fillId="14" borderId="0" applyNumberFormat="0" applyBorder="0" applyAlignment="0" applyProtection="0"/>
    <xf numFmtId="0" fontId="53" fillId="0" borderId="0"/>
  </cellStyleXfs>
  <cellXfs count="526">
    <xf numFmtId="0" fontId="0" fillId="0" borderId="0" xfId="0"/>
    <xf numFmtId="0" fontId="6" fillId="2" borderId="3" xfId="3" applyFont="1" applyFill="1" applyBorder="1" applyAlignment="1">
      <alignment horizontal="center" vertical="center"/>
    </xf>
    <xf numFmtId="0" fontId="6" fillId="3" borderId="3" xfId="3" applyFont="1" applyFill="1" applyBorder="1" applyAlignment="1">
      <alignment horizontal="center" vertical="center"/>
    </xf>
    <xf numFmtId="0" fontId="6" fillId="4" borderId="3" xfId="3" applyFont="1" applyFill="1" applyBorder="1" applyAlignment="1">
      <alignment horizontal="center" vertical="center"/>
    </xf>
    <xf numFmtId="0" fontId="6" fillId="5" borderId="4" xfId="3" applyFont="1" applyFill="1" applyBorder="1" applyAlignment="1">
      <alignment horizontal="center" vertical="center"/>
    </xf>
    <xf numFmtId="0" fontId="8" fillId="6" borderId="5" xfId="3" applyFont="1" applyFill="1" applyBorder="1" applyAlignment="1">
      <alignment horizontal="center"/>
    </xf>
    <xf numFmtId="0" fontId="0" fillId="0" borderId="1" xfId="0" applyBorder="1"/>
    <xf numFmtId="0" fontId="8" fillId="6" borderId="1" xfId="3" applyFont="1" applyFill="1" applyBorder="1" applyAlignment="1">
      <alignment horizontal="center"/>
    </xf>
    <xf numFmtId="1" fontId="2" fillId="7" borderId="1" xfId="1" applyNumberFormat="1" applyFont="1" applyFill="1" applyBorder="1" applyAlignment="1">
      <alignment horizontal="center"/>
    </xf>
    <xf numFmtId="0" fontId="0" fillId="0" borderId="18" xfId="0" applyBorder="1"/>
    <xf numFmtId="0" fontId="8" fillId="6" borderId="19" xfId="3" applyFont="1" applyFill="1" applyBorder="1" applyAlignment="1">
      <alignment horizontal="center"/>
    </xf>
    <xf numFmtId="1" fontId="2" fillId="7" borderId="19" xfId="1" applyNumberFormat="1" applyFont="1" applyFill="1" applyBorder="1" applyAlignment="1">
      <alignment horizontal="center"/>
    </xf>
    <xf numFmtId="9" fontId="0" fillId="0" borderId="20" xfId="2" applyFont="1" applyBorder="1"/>
    <xf numFmtId="0" fontId="0" fillId="0" borderId="21" xfId="0" applyBorder="1"/>
    <xf numFmtId="9" fontId="0" fillId="0" borderId="22" xfId="2" applyFont="1" applyBorder="1"/>
    <xf numFmtId="0" fontId="0" fillId="0" borderId="23" xfId="0" applyBorder="1"/>
    <xf numFmtId="0" fontId="0" fillId="0" borderId="5" xfId="0" applyBorder="1"/>
    <xf numFmtId="1" fontId="2" fillId="7" borderId="5" xfId="1" applyNumberFormat="1" applyFont="1" applyFill="1" applyBorder="1" applyAlignment="1">
      <alignment horizontal="center"/>
    </xf>
    <xf numFmtId="9" fontId="0" fillId="0" borderId="24" xfId="2" applyFont="1" applyBorder="1"/>
    <xf numFmtId="0" fontId="0" fillId="0" borderId="14" xfId="0" applyBorder="1"/>
    <xf numFmtId="0" fontId="0" fillId="0" borderId="26" xfId="0" applyBorder="1"/>
    <xf numFmtId="0" fontId="0" fillId="0" borderId="28" xfId="0" applyBorder="1"/>
    <xf numFmtId="0" fontId="0" fillId="0" borderId="29" xfId="0" applyBorder="1"/>
    <xf numFmtId="9" fontId="2" fillId="7" borderId="20" xfId="2" applyFont="1" applyFill="1" applyBorder="1" applyAlignment="1">
      <alignment horizontal="center"/>
    </xf>
    <xf numFmtId="9" fontId="2" fillId="7" borderId="22" xfId="2" applyFont="1" applyFill="1" applyBorder="1" applyAlignment="1">
      <alignment horizontal="center"/>
    </xf>
    <xf numFmtId="9" fontId="2" fillId="7" borderId="24" xfId="2" applyFont="1" applyFill="1" applyBorder="1" applyAlignment="1">
      <alignment horizontal="center"/>
    </xf>
    <xf numFmtId="0" fontId="10" fillId="9" borderId="30" xfId="0" applyFont="1" applyFill="1" applyBorder="1" applyAlignment="1">
      <alignment horizontal="center"/>
    </xf>
    <xf numFmtId="0" fontId="7" fillId="9" borderId="2" xfId="3" applyFont="1" applyFill="1" applyBorder="1" applyAlignment="1">
      <alignment horizontal="center" vertical="center"/>
    </xf>
    <xf numFmtId="0" fontId="0" fillId="0" borderId="0" xfId="0" applyAlignment="1">
      <alignment wrapText="1"/>
    </xf>
    <xf numFmtId="0" fontId="0" fillId="7" borderId="36" xfId="0" applyFill="1" applyBorder="1"/>
    <xf numFmtId="0" fontId="0" fillId="7" borderId="37" xfId="0" applyFill="1" applyBorder="1"/>
    <xf numFmtId="0" fontId="0" fillId="7" borderId="38" xfId="0" applyFill="1" applyBorder="1"/>
    <xf numFmtId="0" fontId="0" fillId="7" borderId="15" xfId="0" applyFill="1" applyBorder="1"/>
    <xf numFmtId="0" fontId="0" fillId="7" borderId="0" xfId="0" applyFill="1" applyBorder="1"/>
    <xf numFmtId="0" fontId="0" fillId="7" borderId="16" xfId="0" applyFill="1" applyBorder="1"/>
    <xf numFmtId="0" fontId="0" fillId="7" borderId="7" xfId="0" applyFill="1" applyBorder="1"/>
    <xf numFmtId="0" fontId="0" fillId="7" borderId="4" xfId="0" applyFill="1" applyBorder="1"/>
    <xf numFmtId="0" fontId="0" fillId="7" borderId="8" xfId="0" applyFill="1" applyBorder="1"/>
    <xf numFmtId="0" fontId="0" fillId="7" borderId="0" xfId="0" applyFill="1"/>
    <xf numFmtId="0" fontId="15" fillId="7" borderId="15" xfId="0" applyFont="1" applyFill="1" applyBorder="1" applyAlignment="1">
      <alignment horizontal="justify" vertical="center"/>
    </xf>
    <xf numFmtId="0" fontId="18" fillId="7" borderId="0" xfId="0" applyFont="1" applyFill="1" applyBorder="1"/>
    <xf numFmtId="0" fontId="15" fillId="7" borderId="7" xfId="0" applyFont="1" applyFill="1" applyBorder="1" applyAlignment="1">
      <alignment horizontal="justify" vertical="center"/>
    </xf>
    <xf numFmtId="0" fontId="17" fillId="0" borderId="30" xfId="0" applyFont="1" applyBorder="1"/>
    <xf numFmtId="14" fontId="16" fillId="0" borderId="32" xfId="0" applyNumberFormat="1" applyFont="1" applyBorder="1"/>
    <xf numFmtId="0" fontId="16" fillId="0" borderId="0" xfId="0" applyFont="1"/>
    <xf numFmtId="9" fontId="0" fillId="0" borderId="42" xfId="2" applyFont="1" applyBorder="1"/>
    <xf numFmtId="9" fontId="0" fillId="0" borderId="43" xfId="2" applyFont="1" applyBorder="1"/>
    <xf numFmtId="9" fontId="0" fillId="0" borderId="44" xfId="2" applyFont="1" applyBorder="1"/>
    <xf numFmtId="0" fontId="0" fillId="0" borderId="27" xfId="0" applyBorder="1" applyAlignment="1">
      <alignment horizontal="center"/>
    </xf>
    <xf numFmtId="0" fontId="0" fillId="0" borderId="28" xfId="0" applyBorder="1" applyAlignment="1">
      <alignment horizontal="center"/>
    </xf>
    <xf numFmtId="9" fontId="0" fillId="7" borderId="37" xfId="0" applyNumberFormat="1" applyFill="1" applyBorder="1"/>
    <xf numFmtId="9" fontId="0" fillId="7" borderId="0" xfId="0" applyNumberFormat="1" applyFill="1" applyBorder="1"/>
    <xf numFmtId="0" fontId="21" fillId="0" borderId="0" xfId="0" applyFont="1" applyAlignment="1">
      <alignment horizontal="center" vertical="center" wrapText="1"/>
    </xf>
    <xf numFmtId="0" fontId="21" fillId="7" borderId="0" xfId="0" applyFont="1" applyFill="1" applyAlignment="1">
      <alignment horizontal="center" vertical="center"/>
    </xf>
    <xf numFmtId="0" fontId="21" fillId="0" borderId="0" xfId="0" applyFont="1" applyAlignment="1">
      <alignment horizontal="center" vertical="center"/>
    </xf>
    <xf numFmtId="0" fontId="21" fillId="7" borderId="0" xfId="0" applyFont="1" applyFill="1" applyAlignment="1">
      <alignment horizontal="left" vertical="top"/>
    </xf>
    <xf numFmtId="0" fontId="21" fillId="0" borderId="1" xfId="0" applyNumberFormat="1" applyFont="1" applyFill="1" applyBorder="1" applyAlignment="1">
      <alignment horizontal="left" vertical="top"/>
    </xf>
    <xf numFmtId="0" fontId="21" fillId="7" borderId="0" xfId="0" applyFont="1" applyFill="1" applyBorder="1" applyAlignment="1">
      <alignment horizontal="left" vertical="top"/>
    </xf>
    <xf numFmtId="0" fontId="21" fillId="7" borderId="0" xfId="0" applyFont="1" applyFill="1"/>
    <xf numFmtId="0" fontId="21" fillId="0" borderId="0" xfId="0" applyFont="1"/>
    <xf numFmtId="0" fontId="21" fillId="0" borderId="0" xfId="0" applyFont="1" applyAlignment="1">
      <alignment horizontal="left" vertical="center" wrapText="1"/>
    </xf>
    <xf numFmtId="0" fontId="21" fillId="0" borderId="1" xfId="0" applyNumberFormat="1" applyFont="1" applyFill="1" applyBorder="1" applyAlignment="1">
      <alignment horizontal="left" vertical="top" wrapText="1"/>
    </xf>
    <xf numFmtId="0" fontId="21" fillId="0" borderId="1" xfId="0" applyFont="1" applyFill="1" applyBorder="1" applyAlignment="1">
      <alignment horizontal="left" vertical="top"/>
    </xf>
    <xf numFmtId="0" fontId="21" fillId="0" borderId="1" xfId="0" applyFont="1" applyFill="1" applyBorder="1" applyAlignment="1">
      <alignment horizontal="left" vertical="top" wrapText="1"/>
    </xf>
    <xf numFmtId="0" fontId="22" fillId="0" borderId="1" xfId="0" applyNumberFormat="1" applyFont="1" applyFill="1" applyBorder="1" applyAlignment="1">
      <alignment horizontal="left" vertical="top" wrapText="1"/>
    </xf>
    <xf numFmtId="165" fontId="22" fillId="0" borderId="1" xfId="0" applyNumberFormat="1" applyFont="1" applyFill="1" applyBorder="1" applyAlignment="1">
      <alignment horizontal="left" vertical="top" wrapText="1"/>
    </xf>
    <xf numFmtId="0" fontId="21" fillId="0" borderId="1" xfId="0" applyNumberFormat="1" applyFont="1" applyFill="1" applyBorder="1" applyAlignment="1">
      <alignment horizontal="left" vertical="center" wrapText="1"/>
    </xf>
    <xf numFmtId="166" fontId="22" fillId="0" borderId="1" xfId="0" applyNumberFormat="1" applyFont="1" applyFill="1" applyBorder="1" applyAlignment="1">
      <alignment horizontal="left" vertical="top" wrapText="1"/>
    </xf>
    <xf numFmtId="0" fontId="22" fillId="0" borderId="1" xfId="0" applyFont="1" applyFill="1" applyBorder="1" applyAlignment="1">
      <alignment horizontal="left" vertical="top" wrapText="1"/>
    </xf>
    <xf numFmtId="166" fontId="25" fillId="0" borderId="1" xfId="0" applyNumberFormat="1" applyFont="1" applyFill="1" applyBorder="1" applyAlignment="1">
      <alignment horizontal="left" vertical="top" wrapText="1"/>
    </xf>
    <xf numFmtId="0" fontId="21" fillId="0" borderId="0" xfId="0" applyFont="1" applyFill="1" applyAlignment="1">
      <alignment horizontal="left" vertical="top"/>
    </xf>
    <xf numFmtId="0" fontId="17" fillId="0" borderId="1" xfId="0" applyFont="1" applyBorder="1" applyAlignment="1">
      <alignment horizontal="center" vertical="center"/>
    </xf>
    <xf numFmtId="0" fontId="29" fillId="7" borderId="15" xfId="0" applyFont="1" applyFill="1" applyBorder="1" applyAlignment="1">
      <alignment horizontal="left" vertical="center" wrapText="1"/>
    </xf>
    <xf numFmtId="0" fontId="29" fillId="7" borderId="0" xfId="0" applyFont="1" applyFill="1" applyBorder="1" applyAlignment="1">
      <alignment horizontal="left" vertical="center" wrapText="1"/>
    </xf>
    <xf numFmtId="0" fontId="29" fillId="7" borderId="16" xfId="0" applyFont="1" applyFill="1" applyBorder="1" applyAlignment="1">
      <alignment horizontal="left" vertical="center" wrapText="1"/>
    </xf>
    <xf numFmtId="0" fontId="29" fillId="7" borderId="2" xfId="0" applyFont="1" applyFill="1" applyBorder="1" applyAlignment="1">
      <alignment horizontal="left" vertical="center" wrapText="1"/>
    </xf>
    <xf numFmtId="0" fontId="29" fillId="7" borderId="39" xfId="0" applyFont="1" applyFill="1" applyBorder="1" applyAlignment="1">
      <alignment horizontal="left" vertical="center" wrapText="1"/>
    </xf>
    <xf numFmtId="0" fontId="29" fillId="7" borderId="40" xfId="0" applyFont="1" applyFill="1" applyBorder="1" applyAlignment="1">
      <alignment horizontal="left" vertical="center" wrapText="1"/>
    </xf>
    <xf numFmtId="0" fontId="18" fillId="7" borderId="39" xfId="0" applyFont="1" applyFill="1" applyBorder="1" applyAlignment="1">
      <alignment horizontal="left" vertical="center"/>
    </xf>
    <xf numFmtId="0" fontId="17" fillId="0" borderId="0" xfId="0" applyFont="1" applyBorder="1"/>
    <xf numFmtId="14" fontId="16" fillId="0" borderId="0" xfId="0" applyNumberFormat="1" applyFont="1" applyBorder="1"/>
    <xf numFmtId="0" fontId="18" fillId="7" borderId="0" xfId="0" applyFont="1" applyFill="1" applyBorder="1" applyAlignment="1">
      <alignment horizontal="left" vertical="center"/>
    </xf>
    <xf numFmtId="0" fontId="17" fillId="10" borderId="1" xfId="0" applyFont="1" applyFill="1" applyBorder="1" applyAlignment="1">
      <alignment horizontal="center" vertical="center" wrapText="1"/>
    </xf>
    <xf numFmtId="0" fontId="16" fillId="0" borderId="1" xfId="0" applyFont="1" applyBorder="1" applyAlignment="1">
      <alignment wrapText="1"/>
    </xf>
    <xf numFmtId="0" fontId="16" fillId="0" borderId="1" xfId="0" applyFont="1" applyBorder="1"/>
    <xf numFmtId="0" fontId="16" fillId="0" borderId="1" xfId="0" applyFont="1" applyBorder="1" applyAlignment="1">
      <alignment vertical="center" wrapText="1"/>
    </xf>
    <xf numFmtId="0" fontId="16" fillId="0" borderId="1" xfId="0" applyFont="1" applyBorder="1" applyAlignment="1">
      <alignment vertical="center"/>
    </xf>
    <xf numFmtId="0" fontId="16" fillId="0" borderId="1" xfId="0" applyFont="1" applyBorder="1" applyAlignment="1">
      <alignment horizontal="center" vertical="center"/>
    </xf>
    <xf numFmtId="0" fontId="16" fillId="0" borderId="1" xfId="0" applyFont="1" applyBorder="1" applyAlignment="1">
      <alignment horizontal="left" vertical="center" wrapText="1"/>
    </xf>
    <xf numFmtId="0" fontId="0" fillId="0" borderId="1" xfId="0" applyBorder="1" applyAlignment="1">
      <alignment horizontal="left" vertical="center"/>
    </xf>
    <xf numFmtId="0" fontId="16" fillId="0" borderId="1" xfId="0" applyFont="1" applyBorder="1" applyAlignment="1">
      <alignment horizontal="left" vertical="center"/>
    </xf>
    <xf numFmtId="0" fontId="18" fillId="10" borderId="1" xfId="0" applyFont="1" applyFill="1" applyBorder="1" applyAlignment="1">
      <alignment horizontal="center" wrapText="1"/>
    </xf>
    <xf numFmtId="0" fontId="18" fillId="10" borderId="1" xfId="0" applyFont="1" applyFill="1" applyBorder="1" applyAlignment="1">
      <alignment horizontal="center" vertical="center" wrapText="1"/>
    </xf>
    <xf numFmtId="0" fontId="30" fillId="0" borderId="1" xfId="0" applyFont="1" applyBorder="1" applyAlignment="1">
      <alignment horizontal="left" vertical="center" wrapText="1"/>
    </xf>
    <xf numFmtId="0" fontId="0" fillId="18" borderId="0" xfId="0" applyFill="1"/>
    <xf numFmtId="0" fontId="17" fillId="7" borderId="45" xfId="0" applyFont="1" applyFill="1" applyBorder="1" applyAlignment="1">
      <alignment vertical="center"/>
    </xf>
    <xf numFmtId="0" fontId="0" fillId="7" borderId="0" xfId="0" applyFill="1" applyAlignment="1">
      <alignment wrapText="1"/>
    </xf>
    <xf numFmtId="0" fontId="17" fillId="7" borderId="0" xfId="0" applyFont="1" applyFill="1" applyBorder="1" applyAlignment="1">
      <alignment vertical="center"/>
    </xf>
    <xf numFmtId="0" fontId="0" fillId="7" borderId="0" xfId="0" applyFill="1" applyBorder="1" applyAlignment="1">
      <alignment horizontal="center"/>
    </xf>
    <xf numFmtId="0" fontId="16" fillId="0" borderId="18" xfId="0" applyFont="1" applyBorder="1" applyAlignment="1">
      <alignment vertical="center"/>
    </xf>
    <xf numFmtId="0" fontId="16" fillId="0" borderId="21" xfId="0" applyFont="1" applyBorder="1"/>
    <xf numFmtId="0" fontId="0" fillId="0" borderId="15" xfId="0" applyBorder="1"/>
    <xf numFmtId="0" fontId="0" fillId="0" borderId="0" xfId="0" applyBorder="1"/>
    <xf numFmtId="0" fontId="0" fillId="0" borderId="16" xfId="0" applyBorder="1"/>
    <xf numFmtId="0" fontId="17" fillId="10" borderId="21" xfId="0" applyFont="1" applyFill="1" applyBorder="1" applyAlignment="1">
      <alignment horizontal="center" vertical="center" wrapText="1"/>
    </xf>
    <xf numFmtId="0" fontId="17" fillId="10" borderId="22" xfId="0" applyFont="1" applyFill="1" applyBorder="1" applyAlignment="1">
      <alignment horizontal="center" vertical="center" wrapText="1"/>
    </xf>
    <xf numFmtId="0" fontId="16" fillId="0" borderId="22" xfId="0" applyFont="1" applyBorder="1" applyAlignment="1">
      <alignment horizontal="left" vertical="center"/>
    </xf>
    <xf numFmtId="0" fontId="16" fillId="0" borderId="22" xfId="0" applyFont="1" applyBorder="1" applyAlignment="1">
      <alignment wrapText="1"/>
    </xf>
    <xf numFmtId="0" fontId="16" fillId="0" borderId="5" xfId="0" applyFont="1" applyBorder="1" applyAlignment="1">
      <alignment horizontal="left" vertical="center" wrapText="1"/>
    </xf>
    <xf numFmtId="0" fontId="16" fillId="0" borderId="5" xfId="0" applyFont="1" applyBorder="1" applyAlignment="1">
      <alignment wrapText="1"/>
    </xf>
    <xf numFmtId="0" fontId="16" fillId="0" borderId="24" xfId="0" applyFont="1" applyBorder="1" applyAlignment="1">
      <alignment wrapText="1"/>
    </xf>
    <xf numFmtId="0" fontId="34" fillId="20" borderId="1" xfId="0" applyFont="1" applyFill="1" applyBorder="1" applyAlignment="1">
      <alignment horizontal="center"/>
    </xf>
    <xf numFmtId="0" fontId="17" fillId="0" borderId="1" xfId="0" applyFont="1" applyBorder="1" applyAlignment="1">
      <alignment horizontal="left" vertical="center"/>
    </xf>
    <xf numFmtId="0" fontId="35" fillId="0" borderId="1" xfId="5" quotePrefix="1" applyFont="1" applyBorder="1" applyAlignment="1">
      <alignment horizontal="center" vertical="center" wrapText="1"/>
    </xf>
    <xf numFmtId="0" fontId="17" fillId="0" borderId="1" xfId="0" applyFont="1" applyBorder="1" applyAlignment="1">
      <alignment horizontal="left" vertical="center" wrapText="1"/>
    </xf>
    <xf numFmtId="0" fontId="35" fillId="0" borderId="1" xfId="5" applyFont="1" applyBorder="1" applyAlignment="1">
      <alignment horizontal="center" vertical="center"/>
    </xf>
    <xf numFmtId="0" fontId="35" fillId="0" borderId="1" xfId="5" quotePrefix="1" applyFont="1" applyBorder="1" applyAlignment="1">
      <alignment horizontal="center" vertical="center"/>
    </xf>
    <xf numFmtId="0" fontId="17" fillId="0" borderId="1" xfId="0" applyFont="1" applyBorder="1" applyAlignment="1">
      <alignment vertical="center" wrapText="1"/>
    </xf>
    <xf numFmtId="0" fontId="35" fillId="0" borderId="1" xfId="5" quotePrefix="1" applyFont="1" applyBorder="1"/>
    <xf numFmtId="0" fontId="36" fillId="0" borderId="0" xfId="0" applyFont="1"/>
    <xf numFmtId="0" fontId="36" fillId="0" borderId="0" xfId="0" applyFont="1" applyAlignment="1">
      <alignment horizontal="center"/>
    </xf>
    <xf numFmtId="0" fontId="36" fillId="21" borderId="1" xfId="0" applyFont="1" applyFill="1" applyBorder="1" applyAlignment="1">
      <alignment horizontal="center"/>
    </xf>
    <xf numFmtId="0" fontId="36" fillId="17" borderId="1" xfId="0" applyFont="1" applyFill="1" applyBorder="1" applyAlignment="1">
      <alignment horizontal="center"/>
    </xf>
    <xf numFmtId="0" fontId="21" fillId="24" borderId="0" xfId="0" applyFont="1" applyFill="1" applyBorder="1" applyAlignment="1">
      <alignment horizontal="left" vertical="top"/>
    </xf>
    <xf numFmtId="0" fontId="21" fillId="24" borderId="0" xfId="0" applyNumberFormat="1" applyFont="1" applyFill="1" applyBorder="1" applyAlignment="1">
      <alignment horizontal="left" vertical="top"/>
    </xf>
    <xf numFmtId="165" fontId="22" fillId="24" borderId="0" xfId="0" applyNumberFormat="1" applyFont="1" applyFill="1" applyBorder="1" applyAlignment="1">
      <alignment horizontal="left" vertical="top" wrapText="1"/>
    </xf>
    <xf numFmtId="166" fontId="22" fillId="24" borderId="0" xfId="0" applyNumberFormat="1" applyFont="1" applyFill="1" applyBorder="1" applyAlignment="1">
      <alignment horizontal="left" vertical="top" wrapText="1"/>
    </xf>
    <xf numFmtId="0" fontId="39" fillId="13" borderId="21" xfId="0" applyFont="1" applyFill="1" applyBorder="1" applyAlignment="1">
      <alignment horizontal="left" vertical="center" wrapText="1"/>
    </xf>
    <xf numFmtId="0" fontId="39" fillId="13" borderId="23" xfId="0" applyFont="1" applyFill="1" applyBorder="1" applyAlignment="1">
      <alignment horizontal="left" vertical="center" wrapText="1"/>
    </xf>
    <xf numFmtId="0" fontId="21" fillId="0" borderId="21" xfId="0" applyNumberFormat="1" applyFont="1" applyFill="1" applyBorder="1" applyAlignment="1">
      <alignment horizontal="left" vertical="top" wrapText="1"/>
    </xf>
    <xf numFmtId="0" fontId="21" fillId="0" borderId="22" xfId="0" applyNumberFormat="1" applyFont="1" applyFill="1" applyBorder="1" applyAlignment="1">
      <alignment horizontal="left" vertical="top"/>
    </xf>
    <xf numFmtId="0" fontId="21" fillId="24" borderId="16" xfId="0" applyNumberFormat="1" applyFont="1" applyFill="1" applyBorder="1" applyAlignment="1">
      <alignment horizontal="left" vertical="top"/>
    </xf>
    <xf numFmtId="0" fontId="22" fillId="0" borderId="21" xfId="0" applyNumberFormat="1" applyFont="1" applyFill="1" applyBorder="1" applyAlignment="1">
      <alignment horizontal="left" vertical="top" wrapText="1"/>
    </xf>
    <xf numFmtId="166" fontId="22" fillId="0" borderId="21" xfId="0" applyNumberFormat="1" applyFont="1" applyFill="1" applyBorder="1" applyAlignment="1">
      <alignment horizontal="left" vertical="top" wrapText="1"/>
    </xf>
    <xf numFmtId="0" fontId="23" fillId="10" borderId="23" xfId="0" applyNumberFormat="1" applyFont="1" applyFill="1" applyBorder="1" applyAlignment="1">
      <alignment horizontal="left" vertical="top" wrapText="1"/>
    </xf>
    <xf numFmtId="0" fontId="21" fillId="0" borderId="5" xfId="0" applyNumberFormat="1" applyFont="1" applyFill="1" applyBorder="1" applyAlignment="1">
      <alignment horizontal="left" vertical="top" wrapText="1"/>
    </xf>
    <xf numFmtId="0" fontId="44" fillId="0" borderId="1" xfId="0" applyFont="1" applyFill="1" applyBorder="1" applyAlignment="1">
      <alignment horizontal="left"/>
    </xf>
    <xf numFmtId="0" fontId="44" fillId="0" borderId="1" xfId="0" applyFont="1" applyFill="1" applyBorder="1" applyAlignment="1">
      <alignment horizontal="center" vertical="center" wrapText="1"/>
    </xf>
    <xf numFmtId="0" fontId="44" fillId="0" borderId="1" xfId="0" applyFont="1" applyFill="1" applyBorder="1" applyAlignment="1">
      <alignment horizontal="center"/>
    </xf>
    <xf numFmtId="0" fontId="16" fillId="0" borderId="18" xfId="0" applyFont="1" applyFill="1" applyBorder="1" applyAlignment="1">
      <alignment horizontal="center" vertical="center"/>
    </xf>
    <xf numFmtId="0" fontId="42" fillId="0" borderId="1" xfId="0" applyFont="1" applyFill="1" applyBorder="1" applyAlignment="1">
      <alignment horizontal="center" vertical="center" wrapText="1"/>
    </xf>
    <xf numFmtId="0" fontId="42" fillId="0" borderId="1" xfId="0" applyFont="1" applyFill="1" applyBorder="1" applyAlignment="1">
      <alignment horizontal="center" wrapText="1"/>
    </xf>
    <xf numFmtId="0" fontId="16" fillId="11" borderId="1" xfId="11" applyFont="1" applyFill="1" applyBorder="1" applyAlignment="1">
      <alignment horizontal="center" vertical="center"/>
    </xf>
    <xf numFmtId="0" fontId="16" fillId="11" borderId="1" xfId="11" applyFont="1" applyFill="1" applyBorder="1" applyAlignment="1">
      <alignment horizontal="center" vertical="center" wrapText="1"/>
    </xf>
    <xf numFmtId="0" fontId="44" fillId="0" borderId="1" xfId="0" applyFont="1" applyFill="1" applyBorder="1" applyAlignment="1">
      <alignment wrapText="1"/>
    </xf>
    <xf numFmtId="0" fontId="16" fillId="7" borderId="0" xfId="0" applyFont="1" applyFill="1"/>
    <xf numFmtId="9" fontId="16" fillId="7" borderId="0" xfId="2" applyFont="1" applyFill="1"/>
    <xf numFmtId="0" fontId="16" fillId="0" borderId="15" xfId="0" applyFont="1" applyFill="1" applyBorder="1"/>
    <xf numFmtId="0" fontId="16" fillId="0" borderId="0" xfId="0" applyFont="1" applyFill="1" applyBorder="1"/>
    <xf numFmtId="0" fontId="16" fillId="0" borderId="16" xfId="0" applyFont="1" applyFill="1" applyBorder="1"/>
    <xf numFmtId="0" fontId="42" fillId="0" borderId="21" xfId="0" applyFont="1" applyFill="1" applyBorder="1" applyAlignment="1">
      <alignment horizontal="center" vertical="center" wrapText="1"/>
    </xf>
    <xf numFmtId="0" fontId="42" fillId="0" borderId="22" xfId="0" applyFont="1" applyFill="1" applyBorder="1" applyAlignment="1">
      <alignment horizontal="center" vertical="center" wrapText="1"/>
    </xf>
    <xf numFmtId="0" fontId="16" fillId="11" borderId="21" xfId="11" applyFont="1" applyFill="1" applyBorder="1" applyAlignment="1">
      <alignment horizontal="center" vertical="center"/>
    </xf>
    <xf numFmtId="0" fontId="16" fillId="11" borderId="22" xfId="11" applyFont="1" applyFill="1" applyBorder="1" applyAlignment="1">
      <alignment horizontal="center" vertical="center" wrapText="1"/>
    </xf>
    <xf numFmtId="0" fontId="44" fillId="0" borderId="21" xfId="0" applyFont="1" applyFill="1" applyBorder="1" applyAlignment="1">
      <alignment horizontal="center"/>
    </xf>
    <xf numFmtId="0" fontId="44" fillId="0" borderId="22" xfId="0" applyFont="1" applyFill="1" applyBorder="1" applyAlignment="1">
      <alignment horizontal="center" vertical="center" wrapText="1"/>
    </xf>
    <xf numFmtId="0" fontId="43" fillId="0" borderId="23" xfId="12" applyFont="1" applyFill="1" applyBorder="1"/>
    <xf numFmtId="0" fontId="43" fillId="0" borderId="5" xfId="12" applyFont="1" applyFill="1" applyBorder="1"/>
    <xf numFmtId="0" fontId="43" fillId="0" borderId="5" xfId="12" applyFont="1" applyFill="1" applyBorder="1" applyAlignment="1">
      <alignment horizontal="center"/>
    </xf>
    <xf numFmtId="0" fontId="45" fillId="24" borderId="5" xfId="0" applyFont="1" applyFill="1" applyBorder="1" applyAlignment="1">
      <alignment horizontal="center" vertical="center" wrapText="1"/>
    </xf>
    <xf numFmtId="0" fontId="45" fillId="24" borderId="24" xfId="0" applyFont="1" applyFill="1" applyBorder="1" applyAlignment="1">
      <alignment horizontal="center" vertical="center" wrapText="1"/>
    </xf>
    <xf numFmtId="0" fontId="36" fillId="0" borderId="1" xfId="0" applyFont="1" applyBorder="1"/>
    <xf numFmtId="0" fontId="36" fillId="7" borderId="0" xfId="0" applyFont="1" applyFill="1"/>
    <xf numFmtId="0" fontId="37" fillId="7" borderId="0" xfId="0" applyFont="1" applyFill="1" applyBorder="1" applyAlignment="1">
      <alignment horizontal="center"/>
    </xf>
    <xf numFmtId="0" fontId="36" fillId="7" borderId="0" xfId="0" applyFont="1" applyFill="1" applyBorder="1"/>
    <xf numFmtId="0" fontId="36" fillId="7" borderId="0" xfId="0" applyFont="1" applyFill="1" applyBorder="1" applyAlignment="1">
      <alignment horizontal="center"/>
    </xf>
    <xf numFmtId="0" fontId="37" fillId="7" borderId="0" xfId="0" applyFont="1" applyFill="1" applyBorder="1"/>
    <xf numFmtId="0" fontId="47" fillId="11" borderId="1" xfId="0" applyFont="1" applyFill="1" applyBorder="1" applyAlignment="1">
      <alignment horizontal="center"/>
    </xf>
    <xf numFmtId="0" fontId="48" fillId="0" borderId="1" xfId="0" applyFont="1" applyBorder="1" applyAlignment="1">
      <alignment horizontal="center"/>
    </xf>
    <xf numFmtId="0" fontId="36" fillId="0" borderId="55" xfId="0" applyFont="1" applyBorder="1"/>
    <xf numFmtId="0" fontId="48" fillId="0" borderId="1" xfId="0" applyFont="1" applyBorder="1"/>
    <xf numFmtId="0" fontId="47" fillId="11" borderId="1" xfId="0" applyFont="1" applyFill="1" applyBorder="1"/>
    <xf numFmtId="0" fontId="47" fillId="0" borderId="0" xfId="0" applyFont="1"/>
    <xf numFmtId="0" fontId="36" fillId="0" borderId="0" xfId="0" applyFont="1" applyFill="1" applyBorder="1"/>
    <xf numFmtId="0" fontId="36" fillId="0" borderId="0" xfId="0" applyFont="1" applyFill="1" applyBorder="1" applyAlignment="1">
      <alignment horizontal="center"/>
    </xf>
    <xf numFmtId="0" fontId="36" fillId="0" borderId="0" xfId="0" applyFont="1" applyBorder="1"/>
    <xf numFmtId="0" fontId="13" fillId="7" borderId="0" xfId="5" applyFill="1"/>
    <xf numFmtId="0" fontId="16" fillId="0" borderId="1" xfId="0" applyFont="1" applyFill="1" applyBorder="1" applyAlignment="1">
      <alignment horizontal="center" vertical="center"/>
    </xf>
    <xf numFmtId="0" fontId="17" fillId="0" borderId="1" xfId="0" applyFont="1" applyFill="1" applyBorder="1" applyAlignment="1">
      <alignment vertical="center" wrapText="1"/>
    </xf>
    <xf numFmtId="0" fontId="36" fillId="0" borderId="56" xfId="0" applyFont="1" applyBorder="1" applyAlignment="1">
      <alignment horizontal="center"/>
    </xf>
    <xf numFmtId="0" fontId="17" fillId="7" borderId="0" xfId="0" applyFont="1" applyFill="1" applyBorder="1" applyAlignment="1">
      <alignment vertical="center" wrapText="1"/>
    </xf>
    <xf numFmtId="0" fontId="47" fillId="0" borderId="1" xfId="0" applyFont="1" applyBorder="1" applyAlignment="1">
      <alignment horizontal="center" vertical="center"/>
    </xf>
    <xf numFmtId="0" fontId="47" fillId="0" borderId="1" xfId="0" applyFont="1" applyBorder="1" applyAlignment="1">
      <alignment horizontal="center" vertical="center" wrapText="1"/>
    </xf>
    <xf numFmtId="0" fontId="47" fillId="22" borderId="1" xfId="0" applyFont="1" applyFill="1" applyBorder="1" applyAlignment="1">
      <alignment horizontal="center" vertical="center" wrapText="1"/>
    </xf>
    <xf numFmtId="0" fontId="47" fillId="17" borderId="1" xfId="0" applyFont="1" applyFill="1" applyBorder="1" applyAlignment="1">
      <alignment horizontal="center" vertical="center" wrapText="1"/>
    </xf>
    <xf numFmtId="0" fontId="48" fillId="0" borderId="0" xfId="0" applyFont="1"/>
    <xf numFmtId="0" fontId="16" fillId="20" borderId="1" xfId="0" applyFont="1" applyFill="1" applyBorder="1" applyAlignment="1">
      <alignment horizontal="center"/>
    </xf>
    <xf numFmtId="9" fontId="34" fillId="20" borderId="1" xfId="0" applyNumberFormat="1" applyFont="1" applyFill="1" applyBorder="1" applyAlignment="1">
      <alignment horizontal="center" wrapText="1"/>
    </xf>
    <xf numFmtId="9" fontId="34" fillId="23" borderId="1" xfId="0" applyNumberFormat="1" applyFont="1" applyFill="1" applyBorder="1" applyAlignment="1">
      <alignment horizontal="center" wrapText="1"/>
    </xf>
    <xf numFmtId="10" fontId="34" fillId="20" borderId="1" xfId="0" applyNumberFormat="1" applyFont="1" applyFill="1" applyBorder="1" applyAlignment="1">
      <alignment horizontal="center" vertical="center" wrapText="1"/>
    </xf>
    <xf numFmtId="0" fontId="16" fillId="20" borderId="1" xfId="0" applyFont="1" applyFill="1" applyBorder="1" applyAlignment="1">
      <alignment horizontal="center" vertical="center" wrapText="1"/>
    </xf>
    <xf numFmtId="0" fontId="16" fillId="20" borderId="1" xfId="0" applyFont="1" applyFill="1" applyBorder="1" applyAlignment="1">
      <alignment horizontal="center" wrapText="1"/>
    </xf>
    <xf numFmtId="0" fontId="48" fillId="22" borderId="1" xfId="0" applyFont="1" applyFill="1" applyBorder="1" applyAlignment="1">
      <alignment horizontal="center"/>
    </xf>
    <xf numFmtId="167" fontId="48" fillId="0" borderId="1" xfId="0" applyNumberFormat="1" applyFont="1" applyBorder="1" applyAlignment="1">
      <alignment horizontal="center"/>
    </xf>
    <xf numFmtId="167" fontId="48" fillId="0" borderId="1" xfId="0" applyNumberFormat="1" applyFont="1" applyBorder="1" applyAlignment="1">
      <alignment horizontal="center" wrapText="1"/>
    </xf>
    <xf numFmtId="1" fontId="48" fillId="17" borderId="1" xfId="0" applyNumberFormat="1" applyFont="1" applyFill="1" applyBorder="1" applyAlignment="1">
      <alignment horizontal="center" wrapText="1"/>
    </xf>
    <xf numFmtId="1" fontId="48" fillId="0" borderId="1" xfId="0" applyNumberFormat="1" applyFont="1" applyBorder="1" applyAlignment="1">
      <alignment horizontal="center" wrapText="1"/>
    </xf>
    <xf numFmtId="0" fontId="48" fillId="0" borderId="47" xfId="0" applyFont="1" applyBorder="1" applyAlignment="1"/>
    <xf numFmtId="0" fontId="48" fillId="0" borderId="48" xfId="0" applyFont="1" applyBorder="1" applyAlignment="1"/>
    <xf numFmtId="0" fontId="47" fillId="0" borderId="14" xfId="0" applyFont="1" applyBorder="1" applyAlignment="1"/>
    <xf numFmtId="1" fontId="47" fillId="0" borderId="1" xfId="0" applyNumberFormat="1" applyFont="1" applyBorder="1" applyAlignment="1">
      <alignment horizontal="center"/>
    </xf>
    <xf numFmtId="0" fontId="48" fillId="7" borderId="0" xfId="0" applyFont="1" applyFill="1"/>
    <xf numFmtId="0" fontId="48" fillId="7" borderId="0" xfId="0" applyFont="1" applyFill="1" applyBorder="1"/>
    <xf numFmtId="1" fontId="36" fillId="0" borderId="1" xfId="0" applyNumberFormat="1" applyFont="1" applyBorder="1"/>
    <xf numFmtId="0" fontId="47" fillId="11" borderId="1" xfId="0" applyFont="1" applyFill="1" applyBorder="1" applyAlignment="1">
      <alignment wrapText="1"/>
    </xf>
    <xf numFmtId="0" fontId="0" fillId="7" borderId="0" xfId="0" applyFill="1" applyAlignment="1"/>
    <xf numFmtId="0" fontId="17" fillId="26" borderId="36" xfId="0" applyFont="1" applyFill="1" applyBorder="1" applyAlignment="1"/>
    <xf numFmtId="0" fontId="17" fillId="26" borderId="37" xfId="0" applyFont="1" applyFill="1" applyBorder="1" applyAlignment="1"/>
    <xf numFmtId="0" fontId="17" fillId="26" borderId="38" xfId="0" applyFont="1" applyFill="1" applyBorder="1" applyAlignment="1"/>
    <xf numFmtId="0" fontId="17" fillId="26" borderId="7" xfId="0" applyFont="1" applyFill="1" applyBorder="1" applyAlignment="1"/>
    <xf numFmtId="0" fontId="17" fillId="26" borderId="4" xfId="0" applyFont="1" applyFill="1" applyBorder="1" applyAlignment="1"/>
    <xf numFmtId="0" fontId="17" fillId="26" borderId="8" xfId="0" applyFont="1" applyFill="1" applyBorder="1" applyAlignment="1"/>
    <xf numFmtId="0" fontId="17" fillId="0" borderId="15" xfId="0" applyFont="1" applyFill="1" applyBorder="1"/>
    <xf numFmtId="0" fontId="16" fillId="7" borderId="1" xfId="0" applyFont="1" applyFill="1" applyBorder="1" applyAlignment="1">
      <alignment wrapText="1"/>
    </xf>
    <xf numFmtId="0" fontId="44" fillId="0" borderId="14" xfId="0" applyFont="1" applyFill="1" applyBorder="1" applyAlignment="1">
      <alignment horizontal="center"/>
    </xf>
    <xf numFmtId="0" fontId="44" fillId="0" borderId="47" xfId="0" applyFont="1" applyFill="1" applyBorder="1" applyAlignment="1">
      <alignment horizontal="center" vertical="center" wrapText="1"/>
    </xf>
    <xf numFmtId="0" fontId="16" fillId="27" borderId="1" xfId="0" applyFont="1" applyFill="1" applyBorder="1" applyAlignment="1">
      <alignment wrapText="1"/>
    </xf>
    <xf numFmtId="0" fontId="17" fillId="7" borderId="0" xfId="0" applyFont="1" applyFill="1"/>
    <xf numFmtId="0" fontId="16" fillId="0" borderId="0" xfId="0" pivotButton="1" applyFont="1"/>
    <xf numFmtId="0" fontId="16" fillId="0" borderId="0" xfId="0" applyFont="1" applyAlignment="1">
      <alignment horizontal="left"/>
    </xf>
    <xf numFmtId="0" fontId="16" fillId="0" borderId="0" xfId="0" applyNumberFormat="1" applyFont="1"/>
    <xf numFmtId="0" fontId="10" fillId="0" borderId="22" xfId="0" applyFont="1" applyBorder="1" applyAlignment="1">
      <alignment horizontal="center"/>
    </xf>
    <xf numFmtId="0" fontId="47" fillId="11" borderId="21" xfId="0" applyFont="1" applyFill="1" applyBorder="1" applyAlignment="1">
      <alignment wrapText="1"/>
    </xf>
    <xf numFmtId="0" fontId="36" fillId="7" borderId="22" xfId="0" applyFont="1" applyFill="1" applyBorder="1"/>
    <xf numFmtId="1" fontId="36" fillId="7" borderId="22" xfId="0" applyNumberFormat="1" applyFont="1" applyFill="1" applyBorder="1"/>
    <xf numFmtId="0" fontId="47" fillId="11" borderId="23" xfId="0" applyFont="1" applyFill="1" applyBorder="1" applyAlignment="1">
      <alignment wrapText="1"/>
    </xf>
    <xf numFmtId="0" fontId="50" fillId="14" borderId="8" xfId="13" applyFont="1" applyBorder="1" applyAlignment="1">
      <alignment horizontal="center"/>
    </xf>
    <xf numFmtId="0" fontId="51" fillId="0" borderId="15" xfId="0" applyFont="1" applyFill="1" applyBorder="1"/>
    <xf numFmtId="0" fontId="52" fillId="0" borderId="15" xfId="5" applyFont="1" applyFill="1" applyBorder="1"/>
    <xf numFmtId="0" fontId="16" fillId="7" borderId="0" xfId="0" applyFont="1" applyFill="1" applyBorder="1" applyAlignment="1">
      <alignment horizontal="left" vertical="center" wrapText="1"/>
    </xf>
    <xf numFmtId="0" fontId="17" fillId="26" borderId="7" xfId="0" applyFont="1" applyFill="1" applyBorder="1" applyAlignment="1">
      <alignment horizontal="center" vertical="center"/>
    </xf>
    <xf numFmtId="0" fontId="16" fillId="7" borderId="0" xfId="0" applyFont="1" applyFill="1" applyAlignment="1">
      <alignment wrapText="1"/>
    </xf>
    <xf numFmtId="0" fontId="13" fillId="18" borderId="0" xfId="5" applyFill="1" applyAlignment="1">
      <alignment vertical="center"/>
    </xf>
    <xf numFmtId="0" fontId="18" fillId="10" borderId="10" xfId="0" applyFont="1" applyFill="1" applyBorder="1" applyAlignment="1">
      <alignment horizontal="center" vertical="center" wrapText="1"/>
    </xf>
    <xf numFmtId="0" fontId="16" fillId="0" borderId="10" xfId="0" applyFont="1" applyBorder="1" applyAlignment="1">
      <alignment vertical="center" wrapText="1"/>
    </xf>
    <xf numFmtId="0" fontId="0" fillId="18" borderId="0" xfId="0" applyFill="1" applyBorder="1" applyAlignment="1"/>
    <xf numFmtId="0" fontId="0" fillId="18" borderId="0" xfId="0" applyFill="1" applyBorder="1"/>
    <xf numFmtId="0" fontId="12" fillId="18" borderId="0" xfId="0" applyFont="1" applyFill="1" applyBorder="1" applyAlignment="1">
      <alignment vertical="center"/>
    </xf>
    <xf numFmtId="0" fontId="13" fillId="18" borderId="0" xfId="5" applyFill="1" applyBorder="1" applyAlignment="1">
      <alignment vertical="center"/>
    </xf>
    <xf numFmtId="0" fontId="30" fillId="0" borderId="0" xfId="14" applyFont="1" applyAlignment="1"/>
    <xf numFmtId="0" fontId="55" fillId="31" borderId="89" xfId="14" applyFont="1" applyFill="1" applyBorder="1" applyAlignment="1">
      <alignment horizontal="center" vertical="center"/>
    </xf>
    <xf numFmtId="0" fontId="55" fillId="32" borderId="89" xfId="14" applyFont="1" applyFill="1" applyBorder="1" applyAlignment="1">
      <alignment horizontal="center" vertical="center"/>
    </xf>
    <xf numFmtId="0" fontId="55" fillId="33" borderId="89" xfId="14" applyFont="1" applyFill="1" applyBorder="1" applyAlignment="1">
      <alignment horizontal="center" vertical="center"/>
    </xf>
    <xf numFmtId="0" fontId="55" fillId="34" borderId="74" xfId="14" applyFont="1" applyFill="1" applyBorder="1" applyAlignment="1">
      <alignment horizontal="center" vertical="center"/>
    </xf>
    <xf numFmtId="0" fontId="56" fillId="29" borderId="90" xfId="14" applyFont="1" applyFill="1" applyBorder="1" applyAlignment="1">
      <alignment horizontal="center" vertical="center"/>
    </xf>
    <xf numFmtId="0" fontId="30" fillId="0" borderId="64" xfId="14" applyFont="1" applyBorder="1"/>
    <xf numFmtId="0" fontId="30" fillId="0" borderId="93" xfId="14" applyFont="1" applyBorder="1"/>
    <xf numFmtId="0" fontId="57" fillId="35" borderId="93" xfId="14" applyFont="1" applyFill="1" applyBorder="1" applyAlignment="1">
      <alignment horizontal="center"/>
    </xf>
    <xf numFmtId="9" fontId="30" fillId="0" borderId="63" xfId="14" applyNumberFormat="1" applyFont="1" applyBorder="1"/>
    <xf numFmtId="9" fontId="30" fillId="0" borderId="1" xfId="14" applyNumberFormat="1" applyFont="1" applyBorder="1"/>
    <xf numFmtId="9" fontId="30" fillId="0" borderId="95" xfId="14" applyNumberFormat="1" applyFont="1" applyBorder="1"/>
    <xf numFmtId="14" fontId="30" fillId="0" borderId="94" xfId="14" applyNumberFormat="1" applyFont="1" applyBorder="1"/>
    <xf numFmtId="1" fontId="55" fillId="35" borderId="93" xfId="14" applyNumberFormat="1" applyFont="1" applyFill="1" applyBorder="1" applyAlignment="1">
      <alignment horizontal="center"/>
    </xf>
    <xf numFmtId="9" fontId="55" fillId="35" borderId="95" xfId="14" applyNumberFormat="1" applyFont="1" applyFill="1" applyBorder="1" applyAlignment="1">
      <alignment horizontal="center"/>
    </xf>
    <xf numFmtId="9" fontId="30" fillId="0" borderId="92" xfId="14" applyNumberFormat="1" applyFont="1" applyBorder="1"/>
    <xf numFmtId="0" fontId="30" fillId="0" borderId="70" xfId="14" applyFont="1" applyBorder="1"/>
    <xf numFmtId="0" fontId="30" fillId="0" borderId="97" xfId="14" applyFont="1" applyBorder="1"/>
    <xf numFmtId="0" fontId="57" fillId="35" borderId="97" xfId="14" applyFont="1" applyFill="1" applyBorder="1" applyAlignment="1">
      <alignment horizontal="center"/>
    </xf>
    <xf numFmtId="9" fontId="30" fillId="0" borderId="69" xfId="14" applyNumberFormat="1" applyFont="1" applyBorder="1"/>
    <xf numFmtId="0" fontId="30" fillId="0" borderId="98" xfId="14" applyFont="1" applyBorder="1"/>
    <xf numFmtId="9" fontId="30" fillId="0" borderId="99" xfId="14" applyNumberFormat="1" applyFont="1" applyBorder="1"/>
    <xf numFmtId="14" fontId="30" fillId="0" borderId="98" xfId="14" applyNumberFormat="1" applyFont="1" applyBorder="1"/>
    <xf numFmtId="1" fontId="55" fillId="35" borderId="97" xfId="14" applyNumberFormat="1" applyFont="1" applyFill="1" applyBorder="1" applyAlignment="1">
      <alignment horizontal="center"/>
    </xf>
    <xf numFmtId="9" fontId="55" fillId="35" borderId="99" xfId="14" applyNumberFormat="1" applyFont="1" applyFill="1" applyBorder="1" applyAlignment="1">
      <alignment horizontal="center"/>
    </xf>
    <xf numFmtId="0" fontId="30" fillId="0" borderId="77" xfId="14" applyFont="1" applyBorder="1"/>
    <xf numFmtId="0" fontId="30" fillId="0" borderId="101" xfId="14" applyFont="1" applyBorder="1"/>
    <xf numFmtId="0" fontId="57" fillId="35" borderId="101" xfId="14" applyFont="1" applyFill="1" applyBorder="1" applyAlignment="1">
      <alignment horizontal="center"/>
    </xf>
    <xf numFmtId="9" fontId="30" fillId="0" borderId="76" xfId="14" applyNumberFormat="1" applyFont="1" applyBorder="1"/>
    <xf numFmtId="0" fontId="30" fillId="0" borderId="102" xfId="14" applyFont="1" applyBorder="1"/>
    <xf numFmtId="9" fontId="30" fillId="0" borderId="103" xfId="14" applyNumberFormat="1" applyFont="1" applyBorder="1"/>
    <xf numFmtId="14" fontId="30" fillId="0" borderId="102" xfId="14" applyNumberFormat="1" applyFont="1" applyBorder="1"/>
    <xf numFmtId="1" fontId="55" fillId="35" borderId="101" xfId="14" applyNumberFormat="1" applyFont="1" applyFill="1" applyBorder="1" applyAlignment="1">
      <alignment horizontal="center"/>
    </xf>
    <xf numFmtId="9" fontId="55" fillId="35" borderId="103" xfId="14" applyNumberFormat="1" applyFont="1" applyFill="1" applyBorder="1" applyAlignment="1">
      <alignment horizontal="center"/>
    </xf>
    <xf numFmtId="0" fontId="30" fillId="0" borderId="0" xfId="14" applyFont="1" applyAlignment="1"/>
    <xf numFmtId="0" fontId="30" fillId="0" borderId="0" xfId="14" applyFont="1" applyAlignment="1"/>
    <xf numFmtId="0" fontId="10" fillId="0" borderId="19" xfId="0" applyFont="1" applyBorder="1" applyAlignment="1">
      <alignment vertical="center"/>
    </xf>
    <xf numFmtId="0" fontId="10" fillId="0" borderId="1" xfId="0" applyFont="1" applyBorder="1" applyAlignment="1">
      <alignment vertical="center"/>
    </xf>
    <xf numFmtId="0" fontId="10" fillId="0" borderId="5" xfId="0" applyFont="1" applyBorder="1" applyAlignment="1">
      <alignment vertical="center"/>
    </xf>
    <xf numFmtId="0" fontId="0" fillId="0" borderId="0" xfId="0" applyAlignment="1">
      <alignment vertical="center" wrapText="1"/>
    </xf>
    <xf numFmtId="0" fontId="0" fillId="0" borderId="28" xfId="0" applyBorder="1" applyAlignment="1">
      <alignment wrapText="1"/>
    </xf>
    <xf numFmtId="0" fontId="0" fillId="0" borderId="13" xfId="0" applyBorder="1" applyAlignment="1">
      <alignment wrapText="1"/>
    </xf>
    <xf numFmtId="0" fontId="0" fillId="0" borderId="6" xfId="0" applyBorder="1"/>
    <xf numFmtId="0" fontId="0" fillId="0" borderId="6" xfId="0" applyBorder="1" applyAlignment="1">
      <alignment wrapText="1"/>
    </xf>
    <xf numFmtId="0" fontId="0" fillId="0" borderId="54" xfId="0" applyBorder="1"/>
    <xf numFmtId="0" fontId="0" fillId="0" borderId="22" xfId="0" applyBorder="1"/>
    <xf numFmtId="0" fontId="57" fillId="35" borderId="22" xfId="14" applyFont="1" applyFill="1" applyBorder="1" applyAlignment="1">
      <alignment horizontal="center"/>
    </xf>
    <xf numFmtId="0" fontId="0" fillId="0" borderId="14" xfId="0" applyBorder="1" applyAlignment="1">
      <alignment wrapText="1"/>
    </xf>
    <xf numFmtId="0" fontId="0" fillId="0" borderId="1" xfId="0" applyBorder="1" applyAlignment="1">
      <alignment wrapText="1"/>
    </xf>
    <xf numFmtId="0" fontId="44" fillId="30" borderId="61" xfId="14" applyFont="1" applyFill="1" applyBorder="1"/>
    <xf numFmtId="9" fontId="30" fillId="0" borderId="6" xfId="14" applyNumberFormat="1" applyFont="1" applyBorder="1"/>
    <xf numFmtId="9" fontId="30" fillId="0" borderId="106" xfId="14" applyNumberFormat="1" applyFont="1" applyBorder="1"/>
    <xf numFmtId="0" fontId="30" fillId="0" borderId="0" xfId="14" applyFont="1" applyAlignment="1">
      <alignment wrapText="1"/>
    </xf>
    <xf numFmtId="0" fontId="0" fillId="0" borderId="25" xfId="0" applyBorder="1" applyAlignment="1">
      <alignment horizontal="center" vertical="center"/>
    </xf>
    <xf numFmtId="0" fontId="0" fillId="0" borderId="14" xfId="0" applyBorder="1" applyAlignment="1">
      <alignment horizontal="center" vertical="center"/>
    </xf>
    <xf numFmtId="0" fontId="0" fillId="0" borderId="26" xfId="0" applyBorder="1" applyAlignment="1">
      <alignment horizontal="center" vertical="center"/>
    </xf>
    <xf numFmtId="0" fontId="0" fillId="0" borderId="46" xfId="0" applyBorder="1" applyAlignment="1">
      <alignment wrapText="1"/>
    </xf>
    <xf numFmtId="0" fontId="10" fillId="0" borderId="1" xfId="0" applyFont="1" applyBorder="1"/>
    <xf numFmtId="0" fontId="10" fillId="0" borderId="1" xfId="0" applyFont="1" applyBorder="1" applyAlignment="1">
      <alignment horizontal="center"/>
    </xf>
    <xf numFmtId="0" fontId="0" fillId="0" borderId="1" xfId="0" applyFont="1" applyBorder="1"/>
    <xf numFmtId="9" fontId="0" fillId="0" borderId="1" xfId="0" applyNumberFormat="1" applyBorder="1" applyAlignment="1">
      <alignment horizontal="right"/>
    </xf>
    <xf numFmtId="0" fontId="0" fillId="0" borderId="1" xfId="0" applyBorder="1" applyAlignment="1">
      <alignment horizontal="right"/>
    </xf>
    <xf numFmtId="0" fontId="0" fillId="37" borderId="1" xfId="0" applyFill="1" applyBorder="1" applyAlignment="1">
      <alignment horizontal="right"/>
    </xf>
    <xf numFmtId="0" fontId="54" fillId="0" borderId="79" xfId="14" applyFont="1" applyBorder="1" applyAlignment="1">
      <alignment wrapText="1"/>
    </xf>
    <xf numFmtId="0" fontId="54" fillId="29" borderId="79" xfId="14" applyFont="1" applyFill="1" applyBorder="1" applyAlignment="1">
      <alignment horizontal="center" wrapText="1"/>
    </xf>
    <xf numFmtId="0" fontId="30" fillId="0" borderId="96" xfId="14" applyFont="1" applyBorder="1" applyAlignment="1">
      <alignment wrapText="1"/>
    </xf>
    <xf numFmtId="0" fontId="30" fillId="0" borderId="100" xfId="14" applyFont="1" applyBorder="1" applyAlignment="1">
      <alignment wrapText="1"/>
    </xf>
    <xf numFmtId="0" fontId="29" fillId="7" borderId="2" xfId="0" applyFont="1" applyFill="1" applyBorder="1" applyAlignment="1">
      <alignment horizontal="left" vertical="center" wrapText="1"/>
    </xf>
    <xf numFmtId="0" fontId="29" fillId="7" borderId="39" xfId="0" applyFont="1" applyFill="1" applyBorder="1" applyAlignment="1">
      <alignment horizontal="left" vertical="center" wrapText="1"/>
    </xf>
    <xf numFmtId="0" fontId="29" fillId="7" borderId="40" xfId="0" applyFont="1" applyFill="1" applyBorder="1" applyAlignment="1">
      <alignment horizontal="left" vertical="center" wrapText="1"/>
    </xf>
    <xf numFmtId="0" fontId="14" fillId="11" borderId="2" xfId="0" applyFont="1" applyFill="1" applyBorder="1" applyAlignment="1">
      <alignment horizontal="center" vertical="center" wrapText="1"/>
    </xf>
    <xf numFmtId="0" fontId="14" fillId="11" borderId="39" xfId="0" applyFont="1" applyFill="1" applyBorder="1" applyAlignment="1">
      <alignment horizontal="center" vertical="center" wrapText="1"/>
    </xf>
    <xf numFmtId="0" fontId="14" fillId="11" borderId="40" xfId="0" applyFont="1" applyFill="1" applyBorder="1" applyAlignment="1">
      <alignment horizontal="center" vertical="center" wrapText="1"/>
    </xf>
    <xf numFmtId="0" fontId="14" fillId="11" borderId="42" xfId="0" applyFont="1" applyFill="1" applyBorder="1" applyAlignment="1">
      <alignment horizontal="center" vertical="center" wrapText="1"/>
    </xf>
    <xf numFmtId="0" fontId="14" fillId="11" borderId="34" xfId="0" applyFont="1" applyFill="1" applyBorder="1" applyAlignment="1">
      <alignment horizontal="center" vertical="center" wrapText="1"/>
    </xf>
    <xf numFmtId="0" fontId="17" fillId="0" borderId="19" xfId="0" applyFont="1" applyBorder="1" applyAlignment="1">
      <alignment horizontal="center" vertical="center" wrapText="1"/>
    </xf>
    <xf numFmtId="0" fontId="17" fillId="0" borderId="20" xfId="0" applyFont="1" applyBorder="1" applyAlignment="1">
      <alignment horizontal="center" vertical="center" wrapText="1"/>
    </xf>
    <xf numFmtId="0" fontId="16" fillId="0" borderId="43" xfId="0" applyFont="1" applyBorder="1" applyAlignment="1">
      <alignment horizontal="left" vertical="center" wrapText="1"/>
    </xf>
    <xf numFmtId="0" fontId="16" fillId="0" borderId="48" xfId="0" applyFont="1" applyBorder="1" applyAlignment="1">
      <alignment horizontal="left" vertical="center" wrapText="1"/>
    </xf>
    <xf numFmtId="0" fontId="16" fillId="0" borderId="50" xfId="0" applyFont="1" applyBorder="1" applyAlignment="1">
      <alignment horizontal="left" vertical="center" wrapText="1"/>
    </xf>
    <xf numFmtId="0" fontId="17" fillId="19" borderId="21" xfId="0" applyFont="1" applyFill="1" applyBorder="1" applyAlignment="1">
      <alignment horizontal="center" vertical="center" wrapText="1"/>
    </xf>
    <xf numFmtId="0" fontId="17" fillId="19" borderId="23" xfId="0" applyFont="1" applyFill="1" applyBorder="1" applyAlignment="1">
      <alignment horizontal="center" vertical="center" wrapText="1"/>
    </xf>
    <xf numFmtId="0" fontId="17" fillId="10" borderId="21" xfId="0" applyFont="1" applyFill="1" applyBorder="1" applyAlignment="1">
      <alignment horizontal="center" vertical="center" wrapText="1"/>
    </xf>
    <xf numFmtId="0" fontId="17" fillId="10" borderId="35" xfId="0" applyFont="1" applyFill="1" applyBorder="1" applyAlignment="1">
      <alignment horizontal="center" vertical="center" wrapText="1"/>
    </xf>
    <xf numFmtId="0" fontId="17" fillId="10" borderId="49" xfId="0" applyFont="1" applyFill="1" applyBorder="1" applyAlignment="1">
      <alignment horizontal="center" vertical="center" wrapText="1"/>
    </xf>
    <xf numFmtId="0" fontId="17" fillId="10" borderId="33" xfId="0" applyFont="1" applyFill="1" applyBorder="1" applyAlignment="1">
      <alignment horizontal="center" vertical="center" wrapText="1"/>
    </xf>
    <xf numFmtId="0" fontId="16" fillId="7" borderId="1" xfId="0" applyFont="1" applyFill="1" applyBorder="1" applyAlignment="1">
      <alignment horizontal="left" vertical="center" wrapText="1"/>
    </xf>
    <xf numFmtId="0" fontId="32" fillId="7" borderId="0" xfId="0" applyFont="1" applyFill="1" applyAlignment="1">
      <alignment horizontal="right" vertical="center" wrapText="1"/>
    </xf>
    <xf numFmtId="0" fontId="45" fillId="29" borderId="36" xfId="14" applyFont="1" applyFill="1" applyBorder="1" applyAlignment="1">
      <alignment horizontal="center" vertical="center" wrapText="1"/>
    </xf>
    <xf numFmtId="0" fontId="45" fillId="29" borderId="38" xfId="14" applyFont="1" applyFill="1" applyBorder="1" applyAlignment="1">
      <alignment horizontal="center" vertical="center" wrapText="1"/>
    </xf>
    <xf numFmtId="0" fontId="45" fillId="29" borderId="7" xfId="14" applyFont="1" applyFill="1" applyBorder="1" applyAlignment="1">
      <alignment horizontal="center" vertical="center" wrapText="1"/>
    </xf>
    <xf numFmtId="0" fontId="45" fillId="29" borderId="8" xfId="14" applyFont="1" applyFill="1" applyBorder="1" applyAlignment="1">
      <alignment horizontal="center" vertical="center" wrapText="1"/>
    </xf>
    <xf numFmtId="0" fontId="54" fillId="29" borderId="2" xfId="14" applyFont="1" applyFill="1" applyBorder="1" applyAlignment="1">
      <alignment horizontal="center" vertical="center"/>
    </xf>
    <xf numFmtId="0" fontId="54" fillId="29" borderId="40" xfId="14" applyFont="1" applyFill="1" applyBorder="1" applyAlignment="1">
      <alignment horizontal="center" vertical="center"/>
    </xf>
    <xf numFmtId="0" fontId="54" fillId="29" borderId="80" xfId="14" applyFont="1" applyFill="1" applyBorder="1" applyAlignment="1">
      <alignment horizontal="center" vertical="center"/>
    </xf>
    <xf numFmtId="0" fontId="54" fillId="29" borderId="81" xfId="14" applyFont="1" applyFill="1" applyBorder="1" applyAlignment="1">
      <alignment horizontal="center" vertical="center"/>
    </xf>
    <xf numFmtId="0" fontId="54" fillId="29" borderId="61" xfId="14" applyFont="1" applyFill="1" applyBorder="1" applyAlignment="1">
      <alignment horizontal="center" vertical="center"/>
    </xf>
    <xf numFmtId="0" fontId="45" fillId="29" borderId="37" xfId="14" applyFont="1" applyFill="1" applyBorder="1" applyAlignment="1">
      <alignment horizontal="center" vertical="center" wrapText="1"/>
    </xf>
    <xf numFmtId="0" fontId="45" fillId="29" borderId="4" xfId="14" applyFont="1" applyFill="1" applyBorder="1" applyAlignment="1">
      <alignment horizontal="center" vertical="center" wrapText="1"/>
    </xf>
    <xf numFmtId="0" fontId="54" fillId="29" borderId="80" xfId="14" applyFont="1" applyFill="1" applyBorder="1" applyAlignment="1">
      <alignment horizontal="center"/>
    </xf>
    <xf numFmtId="0" fontId="44" fillId="0" borderId="82" xfId="14" applyFont="1" applyBorder="1"/>
    <xf numFmtId="0" fontId="44" fillId="0" borderId="81" xfId="14" applyFont="1" applyBorder="1"/>
    <xf numFmtId="0" fontId="45" fillId="29" borderId="87" xfId="14" applyFont="1" applyFill="1" applyBorder="1" applyAlignment="1">
      <alignment horizontal="center" vertical="center" wrapText="1"/>
    </xf>
    <xf numFmtId="0" fontId="44" fillId="0" borderId="88" xfId="14" applyFont="1" applyBorder="1"/>
    <xf numFmtId="0" fontId="45" fillId="29" borderId="85" xfId="14" applyFont="1" applyFill="1" applyBorder="1" applyAlignment="1">
      <alignment horizontal="center" vertical="center" wrapText="1"/>
    </xf>
    <xf numFmtId="0" fontId="44" fillId="0" borderId="84" xfId="14" applyFont="1" applyBorder="1"/>
    <xf numFmtId="0" fontId="45" fillId="29" borderId="83" xfId="14" applyFont="1" applyFill="1" applyBorder="1" applyAlignment="1">
      <alignment horizontal="center" vertical="center" wrapText="1"/>
    </xf>
    <xf numFmtId="0" fontId="44" fillId="0" borderId="88" xfId="14" applyFont="1" applyBorder="1" applyAlignment="1">
      <alignment wrapText="1"/>
    </xf>
    <xf numFmtId="0" fontId="45" fillId="29" borderId="84" xfId="14" applyFont="1" applyFill="1" applyBorder="1" applyAlignment="1">
      <alignment horizontal="center" vertical="center" wrapText="1"/>
    </xf>
    <xf numFmtId="0" fontId="44" fillId="0" borderId="74" xfId="14" applyFont="1" applyBorder="1"/>
    <xf numFmtId="0" fontId="44" fillId="0" borderId="0" xfId="14" applyFont="1" applyBorder="1"/>
    <xf numFmtId="0" fontId="45" fillId="29" borderId="0" xfId="14" applyFont="1" applyFill="1" applyBorder="1" applyAlignment="1">
      <alignment horizontal="center" vertical="center" wrapText="1"/>
    </xf>
    <xf numFmtId="0" fontId="44" fillId="0" borderId="86" xfId="14" applyFont="1" applyBorder="1"/>
    <xf numFmtId="0" fontId="44" fillId="0" borderId="91" xfId="14" applyFont="1" applyBorder="1"/>
    <xf numFmtId="14" fontId="30" fillId="0" borderId="60" xfId="14" applyNumberFormat="1" applyFont="1" applyBorder="1" applyAlignment="1">
      <alignment horizontal="center"/>
    </xf>
    <xf numFmtId="14" fontId="30" fillId="0" borderId="61" xfId="14" applyNumberFormat="1" applyFont="1" applyBorder="1" applyAlignment="1">
      <alignment horizontal="center"/>
    </xf>
    <xf numFmtId="0" fontId="30" fillId="0" borderId="59" xfId="14" applyFont="1" applyBorder="1" applyAlignment="1">
      <alignment horizontal="center" vertical="center" wrapText="1"/>
    </xf>
    <xf numFmtId="0" fontId="44" fillId="0" borderId="66" xfId="14" applyFont="1" applyBorder="1" applyAlignment="1">
      <alignment wrapText="1"/>
    </xf>
    <xf numFmtId="0" fontId="44" fillId="0" borderId="72" xfId="14" applyFont="1" applyBorder="1" applyAlignment="1">
      <alignment wrapText="1"/>
    </xf>
    <xf numFmtId="0" fontId="54" fillId="0" borderId="60" xfId="14" applyFont="1" applyBorder="1" applyAlignment="1">
      <alignment horizontal="center" vertical="center" wrapText="1"/>
    </xf>
    <xf numFmtId="0" fontId="44" fillId="0" borderId="61" xfId="14" applyFont="1" applyBorder="1"/>
    <xf numFmtId="0" fontId="44" fillId="0" borderId="62" xfId="14" applyFont="1" applyBorder="1"/>
    <xf numFmtId="0" fontId="44" fillId="0" borderId="67" xfId="14" applyFont="1" applyBorder="1"/>
    <xf numFmtId="0" fontId="30" fillId="0" borderId="0" xfId="14" applyFont="1" applyAlignment="1"/>
    <xf numFmtId="0" fontId="44" fillId="0" borderId="68" xfId="14" applyFont="1" applyBorder="1"/>
    <xf numFmtId="0" fontId="44" fillId="0" borderId="73" xfId="14" applyFont="1" applyBorder="1"/>
    <xf numFmtId="0" fontId="44" fillId="0" borderId="75" xfId="14" applyFont="1" applyBorder="1"/>
    <xf numFmtId="0" fontId="30" fillId="0" borderId="63" xfId="14" applyFont="1" applyBorder="1" applyAlignment="1">
      <alignment horizontal="center"/>
    </xf>
    <xf numFmtId="0" fontId="44" fillId="0" borderId="64" xfId="14" applyFont="1" applyBorder="1"/>
    <xf numFmtId="0" fontId="30" fillId="0" borderId="65" xfId="14" applyFont="1" applyBorder="1" applyAlignment="1">
      <alignment horizontal="center"/>
    </xf>
    <xf numFmtId="0" fontId="44" fillId="0" borderId="71" xfId="14" applyFont="1" applyBorder="1"/>
    <xf numFmtId="0" fontId="44" fillId="0" borderId="78" xfId="14" applyFont="1" applyBorder="1"/>
    <xf numFmtId="0" fontId="30" fillId="0" borderId="69" xfId="14" applyFont="1" applyBorder="1" applyAlignment="1">
      <alignment horizontal="center"/>
    </xf>
    <xf numFmtId="0" fontId="44" fillId="0" borderId="70" xfId="14" applyFont="1" applyBorder="1"/>
    <xf numFmtId="0" fontId="30" fillId="0" borderId="76" xfId="14" applyFont="1" applyBorder="1" applyAlignment="1">
      <alignment horizontal="center"/>
    </xf>
    <xf numFmtId="0" fontId="44" fillId="0" borderId="77" xfId="14" applyFont="1" applyBorder="1"/>
    <xf numFmtId="0" fontId="58" fillId="5" borderId="20" xfId="3" applyFont="1" applyFill="1" applyBorder="1" applyAlignment="1">
      <alignment horizontal="center" vertical="center"/>
    </xf>
    <xf numFmtId="0" fontId="58" fillId="5" borderId="22" xfId="3" applyFont="1" applyFill="1" applyBorder="1" applyAlignment="1">
      <alignment horizontal="center" vertical="center"/>
    </xf>
    <xf numFmtId="0" fontId="10" fillId="36" borderId="18" xfId="0" applyFont="1" applyFill="1" applyBorder="1" applyAlignment="1">
      <alignment horizontal="center" vertical="center"/>
    </xf>
    <xf numFmtId="0" fontId="10" fillId="36" borderId="21" xfId="0" applyFont="1" applyFill="1" applyBorder="1" applyAlignment="1">
      <alignment horizontal="center" vertical="center"/>
    </xf>
    <xf numFmtId="0" fontId="10" fillId="36" borderId="20" xfId="0" applyFont="1" applyFill="1" applyBorder="1" applyAlignment="1">
      <alignment horizontal="center" vertical="center"/>
    </xf>
    <xf numFmtId="0" fontId="10" fillId="36" borderId="22" xfId="0" applyFont="1" applyFill="1" applyBorder="1" applyAlignment="1">
      <alignment horizontal="center" vertical="center"/>
    </xf>
    <xf numFmtId="0" fontId="10" fillId="36" borderId="23" xfId="0" applyFont="1" applyFill="1" applyBorder="1" applyAlignment="1">
      <alignment horizontal="center" vertical="center" wrapText="1"/>
    </xf>
    <xf numFmtId="0" fontId="10" fillId="36" borderId="5" xfId="0" applyFont="1" applyFill="1" applyBorder="1" applyAlignment="1">
      <alignment horizontal="center" vertical="center" wrapText="1"/>
    </xf>
    <xf numFmtId="0" fontId="10" fillId="36" borderId="24" xfId="0" applyFont="1" applyFill="1" applyBorder="1" applyAlignment="1">
      <alignment horizontal="center" vertical="center" wrapText="1"/>
    </xf>
    <xf numFmtId="0" fontId="10" fillId="0" borderId="0" xfId="0" applyFont="1" applyAlignment="1">
      <alignment horizontal="center" vertical="center" wrapText="1"/>
    </xf>
    <xf numFmtId="0" fontId="10" fillId="0" borderId="46" xfId="0" applyFont="1" applyBorder="1" applyAlignment="1">
      <alignment horizontal="center" vertical="center" wrapText="1"/>
    </xf>
    <xf numFmtId="0" fontId="7" fillId="2" borderId="18" xfId="3" applyFont="1" applyFill="1" applyBorder="1" applyAlignment="1">
      <alignment horizontal="center" vertical="center" wrapText="1"/>
    </xf>
    <xf numFmtId="0" fontId="7" fillId="2" borderId="21" xfId="3" applyFont="1" applyFill="1" applyBorder="1" applyAlignment="1">
      <alignment horizontal="center" vertical="center" wrapText="1"/>
    </xf>
    <xf numFmtId="0" fontId="58" fillId="4" borderId="19" xfId="3" applyFont="1" applyFill="1" applyBorder="1" applyAlignment="1">
      <alignment horizontal="center" vertical="center"/>
    </xf>
    <xf numFmtId="0" fontId="58" fillId="4" borderId="1" xfId="3" applyFont="1" applyFill="1" applyBorder="1" applyAlignment="1">
      <alignment horizontal="center" vertical="center"/>
    </xf>
    <xf numFmtId="0" fontId="58" fillId="3" borderId="19" xfId="3" applyFont="1" applyFill="1" applyBorder="1" applyAlignment="1">
      <alignment horizontal="center" vertical="center"/>
    </xf>
    <xf numFmtId="0" fontId="58" fillId="3" borderId="1" xfId="3" applyFont="1" applyFill="1" applyBorder="1" applyAlignment="1">
      <alignment horizontal="center" vertical="center"/>
    </xf>
    <xf numFmtId="0" fontId="10" fillId="36" borderId="104" xfId="0" applyFont="1" applyFill="1" applyBorder="1" applyAlignment="1">
      <alignment horizontal="center" vertical="center" wrapText="1"/>
    </xf>
    <xf numFmtId="0" fontId="10" fillId="36" borderId="105" xfId="0" applyFont="1" applyFill="1" applyBorder="1" applyAlignment="1">
      <alignment horizontal="center" vertical="center" wrapText="1"/>
    </xf>
    <xf numFmtId="0" fontId="10" fillId="36" borderId="18" xfId="0" applyFont="1" applyFill="1" applyBorder="1" applyAlignment="1">
      <alignment horizontal="center" vertical="center" wrapText="1"/>
    </xf>
    <xf numFmtId="0" fontId="10" fillId="36" borderId="19" xfId="0" applyFont="1" applyFill="1" applyBorder="1" applyAlignment="1">
      <alignment horizontal="center" vertical="center" wrapText="1"/>
    </xf>
    <xf numFmtId="0" fontId="10" fillId="36" borderId="20" xfId="0" applyFont="1" applyFill="1" applyBorder="1" applyAlignment="1">
      <alignment horizontal="center" vertical="center" wrapText="1"/>
    </xf>
    <xf numFmtId="0" fontId="10" fillId="36" borderId="17" xfId="0" applyFont="1" applyFill="1" applyBorder="1" applyAlignment="1">
      <alignment horizontal="center" vertical="center" wrapText="1"/>
    </xf>
    <xf numFmtId="0" fontId="0" fillId="0" borderId="18" xfId="0" applyBorder="1" applyAlignment="1">
      <alignment horizontal="center" vertical="center"/>
    </xf>
    <xf numFmtId="0" fontId="0" fillId="0" borderId="21" xfId="0" applyBorder="1" applyAlignment="1">
      <alignment horizontal="center" vertical="center"/>
    </xf>
    <xf numFmtId="0" fontId="0" fillId="0" borderId="23" xfId="0" applyBorder="1" applyAlignment="1">
      <alignment horizontal="center" vertical="center"/>
    </xf>
    <xf numFmtId="0" fontId="10" fillId="0" borderId="19" xfId="0" applyFont="1" applyBorder="1" applyAlignment="1">
      <alignment horizontal="center" vertical="center" wrapText="1"/>
    </xf>
    <xf numFmtId="0" fontId="10" fillId="0" borderId="19" xfId="0" applyFont="1" applyBorder="1" applyAlignment="1">
      <alignment horizontal="center" vertical="center"/>
    </xf>
    <xf numFmtId="0" fontId="10" fillId="0" borderId="1" xfId="0" applyFont="1" applyBorder="1" applyAlignment="1">
      <alignment horizontal="center" vertical="center"/>
    </xf>
    <xf numFmtId="0" fontId="10" fillId="0" borderId="5" xfId="0" applyFont="1" applyBorder="1" applyAlignment="1">
      <alignment horizontal="center" vertical="center"/>
    </xf>
    <xf numFmtId="0" fontId="0" fillId="0" borderId="19" xfId="0" applyBorder="1" applyAlignment="1">
      <alignment horizontal="center"/>
    </xf>
    <xf numFmtId="0" fontId="0" fillId="0" borderId="20" xfId="0" applyBorder="1" applyAlignment="1">
      <alignment horizontal="center"/>
    </xf>
    <xf numFmtId="0" fontId="0" fillId="0" borderId="1" xfId="0" applyBorder="1" applyAlignment="1">
      <alignment horizontal="center"/>
    </xf>
    <xf numFmtId="0" fontId="0" fillId="0" borderId="22" xfId="0" applyBorder="1" applyAlignment="1">
      <alignment horizontal="center"/>
    </xf>
    <xf numFmtId="0" fontId="0" fillId="0" borderId="5" xfId="0" applyBorder="1" applyAlignment="1">
      <alignment horizontal="center"/>
    </xf>
    <xf numFmtId="0" fontId="0" fillId="0" borderId="24" xfId="0" applyBorder="1" applyAlignment="1">
      <alignment horizontal="center"/>
    </xf>
    <xf numFmtId="0" fontId="17" fillId="0" borderId="10" xfId="0" applyFont="1" applyBorder="1" applyAlignment="1">
      <alignment horizontal="center" vertical="center"/>
    </xf>
    <xf numFmtId="0" fontId="17" fillId="0" borderId="11" xfId="0" applyFont="1" applyBorder="1" applyAlignment="1">
      <alignment horizontal="center" vertical="center"/>
    </xf>
    <xf numFmtId="0" fontId="17" fillId="0" borderId="6" xfId="0" applyFont="1" applyBorder="1" applyAlignment="1">
      <alignment horizontal="center" vertical="center"/>
    </xf>
    <xf numFmtId="0" fontId="17" fillId="0" borderId="10" xfId="0" applyFont="1" applyBorder="1" applyAlignment="1">
      <alignment horizontal="center" vertical="center" wrapText="1"/>
    </xf>
    <xf numFmtId="0" fontId="17" fillId="0" borderId="11" xfId="0" applyFont="1" applyBorder="1" applyAlignment="1">
      <alignment horizontal="center" vertical="center" wrapText="1"/>
    </xf>
    <xf numFmtId="0" fontId="17" fillId="0" borderId="6" xfId="0" applyFont="1" applyBorder="1" applyAlignment="1">
      <alignment horizontal="center" vertical="center" wrapText="1"/>
    </xf>
    <xf numFmtId="0" fontId="46" fillId="11" borderId="47" xfId="0" applyFont="1" applyFill="1" applyBorder="1" applyAlignment="1">
      <alignment horizontal="center" vertical="center" wrapText="1"/>
    </xf>
    <xf numFmtId="0" fontId="46" fillId="11" borderId="48" xfId="0" applyFont="1" applyFill="1" applyBorder="1" applyAlignment="1">
      <alignment horizontal="center" vertical="center" wrapText="1"/>
    </xf>
    <xf numFmtId="0" fontId="46" fillId="11" borderId="14" xfId="0" applyFont="1" applyFill="1" applyBorder="1" applyAlignment="1">
      <alignment horizontal="center" vertical="center" wrapText="1"/>
    </xf>
    <xf numFmtId="0" fontId="17" fillId="0" borderId="19" xfId="0" applyFont="1" applyFill="1" applyBorder="1" applyAlignment="1">
      <alignment horizontal="center" vertical="center" wrapText="1"/>
    </xf>
    <xf numFmtId="0" fontId="17" fillId="0" borderId="20" xfId="0" applyFont="1" applyFill="1" applyBorder="1" applyAlignment="1">
      <alignment horizontal="center" vertical="center" wrapText="1"/>
    </xf>
    <xf numFmtId="0" fontId="17" fillId="0" borderId="51" xfId="0" applyFont="1" applyFill="1" applyBorder="1" applyAlignment="1">
      <alignment horizontal="center"/>
    </xf>
    <xf numFmtId="0" fontId="17" fillId="0" borderId="46" xfId="0" applyFont="1" applyFill="1" applyBorder="1" applyAlignment="1">
      <alignment horizontal="center"/>
    </xf>
    <xf numFmtId="0" fontId="17" fillId="0" borderId="57" xfId="0" applyFont="1" applyFill="1" applyBorder="1" applyAlignment="1">
      <alignment horizontal="center"/>
    </xf>
    <xf numFmtId="0" fontId="17" fillId="26" borderId="4" xfId="0" applyFont="1" applyFill="1" applyBorder="1" applyAlignment="1">
      <alignment horizontal="center" vertical="center" wrapText="1"/>
    </xf>
    <xf numFmtId="0" fontId="17" fillId="26" borderId="8" xfId="0" applyFont="1" applyFill="1" applyBorder="1" applyAlignment="1">
      <alignment horizontal="center" vertical="center" wrapText="1"/>
    </xf>
    <xf numFmtId="0" fontId="32" fillId="7" borderId="45" xfId="0" applyFont="1" applyFill="1" applyBorder="1" applyAlignment="1">
      <alignment horizontal="right" vertical="center" wrapText="1"/>
    </xf>
    <xf numFmtId="0" fontId="17" fillId="0" borderId="1" xfId="0" applyFont="1" applyFill="1" applyBorder="1" applyAlignment="1">
      <alignment horizontal="center" vertical="center" wrapText="1"/>
    </xf>
    <xf numFmtId="0" fontId="47" fillId="11" borderId="47" xfId="0" applyFont="1" applyFill="1" applyBorder="1" applyAlignment="1">
      <alignment horizontal="left" wrapText="1"/>
    </xf>
    <xf numFmtId="0" fontId="47" fillId="11" borderId="14" xfId="0" applyFont="1" applyFill="1" applyBorder="1" applyAlignment="1">
      <alignment horizontal="left" wrapText="1"/>
    </xf>
    <xf numFmtId="0" fontId="47" fillId="0" borderId="46" xfId="0" applyFont="1" applyBorder="1" applyAlignment="1">
      <alignment horizontal="center"/>
    </xf>
    <xf numFmtId="0" fontId="47" fillId="28" borderId="42" xfId="0" applyFont="1" applyFill="1" applyBorder="1" applyAlignment="1">
      <alignment horizontal="left" wrapText="1"/>
    </xf>
    <xf numFmtId="0" fontId="47" fillId="28" borderId="58" xfId="0" applyFont="1" applyFill="1" applyBorder="1" applyAlignment="1">
      <alignment horizontal="left" wrapText="1"/>
    </xf>
    <xf numFmtId="0" fontId="47" fillId="25" borderId="1" xfId="0" applyFont="1" applyFill="1" applyBorder="1" applyAlignment="1">
      <alignment horizontal="center" wrapText="1"/>
    </xf>
    <xf numFmtId="0" fontId="36" fillId="0" borderId="10" xfId="0" applyFont="1" applyBorder="1" applyAlignment="1">
      <alignment horizontal="center"/>
    </xf>
    <xf numFmtId="0" fontId="36" fillId="0" borderId="6" xfId="0" applyFont="1" applyBorder="1" applyAlignment="1">
      <alignment horizontal="center"/>
    </xf>
    <xf numFmtId="0" fontId="36" fillId="17" borderId="10" xfId="0" applyFont="1" applyFill="1" applyBorder="1" applyAlignment="1">
      <alignment horizontal="center"/>
    </xf>
    <xf numFmtId="0" fontId="36" fillId="17" borderId="6" xfId="0" applyFont="1" applyFill="1" applyBorder="1" applyAlignment="1">
      <alignment horizontal="center"/>
    </xf>
    <xf numFmtId="0" fontId="36" fillId="21" borderId="1" xfId="0" applyFont="1" applyFill="1" applyBorder="1" applyAlignment="1">
      <alignment horizontal="center"/>
    </xf>
    <xf numFmtId="0" fontId="36" fillId="17" borderId="1" xfId="0" applyFont="1" applyFill="1" applyBorder="1" applyAlignment="1">
      <alignment horizontal="center"/>
    </xf>
    <xf numFmtId="0" fontId="20" fillId="12" borderId="36" xfId="0" applyFont="1" applyFill="1" applyBorder="1" applyAlignment="1">
      <alignment horizontal="center" vertical="center" wrapText="1"/>
    </xf>
    <xf numFmtId="0" fontId="20" fillId="12" borderId="15" xfId="0" applyFont="1" applyFill="1" applyBorder="1" applyAlignment="1">
      <alignment horizontal="center" vertical="center" wrapText="1"/>
    </xf>
    <xf numFmtId="0" fontId="20" fillId="12" borderId="51" xfId="0" applyFont="1" applyFill="1" applyBorder="1" applyAlignment="1">
      <alignment horizontal="center" vertical="center" wrapText="1"/>
    </xf>
    <xf numFmtId="0" fontId="28" fillId="13" borderId="52" xfId="0" applyFont="1" applyFill="1" applyBorder="1" applyAlignment="1">
      <alignment horizontal="center" vertical="center" wrapText="1"/>
    </xf>
    <xf numFmtId="0" fontId="28" fillId="13" borderId="37" xfId="0" applyFont="1" applyFill="1" applyBorder="1" applyAlignment="1">
      <alignment horizontal="center" vertical="center" wrapText="1"/>
    </xf>
    <xf numFmtId="0" fontId="28" fillId="13" borderId="12" xfId="0" applyFont="1" applyFill="1" applyBorder="1" applyAlignment="1">
      <alignment horizontal="center" vertical="center" wrapText="1"/>
    </xf>
    <xf numFmtId="0" fontId="28" fillId="13" borderId="0" xfId="0" applyFont="1" applyFill="1" applyBorder="1" applyAlignment="1">
      <alignment horizontal="center" vertical="center" wrapText="1"/>
    </xf>
    <xf numFmtId="0" fontId="39" fillId="0" borderId="46" xfId="0" applyFont="1" applyBorder="1" applyAlignment="1">
      <alignment horizontal="left" vertical="center" wrapText="1"/>
    </xf>
    <xf numFmtId="0" fontId="40" fillId="11" borderId="18" xfId="0" applyNumberFormat="1" applyFont="1" applyFill="1" applyBorder="1" applyAlignment="1">
      <alignment horizontal="center" vertical="center" wrapText="1"/>
    </xf>
    <xf numFmtId="0" fontId="40" fillId="11" borderId="21" xfId="0" applyNumberFormat="1" applyFont="1" applyFill="1" applyBorder="1" applyAlignment="1">
      <alignment horizontal="center" vertical="center" wrapText="1"/>
    </xf>
    <xf numFmtId="0" fontId="40" fillId="11" borderId="19" xfId="0" applyNumberFormat="1" applyFont="1" applyFill="1" applyBorder="1" applyAlignment="1">
      <alignment horizontal="center" vertical="center" wrapText="1"/>
    </xf>
    <xf numFmtId="0" fontId="40" fillId="11" borderId="1" xfId="0" applyNumberFormat="1" applyFont="1" applyFill="1" applyBorder="1" applyAlignment="1">
      <alignment horizontal="center" vertical="center" wrapText="1"/>
    </xf>
    <xf numFmtId="0" fontId="41" fillId="11" borderId="1" xfId="0" applyFont="1" applyFill="1" applyBorder="1" applyAlignment="1">
      <alignment horizontal="center" vertical="center"/>
    </xf>
    <xf numFmtId="0" fontId="41" fillId="11" borderId="22" xfId="0" applyFont="1" applyFill="1" applyBorder="1" applyAlignment="1">
      <alignment horizontal="center" vertical="center"/>
    </xf>
    <xf numFmtId="0" fontId="24" fillId="24" borderId="43" xfId="0" applyNumberFormat="1" applyFont="1" applyFill="1" applyBorder="1" applyAlignment="1">
      <alignment horizontal="center" vertical="top" wrapText="1"/>
    </xf>
    <xf numFmtId="0" fontId="24" fillId="24" borderId="48" xfId="0" applyNumberFormat="1" applyFont="1" applyFill="1" applyBorder="1" applyAlignment="1">
      <alignment horizontal="center" vertical="top" wrapText="1"/>
    </xf>
    <xf numFmtId="0" fontId="24" fillId="24" borderId="14" xfId="0" applyNumberFormat="1" applyFont="1" applyFill="1" applyBorder="1" applyAlignment="1">
      <alignment horizontal="center" vertical="top" wrapText="1"/>
    </xf>
    <xf numFmtId="0" fontId="41" fillId="11" borderId="19" xfId="0" applyFont="1" applyFill="1" applyBorder="1" applyAlignment="1">
      <alignment horizontal="center" vertical="center"/>
    </xf>
    <xf numFmtId="0" fontId="41" fillId="11" borderId="20" xfId="0" applyFont="1" applyFill="1" applyBorder="1" applyAlignment="1">
      <alignment horizontal="center" vertical="center"/>
    </xf>
    <xf numFmtId="0" fontId="41" fillId="11" borderId="19" xfId="0" applyFont="1" applyFill="1" applyBorder="1" applyAlignment="1">
      <alignment horizontal="center" vertical="center" wrapText="1"/>
    </xf>
    <xf numFmtId="0" fontId="21" fillId="0" borderId="37" xfId="0" applyFont="1" applyBorder="1" applyAlignment="1">
      <alignment horizontal="center" vertical="center" wrapText="1"/>
    </xf>
    <xf numFmtId="0" fontId="21" fillId="0" borderId="38" xfId="0" applyFont="1" applyBorder="1" applyAlignment="1">
      <alignment horizontal="center" vertical="center" wrapText="1"/>
    </xf>
    <xf numFmtId="0" fontId="21" fillId="0" borderId="0" xfId="0" applyFont="1" applyBorder="1" applyAlignment="1">
      <alignment horizontal="center" vertical="center" wrapText="1"/>
    </xf>
    <xf numFmtId="0" fontId="21" fillId="0" borderId="16" xfId="0" applyFont="1" applyBorder="1" applyAlignment="1">
      <alignment horizontal="center" vertical="center" wrapText="1"/>
    </xf>
    <xf numFmtId="0" fontId="22" fillId="7" borderId="1" xfId="0" applyFont="1" applyFill="1" applyBorder="1" applyAlignment="1">
      <alignment horizontal="center" vertical="center" wrapText="1"/>
    </xf>
    <xf numFmtId="0" fontId="22" fillId="7" borderId="22" xfId="0" applyFont="1" applyFill="1" applyBorder="1" applyAlignment="1">
      <alignment horizontal="center" vertical="center" wrapText="1"/>
    </xf>
    <xf numFmtId="0" fontId="22" fillId="7" borderId="5" xfId="0" applyFont="1" applyFill="1" applyBorder="1" applyAlignment="1">
      <alignment horizontal="center" vertical="center" wrapText="1"/>
    </xf>
    <xf numFmtId="0" fontId="22" fillId="7" borderId="24" xfId="0" applyFont="1" applyFill="1" applyBorder="1" applyAlignment="1">
      <alignment horizontal="center" vertical="center" wrapText="1"/>
    </xf>
    <xf numFmtId="0" fontId="41" fillId="24" borderId="10" xfId="0" applyFont="1" applyFill="1" applyBorder="1" applyAlignment="1">
      <alignment horizontal="center" vertical="center" textRotation="90" wrapText="1"/>
    </xf>
    <xf numFmtId="0" fontId="41" fillId="24" borderId="11" xfId="0" applyFont="1" applyFill="1" applyBorder="1" applyAlignment="1">
      <alignment horizontal="center" vertical="center" textRotation="90" wrapText="1"/>
    </xf>
    <xf numFmtId="0" fontId="41" fillId="24" borderId="6" xfId="0" applyFont="1" applyFill="1" applyBorder="1" applyAlignment="1">
      <alignment horizontal="center" vertical="center" textRotation="90" wrapText="1"/>
    </xf>
    <xf numFmtId="0" fontId="41" fillId="11" borderId="10" xfId="0" applyFont="1" applyFill="1" applyBorder="1" applyAlignment="1">
      <alignment horizontal="center" vertical="center" textRotation="90" wrapText="1"/>
    </xf>
    <xf numFmtId="0" fontId="41" fillId="11" borderId="6" xfId="0" applyFont="1" applyFill="1" applyBorder="1" applyAlignment="1">
      <alignment horizontal="center" vertical="center" textRotation="90" wrapText="1"/>
    </xf>
    <xf numFmtId="0" fontId="41" fillId="11" borderId="53" xfId="0" applyFont="1" applyFill="1" applyBorder="1" applyAlignment="1">
      <alignment horizontal="center" vertical="center" textRotation="90" wrapText="1"/>
    </xf>
    <xf numFmtId="0" fontId="41" fillId="11" borderId="54" xfId="0" applyFont="1" applyFill="1" applyBorder="1" applyAlignment="1">
      <alignment horizontal="center" vertical="center" textRotation="90" wrapText="1"/>
    </xf>
    <xf numFmtId="0" fontId="21" fillId="7" borderId="0" xfId="0" applyFont="1" applyFill="1" applyBorder="1" applyAlignment="1">
      <alignment horizontal="center" vertical="center"/>
    </xf>
    <xf numFmtId="0" fontId="21" fillId="0" borderId="5" xfId="0" applyNumberFormat="1" applyFont="1" applyFill="1" applyBorder="1" applyAlignment="1">
      <alignment horizontal="center" vertical="top" wrapText="1"/>
    </xf>
    <xf numFmtId="0" fontId="21" fillId="0" borderId="24" xfId="0" applyNumberFormat="1" applyFont="1" applyFill="1" applyBorder="1" applyAlignment="1">
      <alignment horizontal="center" vertical="top" wrapText="1"/>
    </xf>
    <xf numFmtId="0" fontId="23" fillId="24" borderId="43" xfId="0" applyNumberFormat="1" applyFont="1" applyFill="1" applyBorder="1" applyAlignment="1">
      <alignment horizontal="center" vertical="top" wrapText="1"/>
    </xf>
    <xf numFmtId="0" fontId="23" fillId="24" borderId="48" xfId="0" applyNumberFormat="1" applyFont="1" applyFill="1" applyBorder="1" applyAlignment="1">
      <alignment horizontal="center" vertical="top" wrapText="1"/>
    </xf>
    <xf numFmtId="0" fontId="0" fillId="0" borderId="35" xfId="0" applyBorder="1" applyAlignment="1">
      <alignment horizontal="center" vertical="center"/>
    </xf>
    <xf numFmtId="0" fontId="17" fillId="0" borderId="19" xfId="0" applyFont="1" applyBorder="1" applyAlignment="1">
      <alignment horizontal="center" vertical="center"/>
    </xf>
    <xf numFmtId="0" fontId="17" fillId="0" borderId="1" xfId="0" applyFont="1" applyBorder="1" applyAlignment="1">
      <alignment horizontal="center" vertical="center"/>
    </xf>
    <xf numFmtId="0" fontId="17" fillId="0" borderId="5" xfId="0" applyFont="1" applyBorder="1" applyAlignment="1">
      <alignment horizontal="center" vertical="center"/>
    </xf>
    <xf numFmtId="0" fontId="3" fillId="9" borderId="17" xfId="3" applyFont="1" applyFill="1" applyBorder="1" applyAlignment="1">
      <alignment horizontal="center" vertical="center" wrapText="1"/>
    </xf>
    <xf numFmtId="0" fontId="10" fillId="9" borderId="2" xfId="0" applyFont="1" applyFill="1" applyBorder="1" applyAlignment="1">
      <alignment horizontal="center" vertical="center"/>
    </xf>
    <xf numFmtId="0" fontId="10" fillId="9" borderId="40" xfId="0" applyFont="1" applyFill="1" applyBorder="1" applyAlignment="1">
      <alignment horizontal="center" vertical="center"/>
    </xf>
    <xf numFmtId="0" fontId="19" fillId="7" borderId="15" xfId="0" applyFont="1" applyFill="1" applyBorder="1" applyAlignment="1">
      <alignment horizontal="left" vertical="top" wrapText="1"/>
    </xf>
    <xf numFmtId="0" fontId="19" fillId="7" borderId="0" xfId="0" applyFont="1" applyFill="1" applyBorder="1" applyAlignment="1">
      <alignment horizontal="left" vertical="top" wrapText="1"/>
    </xf>
    <xf numFmtId="0" fontId="19" fillId="7" borderId="16" xfId="0" applyFont="1" applyFill="1" applyBorder="1" applyAlignment="1">
      <alignment horizontal="left" vertical="top" wrapText="1"/>
    </xf>
    <xf numFmtId="0" fontId="3" fillId="9" borderId="15" xfId="3" applyFont="1" applyFill="1" applyBorder="1" applyAlignment="1">
      <alignment horizontal="center" vertical="center" wrapText="1"/>
    </xf>
    <xf numFmtId="0" fontId="3" fillId="9" borderId="16" xfId="3" applyFont="1" applyFill="1" applyBorder="1" applyAlignment="1">
      <alignment horizontal="center" vertical="center" wrapText="1"/>
    </xf>
    <xf numFmtId="0" fontId="3" fillId="9" borderId="7" xfId="3" applyFont="1" applyFill="1" applyBorder="1" applyAlignment="1">
      <alignment horizontal="center" vertical="center" wrapText="1"/>
    </xf>
    <xf numFmtId="0" fontId="3" fillId="9" borderId="8" xfId="3" applyFont="1" applyFill="1" applyBorder="1" applyAlignment="1">
      <alignment horizontal="center" vertical="center" wrapText="1"/>
    </xf>
    <xf numFmtId="0" fontId="10" fillId="9" borderId="31" xfId="0" applyFont="1" applyFill="1" applyBorder="1" applyAlignment="1">
      <alignment horizontal="center"/>
    </xf>
    <xf numFmtId="0" fontId="3" fillId="9" borderId="9" xfId="3" applyFont="1" applyFill="1" applyBorder="1" applyAlignment="1">
      <alignment horizontal="center" vertical="center" wrapText="1"/>
    </xf>
    <xf numFmtId="0" fontId="11" fillId="8" borderId="27" xfId="0" applyFont="1" applyFill="1" applyBorder="1" applyAlignment="1" applyProtection="1">
      <alignment horizontal="center" vertical="center" wrapText="1"/>
    </xf>
    <xf numFmtId="0" fontId="11" fillId="8" borderId="29" xfId="0" applyFont="1" applyFill="1" applyBorder="1" applyAlignment="1" applyProtection="1">
      <alignment horizontal="center" vertical="center" wrapText="1"/>
    </xf>
    <xf numFmtId="0" fontId="5" fillId="9" borderId="4" xfId="3" applyFont="1" applyFill="1" applyBorder="1" applyAlignment="1">
      <alignment horizontal="center" vertical="center" wrapText="1"/>
    </xf>
    <xf numFmtId="0" fontId="10" fillId="9" borderId="41" xfId="0" applyFont="1" applyFill="1" applyBorder="1" applyAlignment="1">
      <alignment horizontal="center"/>
    </xf>
    <xf numFmtId="9" fontId="30" fillId="0" borderId="92" xfId="14" applyNumberFormat="1" applyFont="1" applyFill="1" applyBorder="1"/>
    <xf numFmtId="0" fontId="30" fillId="0" borderId="96" xfId="14" applyFont="1" applyFill="1" applyBorder="1" applyAlignment="1">
      <alignment wrapText="1"/>
    </xf>
    <xf numFmtId="14" fontId="16" fillId="0" borderId="1" xfId="0" applyNumberFormat="1" applyFont="1" applyBorder="1" applyAlignment="1">
      <alignment horizontal="left" vertical="center"/>
    </xf>
    <xf numFmtId="0" fontId="13" fillId="0" borderId="22" xfId="5" applyBorder="1" applyAlignment="1">
      <alignment horizontal="left" vertical="center"/>
    </xf>
    <xf numFmtId="0" fontId="13" fillId="0" borderId="22" xfId="5" applyBorder="1" applyAlignment="1">
      <alignment wrapText="1"/>
    </xf>
    <xf numFmtId="0" fontId="13" fillId="0" borderId="1" xfId="5" applyBorder="1" applyAlignment="1">
      <alignment horizontal="left" vertical="center" wrapText="1"/>
    </xf>
    <xf numFmtId="0" fontId="60" fillId="0" borderId="92" xfId="14" applyFont="1" applyFill="1" applyBorder="1" applyAlignment="1">
      <alignment wrapText="1"/>
    </xf>
    <xf numFmtId="0" fontId="60" fillId="0" borderId="64" xfId="14" applyFont="1" applyBorder="1"/>
    <xf numFmtId="0" fontId="60" fillId="0" borderId="93" xfId="14" applyFont="1" applyBorder="1"/>
    <xf numFmtId="9" fontId="60" fillId="0" borderId="92" xfId="14" applyNumberFormat="1" applyFont="1" applyFill="1" applyBorder="1"/>
    <xf numFmtId="0" fontId="60" fillId="0" borderId="70" xfId="14" applyFont="1" applyBorder="1"/>
    <xf numFmtId="0" fontId="60" fillId="0" borderId="97" xfId="14" applyFont="1" applyBorder="1"/>
    <xf numFmtId="0" fontId="60" fillId="0" borderId="96" xfId="14" applyFont="1" applyFill="1" applyBorder="1" applyAlignment="1">
      <alignment wrapText="1"/>
    </xf>
    <xf numFmtId="0" fontId="2" fillId="0" borderId="0" xfId="0" applyFont="1"/>
    <xf numFmtId="0" fontId="61" fillId="9" borderId="17" xfId="3" applyFont="1" applyFill="1" applyBorder="1" applyAlignment="1">
      <alignment horizontal="center" vertical="center" wrapText="1"/>
    </xf>
    <xf numFmtId="0" fontId="61" fillId="9" borderId="9" xfId="3" applyFont="1" applyFill="1" applyBorder="1" applyAlignment="1">
      <alignment horizontal="center" vertical="center" wrapText="1"/>
    </xf>
    <xf numFmtId="14" fontId="59" fillId="0" borderId="94" xfId="14" applyNumberFormat="1" applyFont="1" applyBorder="1"/>
    <xf numFmtId="14" fontId="59" fillId="0" borderId="98" xfId="14" applyNumberFormat="1" applyFont="1" applyBorder="1"/>
    <xf numFmtId="14" fontId="2" fillId="0" borderId="21" xfId="0" applyNumberFormat="1" applyFont="1" applyBorder="1"/>
    <xf numFmtId="14" fontId="2" fillId="0" borderId="23" xfId="0" applyNumberFormat="1" applyFont="1" applyBorder="1"/>
    <xf numFmtId="0" fontId="2" fillId="7" borderId="37" xfId="0" applyFont="1" applyFill="1" applyBorder="1"/>
    <xf numFmtId="0" fontId="2" fillId="7" borderId="0" xfId="0" applyFont="1" applyFill="1" applyBorder="1"/>
    <xf numFmtId="0" fontId="2" fillId="7" borderId="4" xfId="0" applyFont="1" applyFill="1" applyBorder="1"/>
    <xf numFmtId="0" fontId="30" fillId="2" borderId="96" xfId="14" applyFont="1" applyFill="1" applyBorder="1" applyAlignment="1">
      <alignment wrapText="1"/>
    </xf>
    <xf numFmtId="0" fontId="30" fillId="2" borderId="92" xfId="14" applyFont="1" applyFill="1" applyBorder="1" applyAlignment="1">
      <alignment wrapText="1"/>
    </xf>
  </cellXfs>
  <cellStyles count="15">
    <cellStyle name="Énfasis1 2" xfId="11" xr:uid="{00000000-0005-0000-0000-000000000000}"/>
    <cellStyle name="Énfasis2 2" xfId="12" xr:uid="{00000000-0005-0000-0000-000001000000}"/>
    <cellStyle name="Hipervínculo" xfId="5" builtinId="8"/>
    <cellStyle name="Hipervínculo 2" xfId="6" xr:uid="{00000000-0005-0000-0000-000003000000}"/>
    <cellStyle name="Incorrecto 2" xfId="13" xr:uid="{00000000-0005-0000-0000-000004000000}"/>
    <cellStyle name="Millares" xfId="1" builtinId="3"/>
    <cellStyle name="Moneda 2" xfId="7" xr:uid="{00000000-0005-0000-0000-000006000000}"/>
    <cellStyle name="Moneda 3" xfId="8" xr:uid="{00000000-0005-0000-0000-000007000000}"/>
    <cellStyle name="Normal" xfId="0" builtinId="0"/>
    <cellStyle name="Normal 2" xfId="9" xr:uid="{00000000-0005-0000-0000-000009000000}"/>
    <cellStyle name="Normal 2 2" xfId="4" xr:uid="{00000000-0005-0000-0000-00000A000000}"/>
    <cellStyle name="Normal 3" xfId="3" xr:uid="{00000000-0005-0000-0000-00000B000000}"/>
    <cellStyle name="Normal 4" xfId="14" xr:uid="{00000000-0005-0000-0000-00000C000000}"/>
    <cellStyle name="Normal 7" xfId="10" xr:uid="{00000000-0005-0000-0000-00000D000000}"/>
    <cellStyle name="Porcentaje" xfId="2" builtinId="5"/>
  </cellStyles>
  <dxfs count="84">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FFC000"/>
        </patternFill>
      </fill>
    </dxf>
    <dxf>
      <font>
        <strike val="0"/>
        <outline val="0"/>
        <shadow val="0"/>
        <u val="none"/>
        <vertAlign val="baseline"/>
        <color auto="1"/>
        <name val="Century Gothic"/>
        <scheme val="none"/>
      </font>
      <fill>
        <patternFill patternType="none">
          <fgColor indexed="64"/>
          <bgColor auto="1"/>
        </patternFill>
      </fill>
      <alignment horizontal="center" vertical="center" textRotation="0" wrapText="1" indent="0" justifyLastLine="0" shrinkToFit="0" readingOrder="0"/>
      <border diagonalUp="0" diagonalDown="0">
        <left style="thin">
          <color auto="1"/>
        </left>
        <right/>
        <top style="thin">
          <color auto="1"/>
        </top>
        <bottom style="thin">
          <color auto="1"/>
        </bottom>
        <vertical style="thin">
          <color auto="1"/>
        </vertical>
        <horizontal style="thin">
          <color auto="1"/>
        </horizontal>
      </border>
    </dxf>
    <dxf>
      <font>
        <strike val="0"/>
        <outline val="0"/>
        <shadow val="0"/>
        <u val="none"/>
        <vertAlign val="baseline"/>
        <color auto="1"/>
        <name val="Century Gothic"/>
        <scheme val="none"/>
      </font>
      <fill>
        <patternFill patternType="none">
          <fgColor indexed="64"/>
          <bgColor auto="1"/>
        </patternFill>
      </fill>
      <alignment horizontal="center" vertical="bottom" textRotation="0" wrapText="0"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strike val="0"/>
        <outline val="0"/>
        <shadow val="0"/>
        <u val="none"/>
        <vertAlign val="baseline"/>
        <color auto="1"/>
        <name val="Century Gothic"/>
        <scheme val="none"/>
      </font>
      <fill>
        <patternFill patternType="none">
          <fgColor indexed="64"/>
          <bgColor auto="1"/>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strike val="0"/>
        <outline val="0"/>
        <shadow val="0"/>
        <u val="none"/>
        <vertAlign val="baseline"/>
        <color auto="1"/>
        <name val="Century Gothic"/>
        <scheme val="none"/>
      </font>
      <fill>
        <patternFill patternType="none">
          <fgColor indexed="64"/>
          <bgColor auto="1"/>
        </patternFill>
      </fill>
      <alignment horizontal="center" vertical="bottom" textRotation="0" wrapText="0"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strike val="0"/>
        <outline val="0"/>
        <shadow val="0"/>
        <u val="none"/>
        <vertAlign val="baseline"/>
        <color auto="1"/>
        <name val="Century Gothic"/>
        <scheme val="none"/>
      </font>
      <fill>
        <patternFill patternType="none">
          <fgColor indexed="64"/>
          <bgColor auto="1"/>
        </patternFill>
      </fill>
      <alignment horizontal="center" vertical="bottom" textRotation="0" wrapText="0"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strike val="0"/>
        <outline val="0"/>
        <shadow val="0"/>
        <u val="none"/>
        <vertAlign val="baseline"/>
        <color auto="1"/>
        <name val="Century Gothic"/>
        <scheme val="none"/>
      </font>
      <fill>
        <patternFill patternType="none">
          <fgColor indexed="64"/>
          <bgColor auto="1"/>
        </patternFill>
      </fill>
      <alignment horizontal="center" vertical="bottom" textRotation="0" wrapText="0"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strike val="0"/>
        <outline val="0"/>
        <shadow val="0"/>
        <u val="none"/>
        <vertAlign val="baseline"/>
        <color auto="1"/>
        <name val="Century Gothic"/>
        <scheme val="none"/>
      </font>
      <fill>
        <patternFill patternType="none">
          <fgColor indexed="64"/>
          <bgColor auto="1"/>
        </patternFill>
      </fill>
      <border diagonalUp="0" diagonalDown="0">
        <left style="thin">
          <color auto="1"/>
        </left>
        <right style="thin">
          <color auto="1"/>
        </right>
        <top style="thin">
          <color auto="1"/>
        </top>
        <bottom style="thin">
          <color auto="1"/>
        </bottom>
        <vertical style="thin">
          <color auto="1"/>
        </vertical>
        <horizontal style="thin">
          <color auto="1"/>
        </horizontal>
      </border>
    </dxf>
    <dxf>
      <font>
        <strike val="0"/>
        <outline val="0"/>
        <shadow val="0"/>
        <u val="none"/>
        <vertAlign val="baseline"/>
        <color auto="1"/>
        <name val="Century Gothic"/>
        <scheme val="none"/>
      </font>
      <fill>
        <patternFill patternType="none">
          <fgColor indexed="64"/>
          <bgColor auto="1"/>
        </patternFill>
      </fill>
      <border diagonalUp="0" diagonalDown="0">
        <left style="thin">
          <color auto="1"/>
        </left>
        <right style="thin">
          <color auto="1"/>
        </right>
        <top style="thin">
          <color auto="1"/>
        </top>
        <bottom style="thin">
          <color auto="1"/>
        </bottom>
        <vertical style="thin">
          <color auto="1"/>
        </vertical>
        <horizontal style="thin">
          <color auto="1"/>
        </horizontal>
      </border>
    </dxf>
    <dxf>
      <font>
        <strike val="0"/>
        <outline val="0"/>
        <shadow val="0"/>
        <u val="none"/>
        <vertAlign val="baseline"/>
        <color auto="1"/>
        <name val="Century Gothic"/>
        <scheme val="none"/>
      </font>
      <fill>
        <patternFill patternType="none">
          <fgColor indexed="64"/>
          <bgColor auto="1"/>
        </patternFill>
      </fill>
      <border diagonalUp="0" diagonalDown="0">
        <left/>
        <right style="thin">
          <color auto="1"/>
        </right>
        <top style="thin">
          <color auto="1"/>
        </top>
        <bottom style="thin">
          <color auto="1"/>
        </bottom>
        <vertical style="thin">
          <color auto="1"/>
        </vertical>
        <horizontal style="thin">
          <color auto="1"/>
        </horizontal>
      </border>
    </dxf>
    <dxf>
      <border outline="0">
        <top style="thin">
          <color auto="1"/>
        </top>
      </border>
    </dxf>
    <dxf>
      <border outline="0">
        <left style="thin">
          <color auto="1"/>
        </left>
        <right style="thin">
          <color auto="1"/>
        </right>
        <top style="thin">
          <color auto="1"/>
        </top>
        <bottom style="thin">
          <color auto="1"/>
        </bottom>
      </border>
    </dxf>
    <dxf>
      <font>
        <strike val="0"/>
        <outline val="0"/>
        <shadow val="0"/>
        <u val="none"/>
        <vertAlign val="baseline"/>
        <color auto="1"/>
        <name val="Century Gothic"/>
        <scheme val="none"/>
      </font>
      <fill>
        <patternFill patternType="none">
          <fgColor indexed="64"/>
          <bgColor auto="1"/>
        </patternFill>
      </fill>
      <alignment horizontal="center" vertical="bottom" textRotation="0" wrapText="0" indent="0" justifyLastLine="0" shrinkToFit="0" readingOrder="0"/>
    </dxf>
    <dxf>
      <border outline="0">
        <bottom style="thin">
          <color auto="1"/>
        </bottom>
      </border>
    </dxf>
    <dxf>
      <font>
        <strike val="0"/>
        <outline val="0"/>
        <shadow val="0"/>
        <u val="none"/>
        <vertAlign val="baseline"/>
        <sz val="11"/>
        <color theme="1"/>
        <name val="Century Gothic"/>
        <scheme val="none"/>
      </font>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auto="1"/>
        </left>
        <right style="thin">
          <color auto="1"/>
        </right>
        <top/>
        <bottom/>
        <vertical style="thin">
          <color auto="1"/>
        </vertical>
        <horizontal style="thin">
          <color auto="1"/>
        </horizontal>
      </border>
    </dxf>
    <dxf>
      <font>
        <name val="Century Gothic"/>
        <scheme val="none"/>
      </font>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rgb="FFFFC000"/>
        </patternFill>
      </fill>
    </dxf>
    <dxf>
      <fill>
        <patternFill>
          <bgColor rgb="FF92D050"/>
        </patternFill>
      </fill>
    </dxf>
    <dxf>
      <fill>
        <patternFill>
          <bgColor theme="1" tint="0.14996795556505021"/>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0000"/>
          <bgColor rgb="FFFF0000"/>
        </patternFill>
      </fill>
    </dxf>
    <dxf>
      <fill>
        <patternFill patternType="solid">
          <fgColor rgb="FFFFFF00"/>
          <bgColor rgb="FFFFFF00"/>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0000"/>
          <bgColor rgb="FFFF0000"/>
        </patternFill>
      </fill>
    </dxf>
    <dxf>
      <fill>
        <patternFill patternType="solid">
          <fgColor rgb="FFFFFF00"/>
          <bgColor rgb="FFFFFF00"/>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0000"/>
          <bgColor rgb="FFFF0000"/>
        </patternFill>
      </fill>
    </dxf>
    <dxf>
      <fill>
        <patternFill patternType="solid">
          <fgColor rgb="FFFFFF00"/>
          <bgColor rgb="FFFFFF00"/>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0000"/>
          <bgColor rgb="FFFF0000"/>
        </patternFill>
      </fill>
    </dxf>
    <dxf>
      <fill>
        <patternFill patternType="solid">
          <fgColor rgb="FFFFFF00"/>
          <bgColor rgb="FFFFFF00"/>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0000"/>
          <bgColor rgb="FFFF0000"/>
        </patternFill>
      </fill>
    </dxf>
    <dxf>
      <fill>
        <patternFill patternType="solid">
          <fgColor rgb="FFFFFF00"/>
          <bgColor rgb="FFFFFF00"/>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0000"/>
          <bgColor rgb="FFFF0000"/>
        </patternFill>
      </fill>
    </dxf>
    <dxf>
      <fill>
        <patternFill patternType="solid">
          <fgColor rgb="FFFFFF00"/>
          <bgColor rgb="FFFFFF00"/>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0000"/>
          <bgColor rgb="FFFF0000"/>
        </patternFill>
      </fill>
    </dxf>
    <dxf>
      <fill>
        <patternFill patternType="solid">
          <fgColor rgb="FFFFFF00"/>
          <bgColor rgb="FFFFFF00"/>
        </patternFill>
      </fill>
    </dxf>
    <dxf>
      <fill>
        <patternFill patternType="solid">
          <fgColor rgb="FFFFC000"/>
          <bgColor rgb="FFFFC000"/>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pivotCacheDefinition" Target="pivotCache/pivotCacheDefinition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3" Type="http://schemas.openxmlformats.org/officeDocument/2006/relationships/hyperlink" Target="#'ANALISIS OCI'!A1"/><Relationship Id="rId7" Type="http://schemas.openxmlformats.org/officeDocument/2006/relationships/hyperlink" Target="#'CONOCIMIENTO ENT'!A1"/><Relationship Id="rId2" Type="http://schemas.openxmlformats.org/officeDocument/2006/relationships/image" Target="../media/image1.jpeg"/><Relationship Id="rId1" Type="http://schemas.openxmlformats.org/officeDocument/2006/relationships/hyperlink" Target="#'PRIORIZACI&#211;N (2)'!A1"/><Relationship Id="rId6" Type="http://schemas.openxmlformats.org/officeDocument/2006/relationships/hyperlink" Target="#GLOSARIO!A1"/><Relationship Id="rId5" Type="http://schemas.openxmlformats.org/officeDocument/2006/relationships/hyperlink" Target="#'PAA OCI  '!A1"/><Relationship Id="rId4" Type="http://schemas.openxmlformats.org/officeDocument/2006/relationships/image" Target="../media/image2.jpeg"/></Relationships>
</file>

<file path=xl/drawings/_rels/drawing10.xml.rels><?xml version="1.0" encoding="UTF-8" standalone="yes"?>
<Relationships xmlns="http://schemas.openxmlformats.org/package/2006/relationships"><Relationship Id="rId2" Type="http://schemas.openxmlformats.org/officeDocument/2006/relationships/hyperlink" Target="#'MENU CAJA DE HERRAMIENTAS'!A1"/><Relationship Id="rId1" Type="http://schemas.openxmlformats.org/officeDocument/2006/relationships/image" Target="../media/image3.gif"/></Relationships>
</file>

<file path=xl/drawings/_rels/drawing11.xml.rels><?xml version="1.0" encoding="UTF-8" standalone="yes"?>
<Relationships xmlns="http://schemas.openxmlformats.org/package/2006/relationships"><Relationship Id="rId3" Type="http://schemas.openxmlformats.org/officeDocument/2006/relationships/hyperlink" Target="#'MIPPA 1.1'!A1"/><Relationship Id="rId2" Type="http://schemas.openxmlformats.org/officeDocument/2006/relationships/image" Target="../media/image3.gif"/><Relationship Id="rId1" Type="http://schemas.openxmlformats.org/officeDocument/2006/relationships/hyperlink" Target="#'MENU CAJA DE HERRAMIENTAS'!A1"/><Relationship Id="rId4" Type="http://schemas.openxmlformats.org/officeDocument/2006/relationships/image" Target="../media/image4.png"/></Relationships>
</file>

<file path=xl/drawings/_rels/drawing12.xml.rels><?xml version="1.0" encoding="UTF-8" standalone="yes"?>
<Relationships xmlns="http://schemas.openxmlformats.org/package/2006/relationships"><Relationship Id="rId1" Type="http://schemas.openxmlformats.org/officeDocument/2006/relationships/image" Target="../media/image6.gif"/></Relationships>
</file>

<file path=xl/drawings/_rels/drawing2.xml.rels><?xml version="1.0" encoding="UTF-8" standalone="yes"?>
<Relationships xmlns="http://schemas.openxmlformats.org/package/2006/relationships"><Relationship Id="rId2" Type="http://schemas.openxmlformats.org/officeDocument/2006/relationships/image" Target="../media/image3.gif"/><Relationship Id="rId1" Type="http://schemas.openxmlformats.org/officeDocument/2006/relationships/hyperlink" Target="#'MENU CAJA DE HERRAMIENTAS'!A1"/></Relationships>
</file>

<file path=xl/drawings/_rels/drawing3.xml.rels><?xml version="1.0" encoding="UTF-8" standalone="yes"?>
<Relationships xmlns="http://schemas.openxmlformats.org/package/2006/relationships"><Relationship Id="rId3" Type="http://schemas.openxmlformats.org/officeDocument/2006/relationships/hyperlink" Target="#'MENU CAJA DE HERRAMIENTAS'!A1"/><Relationship Id="rId2" Type="http://schemas.openxmlformats.org/officeDocument/2006/relationships/image" Target="../media/image4.png"/><Relationship Id="rId1" Type="http://schemas.openxmlformats.org/officeDocument/2006/relationships/hyperlink" Target="#'MIPPA 1'!A1"/><Relationship Id="rId4" Type="http://schemas.openxmlformats.org/officeDocument/2006/relationships/image" Target="../media/image3.gif"/></Relationships>
</file>

<file path=xl/drawings/_rels/drawing4.xml.rels><?xml version="1.0" encoding="UTF-8" standalone="yes"?>
<Relationships xmlns="http://schemas.openxmlformats.org/package/2006/relationships"><Relationship Id="rId2" Type="http://schemas.openxmlformats.org/officeDocument/2006/relationships/image" Target="../media/image5.gif"/><Relationship Id="rId1" Type="http://schemas.openxmlformats.org/officeDocument/2006/relationships/hyperlink" Target="#'CONOCIMIENTO ENT'!A1"/></Relationships>
</file>

<file path=xl/drawings/_rels/drawing5.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hyperlink" Target="#'MIPPA 1.1'!A1"/><Relationship Id="rId1" Type="http://schemas.openxmlformats.org/officeDocument/2006/relationships/image" Target="../media/image6.gif"/><Relationship Id="rId5" Type="http://schemas.openxmlformats.org/officeDocument/2006/relationships/image" Target="../media/image7.png"/><Relationship Id="rId4" Type="http://schemas.openxmlformats.org/officeDocument/2006/relationships/hyperlink" Target="#'MENU CAJA DE HERRAMIENTAS'!A1"/></Relationships>
</file>

<file path=xl/drawings/_rels/drawing6.xml.rels><?xml version="1.0" encoding="UTF-8" standalone="yes"?>
<Relationships xmlns="http://schemas.openxmlformats.org/package/2006/relationships"><Relationship Id="rId2" Type="http://schemas.openxmlformats.org/officeDocument/2006/relationships/image" Target="../media/image5.gif"/><Relationship Id="rId1" Type="http://schemas.openxmlformats.org/officeDocument/2006/relationships/hyperlink" Target="#'PRIORIZACI&#211;N (2)'!A1"/></Relationships>
</file>

<file path=xl/drawings/_rels/drawing7.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hyperlink" Target="#'MENU CAJA DE HERRAMIENTAS'!A1"/><Relationship Id="rId1" Type="http://schemas.openxmlformats.org/officeDocument/2006/relationships/image" Target="../media/image6.gif"/></Relationships>
</file>

<file path=xl/drawings/_rels/drawing8.xml.rels><?xml version="1.0" encoding="UTF-8" standalone="yes"?>
<Relationships xmlns="http://schemas.openxmlformats.org/package/2006/relationships"><Relationship Id="rId3" Type="http://schemas.openxmlformats.org/officeDocument/2006/relationships/hyperlink" Target="#'MIPPA 2'!A1"/><Relationship Id="rId2" Type="http://schemas.openxmlformats.org/officeDocument/2006/relationships/hyperlink" Target="#'MENU CAJA DE HERRAMIENTAS'!A1"/><Relationship Id="rId1" Type="http://schemas.openxmlformats.org/officeDocument/2006/relationships/image" Target="../media/image3.gif"/><Relationship Id="rId4" Type="http://schemas.openxmlformats.org/officeDocument/2006/relationships/image" Target="../media/image4.png"/></Relationships>
</file>

<file path=xl/drawings/_rels/drawing9.xml.rels><?xml version="1.0" encoding="UTF-8" standalone="yes"?>
<Relationships xmlns="http://schemas.openxmlformats.org/package/2006/relationships"><Relationship Id="rId2" Type="http://schemas.openxmlformats.org/officeDocument/2006/relationships/image" Target="../media/image5.gif"/><Relationship Id="rId1" Type="http://schemas.openxmlformats.org/officeDocument/2006/relationships/hyperlink" Target="#'1. Horas requeridas PAAI'!A1"/></Relationships>
</file>

<file path=xl/drawings/drawing1.xml><?xml version="1.0" encoding="utf-8"?>
<xdr:wsDr xmlns:xdr="http://schemas.openxmlformats.org/drawingml/2006/spreadsheetDrawing" xmlns:a="http://schemas.openxmlformats.org/drawingml/2006/main">
  <xdr:twoCellAnchor editAs="oneCell">
    <xdr:from>
      <xdr:col>2</xdr:col>
      <xdr:colOff>171452</xdr:colOff>
      <xdr:row>8</xdr:row>
      <xdr:rowOff>57151</xdr:rowOff>
    </xdr:from>
    <xdr:to>
      <xdr:col>2</xdr:col>
      <xdr:colOff>657226</xdr:colOff>
      <xdr:row>10</xdr:row>
      <xdr:rowOff>123825</xdr:rowOff>
    </xdr:to>
    <xdr:pic>
      <xdr:nvPicPr>
        <xdr:cNvPr id="3" name="2 Imagen" descr="Resultado de imagen para flecha redonda">
          <a:hlinkClick xmlns:r="http://schemas.openxmlformats.org/officeDocument/2006/relationships" r:id="rId1"/>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695452" y="4286251"/>
          <a:ext cx="485774" cy="4857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2</xdr:col>
      <xdr:colOff>180977</xdr:colOff>
      <xdr:row>11</xdr:row>
      <xdr:rowOff>76200</xdr:rowOff>
    </xdr:from>
    <xdr:ext cx="485774" cy="485774"/>
    <xdr:pic>
      <xdr:nvPicPr>
        <xdr:cNvPr id="4" name="3 Imagen" descr="Resultado de imagen para flecha redonda">
          <a:hlinkClick xmlns:r="http://schemas.openxmlformats.org/officeDocument/2006/relationships" r:id="rId3"/>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704977" y="6572250"/>
          <a:ext cx="485774" cy="48577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171452</xdr:colOff>
      <xdr:row>14</xdr:row>
      <xdr:rowOff>57151</xdr:rowOff>
    </xdr:from>
    <xdr:ext cx="485774" cy="485774"/>
    <xdr:pic>
      <xdr:nvPicPr>
        <xdr:cNvPr id="6" name="5 Imagen" descr="Resultado de imagen para flecha redonda">
          <a:hlinkClick xmlns:r="http://schemas.openxmlformats.org/officeDocument/2006/relationships" r:id="rId5"/>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695452" y="4095751"/>
          <a:ext cx="485774" cy="48577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2</xdr:col>
      <xdr:colOff>152400</xdr:colOff>
      <xdr:row>6</xdr:row>
      <xdr:rowOff>57150</xdr:rowOff>
    </xdr:from>
    <xdr:to>
      <xdr:col>2</xdr:col>
      <xdr:colOff>638174</xdr:colOff>
      <xdr:row>6</xdr:row>
      <xdr:rowOff>542924</xdr:rowOff>
    </xdr:to>
    <xdr:pic>
      <xdr:nvPicPr>
        <xdr:cNvPr id="7" name="6 Imagen" descr="Resultado de imagen para flecha redonda">
          <a:hlinkClick xmlns:r="http://schemas.openxmlformats.org/officeDocument/2006/relationships" r:id="rId6"/>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676400" y="5362575"/>
          <a:ext cx="485774" cy="4857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142875</xdr:colOff>
      <xdr:row>7</xdr:row>
      <xdr:rowOff>38100</xdr:rowOff>
    </xdr:from>
    <xdr:to>
      <xdr:col>2</xdr:col>
      <xdr:colOff>628649</xdr:colOff>
      <xdr:row>7</xdr:row>
      <xdr:rowOff>523874</xdr:rowOff>
    </xdr:to>
    <xdr:pic>
      <xdr:nvPicPr>
        <xdr:cNvPr id="8" name="7 Imagen" descr="Resultado de imagen para flecha redonda">
          <a:hlinkClick xmlns:r="http://schemas.openxmlformats.org/officeDocument/2006/relationships" r:id="rId7"/>
          <a:extLst>
            <a:ext uri="{FF2B5EF4-FFF2-40B4-BE49-F238E27FC236}">
              <a16:creationId xmlns:a16="http://schemas.microsoft.com/office/drawing/2014/main" id="{00000000-0008-0000-0000-000008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666875" y="5915025"/>
          <a:ext cx="485774" cy="4857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5</xdr:col>
      <xdr:colOff>2476500</xdr:colOff>
      <xdr:row>0</xdr:row>
      <xdr:rowOff>114300</xdr:rowOff>
    </xdr:from>
    <xdr:to>
      <xdr:col>6</xdr:col>
      <xdr:colOff>6457</xdr:colOff>
      <xdr:row>0</xdr:row>
      <xdr:rowOff>142874</xdr:rowOff>
    </xdr:to>
    <xdr:pic>
      <xdr:nvPicPr>
        <xdr:cNvPr id="2" name="1 Imagen" descr="Resultado de imagen para gif home">
          <a:extLst>
            <a:ext uri="{FF2B5EF4-FFF2-40B4-BE49-F238E27FC236}">
              <a16:creationId xmlns:a16="http://schemas.microsoft.com/office/drawing/2014/main" id="{00000000-0008-0000-0A00-000002000000}"/>
            </a:ext>
          </a:extLst>
        </xdr:cNvPr>
        <xdr:cNvPicPr>
          <a:picLocks noChangeAspect="1" noChangeArrowheads="1" noCrop="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0934700" y="114300"/>
          <a:ext cx="1" cy="952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693571</xdr:colOff>
      <xdr:row>0</xdr:row>
      <xdr:rowOff>201408</xdr:rowOff>
    </xdr:from>
    <xdr:to>
      <xdr:col>7</xdr:col>
      <xdr:colOff>1107977</xdr:colOff>
      <xdr:row>0</xdr:row>
      <xdr:rowOff>655821</xdr:rowOff>
    </xdr:to>
    <xdr:pic>
      <xdr:nvPicPr>
        <xdr:cNvPr id="3" name="2 Imagen" descr="Resultado de imagen para gif home">
          <a:hlinkClick xmlns:r="http://schemas.openxmlformats.org/officeDocument/2006/relationships" r:id="rId2"/>
          <a:extLst>
            <a:ext uri="{FF2B5EF4-FFF2-40B4-BE49-F238E27FC236}">
              <a16:creationId xmlns:a16="http://schemas.microsoft.com/office/drawing/2014/main" id="{00000000-0008-0000-0A00-000003000000}"/>
            </a:ext>
          </a:extLst>
        </xdr:cNvPr>
        <xdr:cNvPicPr>
          <a:picLocks noChangeAspect="1" noChangeArrowheads="1" noCrop="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9153063" y="201408"/>
          <a:ext cx="414406" cy="4544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18</xdr:col>
      <xdr:colOff>635000</xdr:colOff>
      <xdr:row>1</xdr:row>
      <xdr:rowOff>170962</xdr:rowOff>
    </xdr:from>
    <xdr:to>
      <xdr:col>20</xdr:col>
      <xdr:colOff>293077</xdr:colOff>
      <xdr:row>2</xdr:row>
      <xdr:rowOff>830384</xdr:rowOff>
    </xdr:to>
    <xdr:pic>
      <xdr:nvPicPr>
        <xdr:cNvPr id="2" name="1 Imagen" descr="Resultado de imagen para gif home">
          <a:hlinkClick xmlns:r="http://schemas.openxmlformats.org/officeDocument/2006/relationships" r:id="rId1"/>
          <a:extLst>
            <a:ext uri="{FF2B5EF4-FFF2-40B4-BE49-F238E27FC236}">
              <a16:creationId xmlns:a16="http://schemas.microsoft.com/office/drawing/2014/main" id="{00000000-0008-0000-0B00-000002000000}"/>
            </a:ext>
          </a:extLst>
        </xdr:cNvPr>
        <xdr:cNvPicPr>
          <a:picLocks noChangeAspect="1" noChangeArrowheads="1" noCrop="1"/>
        </xdr:cNvPicPr>
      </xdr:nvPicPr>
      <xdr:blipFill>
        <a:blip xmlns:r="http://schemas.openxmlformats.org/officeDocument/2006/relationships" r:embed="rId2"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2140769" y="757116"/>
          <a:ext cx="1245577" cy="12455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512883</xdr:colOff>
      <xdr:row>56</xdr:row>
      <xdr:rowOff>146537</xdr:rowOff>
    </xdr:from>
    <xdr:to>
      <xdr:col>20</xdr:col>
      <xdr:colOff>610577</xdr:colOff>
      <xdr:row>56</xdr:row>
      <xdr:rowOff>1563077</xdr:rowOff>
    </xdr:to>
    <xdr:pic>
      <xdr:nvPicPr>
        <xdr:cNvPr id="3" name="2 Imagen">
          <a:hlinkClick xmlns:r="http://schemas.openxmlformats.org/officeDocument/2006/relationships" r:id="rId3"/>
          <a:extLst>
            <a:ext uri="{FF2B5EF4-FFF2-40B4-BE49-F238E27FC236}">
              <a16:creationId xmlns:a16="http://schemas.microsoft.com/office/drawing/2014/main" id="{00000000-0008-0000-0B00-000003000000}"/>
            </a:ext>
          </a:extLst>
        </xdr:cNvPr>
        <xdr:cNvPicPr/>
      </xdr:nvPicPr>
      <xdr:blipFill rotWithShape="1">
        <a:blip xmlns:r="http://schemas.openxmlformats.org/officeDocument/2006/relationships" r:embed="rId4"/>
        <a:srcRect b="49500"/>
        <a:stretch/>
      </xdr:blipFill>
      <xdr:spPr bwMode="auto">
        <a:xfrm>
          <a:off x="30357883" y="56466152"/>
          <a:ext cx="3345963" cy="1416540"/>
        </a:xfrm>
        <a:prstGeom prst="rect">
          <a:avLst/>
        </a:prstGeom>
        <a:ln>
          <a:noFill/>
        </a:ln>
        <a:effectLst>
          <a:outerShdw blurRad="292100" dist="139700" dir="2700000" algn="tl" rotWithShape="0">
            <a:srgbClr val="333333">
              <a:alpha val="65000"/>
            </a:srgbClr>
          </a:outerShdw>
        </a:effectLst>
        <a:extLst>
          <a:ext uri="{53640926-AAD7-44D8-BBD7-CCE9431645EC}">
            <a14:shadowObscured xmlns:a14="http://schemas.microsoft.com/office/drawing/2010/main"/>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16</xdr:col>
      <xdr:colOff>361950</xdr:colOff>
      <xdr:row>1</xdr:row>
      <xdr:rowOff>47625</xdr:rowOff>
    </xdr:from>
    <xdr:to>
      <xdr:col>17</xdr:col>
      <xdr:colOff>142875</xdr:colOff>
      <xdr:row>4</xdr:row>
      <xdr:rowOff>161925</xdr:rowOff>
    </xdr:to>
    <xdr:pic>
      <xdr:nvPicPr>
        <xdr:cNvPr id="2" name="Imagen 1" descr="Resultado de imagen para Logo bogota">
          <a:extLst>
            <a:ext uri="{FF2B5EF4-FFF2-40B4-BE49-F238E27FC236}">
              <a16:creationId xmlns:a16="http://schemas.microsoft.com/office/drawing/2014/main" id="{00000000-0008-0000-0C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77975" y="247650"/>
          <a:ext cx="685800" cy="68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6324600</xdr:colOff>
      <xdr:row>0</xdr:row>
      <xdr:rowOff>38101</xdr:rowOff>
    </xdr:from>
    <xdr:to>
      <xdr:col>1</xdr:col>
      <xdr:colOff>6848474</xdr:colOff>
      <xdr:row>0</xdr:row>
      <xdr:rowOff>561975</xdr:rowOff>
    </xdr:to>
    <xdr:pic>
      <xdr:nvPicPr>
        <xdr:cNvPr id="3" name="2 Imagen" descr="Resultado de imagen para gif home">
          <a:hlinkClick xmlns:r="http://schemas.openxmlformats.org/officeDocument/2006/relationships" r:id="rId1"/>
          <a:extLst>
            <a:ext uri="{FF2B5EF4-FFF2-40B4-BE49-F238E27FC236}">
              <a16:creationId xmlns:a16="http://schemas.microsoft.com/office/drawing/2014/main" id="{00000000-0008-0000-0100-000003000000}"/>
            </a:ext>
          </a:extLst>
        </xdr:cNvPr>
        <xdr:cNvPicPr>
          <a:picLocks noChangeAspect="1" noChangeArrowheads="1" noCrop="1"/>
        </xdr:cNvPicPr>
      </xdr:nvPicPr>
      <xdr:blipFill>
        <a:blip xmlns:r="http://schemas.openxmlformats.org/officeDocument/2006/relationships" r:embed="rId2"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9210675" y="38101"/>
          <a:ext cx="523874" cy="5238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85725</xdr:colOff>
      <xdr:row>41</xdr:row>
      <xdr:rowOff>28575</xdr:rowOff>
    </xdr:from>
    <xdr:to>
      <xdr:col>0</xdr:col>
      <xdr:colOff>1533525</xdr:colOff>
      <xdr:row>44</xdr:row>
      <xdr:rowOff>38100</xdr:rowOff>
    </xdr:to>
    <xdr:pic>
      <xdr:nvPicPr>
        <xdr:cNvPr id="3" name="2 Imagen">
          <a:hlinkClick xmlns:r="http://schemas.openxmlformats.org/officeDocument/2006/relationships" r:id="rId1"/>
          <a:extLst>
            <a:ext uri="{FF2B5EF4-FFF2-40B4-BE49-F238E27FC236}">
              <a16:creationId xmlns:a16="http://schemas.microsoft.com/office/drawing/2014/main" id="{00000000-0008-0000-0200-000003000000}"/>
            </a:ext>
          </a:extLst>
        </xdr:cNvPr>
        <xdr:cNvPicPr/>
      </xdr:nvPicPr>
      <xdr:blipFill rotWithShape="1">
        <a:blip xmlns:r="http://schemas.openxmlformats.org/officeDocument/2006/relationships" r:embed="rId2"/>
        <a:srcRect b="49500"/>
        <a:stretch/>
      </xdr:blipFill>
      <xdr:spPr bwMode="auto">
        <a:xfrm>
          <a:off x="85725" y="18773775"/>
          <a:ext cx="1447800" cy="619125"/>
        </a:xfrm>
        <a:prstGeom prst="rect">
          <a:avLst/>
        </a:prstGeom>
        <a:ln>
          <a:noFill/>
        </a:ln>
        <a:effectLst>
          <a:outerShdw blurRad="292100" dist="139700" dir="2700000" algn="tl" rotWithShape="0">
            <a:srgbClr val="333333">
              <a:alpha val="65000"/>
            </a:srgbClr>
          </a:outerShdw>
        </a:effectLst>
        <a:extLst>
          <a:ext uri="{53640926-AAD7-44D8-BBD7-CCE9431645EC}">
            <a14:shadowObscured xmlns:a14="http://schemas.microsoft.com/office/drawing/2010/main"/>
          </a:ext>
        </a:extLst>
      </xdr:spPr>
    </xdr:pic>
    <xdr:clientData/>
  </xdr:twoCellAnchor>
  <xdr:twoCellAnchor editAs="oneCell">
    <xdr:from>
      <xdr:col>5</xdr:col>
      <xdr:colOff>2476500</xdr:colOff>
      <xdr:row>0</xdr:row>
      <xdr:rowOff>114300</xdr:rowOff>
    </xdr:from>
    <xdr:to>
      <xdr:col>5</xdr:col>
      <xdr:colOff>3000374</xdr:colOff>
      <xdr:row>0</xdr:row>
      <xdr:rowOff>638174</xdr:rowOff>
    </xdr:to>
    <xdr:pic>
      <xdr:nvPicPr>
        <xdr:cNvPr id="4" name="3 Imagen" descr="Resultado de imagen para gif home">
          <a:hlinkClick xmlns:r="http://schemas.openxmlformats.org/officeDocument/2006/relationships" r:id="rId3"/>
          <a:extLst>
            <a:ext uri="{FF2B5EF4-FFF2-40B4-BE49-F238E27FC236}">
              <a16:creationId xmlns:a16="http://schemas.microsoft.com/office/drawing/2014/main" id="{00000000-0008-0000-0200-000004000000}"/>
            </a:ext>
          </a:extLst>
        </xdr:cNvPr>
        <xdr:cNvPicPr>
          <a:picLocks noChangeAspect="1" noChangeArrowheads="1" noCrop="1"/>
        </xdr:cNvPicPr>
      </xdr:nvPicPr>
      <xdr:blipFill>
        <a:blip xmlns:r="http://schemas.openxmlformats.org/officeDocument/2006/relationships" r:embed="rId4"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2277725" y="114300"/>
          <a:ext cx="523874" cy="5238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200025</xdr:colOff>
      <xdr:row>1</xdr:row>
      <xdr:rowOff>16935</xdr:rowOff>
    </xdr:from>
    <xdr:to>
      <xdr:col>1</xdr:col>
      <xdr:colOff>485774</xdr:colOff>
      <xdr:row>2</xdr:row>
      <xdr:rowOff>66675</xdr:rowOff>
    </xdr:to>
    <xdr:pic>
      <xdr:nvPicPr>
        <xdr:cNvPr id="3" name="2 Imagen" descr="Resultado de imagen para gif flecha volver">
          <a:hlinkClick xmlns:r="http://schemas.openxmlformats.org/officeDocument/2006/relationships" r:id="rId1"/>
          <a:extLst>
            <a:ext uri="{FF2B5EF4-FFF2-40B4-BE49-F238E27FC236}">
              <a16:creationId xmlns:a16="http://schemas.microsoft.com/office/drawing/2014/main" id="{00000000-0008-0000-0300-00000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00025" y="207435"/>
          <a:ext cx="1047749" cy="2402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oneCellAnchor>
    <xdr:from>
      <xdr:col>19</xdr:col>
      <xdr:colOff>361950</xdr:colOff>
      <xdr:row>1</xdr:row>
      <xdr:rowOff>47625</xdr:rowOff>
    </xdr:from>
    <xdr:ext cx="685800" cy="714375"/>
    <xdr:pic>
      <xdr:nvPicPr>
        <xdr:cNvPr id="2" name="image1.gif">
          <a:extLst>
            <a:ext uri="{FF2B5EF4-FFF2-40B4-BE49-F238E27FC236}">
              <a16:creationId xmlns:a16="http://schemas.microsoft.com/office/drawing/2014/main" id="{00000000-0008-0000-0400-000002000000}"/>
            </a:ext>
          </a:extLst>
        </xdr:cNvPr>
        <xdr:cNvPicPr preferRelativeResize="0"/>
      </xdr:nvPicPr>
      <xdr:blipFill>
        <a:blip xmlns:r="http://schemas.openxmlformats.org/officeDocument/2006/relationships" r:embed="rId1" cstate="print"/>
        <a:stretch>
          <a:fillRect/>
        </a:stretch>
      </xdr:blipFill>
      <xdr:spPr>
        <a:xfrm>
          <a:off x="16383000" y="238125"/>
          <a:ext cx="685800" cy="714375"/>
        </a:xfrm>
        <a:prstGeom prst="rect">
          <a:avLst/>
        </a:prstGeom>
        <a:noFill/>
      </xdr:spPr>
    </xdr:pic>
    <xdr:clientData fLocksWithSheet="0"/>
  </xdr:oneCellAnchor>
  <xdr:twoCellAnchor editAs="oneCell">
    <xdr:from>
      <xdr:col>1</xdr:col>
      <xdr:colOff>57150</xdr:colOff>
      <xdr:row>103</xdr:row>
      <xdr:rowOff>85725</xdr:rowOff>
    </xdr:from>
    <xdr:to>
      <xdr:col>1</xdr:col>
      <xdr:colOff>2085975</xdr:colOff>
      <xdr:row>107</xdr:row>
      <xdr:rowOff>0</xdr:rowOff>
    </xdr:to>
    <xdr:pic>
      <xdr:nvPicPr>
        <xdr:cNvPr id="3" name="2 Imagen">
          <a:hlinkClick xmlns:r="http://schemas.openxmlformats.org/officeDocument/2006/relationships" r:id="rId2"/>
          <a:extLst>
            <a:ext uri="{FF2B5EF4-FFF2-40B4-BE49-F238E27FC236}">
              <a16:creationId xmlns:a16="http://schemas.microsoft.com/office/drawing/2014/main" id="{00000000-0008-0000-0400-000003000000}"/>
            </a:ext>
          </a:extLst>
        </xdr:cNvPr>
        <xdr:cNvPicPr/>
      </xdr:nvPicPr>
      <xdr:blipFill rotWithShape="1">
        <a:blip xmlns:r="http://schemas.openxmlformats.org/officeDocument/2006/relationships" r:embed="rId3"/>
        <a:srcRect b="49500"/>
        <a:stretch/>
      </xdr:blipFill>
      <xdr:spPr bwMode="auto">
        <a:xfrm>
          <a:off x="361950" y="33508950"/>
          <a:ext cx="2028825" cy="676275"/>
        </a:xfrm>
        <a:prstGeom prst="rect">
          <a:avLst/>
        </a:prstGeom>
        <a:ln>
          <a:noFill/>
        </a:ln>
        <a:effectLst>
          <a:outerShdw blurRad="292100" dist="139700" dir="2700000" algn="tl" rotWithShape="0">
            <a:srgbClr val="333333">
              <a:alpha val="65000"/>
            </a:srgbClr>
          </a:outerShdw>
        </a:effectLst>
        <a:extLst>
          <a:ext uri="{53640926-AAD7-44D8-BBD7-CCE9431645EC}">
            <a14:shadowObscured xmlns:a14="http://schemas.microsoft.com/office/drawing/2010/main"/>
          </a:ext>
        </a:extLst>
      </xdr:spPr>
    </xdr:pic>
    <xdr:clientData/>
  </xdr:twoCellAnchor>
  <xdr:twoCellAnchor editAs="oneCell">
    <xdr:from>
      <xdr:col>16</xdr:col>
      <xdr:colOff>367392</xdr:colOff>
      <xdr:row>1</xdr:row>
      <xdr:rowOff>149678</xdr:rowOff>
    </xdr:from>
    <xdr:to>
      <xdr:col>17</xdr:col>
      <xdr:colOff>29907</xdr:colOff>
      <xdr:row>4</xdr:row>
      <xdr:rowOff>61658</xdr:rowOff>
    </xdr:to>
    <xdr:pic>
      <xdr:nvPicPr>
        <xdr:cNvPr id="4" name="Imagen 3">
          <a:hlinkClick xmlns:r="http://schemas.openxmlformats.org/officeDocument/2006/relationships" r:id="rId4"/>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5"/>
        <a:stretch>
          <a:fillRect/>
        </a:stretch>
      </xdr:blipFill>
      <xdr:spPr>
        <a:xfrm>
          <a:off x="15049499" y="340178"/>
          <a:ext cx="524301" cy="52430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200025</xdr:colOff>
      <xdr:row>1</xdr:row>
      <xdr:rowOff>16935</xdr:rowOff>
    </xdr:from>
    <xdr:to>
      <xdr:col>1</xdr:col>
      <xdr:colOff>485774</xdr:colOff>
      <xdr:row>2</xdr:row>
      <xdr:rowOff>66675</xdr:rowOff>
    </xdr:to>
    <xdr:pic>
      <xdr:nvPicPr>
        <xdr:cNvPr id="2" name="1 Imagen" descr="Resultado de imagen para gif flecha volver">
          <a:hlinkClick xmlns:r="http://schemas.openxmlformats.org/officeDocument/2006/relationships" r:id="rId1"/>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00025" y="207435"/>
          <a:ext cx="1047749" cy="2402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oneCellAnchor>
    <xdr:from>
      <xdr:col>27</xdr:col>
      <xdr:colOff>201706</xdr:colOff>
      <xdr:row>1</xdr:row>
      <xdr:rowOff>44824</xdr:rowOff>
    </xdr:from>
    <xdr:ext cx="685800" cy="714375"/>
    <xdr:pic>
      <xdr:nvPicPr>
        <xdr:cNvPr id="3" name="image1.gif">
          <a:extLst>
            <a:ext uri="{FF2B5EF4-FFF2-40B4-BE49-F238E27FC236}">
              <a16:creationId xmlns:a16="http://schemas.microsoft.com/office/drawing/2014/main" id="{00000000-0008-0000-0600-000003000000}"/>
            </a:ext>
          </a:extLst>
        </xdr:cNvPr>
        <xdr:cNvPicPr preferRelativeResize="0"/>
      </xdr:nvPicPr>
      <xdr:blipFill>
        <a:blip xmlns:r="http://schemas.openxmlformats.org/officeDocument/2006/relationships" r:embed="rId1" cstate="print"/>
        <a:stretch>
          <a:fillRect/>
        </a:stretch>
      </xdr:blipFill>
      <xdr:spPr>
        <a:xfrm>
          <a:off x="16975231" y="244849"/>
          <a:ext cx="685800" cy="714375"/>
        </a:xfrm>
        <a:prstGeom prst="rect">
          <a:avLst/>
        </a:prstGeom>
        <a:noFill/>
      </xdr:spPr>
    </xdr:pic>
    <xdr:clientData fLocksWithSheet="0"/>
  </xdr:oneCellAnchor>
  <xdr:twoCellAnchor editAs="oneCell">
    <xdr:from>
      <xdr:col>14</xdr:col>
      <xdr:colOff>514350</xdr:colOff>
      <xdr:row>1</xdr:row>
      <xdr:rowOff>104775</xdr:rowOff>
    </xdr:from>
    <xdr:to>
      <xdr:col>14</xdr:col>
      <xdr:colOff>1038651</xdr:colOff>
      <xdr:row>4</xdr:row>
      <xdr:rowOff>57576</xdr:rowOff>
    </xdr:to>
    <xdr:pic>
      <xdr:nvPicPr>
        <xdr:cNvPr id="4" name="Imagen 3">
          <a:hlinkClick xmlns:r="http://schemas.openxmlformats.org/officeDocument/2006/relationships" r:id="rId2"/>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3"/>
        <a:stretch>
          <a:fillRect/>
        </a:stretch>
      </xdr:blipFill>
      <xdr:spPr>
        <a:xfrm>
          <a:off x="15659100" y="304800"/>
          <a:ext cx="524301" cy="524301"/>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5</xdr:col>
      <xdr:colOff>2476500</xdr:colOff>
      <xdr:row>0</xdr:row>
      <xdr:rowOff>114300</xdr:rowOff>
    </xdr:from>
    <xdr:to>
      <xdr:col>6</xdr:col>
      <xdr:colOff>1</xdr:colOff>
      <xdr:row>0</xdr:row>
      <xdr:rowOff>209549</xdr:rowOff>
    </xdr:to>
    <xdr:pic>
      <xdr:nvPicPr>
        <xdr:cNvPr id="2" name="1 Imagen" descr="Resultado de imagen para gif home">
          <a:extLst>
            <a:ext uri="{FF2B5EF4-FFF2-40B4-BE49-F238E27FC236}">
              <a16:creationId xmlns:a16="http://schemas.microsoft.com/office/drawing/2014/main" id="{00000000-0008-0000-0800-000002000000}"/>
            </a:ext>
          </a:extLst>
        </xdr:cNvPr>
        <xdr:cNvPicPr>
          <a:picLocks noChangeAspect="1" noChangeArrowheads="1" noCrop="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2277725" y="114300"/>
          <a:ext cx="523874" cy="5238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190500</xdr:colOff>
      <xdr:row>0</xdr:row>
      <xdr:rowOff>209550</xdr:rowOff>
    </xdr:from>
    <xdr:to>
      <xdr:col>7</xdr:col>
      <xdr:colOff>714374</xdr:colOff>
      <xdr:row>0</xdr:row>
      <xdr:rowOff>733424</xdr:rowOff>
    </xdr:to>
    <xdr:pic>
      <xdr:nvPicPr>
        <xdr:cNvPr id="3" name="2 Imagen" descr="Resultado de imagen para gif home">
          <a:hlinkClick xmlns:r="http://schemas.openxmlformats.org/officeDocument/2006/relationships" r:id="rId2"/>
          <a:extLst>
            <a:ext uri="{FF2B5EF4-FFF2-40B4-BE49-F238E27FC236}">
              <a16:creationId xmlns:a16="http://schemas.microsoft.com/office/drawing/2014/main" id="{00000000-0008-0000-0800-000003000000}"/>
            </a:ext>
          </a:extLst>
        </xdr:cNvPr>
        <xdr:cNvPicPr>
          <a:picLocks noChangeAspect="1" noChangeArrowheads="1" noCrop="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2077700" y="209550"/>
          <a:ext cx="523874" cy="5238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112</xdr:row>
      <xdr:rowOff>0</xdr:rowOff>
    </xdr:from>
    <xdr:to>
      <xdr:col>0</xdr:col>
      <xdr:colOff>1447800</xdr:colOff>
      <xdr:row>114</xdr:row>
      <xdr:rowOff>200025</xdr:rowOff>
    </xdr:to>
    <xdr:pic>
      <xdr:nvPicPr>
        <xdr:cNvPr id="4" name="3 Imagen">
          <a:hlinkClick xmlns:r="http://schemas.openxmlformats.org/officeDocument/2006/relationships" r:id="rId3"/>
          <a:extLst>
            <a:ext uri="{FF2B5EF4-FFF2-40B4-BE49-F238E27FC236}">
              <a16:creationId xmlns:a16="http://schemas.microsoft.com/office/drawing/2014/main" id="{00000000-0008-0000-0800-000004000000}"/>
            </a:ext>
          </a:extLst>
        </xdr:cNvPr>
        <xdr:cNvPicPr/>
      </xdr:nvPicPr>
      <xdr:blipFill rotWithShape="1">
        <a:blip xmlns:r="http://schemas.openxmlformats.org/officeDocument/2006/relationships" r:embed="rId4"/>
        <a:srcRect b="49500"/>
        <a:stretch/>
      </xdr:blipFill>
      <xdr:spPr bwMode="auto">
        <a:xfrm>
          <a:off x="0" y="59626500"/>
          <a:ext cx="1447800" cy="619125"/>
        </a:xfrm>
        <a:prstGeom prst="rect">
          <a:avLst/>
        </a:prstGeom>
        <a:ln>
          <a:noFill/>
        </a:ln>
        <a:effectLst>
          <a:outerShdw blurRad="292100" dist="139700" dir="2700000" algn="tl" rotWithShape="0">
            <a:srgbClr val="333333">
              <a:alpha val="65000"/>
            </a:srgbClr>
          </a:outerShdw>
        </a:effectLst>
        <a:extLst>
          <a:ext uri="{53640926-AAD7-44D8-BBD7-CCE9431645EC}">
            <a14:shadowObscured xmlns:a14="http://schemas.microsoft.com/office/drawing/2010/main"/>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200025</xdr:colOff>
      <xdr:row>1</xdr:row>
      <xdr:rowOff>16935</xdr:rowOff>
    </xdr:from>
    <xdr:to>
      <xdr:col>1</xdr:col>
      <xdr:colOff>485774</xdr:colOff>
      <xdr:row>2</xdr:row>
      <xdr:rowOff>66675</xdr:rowOff>
    </xdr:to>
    <xdr:pic>
      <xdr:nvPicPr>
        <xdr:cNvPr id="2" name="1 Imagen" descr="Resultado de imagen para gif flecha volver">
          <a:hlinkClick xmlns:r="http://schemas.openxmlformats.org/officeDocument/2006/relationships" r:id="rId1"/>
          <a:extLst>
            <a:ext uri="{FF2B5EF4-FFF2-40B4-BE49-F238E27FC236}">
              <a16:creationId xmlns:a16="http://schemas.microsoft.com/office/drawing/2014/main" id="{00000000-0008-0000-0900-000002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00025" y="207435"/>
          <a:ext cx="1047749" cy="2402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os%20de%20Trabajo/Carpetas%20Electr&#243;nicas%20RBIA/Auditor&#237;a%20con%20Base%20en%20Riesgo%20AF%202013/D%20-%20Borrador%20Informe%20Auditor&#237;a%20Actual/RBIA%20Audit%20Opinion%20Matrix%20Auto.FINAL.6.11.1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dkruiz/Downloads/Hoja%20Recursos%20PAA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nal Scores"/>
      <sheetName val="Lookup"/>
      <sheetName val="REFERENCIAS"/>
    </sheetNames>
    <sheetDataSet>
      <sheetData sheetId="0"/>
      <sheetData sheetId="1">
        <row r="2">
          <cell r="B2" t="str">
            <v>L</v>
          </cell>
        </row>
        <row r="3">
          <cell r="B3" t="str">
            <v>M</v>
          </cell>
        </row>
        <row r="4">
          <cell r="B4" t="str">
            <v>H</v>
          </cell>
        </row>
        <row r="5">
          <cell r="B5" t="str">
            <v>N/A</v>
          </cell>
        </row>
      </sheetData>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sos calculo recursos"/>
      <sheetName val="1. Horas requeridas PAAI"/>
      <sheetName val="2. Días -horas hábiles x vig"/>
      <sheetName val="3 Horas disponibles E. Auditor"/>
      <sheetName val="4. Resultado"/>
    </sheetNames>
    <sheetDataSet>
      <sheetData sheetId="0"/>
      <sheetData sheetId="1">
        <row r="25">
          <cell r="J25">
            <v>2708</v>
          </cell>
        </row>
      </sheetData>
      <sheetData sheetId="2">
        <row r="21">
          <cell r="D21">
            <v>246</v>
          </cell>
        </row>
      </sheetData>
      <sheetData sheetId="3">
        <row r="11">
          <cell r="O11">
            <v>2670.6</v>
          </cell>
        </row>
      </sheetData>
      <sheetData sheetId="4"/>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Diana Karina Ruiz Perilla" refreshedDate="43542.486493287041" createdVersion="4" refreshedVersion="4" minRefreshableVersion="3" recordCount="87" xr:uid="{00000000-000A-0000-FFFF-FFFF00000000}">
  <cacheSource type="worksheet">
    <worksheetSource name="Tabla1"/>
  </cacheSource>
  <cacheFields count="9">
    <cacheField name="No" numFmtId="0">
      <sharedItems containsString="0" containsBlank="1" containsNumber="1" containsInteger="1" minValue="1" maxValue="18"/>
    </cacheField>
    <cacheField name="TIPO DE TRABAJO DE AUDITORÍA " numFmtId="0">
      <sharedItems containsBlank="1" count="4">
        <s v="Informe de Ley"/>
        <s v="Informe de Seguimiento"/>
        <s v="Informe de Auditoria"/>
        <m/>
      </sharedItems>
    </cacheField>
    <cacheField name="Descripción" numFmtId="0">
      <sharedItems containsBlank="1"/>
    </cacheField>
    <cacheField name="Planeacion Auditoria/Solicitud de Informaciòn" numFmtId="0">
      <sharedItems containsString="0" containsBlank="1" containsNumber="1" containsInteger="1" minValue="4" maxValue="56"/>
    </cacheField>
    <cacheField name="Ejecucion  Auditoria/Análisis de informaciòn" numFmtId="0">
      <sharedItems containsString="0" containsBlank="1" containsNumber="1" containsInteger="1" minValue="9" maxValue="48"/>
    </cacheField>
    <cacheField name="Informe de Auditoria /Seguimiento" numFmtId="0">
      <sharedItems containsBlank="1" containsMixedTypes="1" containsNumber="1" containsInteger="1" minValue="10" maxValue="40"/>
    </cacheField>
    <cacheField name="Total horas por trabajo de auditoría" numFmtId="0">
      <sharedItems containsString="0" containsBlank="1" containsNumber="1" containsInteger="1" minValue="27" maxValue="1744" count="9">
        <n v="60"/>
        <n v="53"/>
        <n v="36"/>
        <n v="92"/>
        <n v="48"/>
        <n v="27"/>
        <n v="144"/>
        <m/>
        <n v="1744"/>
      </sharedItems>
    </cacheField>
    <cacheField name="# Informes x año" numFmtId="0">
      <sharedItems containsString="0" containsBlank="1" containsNumber="1" containsInteger="1" minValue="1" maxValue="36" count="5">
        <n v="3"/>
        <n v="4"/>
        <n v="1"/>
        <m/>
        <n v="36"/>
      </sharedItems>
    </cacheField>
    <cacheField name="Horas x trabajo de auditoría" numFmtId="0">
      <sharedItems containsSemiMixedTypes="0" containsString="0" containsNumber="1" containsInteger="1" minValue="0" maxValue="2708"/>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87">
  <r>
    <n v="1"/>
    <x v="0"/>
    <s v="Informe Pormenorizado SCI"/>
    <n v="12"/>
    <n v="16"/>
    <n v="32"/>
    <x v="0"/>
    <x v="0"/>
    <n v="180"/>
  </r>
  <r>
    <n v="2"/>
    <x v="0"/>
    <s v="Informe Seguimiento PAAC"/>
    <n v="12"/>
    <n v="16"/>
    <n v="32"/>
    <x v="0"/>
    <x v="0"/>
    <n v="180"/>
  </r>
  <r>
    <n v="3"/>
    <x v="0"/>
    <s v="Informe SCIC"/>
    <n v="12"/>
    <n v="9"/>
    <n v="32"/>
    <x v="1"/>
    <x v="0"/>
    <n v="159"/>
  </r>
  <r>
    <n v="4"/>
    <x v="0"/>
    <s v="Informe de Derechos de Autor"/>
    <n v="4"/>
    <n v="16"/>
    <n v="16"/>
    <x v="2"/>
    <x v="0"/>
    <n v="108"/>
  </r>
  <r>
    <n v="5"/>
    <x v="0"/>
    <s v="Informe n"/>
    <n v="12"/>
    <n v="40"/>
    <n v="40"/>
    <x v="3"/>
    <x v="1"/>
    <n v="368"/>
  </r>
  <r>
    <n v="6"/>
    <x v="1"/>
    <s v="Informe Seguimiento Plan de Mejoramiento"/>
    <n v="8"/>
    <n v="24"/>
    <n v="16"/>
    <x v="4"/>
    <x v="1"/>
    <n v="192"/>
  </r>
  <r>
    <n v="7"/>
    <x v="1"/>
    <s v="Informe 2"/>
    <n v="4"/>
    <n v="16"/>
    <n v="16"/>
    <x v="2"/>
    <x v="2"/>
    <n v="36"/>
  </r>
  <r>
    <n v="8"/>
    <x v="1"/>
    <s v="Informe 3"/>
    <n v="4"/>
    <n v="16"/>
    <n v="16"/>
    <x v="2"/>
    <x v="0"/>
    <n v="108"/>
  </r>
  <r>
    <n v="9"/>
    <x v="1"/>
    <s v="Informe 4"/>
    <n v="8"/>
    <n v="9"/>
    <n v="10"/>
    <x v="5"/>
    <x v="0"/>
    <n v="81"/>
  </r>
  <r>
    <n v="10"/>
    <x v="2"/>
    <s v="Priorizada 1"/>
    <n v="56"/>
    <n v="48"/>
    <n v="40"/>
    <x v="6"/>
    <x v="2"/>
    <n v="144"/>
  </r>
  <r>
    <n v="11"/>
    <x v="2"/>
    <s v="Priorizada 2"/>
    <n v="56"/>
    <n v="48"/>
    <n v="40"/>
    <x v="6"/>
    <x v="2"/>
    <n v="144"/>
  </r>
  <r>
    <n v="12"/>
    <x v="2"/>
    <s v="Priorizada 3"/>
    <n v="56"/>
    <n v="48"/>
    <n v="40"/>
    <x v="6"/>
    <x v="2"/>
    <n v="144"/>
  </r>
  <r>
    <n v="13"/>
    <x v="2"/>
    <s v="Priorizada 4"/>
    <n v="56"/>
    <n v="48"/>
    <n v="40"/>
    <x v="6"/>
    <x v="2"/>
    <n v="144"/>
  </r>
  <r>
    <n v="14"/>
    <x v="2"/>
    <s v="Priorizada 5"/>
    <n v="56"/>
    <n v="48"/>
    <n v="40"/>
    <x v="6"/>
    <x v="2"/>
    <n v="144"/>
  </r>
  <r>
    <n v="15"/>
    <x v="2"/>
    <s v="Priorizada 6"/>
    <n v="56"/>
    <n v="48"/>
    <n v="40"/>
    <x v="6"/>
    <x v="2"/>
    <n v="144"/>
  </r>
  <r>
    <n v="16"/>
    <x v="2"/>
    <s v="Priorizada 7"/>
    <n v="56"/>
    <n v="48"/>
    <n v="40"/>
    <x v="6"/>
    <x v="2"/>
    <n v="144"/>
  </r>
  <r>
    <n v="17"/>
    <x v="2"/>
    <s v="Priorizada 8"/>
    <n v="56"/>
    <n v="48"/>
    <n v="40"/>
    <x v="6"/>
    <x v="2"/>
    <n v="144"/>
  </r>
  <r>
    <n v="18"/>
    <x v="2"/>
    <s v="Priorizada 9"/>
    <n v="56"/>
    <n v="48"/>
    <n v="40"/>
    <x v="6"/>
    <x v="2"/>
    <n v="144"/>
  </r>
  <r>
    <m/>
    <x v="3"/>
    <m/>
    <m/>
    <m/>
    <m/>
    <x v="7"/>
    <x v="3"/>
    <n v="0"/>
  </r>
  <r>
    <m/>
    <x v="3"/>
    <m/>
    <m/>
    <m/>
    <m/>
    <x v="7"/>
    <x v="3"/>
    <n v="0"/>
  </r>
  <r>
    <m/>
    <x v="3"/>
    <m/>
    <m/>
    <m/>
    <m/>
    <x v="7"/>
    <x v="3"/>
    <n v="0"/>
  </r>
  <r>
    <m/>
    <x v="3"/>
    <m/>
    <m/>
    <m/>
    <m/>
    <x v="7"/>
    <x v="3"/>
    <n v="0"/>
  </r>
  <r>
    <m/>
    <x v="3"/>
    <m/>
    <m/>
    <m/>
    <m/>
    <x v="7"/>
    <x v="3"/>
    <n v="0"/>
  </r>
  <r>
    <m/>
    <x v="3"/>
    <m/>
    <m/>
    <m/>
    <m/>
    <x v="7"/>
    <x v="3"/>
    <n v="0"/>
  </r>
  <r>
    <m/>
    <x v="3"/>
    <m/>
    <m/>
    <m/>
    <m/>
    <x v="7"/>
    <x v="3"/>
    <n v="0"/>
  </r>
  <r>
    <m/>
    <x v="3"/>
    <m/>
    <m/>
    <m/>
    <m/>
    <x v="7"/>
    <x v="3"/>
    <n v="0"/>
  </r>
  <r>
    <m/>
    <x v="3"/>
    <m/>
    <m/>
    <m/>
    <m/>
    <x v="7"/>
    <x v="3"/>
    <n v="0"/>
  </r>
  <r>
    <m/>
    <x v="3"/>
    <m/>
    <m/>
    <m/>
    <m/>
    <x v="7"/>
    <x v="3"/>
    <n v="0"/>
  </r>
  <r>
    <m/>
    <x v="3"/>
    <m/>
    <m/>
    <m/>
    <m/>
    <x v="7"/>
    <x v="3"/>
    <n v="0"/>
  </r>
  <r>
    <m/>
    <x v="3"/>
    <m/>
    <m/>
    <m/>
    <m/>
    <x v="7"/>
    <x v="3"/>
    <n v="0"/>
  </r>
  <r>
    <m/>
    <x v="3"/>
    <m/>
    <m/>
    <m/>
    <m/>
    <x v="7"/>
    <x v="3"/>
    <n v="0"/>
  </r>
  <r>
    <m/>
    <x v="3"/>
    <m/>
    <m/>
    <m/>
    <m/>
    <x v="7"/>
    <x v="3"/>
    <n v="0"/>
  </r>
  <r>
    <m/>
    <x v="3"/>
    <m/>
    <m/>
    <m/>
    <m/>
    <x v="7"/>
    <x v="3"/>
    <n v="0"/>
  </r>
  <r>
    <m/>
    <x v="3"/>
    <m/>
    <m/>
    <m/>
    <m/>
    <x v="7"/>
    <x v="3"/>
    <n v="0"/>
  </r>
  <r>
    <m/>
    <x v="3"/>
    <m/>
    <m/>
    <m/>
    <m/>
    <x v="7"/>
    <x v="3"/>
    <n v="0"/>
  </r>
  <r>
    <m/>
    <x v="3"/>
    <m/>
    <m/>
    <m/>
    <m/>
    <x v="7"/>
    <x v="3"/>
    <n v="0"/>
  </r>
  <r>
    <m/>
    <x v="3"/>
    <m/>
    <m/>
    <m/>
    <m/>
    <x v="7"/>
    <x v="3"/>
    <n v="0"/>
  </r>
  <r>
    <m/>
    <x v="3"/>
    <m/>
    <m/>
    <m/>
    <m/>
    <x v="7"/>
    <x v="3"/>
    <n v="0"/>
  </r>
  <r>
    <m/>
    <x v="3"/>
    <m/>
    <m/>
    <m/>
    <m/>
    <x v="7"/>
    <x v="3"/>
    <n v="0"/>
  </r>
  <r>
    <m/>
    <x v="3"/>
    <m/>
    <m/>
    <m/>
    <m/>
    <x v="7"/>
    <x v="3"/>
    <n v="0"/>
  </r>
  <r>
    <m/>
    <x v="3"/>
    <m/>
    <m/>
    <m/>
    <m/>
    <x v="7"/>
    <x v="3"/>
    <n v="0"/>
  </r>
  <r>
    <m/>
    <x v="3"/>
    <m/>
    <m/>
    <m/>
    <m/>
    <x v="7"/>
    <x v="3"/>
    <n v="0"/>
  </r>
  <r>
    <m/>
    <x v="3"/>
    <m/>
    <m/>
    <m/>
    <m/>
    <x v="7"/>
    <x v="3"/>
    <n v="0"/>
  </r>
  <r>
    <m/>
    <x v="3"/>
    <m/>
    <m/>
    <m/>
    <m/>
    <x v="7"/>
    <x v="3"/>
    <n v="0"/>
  </r>
  <r>
    <m/>
    <x v="3"/>
    <m/>
    <m/>
    <m/>
    <m/>
    <x v="7"/>
    <x v="3"/>
    <n v="0"/>
  </r>
  <r>
    <m/>
    <x v="3"/>
    <m/>
    <m/>
    <m/>
    <m/>
    <x v="7"/>
    <x v="3"/>
    <n v="0"/>
  </r>
  <r>
    <m/>
    <x v="3"/>
    <m/>
    <m/>
    <m/>
    <m/>
    <x v="7"/>
    <x v="3"/>
    <n v="0"/>
  </r>
  <r>
    <m/>
    <x v="3"/>
    <m/>
    <m/>
    <m/>
    <m/>
    <x v="7"/>
    <x v="3"/>
    <n v="0"/>
  </r>
  <r>
    <m/>
    <x v="3"/>
    <m/>
    <m/>
    <m/>
    <m/>
    <x v="7"/>
    <x v="3"/>
    <n v="0"/>
  </r>
  <r>
    <m/>
    <x v="3"/>
    <m/>
    <m/>
    <m/>
    <m/>
    <x v="7"/>
    <x v="3"/>
    <n v="0"/>
  </r>
  <r>
    <m/>
    <x v="3"/>
    <m/>
    <m/>
    <m/>
    <m/>
    <x v="7"/>
    <x v="3"/>
    <n v="0"/>
  </r>
  <r>
    <m/>
    <x v="3"/>
    <m/>
    <m/>
    <m/>
    <m/>
    <x v="7"/>
    <x v="3"/>
    <n v="0"/>
  </r>
  <r>
    <m/>
    <x v="3"/>
    <m/>
    <m/>
    <m/>
    <m/>
    <x v="7"/>
    <x v="3"/>
    <n v="0"/>
  </r>
  <r>
    <m/>
    <x v="3"/>
    <m/>
    <m/>
    <m/>
    <m/>
    <x v="7"/>
    <x v="3"/>
    <n v="0"/>
  </r>
  <r>
    <m/>
    <x v="3"/>
    <m/>
    <m/>
    <m/>
    <m/>
    <x v="7"/>
    <x v="3"/>
    <n v="0"/>
  </r>
  <r>
    <m/>
    <x v="3"/>
    <m/>
    <m/>
    <m/>
    <m/>
    <x v="7"/>
    <x v="3"/>
    <n v="0"/>
  </r>
  <r>
    <m/>
    <x v="3"/>
    <m/>
    <m/>
    <m/>
    <m/>
    <x v="7"/>
    <x v="3"/>
    <n v="0"/>
  </r>
  <r>
    <m/>
    <x v="3"/>
    <m/>
    <m/>
    <m/>
    <m/>
    <x v="7"/>
    <x v="3"/>
    <n v="0"/>
  </r>
  <r>
    <m/>
    <x v="3"/>
    <m/>
    <m/>
    <m/>
    <m/>
    <x v="7"/>
    <x v="3"/>
    <n v="0"/>
  </r>
  <r>
    <m/>
    <x v="3"/>
    <m/>
    <m/>
    <m/>
    <m/>
    <x v="7"/>
    <x v="3"/>
    <n v="0"/>
  </r>
  <r>
    <m/>
    <x v="3"/>
    <m/>
    <m/>
    <m/>
    <m/>
    <x v="7"/>
    <x v="3"/>
    <n v="0"/>
  </r>
  <r>
    <m/>
    <x v="3"/>
    <m/>
    <m/>
    <m/>
    <m/>
    <x v="7"/>
    <x v="3"/>
    <n v="0"/>
  </r>
  <r>
    <m/>
    <x v="3"/>
    <m/>
    <m/>
    <m/>
    <m/>
    <x v="7"/>
    <x v="3"/>
    <n v="0"/>
  </r>
  <r>
    <m/>
    <x v="3"/>
    <m/>
    <m/>
    <m/>
    <m/>
    <x v="7"/>
    <x v="3"/>
    <n v="0"/>
  </r>
  <r>
    <m/>
    <x v="3"/>
    <m/>
    <m/>
    <m/>
    <m/>
    <x v="7"/>
    <x v="3"/>
    <n v="0"/>
  </r>
  <r>
    <m/>
    <x v="3"/>
    <m/>
    <m/>
    <m/>
    <m/>
    <x v="7"/>
    <x v="3"/>
    <n v="0"/>
  </r>
  <r>
    <m/>
    <x v="3"/>
    <m/>
    <m/>
    <m/>
    <m/>
    <x v="7"/>
    <x v="3"/>
    <n v="0"/>
  </r>
  <r>
    <m/>
    <x v="3"/>
    <m/>
    <m/>
    <m/>
    <m/>
    <x v="7"/>
    <x v="3"/>
    <n v="0"/>
  </r>
  <r>
    <m/>
    <x v="3"/>
    <m/>
    <m/>
    <m/>
    <m/>
    <x v="7"/>
    <x v="3"/>
    <n v="0"/>
  </r>
  <r>
    <m/>
    <x v="3"/>
    <m/>
    <m/>
    <m/>
    <m/>
    <x v="7"/>
    <x v="3"/>
    <n v="0"/>
  </r>
  <r>
    <m/>
    <x v="3"/>
    <m/>
    <m/>
    <m/>
    <m/>
    <x v="7"/>
    <x v="3"/>
    <n v="0"/>
  </r>
  <r>
    <m/>
    <x v="3"/>
    <m/>
    <m/>
    <m/>
    <m/>
    <x v="7"/>
    <x v="3"/>
    <n v="0"/>
  </r>
  <r>
    <m/>
    <x v="3"/>
    <m/>
    <m/>
    <m/>
    <m/>
    <x v="7"/>
    <x v="3"/>
    <n v="0"/>
  </r>
  <r>
    <m/>
    <x v="3"/>
    <m/>
    <m/>
    <m/>
    <m/>
    <x v="7"/>
    <x v="3"/>
    <n v="0"/>
  </r>
  <r>
    <m/>
    <x v="3"/>
    <m/>
    <m/>
    <m/>
    <m/>
    <x v="7"/>
    <x v="3"/>
    <n v="0"/>
  </r>
  <r>
    <m/>
    <x v="3"/>
    <m/>
    <m/>
    <m/>
    <m/>
    <x v="7"/>
    <x v="3"/>
    <n v="0"/>
  </r>
  <r>
    <m/>
    <x v="3"/>
    <m/>
    <m/>
    <m/>
    <m/>
    <x v="7"/>
    <x v="3"/>
    <n v="0"/>
  </r>
  <r>
    <m/>
    <x v="3"/>
    <m/>
    <m/>
    <m/>
    <m/>
    <x v="7"/>
    <x v="3"/>
    <n v="0"/>
  </r>
  <r>
    <m/>
    <x v="3"/>
    <m/>
    <m/>
    <m/>
    <m/>
    <x v="7"/>
    <x v="3"/>
    <n v="0"/>
  </r>
  <r>
    <m/>
    <x v="3"/>
    <m/>
    <m/>
    <m/>
    <m/>
    <x v="7"/>
    <x v="3"/>
    <n v="0"/>
  </r>
  <r>
    <m/>
    <x v="3"/>
    <m/>
    <m/>
    <m/>
    <m/>
    <x v="7"/>
    <x v="3"/>
    <n v="0"/>
  </r>
  <r>
    <m/>
    <x v="3"/>
    <m/>
    <m/>
    <m/>
    <m/>
    <x v="7"/>
    <x v="3"/>
    <n v="0"/>
  </r>
  <r>
    <m/>
    <x v="3"/>
    <m/>
    <m/>
    <m/>
    <m/>
    <x v="7"/>
    <x v="3"/>
    <n v="0"/>
  </r>
  <r>
    <m/>
    <x v="3"/>
    <m/>
    <m/>
    <m/>
    <m/>
    <x v="7"/>
    <x v="3"/>
    <n v="0"/>
  </r>
  <r>
    <m/>
    <x v="3"/>
    <m/>
    <m/>
    <m/>
    <m/>
    <x v="7"/>
    <x v="3"/>
    <n v="0"/>
  </r>
  <r>
    <m/>
    <x v="3"/>
    <m/>
    <m/>
    <m/>
    <m/>
    <x v="7"/>
    <x v="3"/>
    <n v="0"/>
  </r>
  <r>
    <m/>
    <x v="3"/>
    <m/>
    <m/>
    <m/>
    <s v="TOTALES"/>
    <x v="8"/>
    <x v="4"/>
    <n v="2708"/>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800-000000000000}" name="Tabla dinámica1" cacheId="0" applyNumberFormats="0" applyBorderFormats="0" applyFontFormats="0" applyPatternFormats="0" applyAlignmentFormats="0" applyWidthHeightFormats="1" dataCaption="Valores" updatedVersion="4" minRefreshableVersion="3" useAutoFormatting="1" itemPrintTitles="1" createdVersion="4" indent="0" outline="1" outlineData="1" multipleFieldFilters="0">
  <location ref="A105:C110" firstHeaderRow="0" firstDataRow="1" firstDataCol="1"/>
  <pivotFields count="9">
    <pivotField showAll="0"/>
    <pivotField axis="axisRow" showAll="0">
      <items count="5">
        <item x="2"/>
        <item x="0"/>
        <item x="1"/>
        <item x="3"/>
        <item t="default"/>
      </items>
    </pivotField>
    <pivotField showAll="0"/>
    <pivotField showAll="0"/>
    <pivotField showAll="0"/>
    <pivotField showAll="0"/>
    <pivotField dataField="1" showAll="0">
      <items count="10">
        <item x="5"/>
        <item x="2"/>
        <item x="4"/>
        <item x="1"/>
        <item x="0"/>
        <item x="3"/>
        <item x="6"/>
        <item x="8"/>
        <item x="7"/>
        <item t="default"/>
      </items>
    </pivotField>
    <pivotField dataField="1" showAll="0">
      <items count="6">
        <item x="2"/>
        <item x="0"/>
        <item x="1"/>
        <item x="4"/>
        <item x="3"/>
        <item t="default"/>
      </items>
    </pivotField>
    <pivotField showAll="0"/>
  </pivotFields>
  <rowFields count="1">
    <field x="1"/>
  </rowFields>
  <rowItems count="5">
    <i>
      <x/>
    </i>
    <i>
      <x v="1"/>
    </i>
    <i>
      <x v="2"/>
    </i>
    <i>
      <x v="3"/>
    </i>
    <i t="grand">
      <x/>
    </i>
  </rowItems>
  <colFields count="1">
    <field x="-2"/>
  </colFields>
  <colItems count="2">
    <i>
      <x/>
    </i>
    <i i="1">
      <x v="1"/>
    </i>
  </colItems>
  <dataFields count="2">
    <dataField name="Suma de Total horas por trabajo de auditoría" fld="6" baseField="1" baseItem="2"/>
    <dataField name="Cuenta de # Informes x año" fld="7" subtotal="count" baseField="0" baseItem="0"/>
  </dataFields>
  <formats count="1">
    <format dxfId="26">
      <pivotArea type="all" dataOnly="0" outline="0"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a1" displayName="Tabla1" ref="A12:I99" totalsRowShown="0" headerRowDxfId="25" dataDxfId="23" headerRowBorderDxfId="24" tableBorderDxfId="22" totalsRowBorderDxfId="21">
  <tableColumns count="9">
    <tableColumn id="1" xr3:uid="{00000000-0010-0000-0000-000001000000}" name="No" dataDxfId="20"/>
    <tableColumn id="2" xr3:uid="{00000000-0010-0000-0000-000002000000}" name="TIPO DE TRABAJO DE AUDITORÍA " dataDxfId="19"/>
    <tableColumn id="3" xr3:uid="{00000000-0010-0000-0000-000003000000}" name="Descripción" dataDxfId="18"/>
    <tableColumn id="4" xr3:uid="{00000000-0010-0000-0000-000004000000}" name="Planeacion Auditoria/Solicitud de Informaciòn" dataDxfId="17"/>
    <tableColumn id="5" xr3:uid="{00000000-0010-0000-0000-000005000000}" name="Ejecucion  Auditoria/Análisis de informaciòn" dataDxfId="16"/>
    <tableColumn id="6" xr3:uid="{00000000-0010-0000-0000-000006000000}" name="Informe de Auditoria /Seguimiento" dataDxfId="15"/>
    <tableColumn id="7" xr3:uid="{00000000-0010-0000-0000-000007000000}" name="Total horas por trabajo de auditoría" dataDxfId="14"/>
    <tableColumn id="8" xr3:uid="{00000000-0010-0000-0000-000008000000}" name="# Informes x año" dataDxfId="13"/>
    <tableColumn id="9" xr3:uid="{00000000-0010-0000-0000-000009000000}" name="Horas x trabajo de auditoría" dataDxfId="12">
      <calculatedColumnFormula>+G13*H13</calculatedColumnFormula>
    </tableColumn>
  </tableColumns>
  <tableStyleInfo name="TableStyleLight13"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7.bin"/><Relationship Id="rId1" Type="http://schemas.openxmlformats.org/officeDocument/2006/relationships/hyperlink" Target="http://colombia.workingdays.org/" TargetMode="Externa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2.xml"/><Relationship Id="rId1" Type="http://schemas.openxmlformats.org/officeDocument/2006/relationships/printerSettings" Target="../printerSettings/printerSettings9.bin"/><Relationship Id="rId4" Type="http://schemas.openxmlformats.org/officeDocument/2006/relationships/comments" Target="../comments3.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8" Type="http://schemas.openxmlformats.org/officeDocument/2006/relationships/hyperlink" Target="https://fuga.gov.co/transparencia/fichas-ebi" TargetMode="External"/><Relationship Id="rId13" Type="http://schemas.openxmlformats.org/officeDocument/2006/relationships/hyperlink" Target="https://intranet.fuga.gov.co/mapa-de-riegos-por-procesos" TargetMode="External"/><Relationship Id="rId3" Type="http://schemas.openxmlformats.org/officeDocument/2006/relationships/hyperlink" Target="https://fuga.gov.co/transparencia/informes-de-gestion" TargetMode="External"/><Relationship Id="rId7" Type="http://schemas.openxmlformats.org/officeDocument/2006/relationships/hyperlink" Target="https://fuga.gov.co/transparencia/fichas-ebi" TargetMode="External"/><Relationship Id="rId12" Type="http://schemas.openxmlformats.org/officeDocument/2006/relationships/hyperlink" Target="https://fuga.gov.co/transparencia/activos-informacion" TargetMode="External"/><Relationship Id="rId2" Type="http://schemas.openxmlformats.org/officeDocument/2006/relationships/hyperlink" Target="https://fuga.gov.co/sites/default/files/resolucion035de2021_1.pdf" TargetMode="External"/><Relationship Id="rId1" Type="http://schemas.openxmlformats.org/officeDocument/2006/relationships/hyperlink" Target="https://fuga.gov.co/sites/default/files/plan_estrategico_institucional_v1_uncsab_2020-2024_sept2021vf29septvf.pdf" TargetMode="External"/><Relationship Id="rId6" Type="http://schemas.openxmlformats.org/officeDocument/2006/relationships/hyperlink" Target="https://fuga.gov.co/sites/default/files/gm-po-01_politica_de_administracion_del_riesgos_v3_24062021.pdf" TargetMode="External"/><Relationship Id="rId11" Type="http://schemas.openxmlformats.org/officeDocument/2006/relationships/hyperlink" Target="https://fuga.gov.co/plan-de-adquisicion-2021" TargetMode="External"/><Relationship Id="rId5" Type="http://schemas.openxmlformats.org/officeDocument/2006/relationships/hyperlink" Target="https://intranet.fuga.gov.co/mapa-de-riegos-por-procesos" TargetMode="External"/><Relationship Id="rId15" Type="http://schemas.openxmlformats.org/officeDocument/2006/relationships/drawing" Target="../drawings/drawing3.xml"/><Relationship Id="rId10" Type="http://schemas.openxmlformats.org/officeDocument/2006/relationships/hyperlink" Target="https://fuga.gov.co/transparencia/organigrama" TargetMode="External"/><Relationship Id="rId4" Type="http://schemas.openxmlformats.org/officeDocument/2006/relationships/hyperlink" Target="https://intranet.fuga.gov.co/mapa-de-riegos-por-procesos" TargetMode="External"/><Relationship Id="rId9" Type="http://schemas.openxmlformats.org/officeDocument/2006/relationships/hyperlink" Target="https://fuga.gov.co/transparencia/politicas-lineamientos-y-manuales" TargetMode="External"/><Relationship Id="rId14" Type="http://schemas.openxmlformats.org/officeDocument/2006/relationships/hyperlink" Target="https://intranet.fuga.gov.co/mapa-de-riegos-por-procesos"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colombia.workingdays.org/" TargetMode="Externa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8.xml"/><Relationship Id="rId1" Type="http://schemas.openxmlformats.org/officeDocument/2006/relationships/pivotTable" Target="../pivotTables/pivotTable1.xml"/><Relationship Id="rId5" Type="http://schemas.openxmlformats.org/officeDocument/2006/relationships/comments" Target="../comments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C4:N17"/>
  <sheetViews>
    <sheetView topLeftCell="A4" workbookViewId="0">
      <selection activeCell="C6" sqref="C6:N6"/>
    </sheetView>
  </sheetViews>
  <sheetFormatPr baseColWidth="10" defaultColWidth="11.42578125" defaultRowHeight="15" x14ac:dyDescent="0.25"/>
  <cols>
    <col min="1" max="16384" width="11.42578125" style="94"/>
  </cols>
  <sheetData>
    <row r="4" spans="3:14" ht="15.75" thickBot="1" x14ac:dyDescent="0.3"/>
    <row r="5" spans="3:14" ht="68.25" customHeight="1" thickBot="1" x14ac:dyDescent="0.3">
      <c r="C5" s="309" t="s">
        <v>34</v>
      </c>
      <c r="D5" s="310"/>
      <c r="E5" s="310"/>
      <c r="F5" s="310"/>
      <c r="G5" s="310"/>
      <c r="H5" s="310"/>
      <c r="I5" s="310"/>
      <c r="J5" s="310"/>
      <c r="K5" s="310"/>
      <c r="L5" s="310"/>
      <c r="M5" s="310"/>
      <c r="N5" s="311"/>
    </row>
    <row r="6" spans="3:14" ht="288.75" customHeight="1" thickBot="1" x14ac:dyDescent="0.3">
      <c r="C6" s="306" t="s">
        <v>44</v>
      </c>
      <c r="D6" s="307"/>
      <c r="E6" s="307"/>
      <c r="F6" s="307"/>
      <c r="G6" s="307"/>
      <c r="H6" s="307"/>
      <c r="I6" s="307"/>
      <c r="J6" s="307"/>
      <c r="K6" s="307"/>
      <c r="L6" s="307"/>
      <c r="M6" s="307"/>
      <c r="N6" s="308"/>
    </row>
    <row r="7" spans="3:14" ht="45" customHeight="1" thickBot="1" x14ac:dyDescent="0.3">
      <c r="C7" s="75"/>
      <c r="D7" s="78" t="s">
        <v>45</v>
      </c>
      <c r="E7" s="76"/>
      <c r="F7" s="76"/>
      <c r="G7" s="76"/>
      <c r="H7" s="76"/>
      <c r="I7" s="76"/>
      <c r="J7" s="76"/>
      <c r="K7" s="76"/>
      <c r="L7" s="76"/>
      <c r="M7" s="76"/>
      <c r="N7" s="77"/>
    </row>
    <row r="8" spans="3:14" ht="45" customHeight="1" x14ac:dyDescent="0.25">
      <c r="C8" s="72"/>
      <c r="D8" s="81" t="s">
        <v>75</v>
      </c>
      <c r="E8" s="73"/>
      <c r="F8" s="73"/>
      <c r="G8" s="73"/>
      <c r="H8" s="73"/>
      <c r="I8" s="73"/>
      <c r="J8" s="73"/>
      <c r="K8" s="73"/>
      <c r="L8" s="73"/>
      <c r="M8" s="73"/>
      <c r="N8" s="74"/>
    </row>
    <row r="9" spans="3:14" x14ac:dyDescent="0.25">
      <c r="C9" s="39"/>
      <c r="D9" s="33"/>
      <c r="E9" s="33"/>
      <c r="F9" s="33"/>
      <c r="G9" s="33"/>
      <c r="H9" s="33"/>
      <c r="I9" s="33"/>
      <c r="J9" s="33"/>
      <c r="K9" s="33"/>
      <c r="L9" s="33"/>
      <c r="M9" s="33"/>
      <c r="N9" s="34"/>
    </row>
    <row r="10" spans="3:14" ht="18" x14ac:dyDescent="0.25">
      <c r="C10" s="32"/>
      <c r="D10" s="40" t="s">
        <v>35</v>
      </c>
      <c r="E10" s="38"/>
      <c r="F10" s="33"/>
      <c r="G10" s="33"/>
      <c r="H10" s="33"/>
      <c r="I10" s="33"/>
      <c r="J10" s="33"/>
      <c r="K10" s="33"/>
      <c r="L10" s="33"/>
      <c r="M10" s="33"/>
      <c r="N10" s="34"/>
    </row>
    <row r="11" spans="3:14" ht="15.75" thickBot="1" x14ac:dyDescent="0.3">
      <c r="C11" s="41"/>
      <c r="D11" s="36"/>
      <c r="E11" s="36"/>
      <c r="F11" s="36"/>
      <c r="G11" s="36"/>
      <c r="H11" s="36"/>
      <c r="I11" s="36"/>
      <c r="J11" s="36"/>
      <c r="K11" s="36"/>
      <c r="L11" s="36"/>
      <c r="M11" s="36"/>
      <c r="N11" s="37"/>
    </row>
    <row r="12" spans="3:14" x14ac:dyDescent="0.25">
      <c r="C12" s="39"/>
      <c r="D12" s="33"/>
      <c r="E12" s="33"/>
      <c r="F12" s="33"/>
      <c r="G12" s="33"/>
      <c r="H12" s="33"/>
      <c r="I12" s="33"/>
      <c r="J12" s="33"/>
      <c r="K12" s="33"/>
      <c r="L12" s="33"/>
      <c r="M12" s="33"/>
      <c r="N12" s="34"/>
    </row>
    <row r="13" spans="3:14" ht="18" x14ac:dyDescent="0.25">
      <c r="C13" s="32"/>
      <c r="D13" s="40" t="s">
        <v>74</v>
      </c>
      <c r="E13" s="38"/>
      <c r="F13" s="33"/>
      <c r="G13" s="33"/>
      <c r="H13" s="33"/>
      <c r="I13" s="33"/>
      <c r="J13" s="33"/>
      <c r="K13" s="33"/>
      <c r="L13" s="33"/>
      <c r="M13" s="33"/>
      <c r="N13" s="34"/>
    </row>
    <row r="14" spans="3:14" ht="15.75" thickBot="1" x14ac:dyDescent="0.3">
      <c r="C14" s="41"/>
      <c r="D14" s="36"/>
      <c r="E14" s="36"/>
      <c r="F14" s="36"/>
      <c r="G14" s="36"/>
      <c r="H14" s="36"/>
      <c r="I14" s="36"/>
      <c r="J14" s="36"/>
      <c r="K14" s="36"/>
      <c r="L14" s="36"/>
      <c r="M14" s="36"/>
      <c r="N14" s="37"/>
    </row>
    <row r="15" spans="3:14" x14ac:dyDescent="0.25">
      <c r="C15" s="39"/>
      <c r="D15" s="33"/>
      <c r="E15" s="33"/>
      <c r="F15" s="33"/>
      <c r="G15" s="33"/>
      <c r="H15" s="33"/>
      <c r="I15" s="33"/>
      <c r="J15" s="33"/>
      <c r="K15" s="33"/>
      <c r="L15" s="33"/>
      <c r="M15" s="33"/>
      <c r="N15" s="34"/>
    </row>
    <row r="16" spans="3:14" ht="18" x14ac:dyDescent="0.25">
      <c r="C16" s="32"/>
      <c r="D16" s="40" t="s">
        <v>36</v>
      </c>
      <c r="E16" s="38"/>
      <c r="F16" s="33"/>
      <c r="G16" s="33"/>
      <c r="H16" s="33"/>
      <c r="I16" s="33"/>
      <c r="J16" s="33"/>
      <c r="K16" s="33"/>
      <c r="L16" s="33"/>
      <c r="M16" s="33"/>
      <c r="N16" s="34"/>
    </row>
    <row r="17" spans="3:14" ht="15.75" thickBot="1" x14ac:dyDescent="0.3">
      <c r="C17" s="41"/>
      <c r="D17" s="36"/>
      <c r="E17" s="36"/>
      <c r="F17" s="36"/>
      <c r="G17" s="36"/>
      <c r="H17" s="36"/>
      <c r="I17" s="36"/>
      <c r="J17" s="36"/>
      <c r="K17" s="36"/>
      <c r="L17" s="36"/>
      <c r="M17" s="36"/>
      <c r="N17" s="37"/>
    </row>
  </sheetData>
  <mergeCells count="2">
    <mergeCell ref="C6:N6"/>
    <mergeCell ref="C5:N5"/>
  </mergeCells>
  <pageMargins left="0.7" right="0.7" top="0.75" bottom="0.75" header="0.3" footer="0.3"/>
  <pageSetup orientation="portrait" horizontalDpi="4294967295" verticalDpi="4294967295"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C4:K21"/>
  <sheetViews>
    <sheetView topLeftCell="A10" workbookViewId="0">
      <selection activeCell="C21" sqref="C21:K21"/>
    </sheetView>
  </sheetViews>
  <sheetFormatPr baseColWidth="10" defaultColWidth="11.42578125" defaultRowHeight="15" x14ac:dyDescent="0.25"/>
  <cols>
    <col min="1" max="2" width="11.42578125" style="38"/>
    <col min="3" max="3" width="16.85546875" style="38" customWidth="1"/>
    <col min="4" max="16384" width="11.42578125" style="38"/>
  </cols>
  <sheetData>
    <row r="4" spans="3:11" ht="15.75" thickBot="1" x14ac:dyDescent="0.3"/>
    <row r="5" spans="3:11" x14ac:dyDescent="0.25">
      <c r="C5" s="206" t="s">
        <v>292</v>
      </c>
      <c r="D5" s="207"/>
      <c r="E5" s="207"/>
      <c r="F5" s="207"/>
      <c r="G5" s="207"/>
      <c r="H5" s="207"/>
      <c r="I5" s="207"/>
      <c r="J5" s="207"/>
      <c r="K5" s="208"/>
    </row>
    <row r="6" spans="3:11" ht="32.25" customHeight="1" thickBot="1" x14ac:dyDescent="0.3">
      <c r="C6" s="230" t="s">
        <v>316</v>
      </c>
      <c r="D6" s="425" t="s">
        <v>320</v>
      </c>
      <c r="E6" s="425"/>
      <c r="F6" s="425"/>
      <c r="G6" s="425"/>
      <c r="H6" s="425"/>
      <c r="I6" s="425"/>
      <c r="J6" s="425"/>
      <c r="K6" s="426"/>
    </row>
    <row r="7" spans="3:11" x14ac:dyDescent="0.25">
      <c r="C7" s="205"/>
      <c r="D7" s="205"/>
      <c r="E7" s="205"/>
      <c r="F7" s="205"/>
      <c r="G7" s="205"/>
      <c r="H7" s="205"/>
      <c r="I7" s="205"/>
      <c r="J7" s="205"/>
      <c r="K7" s="205"/>
    </row>
    <row r="9" spans="3:11" ht="384" customHeight="1" x14ac:dyDescent="0.25">
      <c r="C9" s="325" t="s">
        <v>319</v>
      </c>
      <c r="D9" s="325"/>
      <c r="E9" s="325"/>
      <c r="F9" s="325"/>
      <c r="G9" s="325"/>
      <c r="H9" s="325"/>
      <c r="I9" s="325"/>
      <c r="J9" s="325"/>
      <c r="K9" s="325"/>
    </row>
    <row r="10" spans="3:11" ht="205.5" customHeight="1" x14ac:dyDescent="0.25">
      <c r="C10" s="325" t="s">
        <v>317</v>
      </c>
      <c r="D10" s="325"/>
      <c r="E10" s="325"/>
      <c r="F10" s="325"/>
      <c r="G10" s="325"/>
      <c r="H10" s="325"/>
      <c r="I10" s="325"/>
      <c r="J10" s="325"/>
      <c r="K10" s="325"/>
    </row>
    <row r="11" spans="3:11" ht="205.5" customHeight="1" thickBot="1" x14ac:dyDescent="0.3">
      <c r="C11" s="325" t="s">
        <v>318</v>
      </c>
      <c r="D11" s="325"/>
      <c r="E11" s="325"/>
      <c r="F11" s="325"/>
      <c r="G11" s="325"/>
      <c r="H11" s="325"/>
      <c r="I11" s="325"/>
      <c r="J11" s="325"/>
      <c r="K11" s="325"/>
    </row>
    <row r="12" spans="3:11" ht="39.75" customHeight="1" x14ac:dyDescent="0.25">
      <c r="C12" s="206" t="s">
        <v>292</v>
      </c>
      <c r="D12" s="207"/>
      <c r="E12" s="207"/>
      <c r="F12" s="207"/>
      <c r="G12" s="207"/>
      <c r="H12" s="207"/>
      <c r="I12" s="207"/>
      <c r="J12" s="207"/>
      <c r="K12" s="208"/>
    </row>
    <row r="13" spans="3:11" ht="15.75" thickBot="1" x14ac:dyDescent="0.3">
      <c r="C13" s="230" t="s">
        <v>321</v>
      </c>
      <c r="D13" s="425" t="s">
        <v>322</v>
      </c>
      <c r="E13" s="425"/>
      <c r="F13" s="425"/>
      <c r="G13" s="425"/>
      <c r="H13" s="425"/>
      <c r="I13" s="425"/>
      <c r="J13" s="425"/>
      <c r="K13" s="426"/>
    </row>
    <row r="14" spans="3:11" x14ac:dyDescent="0.25">
      <c r="C14" s="205"/>
      <c r="D14" s="205"/>
      <c r="E14" s="205"/>
      <c r="F14" s="205"/>
      <c r="G14" s="205"/>
      <c r="H14" s="205"/>
      <c r="I14" s="205"/>
      <c r="J14" s="205"/>
      <c r="K14" s="205"/>
    </row>
    <row r="16" spans="3:11" ht="184.5" customHeight="1" x14ac:dyDescent="0.25">
      <c r="C16" s="325" t="s">
        <v>323</v>
      </c>
      <c r="D16" s="325"/>
      <c r="E16" s="325"/>
      <c r="F16" s="325"/>
      <c r="G16" s="325"/>
      <c r="H16" s="325"/>
      <c r="I16" s="325"/>
      <c r="J16" s="325"/>
      <c r="K16" s="325"/>
    </row>
    <row r="17" spans="3:11" ht="320.25" customHeight="1" x14ac:dyDescent="0.25">
      <c r="C17" s="325" t="s">
        <v>324</v>
      </c>
      <c r="D17" s="325"/>
      <c r="E17" s="325"/>
      <c r="F17" s="325"/>
      <c r="G17" s="325"/>
      <c r="H17" s="325"/>
      <c r="I17" s="325"/>
      <c r="J17" s="325"/>
      <c r="K17" s="325"/>
    </row>
    <row r="18" spans="3:11" ht="242.25" customHeight="1" x14ac:dyDescent="0.25">
      <c r="C18" s="325" t="s">
        <v>325</v>
      </c>
      <c r="D18" s="325"/>
      <c r="E18" s="325"/>
      <c r="F18" s="325"/>
      <c r="G18" s="325"/>
      <c r="H18" s="325"/>
      <c r="I18" s="325"/>
      <c r="J18" s="325"/>
      <c r="K18" s="325"/>
    </row>
    <row r="19" spans="3:11" ht="252" customHeight="1" x14ac:dyDescent="0.25">
      <c r="C19" s="325" t="s">
        <v>326</v>
      </c>
      <c r="D19" s="325"/>
      <c r="E19" s="325"/>
      <c r="F19" s="325"/>
      <c r="G19" s="325"/>
      <c r="H19" s="325"/>
      <c r="I19" s="325"/>
      <c r="J19" s="325"/>
      <c r="K19" s="325"/>
    </row>
    <row r="20" spans="3:11" ht="161.25" customHeight="1" x14ac:dyDescent="0.25">
      <c r="C20" s="325" t="s">
        <v>327</v>
      </c>
      <c r="D20" s="325"/>
      <c r="E20" s="325"/>
      <c r="F20" s="325"/>
      <c r="G20" s="325"/>
      <c r="H20" s="325"/>
      <c r="I20" s="325"/>
      <c r="J20" s="325"/>
      <c r="K20" s="325"/>
    </row>
    <row r="21" spans="3:11" ht="16.5" x14ac:dyDescent="0.25">
      <c r="C21" s="427" t="s">
        <v>302</v>
      </c>
      <c r="D21" s="427"/>
      <c r="E21" s="427"/>
      <c r="F21" s="427"/>
      <c r="G21" s="427"/>
      <c r="H21" s="427"/>
      <c r="I21" s="427"/>
      <c r="J21" s="427"/>
      <c r="K21" s="427"/>
    </row>
  </sheetData>
  <mergeCells count="11">
    <mergeCell ref="C9:K9"/>
    <mergeCell ref="C10:K10"/>
    <mergeCell ref="C11:K11"/>
    <mergeCell ref="D6:K6"/>
    <mergeCell ref="C21:K21"/>
    <mergeCell ref="D13:K13"/>
    <mergeCell ref="C16:K16"/>
    <mergeCell ref="C18:K18"/>
    <mergeCell ref="C20:K20"/>
    <mergeCell ref="C17:K17"/>
    <mergeCell ref="C19:K19"/>
  </mergeCells>
  <pageMargins left="0.7" right="0.7" top="0.75" bottom="0.75" header="0.3" footer="0.3"/>
  <pageSetup orientation="portrait" horizontalDpi="4294967295" verticalDpi="4294967295"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62"/>
  <sheetViews>
    <sheetView zoomScale="118" zoomScaleNormal="118" workbookViewId="0">
      <selection activeCell="B67" sqref="B67"/>
    </sheetView>
  </sheetViews>
  <sheetFormatPr baseColWidth="10" defaultColWidth="11.42578125" defaultRowHeight="11.25" x14ac:dyDescent="0.2"/>
  <cols>
    <col min="1" max="1" width="26.140625" style="162" customWidth="1"/>
    <col min="2" max="2" width="21.28515625" style="162" customWidth="1"/>
    <col min="3" max="3" width="11.42578125" style="162"/>
    <col min="4" max="4" width="13.140625" style="162" customWidth="1"/>
    <col min="5" max="5" width="21.5703125" style="162" customWidth="1"/>
    <col min="6" max="6" width="11.42578125" style="162"/>
    <col min="7" max="7" width="26.42578125" style="162" customWidth="1"/>
    <col min="8" max="8" width="27.5703125" style="162" customWidth="1"/>
    <col min="9" max="9" width="15.85546875" style="164" customWidth="1"/>
    <col min="10" max="10" width="23.85546875" style="164" customWidth="1"/>
    <col min="11" max="11" width="11.42578125" style="164"/>
    <col min="12" max="12" width="12.28515625" style="164" customWidth="1"/>
    <col min="13" max="15" width="11.42578125" style="164"/>
    <col min="16" max="16" width="18.42578125" style="164" customWidth="1"/>
    <col min="17" max="17" width="11.42578125" style="164"/>
    <col min="18" max="16384" width="11.42578125" style="162"/>
  </cols>
  <sheetData>
    <row r="1" spans="1:17" s="38" customFormat="1" ht="72" customHeight="1" x14ac:dyDescent="0.25">
      <c r="A1" s="177" t="s">
        <v>19</v>
      </c>
      <c r="B1" s="428" t="s">
        <v>299</v>
      </c>
      <c r="C1" s="428"/>
      <c r="D1" s="428"/>
      <c r="E1" s="428"/>
      <c r="F1" s="428"/>
      <c r="G1" s="428"/>
      <c r="H1" s="178"/>
      <c r="I1" s="180"/>
      <c r="J1" s="180"/>
      <c r="K1" s="180"/>
      <c r="L1" s="180"/>
      <c r="M1" s="180"/>
      <c r="N1" s="180"/>
      <c r="O1" s="180"/>
      <c r="P1" s="33"/>
      <c r="Q1" s="33"/>
    </row>
    <row r="2" spans="1:17" ht="12.75" x14ac:dyDescent="0.25">
      <c r="A2" s="172" t="s">
        <v>271</v>
      </c>
      <c r="B2" s="119"/>
      <c r="C2" s="119"/>
      <c r="D2" s="119"/>
      <c r="E2" s="119"/>
      <c r="F2" s="119"/>
      <c r="G2" s="119"/>
      <c r="H2" s="119"/>
    </row>
    <row r="3" spans="1:17" ht="12.75" x14ac:dyDescent="0.25">
      <c r="A3" s="431" t="s">
        <v>295</v>
      </c>
      <c r="B3" s="431"/>
      <c r="C3" s="431"/>
      <c r="D3" s="431"/>
      <c r="E3" s="431"/>
      <c r="F3" s="431"/>
      <c r="G3" s="431"/>
      <c r="H3" s="431"/>
    </row>
    <row r="4" spans="1:17" ht="18.75" customHeight="1" x14ac:dyDescent="0.25">
      <c r="A4" s="434" t="s">
        <v>266</v>
      </c>
      <c r="B4" s="434"/>
      <c r="C4" s="434"/>
      <c r="D4" s="434"/>
      <c r="E4" s="434"/>
      <c r="F4" s="434"/>
      <c r="G4" s="434"/>
      <c r="H4" s="434"/>
    </row>
    <row r="5" spans="1:17" ht="12.75" x14ac:dyDescent="0.25">
      <c r="A5" s="167" t="s">
        <v>270</v>
      </c>
      <c r="B5" s="167" t="s">
        <v>204</v>
      </c>
      <c r="C5" s="167" t="s">
        <v>205</v>
      </c>
      <c r="D5" s="167" t="s">
        <v>206</v>
      </c>
      <c r="E5" s="167" t="s">
        <v>272</v>
      </c>
      <c r="F5" s="167" t="s">
        <v>205</v>
      </c>
      <c r="G5" s="167" t="s">
        <v>206</v>
      </c>
      <c r="H5" s="167" t="s">
        <v>273</v>
      </c>
      <c r="I5" s="163"/>
      <c r="J5" s="163"/>
      <c r="K5" s="163"/>
      <c r="L5" s="163"/>
    </row>
    <row r="6" spans="1:17" ht="13.5" x14ac:dyDescent="0.3">
      <c r="A6" s="170" t="s">
        <v>207</v>
      </c>
      <c r="B6" s="168">
        <v>21</v>
      </c>
      <c r="C6" s="168">
        <v>8</v>
      </c>
      <c r="D6" s="168">
        <f t="shared" ref="D6:D17" si="0">+C6*B6</f>
        <v>168</v>
      </c>
      <c r="E6" s="168">
        <v>4</v>
      </c>
      <c r="F6" s="168">
        <v>8</v>
      </c>
      <c r="G6" s="168">
        <f>+F6*E6</f>
        <v>32</v>
      </c>
      <c r="H6" s="168">
        <f>+D6-G6</f>
        <v>136</v>
      </c>
      <c r="J6" s="165"/>
      <c r="K6" s="165"/>
      <c r="L6" s="165"/>
    </row>
    <row r="7" spans="1:17" ht="13.5" x14ac:dyDescent="0.3">
      <c r="A7" s="170" t="s">
        <v>208</v>
      </c>
      <c r="B7" s="168">
        <v>20</v>
      </c>
      <c r="C7" s="168">
        <v>8</v>
      </c>
      <c r="D7" s="168">
        <f t="shared" si="0"/>
        <v>160</v>
      </c>
      <c r="E7" s="168">
        <v>4</v>
      </c>
      <c r="F7" s="168">
        <v>8</v>
      </c>
      <c r="G7" s="168">
        <f t="shared" ref="G7:G17" si="1">+F7*E7</f>
        <v>32</v>
      </c>
      <c r="H7" s="168">
        <f t="shared" ref="H7:H17" si="2">+D7-G7</f>
        <v>128</v>
      </c>
      <c r="J7" s="165"/>
      <c r="K7" s="165"/>
      <c r="L7" s="165"/>
    </row>
    <row r="8" spans="1:17" ht="13.5" x14ac:dyDescent="0.3">
      <c r="A8" s="170" t="s">
        <v>209</v>
      </c>
      <c r="B8" s="168">
        <v>20</v>
      </c>
      <c r="C8" s="168">
        <v>8</v>
      </c>
      <c r="D8" s="168">
        <f t="shared" si="0"/>
        <v>160</v>
      </c>
      <c r="E8" s="168">
        <v>5</v>
      </c>
      <c r="F8" s="168">
        <v>8</v>
      </c>
      <c r="G8" s="168">
        <f t="shared" si="1"/>
        <v>40</v>
      </c>
      <c r="H8" s="168">
        <f t="shared" si="2"/>
        <v>120</v>
      </c>
      <c r="J8" s="165"/>
      <c r="K8" s="165"/>
      <c r="L8" s="165"/>
    </row>
    <row r="9" spans="1:17" ht="13.5" x14ac:dyDescent="0.3">
      <c r="A9" s="170" t="s">
        <v>210</v>
      </c>
      <c r="B9" s="168">
        <v>20</v>
      </c>
      <c r="C9" s="168">
        <v>8</v>
      </c>
      <c r="D9" s="168">
        <f t="shared" si="0"/>
        <v>160</v>
      </c>
      <c r="E9" s="168">
        <v>3</v>
      </c>
      <c r="F9" s="168">
        <v>8</v>
      </c>
      <c r="G9" s="168">
        <f t="shared" si="1"/>
        <v>24</v>
      </c>
      <c r="H9" s="168">
        <f t="shared" si="2"/>
        <v>136</v>
      </c>
      <c r="J9" s="165"/>
      <c r="K9" s="165"/>
      <c r="L9" s="165"/>
    </row>
    <row r="10" spans="1:17" ht="13.5" x14ac:dyDescent="0.3">
      <c r="A10" s="170" t="s">
        <v>211</v>
      </c>
      <c r="B10" s="168">
        <v>22</v>
      </c>
      <c r="C10" s="168">
        <v>8</v>
      </c>
      <c r="D10" s="168">
        <f t="shared" si="0"/>
        <v>176</v>
      </c>
      <c r="E10" s="168">
        <v>5</v>
      </c>
      <c r="F10" s="168">
        <v>8</v>
      </c>
      <c r="G10" s="168">
        <f t="shared" si="1"/>
        <v>40</v>
      </c>
      <c r="H10" s="168">
        <f t="shared" si="2"/>
        <v>136</v>
      </c>
      <c r="J10" s="165"/>
      <c r="K10" s="165"/>
      <c r="L10" s="165"/>
    </row>
    <row r="11" spans="1:17" ht="13.5" x14ac:dyDescent="0.3">
      <c r="A11" s="170" t="s">
        <v>212</v>
      </c>
      <c r="B11" s="168">
        <v>18</v>
      </c>
      <c r="C11" s="168">
        <v>8</v>
      </c>
      <c r="D11" s="168">
        <f t="shared" si="0"/>
        <v>144</v>
      </c>
      <c r="E11" s="168">
        <v>4</v>
      </c>
      <c r="F11" s="168">
        <v>8</v>
      </c>
      <c r="G11" s="168">
        <f t="shared" si="1"/>
        <v>32</v>
      </c>
      <c r="H11" s="168">
        <f t="shared" si="2"/>
        <v>112</v>
      </c>
      <c r="J11" s="165"/>
      <c r="K11" s="165"/>
      <c r="L11" s="165"/>
    </row>
    <row r="12" spans="1:17" ht="13.5" x14ac:dyDescent="0.3">
      <c r="A12" s="170" t="s">
        <v>213</v>
      </c>
      <c r="B12" s="168">
        <v>22</v>
      </c>
      <c r="C12" s="168">
        <v>8</v>
      </c>
      <c r="D12" s="168">
        <f t="shared" si="0"/>
        <v>176</v>
      </c>
      <c r="E12" s="168">
        <v>4</v>
      </c>
      <c r="F12" s="168">
        <v>8</v>
      </c>
      <c r="G12" s="168">
        <f t="shared" si="1"/>
        <v>32</v>
      </c>
      <c r="H12" s="168">
        <f t="shared" si="2"/>
        <v>144</v>
      </c>
      <c r="J12" s="165"/>
      <c r="K12" s="165"/>
      <c r="L12" s="165"/>
    </row>
    <row r="13" spans="1:17" ht="13.5" x14ac:dyDescent="0.3">
      <c r="A13" s="170" t="s">
        <v>214</v>
      </c>
      <c r="B13" s="168">
        <v>20</v>
      </c>
      <c r="C13" s="168">
        <v>8</v>
      </c>
      <c r="D13" s="168">
        <f t="shared" si="0"/>
        <v>160</v>
      </c>
      <c r="E13" s="168">
        <v>5</v>
      </c>
      <c r="F13" s="168">
        <v>8</v>
      </c>
      <c r="G13" s="168">
        <f t="shared" si="1"/>
        <v>40</v>
      </c>
      <c r="H13" s="168">
        <f t="shared" si="2"/>
        <v>120</v>
      </c>
      <c r="J13" s="165"/>
      <c r="K13" s="165"/>
      <c r="L13" s="165"/>
    </row>
    <row r="14" spans="1:17" ht="13.5" x14ac:dyDescent="0.3">
      <c r="A14" s="170" t="s">
        <v>215</v>
      </c>
      <c r="B14" s="168">
        <v>21</v>
      </c>
      <c r="C14" s="168">
        <v>8</v>
      </c>
      <c r="D14" s="168">
        <f t="shared" si="0"/>
        <v>168</v>
      </c>
      <c r="E14" s="168">
        <v>4</v>
      </c>
      <c r="F14" s="168">
        <v>8</v>
      </c>
      <c r="G14" s="168">
        <f t="shared" si="1"/>
        <v>32</v>
      </c>
      <c r="H14" s="168">
        <f t="shared" si="2"/>
        <v>136</v>
      </c>
      <c r="J14" s="165"/>
      <c r="K14" s="165"/>
      <c r="L14" s="165"/>
    </row>
    <row r="15" spans="1:17" ht="13.5" x14ac:dyDescent="0.3">
      <c r="A15" s="170" t="s">
        <v>216</v>
      </c>
      <c r="B15" s="168">
        <v>22</v>
      </c>
      <c r="C15" s="168">
        <v>8</v>
      </c>
      <c r="D15" s="168">
        <f t="shared" si="0"/>
        <v>176</v>
      </c>
      <c r="E15" s="168">
        <v>4</v>
      </c>
      <c r="F15" s="168">
        <v>8</v>
      </c>
      <c r="G15" s="168">
        <f t="shared" si="1"/>
        <v>32</v>
      </c>
      <c r="H15" s="168">
        <f t="shared" si="2"/>
        <v>144</v>
      </c>
      <c r="J15" s="165"/>
      <c r="K15" s="165"/>
      <c r="L15" s="165"/>
    </row>
    <row r="16" spans="1:17" ht="13.5" x14ac:dyDescent="0.3">
      <c r="A16" s="170" t="s">
        <v>217</v>
      </c>
      <c r="B16" s="168">
        <v>19</v>
      </c>
      <c r="C16" s="168">
        <v>8</v>
      </c>
      <c r="D16" s="168">
        <f t="shared" si="0"/>
        <v>152</v>
      </c>
      <c r="E16" s="168">
        <v>5</v>
      </c>
      <c r="F16" s="168">
        <v>8</v>
      </c>
      <c r="G16" s="168">
        <f t="shared" si="1"/>
        <v>40</v>
      </c>
      <c r="H16" s="168">
        <f t="shared" si="2"/>
        <v>112</v>
      </c>
      <c r="J16" s="165"/>
      <c r="K16" s="165"/>
      <c r="L16" s="165"/>
    </row>
    <row r="17" spans="1:15" ht="13.5" x14ac:dyDescent="0.3">
      <c r="A17" s="170" t="s">
        <v>218</v>
      </c>
      <c r="B17" s="168">
        <v>21</v>
      </c>
      <c r="C17" s="168">
        <v>8</v>
      </c>
      <c r="D17" s="168">
        <f t="shared" si="0"/>
        <v>168</v>
      </c>
      <c r="E17" s="168">
        <v>4</v>
      </c>
      <c r="F17" s="168">
        <v>8</v>
      </c>
      <c r="G17" s="168">
        <f t="shared" si="1"/>
        <v>32</v>
      </c>
      <c r="H17" s="168">
        <f t="shared" si="2"/>
        <v>136</v>
      </c>
      <c r="J17" s="165"/>
      <c r="K17" s="165"/>
      <c r="L17" s="165"/>
    </row>
    <row r="18" spans="1:15" ht="12.75" x14ac:dyDescent="0.25">
      <c r="A18" s="171" t="s">
        <v>5</v>
      </c>
      <c r="B18" s="167">
        <f>SUM(B6:B17)</f>
        <v>246</v>
      </c>
      <c r="C18" s="167"/>
      <c r="D18" s="167">
        <f>SUM(D6:D17)</f>
        <v>1968</v>
      </c>
      <c r="E18" s="167">
        <f>SUM(E6:E17)</f>
        <v>51</v>
      </c>
      <c r="F18" s="167"/>
      <c r="G18" s="167">
        <f>SUM(G6:G17)</f>
        <v>408</v>
      </c>
      <c r="H18" s="167">
        <f>SUM(H6:H17)</f>
        <v>1560</v>
      </c>
      <c r="I18" s="166"/>
      <c r="J18" s="163"/>
      <c r="K18" s="163"/>
      <c r="L18" s="163"/>
    </row>
    <row r="19" spans="1:15" x14ac:dyDescent="0.2">
      <c r="A19" s="169"/>
      <c r="B19" s="179"/>
      <c r="C19" s="175"/>
      <c r="D19" s="175"/>
      <c r="E19" s="175"/>
      <c r="F19" s="173"/>
      <c r="G19" s="174"/>
      <c r="H19" s="173"/>
      <c r="L19" s="165"/>
    </row>
    <row r="20" spans="1:15" ht="25.5" customHeight="1" x14ac:dyDescent="0.25">
      <c r="A20" s="429" t="s">
        <v>288</v>
      </c>
      <c r="B20" s="430"/>
    </row>
    <row r="21" spans="1:15" ht="12.75" x14ac:dyDescent="0.25">
      <c r="A21" s="171" t="s">
        <v>274</v>
      </c>
      <c r="B21" s="161">
        <f>+B18-E18</f>
        <v>195</v>
      </c>
      <c r="F21" s="163"/>
      <c r="G21" s="163"/>
      <c r="H21" s="163"/>
      <c r="I21" s="163"/>
      <c r="K21" s="163"/>
      <c r="L21" s="163"/>
      <c r="M21" s="163"/>
      <c r="N21" s="163"/>
    </row>
    <row r="22" spans="1:15" ht="12.75" x14ac:dyDescent="0.25">
      <c r="A22" s="171" t="s">
        <v>275</v>
      </c>
      <c r="B22" s="161">
        <f>+D18-G18</f>
        <v>1560</v>
      </c>
      <c r="F22" s="164"/>
      <c r="G22" s="165"/>
      <c r="H22" s="165"/>
      <c r="I22" s="165"/>
      <c r="L22" s="165"/>
      <c r="M22" s="165"/>
      <c r="N22" s="165"/>
    </row>
    <row r="23" spans="1:15" x14ac:dyDescent="0.2">
      <c r="F23" s="164"/>
      <c r="G23" s="165"/>
      <c r="H23" s="165"/>
      <c r="I23" s="165"/>
      <c r="L23" s="165"/>
      <c r="M23" s="165"/>
      <c r="N23" s="165"/>
    </row>
    <row r="24" spans="1:15" x14ac:dyDescent="0.2">
      <c r="F24" s="164"/>
      <c r="G24" s="165"/>
      <c r="H24" s="165"/>
      <c r="I24" s="165"/>
      <c r="L24" s="165"/>
      <c r="M24" s="165"/>
      <c r="N24" s="165"/>
    </row>
    <row r="25" spans="1:15" ht="15" x14ac:dyDescent="0.25">
      <c r="A25" s="176" t="s">
        <v>203</v>
      </c>
      <c r="F25" s="164"/>
      <c r="G25" s="165"/>
      <c r="H25" s="165"/>
      <c r="I25" s="165"/>
      <c r="L25" s="165"/>
      <c r="M25" s="165"/>
      <c r="N25" s="165"/>
    </row>
    <row r="26" spans="1:15" x14ac:dyDescent="0.2">
      <c r="F26" s="164"/>
      <c r="G26" s="165"/>
      <c r="H26" s="165"/>
      <c r="I26" s="165"/>
      <c r="L26" s="165"/>
      <c r="M26" s="165"/>
      <c r="N26" s="165"/>
    </row>
    <row r="27" spans="1:15" s="119" customFormat="1" ht="17.25" customHeight="1" x14ac:dyDescent="0.25">
      <c r="A27" s="434" t="s">
        <v>276</v>
      </c>
      <c r="B27" s="434"/>
      <c r="C27" s="434"/>
      <c r="D27" s="434"/>
      <c r="E27" s="434"/>
      <c r="F27" s="434"/>
      <c r="G27" s="434"/>
      <c r="H27" s="434"/>
      <c r="I27" s="434"/>
      <c r="J27" s="434"/>
      <c r="K27" s="434"/>
      <c r="L27" s="434"/>
      <c r="M27" s="434"/>
      <c r="N27" s="434"/>
      <c r="O27" s="434"/>
    </row>
    <row r="28" spans="1:15" s="120" customFormat="1" ht="18" customHeight="1" x14ac:dyDescent="0.2">
      <c r="A28" s="435" t="s">
        <v>122</v>
      </c>
      <c r="B28" s="435" t="s">
        <v>123</v>
      </c>
      <c r="C28" s="435" t="s">
        <v>125</v>
      </c>
      <c r="D28" s="435" t="s">
        <v>126</v>
      </c>
      <c r="E28" s="435" t="s">
        <v>128</v>
      </c>
      <c r="F28" s="121" t="s">
        <v>129</v>
      </c>
      <c r="G28" s="121" t="s">
        <v>221</v>
      </c>
      <c r="H28" s="122" t="s">
        <v>130</v>
      </c>
      <c r="I28" s="122" t="s">
        <v>222</v>
      </c>
      <c r="J28" s="435" t="s">
        <v>223</v>
      </c>
      <c r="K28" s="437" t="s">
        <v>224</v>
      </c>
      <c r="L28" s="435" t="s">
        <v>225</v>
      </c>
      <c r="M28" s="435" t="s">
        <v>226</v>
      </c>
      <c r="N28" s="435" t="s">
        <v>227</v>
      </c>
    </row>
    <row r="29" spans="1:15" s="119" customFormat="1" x14ac:dyDescent="0.2">
      <c r="A29" s="436"/>
      <c r="B29" s="436"/>
      <c r="C29" s="436"/>
      <c r="D29" s="436"/>
      <c r="E29" s="436"/>
      <c r="F29" s="439" t="s">
        <v>228</v>
      </c>
      <c r="G29" s="439"/>
      <c r="H29" s="440" t="s">
        <v>229</v>
      </c>
      <c r="I29" s="440"/>
      <c r="J29" s="436"/>
      <c r="K29" s="438"/>
      <c r="L29" s="436"/>
      <c r="M29" s="436"/>
      <c r="N29" s="436"/>
    </row>
    <row r="30" spans="1:15" s="185" customFormat="1" ht="77.25" customHeight="1" x14ac:dyDescent="0.3">
      <c r="A30" s="181" t="s">
        <v>230</v>
      </c>
      <c r="B30" s="181" t="s">
        <v>231</v>
      </c>
      <c r="C30" s="182" t="s">
        <v>232</v>
      </c>
      <c r="D30" s="182" t="s">
        <v>219</v>
      </c>
      <c r="E30" s="183" t="s">
        <v>233</v>
      </c>
      <c r="F30" s="182" t="s">
        <v>234</v>
      </c>
      <c r="G30" s="182" t="s">
        <v>235</v>
      </c>
      <c r="H30" s="182" t="s">
        <v>236</v>
      </c>
      <c r="I30" s="182" t="s">
        <v>237</v>
      </c>
      <c r="J30" s="182" t="s">
        <v>238</v>
      </c>
      <c r="K30" s="184" t="s">
        <v>239</v>
      </c>
      <c r="L30" s="182" t="s">
        <v>240</v>
      </c>
      <c r="M30" s="182" t="s">
        <v>241</v>
      </c>
      <c r="N30" s="182" t="s">
        <v>242</v>
      </c>
    </row>
    <row r="31" spans="1:15" s="44" customFormat="1" ht="16.5" x14ac:dyDescent="0.3">
      <c r="A31" s="186"/>
      <c r="B31" s="186"/>
      <c r="C31" s="186"/>
      <c r="D31" s="186"/>
      <c r="E31" s="186"/>
      <c r="F31" s="187">
        <v>0.1</v>
      </c>
      <c r="G31" s="187">
        <v>0.05</v>
      </c>
      <c r="H31" s="187">
        <v>2.5000000000000001E-2</v>
      </c>
      <c r="I31" s="188">
        <f>+I32/E32</f>
        <v>7.6923076923076927E-2</v>
      </c>
      <c r="J31" s="189">
        <f>SUM(F31:I31)</f>
        <v>0.25192307692307692</v>
      </c>
      <c r="K31" s="190"/>
      <c r="L31" s="191"/>
      <c r="M31" s="191"/>
      <c r="N31" s="186"/>
    </row>
    <row r="32" spans="1:15" s="185" customFormat="1" ht="13.5" x14ac:dyDescent="0.3">
      <c r="A32" s="168" t="s">
        <v>277</v>
      </c>
      <c r="B32" s="168">
        <v>1</v>
      </c>
      <c r="C32" s="168">
        <f>+B21</f>
        <v>195</v>
      </c>
      <c r="D32" s="168">
        <v>0</v>
      </c>
      <c r="E32" s="192">
        <f>+C32-D32</f>
        <v>195</v>
      </c>
      <c r="F32" s="193">
        <f>+E32*$F$31</f>
        <v>19.5</v>
      </c>
      <c r="G32" s="194">
        <f>+E32*$G$31</f>
        <v>9.75</v>
      </c>
      <c r="H32" s="194">
        <f>+E32*$H$31</f>
        <v>4.875</v>
      </c>
      <c r="I32" s="193">
        <v>15</v>
      </c>
      <c r="J32" s="193">
        <f>SUM(F32:I32)</f>
        <v>49.125</v>
      </c>
      <c r="K32" s="195">
        <f>+E32-J32</f>
        <v>145.875</v>
      </c>
      <c r="L32" s="196">
        <v>8</v>
      </c>
      <c r="M32" s="196">
        <f>+K32*L32</f>
        <v>1167</v>
      </c>
      <c r="N32" s="196">
        <f>+M32*B32</f>
        <v>1167</v>
      </c>
    </row>
    <row r="33" spans="1:17" s="185" customFormat="1" ht="13.5" x14ac:dyDescent="0.3">
      <c r="A33" s="168" t="s">
        <v>278</v>
      </c>
      <c r="B33" s="168">
        <v>1</v>
      </c>
      <c r="C33" s="168">
        <f>+B21</f>
        <v>195</v>
      </c>
      <c r="D33" s="168">
        <f>+'[2]2. Días -horas hábiles x vig'!D63</f>
        <v>0</v>
      </c>
      <c r="E33" s="192">
        <f t="shared" ref="E33" si="3">+C33-D33</f>
        <v>195</v>
      </c>
      <c r="F33" s="193">
        <f t="shared" ref="F33:F42" si="4">+E33*$F$31</f>
        <v>19.5</v>
      </c>
      <c r="G33" s="194">
        <f t="shared" ref="G33:G34" si="5">+E33*$G$31</f>
        <v>9.75</v>
      </c>
      <c r="H33" s="194">
        <f>+E33*$H$31</f>
        <v>4.875</v>
      </c>
      <c r="I33" s="193">
        <v>15</v>
      </c>
      <c r="J33" s="193">
        <f t="shared" ref="J33:J34" si="6">SUM(F33:I33)</f>
        <v>49.125</v>
      </c>
      <c r="K33" s="195">
        <f t="shared" ref="K33:K34" si="7">+E33-J33</f>
        <v>145.875</v>
      </c>
      <c r="L33" s="196">
        <v>8</v>
      </c>
      <c r="M33" s="196">
        <f t="shared" ref="M33:M34" si="8">+K33*L33</f>
        <v>1167</v>
      </c>
      <c r="N33" s="196">
        <f t="shared" ref="N33:N34" si="9">+M33*B33</f>
        <v>1167</v>
      </c>
    </row>
    <row r="34" spans="1:17" s="185" customFormat="1" ht="13.5" x14ac:dyDescent="0.3">
      <c r="A34" s="168" t="s">
        <v>284</v>
      </c>
      <c r="B34" s="168">
        <v>1</v>
      </c>
      <c r="C34" s="168">
        <v>204</v>
      </c>
      <c r="D34" s="168">
        <v>0</v>
      </c>
      <c r="E34" s="192">
        <f>+C34-D34</f>
        <v>204</v>
      </c>
      <c r="F34" s="193">
        <f t="shared" si="4"/>
        <v>20.400000000000002</v>
      </c>
      <c r="G34" s="194">
        <f t="shared" si="5"/>
        <v>10.200000000000001</v>
      </c>
      <c r="H34" s="194">
        <f>+E34*$H$31</f>
        <v>5.1000000000000005</v>
      </c>
      <c r="I34" s="193">
        <v>0</v>
      </c>
      <c r="J34" s="193">
        <f t="shared" si="6"/>
        <v>35.700000000000003</v>
      </c>
      <c r="K34" s="195">
        <f t="shared" si="7"/>
        <v>168.3</v>
      </c>
      <c r="L34" s="196">
        <v>6</v>
      </c>
      <c r="M34" s="196">
        <f t="shared" si="8"/>
        <v>1009.8000000000001</v>
      </c>
      <c r="N34" s="196">
        <f t="shared" si="9"/>
        <v>1009.8000000000001</v>
      </c>
    </row>
    <row r="35" spans="1:17" s="185" customFormat="1" ht="13.5" x14ac:dyDescent="0.3">
      <c r="A35" s="168" t="s">
        <v>285</v>
      </c>
      <c r="B35" s="168">
        <v>1</v>
      </c>
      <c r="C35" s="168">
        <v>204</v>
      </c>
      <c r="D35" s="168">
        <v>0</v>
      </c>
      <c r="E35" s="192">
        <f t="shared" ref="E35:E42" si="10">+C35-D35</f>
        <v>204</v>
      </c>
      <c r="F35" s="193">
        <f t="shared" si="4"/>
        <v>20.400000000000002</v>
      </c>
      <c r="G35" s="194">
        <f t="shared" ref="G35:G42" si="11">+E35*$G$31</f>
        <v>10.200000000000001</v>
      </c>
      <c r="H35" s="194">
        <f t="shared" ref="H35:H42" si="12">+E35*$H$31</f>
        <v>5.1000000000000005</v>
      </c>
      <c r="I35" s="193">
        <v>1</v>
      </c>
      <c r="J35" s="193">
        <f t="shared" ref="J35:J42" si="13">SUM(F35:I35)</f>
        <v>36.700000000000003</v>
      </c>
      <c r="K35" s="195">
        <f t="shared" ref="K35:K42" si="14">+E35-J35</f>
        <v>167.3</v>
      </c>
      <c r="L35" s="196">
        <v>7</v>
      </c>
      <c r="M35" s="196">
        <f t="shared" ref="M35:M42" si="15">+K35*L35</f>
        <v>1171.1000000000001</v>
      </c>
      <c r="N35" s="196">
        <f t="shared" ref="N35:N42" si="16">+M35*B35</f>
        <v>1171.1000000000001</v>
      </c>
    </row>
    <row r="36" spans="1:17" s="185" customFormat="1" ht="13.5" x14ac:dyDescent="0.3">
      <c r="A36" s="168" t="s">
        <v>286</v>
      </c>
      <c r="B36" s="168">
        <v>1</v>
      </c>
      <c r="C36" s="168">
        <v>204</v>
      </c>
      <c r="D36" s="168">
        <v>0</v>
      </c>
      <c r="E36" s="192">
        <f t="shared" si="10"/>
        <v>204</v>
      </c>
      <c r="F36" s="193">
        <f t="shared" si="4"/>
        <v>20.400000000000002</v>
      </c>
      <c r="G36" s="194">
        <f t="shared" si="11"/>
        <v>10.200000000000001</v>
      </c>
      <c r="H36" s="194">
        <f t="shared" si="12"/>
        <v>5.1000000000000005</v>
      </c>
      <c r="I36" s="193">
        <v>2</v>
      </c>
      <c r="J36" s="193">
        <f t="shared" si="13"/>
        <v>37.700000000000003</v>
      </c>
      <c r="K36" s="195">
        <f t="shared" si="14"/>
        <v>166.3</v>
      </c>
      <c r="L36" s="196">
        <v>8</v>
      </c>
      <c r="M36" s="196">
        <f t="shared" si="15"/>
        <v>1330.4</v>
      </c>
      <c r="N36" s="196">
        <f t="shared" si="16"/>
        <v>1330.4</v>
      </c>
    </row>
    <row r="37" spans="1:17" s="185" customFormat="1" ht="13.5" x14ac:dyDescent="0.3">
      <c r="A37" s="168" t="s">
        <v>287</v>
      </c>
      <c r="B37" s="168">
        <v>1</v>
      </c>
      <c r="C37" s="168">
        <v>204</v>
      </c>
      <c r="D37" s="168">
        <v>0</v>
      </c>
      <c r="E37" s="192">
        <f t="shared" si="10"/>
        <v>204</v>
      </c>
      <c r="F37" s="193">
        <f t="shared" si="4"/>
        <v>20.400000000000002</v>
      </c>
      <c r="G37" s="194">
        <f t="shared" si="11"/>
        <v>10.200000000000001</v>
      </c>
      <c r="H37" s="194">
        <f t="shared" si="12"/>
        <v>5.1000000000000005</v>
      </c>
      <c r="I37" s="193">
        <v>3</v>
      </c>
      <c r="J37" s="193">
        <f t="shared" si="13"/>
        <v>38.700000000000003</v>
      </c>
      <c r="K37" s="195">
        <f t="shared" si="14"/>
        <v>165.3</v>
      </c>
      <c r="L37" s="196">
        <v>9</v>
      </c>
      <c r="M37" s="196">
        <f t="shared" si="15"/>
        <v>1487.7</v>
      </c>
      <c r="N37" s="196">
        <f t="shared" si="16"/>
        <v>1487.7</v>
      </c>
    </row>
    <row r="38" spans="1:17" s="185" customFormat="1" ht="13.5" x14ac:dyDescent="0.3">
      <c r="A38" s="168" t="s">
        <v>279</v>
      </c>
      <c r="B38" s="168">
        <v>1</v>
      </c>
      <c r="C38" s="168">
        <v>204</v>
      </c>
      <c r="D38" s="168">
        <v>0</v>
      </c>
      <c r="E38" s="192">
        <f t="shared" si="10"/>
        <v>204</v>
      </c>
      <c r="F38" s="193">
        <f t="shared" si="4"/>
        <v>20.400000000000002</v>
      </c>
      <c r="G38" s="194">
        <f t="shared" si="11"/>
        <v>10.200000000000001</v>
      </c>
      <c r="H38" s="194">
        <f t="shared" si="12"/>
        <v>5.1000000000000005</v>
      </c>
      <c r="I38" s="193">
        <v>4</v>
      </c>
      <c r="J38" s="193">
        <f t="shared" si="13"/>
        <v>39.700000000000003</v>
      </c>
      <c r="K38" s="195">
        <f t="shared" si="14"/>
        <v>164.3</v>
      </c>
      <c r="L38" s="196">
        <v>10</v>
      </c>
      <c r="M38" s="196">
        <f t="shared" si="15"/>
        <v>1643</v>
      </c>
      <c r="N38" s="196">
        <f t="shared" si="16"/>
        <v>1643</v>
      </c>
    </row>
    <row r="39" spans="1:17" s="185" customFormat="1" ht="13.5" x14ac:dyDescent="0.3">
      <c r="A39" s="168" t="s">
        <v>280</v>
      </c>
      <c r="B39" s="168">
        <v>1</v>
      </c>
      <c r="C39" s="168">
        <v>204</v>
      </c>
      <c r="D39" s="168">
        <v>0</v>
      </c>
      <c r="E39" s="192">
        <f t="shared" si="10"/>
        <v>204</v>
      </c>
      <c r="F39" s="193">
        <f t="shared" si="4"/>
        <v>20.400000000000002</v>
      </c>
      <c r="G39" s="194">
        <f t="shared" si="11"/>
        <v>10.200000000000001</v>
      </c>
      <c r="H39" s="194">
        <f t="shared" si="12"/>
        <v>5.1000000000000005</v>
      </c>
      <c r="I39" s="193">
        <v>5</v>
      </c>
      <c r="J39" s="193">
        <f t="shared" si="13"/>
        <v>40.700000000000003</v>
      </c>
      <c r="K39" s="195">
        <f t="shared" si="14"/>
        <v>163.30000000000001</v>
      </c>
      <c r="L39" s="196">
        <v>11</v>
      </c>
      <c r="M39" s="196">
        <f t="shared" si="15"/>
        <v>1796.3000000000002</v>
      </c>
      <c r="N39" s="196">
        <f t="shared" si="16"/>
        <v>1796.3000000000002</v>
      </c>
    </row>
    <row r="40" spans="1:17" s="185" customFormat="1" ht="13.5" x14ac:dyDescent="0.3">
      <c r="A40" s="168" t="s">
        <v>281</v>
      </c>
      <c r="B40" s="168">
        <v>1</v>
      </c>
      <c r="C40" s="168">
        <v>204</v>
      </c>
      <c r="D40" s="168">
        <v>0</v>
      </c>
      <c r="E40" s="192">
        <f t="shared" si="10"/>
        <v>204</v>
      </c>
      <c r="F40" s="193">
        <f t="shared" si="4"/>
        <v>20.400000000000002</v>
      </c>
      <c r="G40" s="194">
        <f t="shared" si="11"/>
        <v>10.200000000000001</v>
      </c>
      <c r="H40" s="194">
        <f t="shared" si="12"/>
        <v>5.1000000000000005</v>
      </c>
      <c r="I40" s="193">
        <v>6</v>
      </c>
      <c r="J40" s="193">
        <f t="shared" si="13"/>
        <v>41.7</v>
      </c>
      <c r="K40" s="195">
        <f t="shared" si="14"/>
        <v>162.30000000000001</v>
      </c>
      <c r="L40" s="196">
        <v>12</v>
      </c>
      <c r="M40" s="196">
        <f t="shared" si="15"/>
        <v>1947.6000000000001</v>
      </c>
      <c r="N40" s="196">
        <f t="shared" si="16"/>
        <v>1947.6000000000001</v>
      </c>
    </row>
    <row r="41" spans="1:17" s="185" customFormat="1" ht="13.5" x14ac:dyDescent="0.3">
      <c r="A41" s="168" t="s">
        <v>282</v>
      </c>
      <c r="B41" s="168">
        <v>1</v>
      </c>
      <c r="C41" s="168">
        <v>204</v>
      </c>
      <c r="D41" s="168">
        <v>0</v>
      </c>
      <c r="E41" s="192">
        <f t="shared" si="10"/>
        <v>204</v>
      </c>
      <c r="F41" s="193">
        <f t="shared" si="4"/>
        <v>20.400000000000002</v>
      </c>
      <c r="G41" s="194">
        <f t="shared" si="11"/>
        <v>10.200000000000001</v>
      </c>
      <c r="H41" s="194">
        <f t="shared" si="12"/>
        <v>5.1000000000000005</v>
      </c>
      <c r="I41" s="193">
        <v>7</v>
      </c>
      <c r="J41" s="193">
        <f t="shared" si="13"/>
        <v>42.7</v>
      </c>
      <c r="K41" s="195">
        <f t="shared" si="14"/>
        <v>161.30000000000001</v>
      </c>
      <c r="L41" s="196">
        <v>13</v>
      </c>
      <c r="M41" s="196">
        <f t="shared" si="15"/>
        <v>2096.9</v>
      </c>
      <c r="N41" s="196">
        <f t="shared" si="16"/>
        <v>2096.9</v>
      </c>
    </row>
    <row r="42" spans="1:17" s="185" customFormat="1" ht="13.5" x14ac:dyDescent="0.3">
      <c r="A42" s="168" t="s">
        <v>283</v>
      </c>
      <c r="B42" s="168">
        <v>1</v>
      </c>
      <c r="C42" s="168">
        <v>204</v>
      </c>
      <c r="D42" s="168">
        <v>0</v>
      </c>
      <c r="E42" s="192">
        <f t="shared" si="10"/>
        <v>204</v>
      </c>
      <c r="F42" s="193">
        <f t="shared" si="4"/>
        <v>20.400000000000002</v>
      </c>
      <c r="G42" s="194">
        <f t="shared" si="11"/>
        <v>10.200000000000001</v>
      </c>
      <c r="H42" s="194">
        <f t="shared" si="12"/>
        <v>5.1000000000000005</v>
      </c>
      <c r="I42" s="193">
        <v>8</v>
      </c>
      <c r="J42" s="193">
        <f t="shared" si="13"/>
        <v>43.7</v>
      </c>
      <c r="K42" s="195">
        <f t="shared" si="14"/>
        <v>160.30000000000001</v>
      </c>
      <c r="L42" s="196">
        <v>14</v>
      </c>
      <c r="M42" s="196">
        <f t="shared" si="15"/>
        <v>2244.2000000000003</v>
      </c>
      <c r="N42" s="196">
        <f t="shared" si="16"/>
        <v>2244.2000000000003</v>
      </c>
    </row>
    <row r="43" spans="1:17" s="185" customFormat="1" ht="13.5" x14ac:dyDescent="0.3">
      <c r="A43" s="197"/>
      <c r="B43" s="198"/>
      <c r="C43" s="198"/>
      <c r="D43" s="198"/>
      <c r="E43" s="198"/>
      <c r="F43" s="198"/>
      <c r="G43" s="198"/>
      <c r="H43" s="198"/>
      <c r="I43" s="198"/>
      <c r="J43" s="199" t="s">
        <v>267</v>
      </c>
      <c r="K43" s="200">
        <f>SUM(K32:K33)</f>
        <v>291.75</v>
      </c>
      <c r="L43" s="200"/>
      <c r="M43" s="200"/>
      <c r="N43" s="200">
        <f t="shared" ref="N43" si="17">SUM(N32:N33)</f>
        <v>2334</v>
      </c>
    </row>
    <row r="44" spans="1:17" s="201" customFormat="1" ht="13.5" x14ac:dyDescent="0.3">
      <c r="I44" s="202"/>
      <c r="J44" s="202"/>
      <c r="K44" s="202"/>
      <c r="L44" s="202"/>
      <c r="M44" s="202"/>
      <c r="N44" s="202"/>
      <c r="O44" s="202"/>
      <c r="P44" s="202"/>
      <c r="Q44" s="202"/>
    </row>
    <row r="45" spans="1:17" s="201" customFormat="1" ht="13.5" x14ac:dyDescent="0.3">
      <c r="I45" s="202"/>
      <c r="J45" s="202"/>
      <c r="K45" s="202"/>
      <c r="L45" s="202"/>
      <c r="M45" s="202"/>
      <c r="N45" s="202"/>
      <c r="O45" s="202"/>
      <c r="P45" s="202"/>
      <c r="Q45" s="202"/>
    </row>
    <row r="46" spans="1:17" s="201" customFormat="1" ht="13.5" x14ac:dyDescent="0.3">
      <c r="I46" s="202"/>
      <c r="J46" s="202"/>
      <c r="K46" s="202"/>
      <c r="L46" s="202"/>
      <c r="M46" s="202"/>
      <c r="N46" s="202"/>
      <c r="O46" s="202"/>
      <c r="P46" s="202"/>
      <c r="Q46" s="202"/>
    </row>
    <row r="48" spans="1:17" ht="23.25" customHeight="1" x14ac:dyDescent="0.25">
      <c r="A48" s="429" t="s">
        <v>289</v>
      </c>
      <c r="B48" s="430"/>
    </row>
    <row r="49" spans="1:2" ht="22.5" customHeight="1" x14ac:dyDescent="0.25">
      <c r="A49" s="171" t="s">
        <v>274</v>
      </c>
      <c r="B49" s="203">
        <f>K43</f>
        <v>291.75</v>
      </c>
    </row>
    <row r="50" spans="1:2" ht="27.75" customHeight="1" x14ac:dyDescent="0.25">
      <c r="A50" s="204" t="s">
        <v>290</v>
      </c>
      <c r="B50" s="203">
        <f>+N43</f>
        <v>2334</v>
      </c>
    </row>
    <row r="54" spans="1:2" ht="12" thickBot="1" x14ac:dyDescent="0.25"/>
    <row r="55" spans="1:2" ht="41.25" customHeight="1" x14ac:dyDescent="0.25">
      <c r="A55" s="432" t="s">
        <v>312</v>
      </c>
      <c r="B55" s="433"/>
    </row>
    <row r="56" spans="1:2" ht="15" x14ac:dyDescent="0.25">
      <c r="A56" s="13"/>
      <c r="B56" s="221" t="s">
        <v>205</v>
      </c>
    </row>
    <row r="57" spans="1:2" ht="25.5" x14ac:dyDescent="0.25">
      <c r="A57" s="222" t="s">
        <v>119</v>
      </c>
      <c r="B57" s="223">
        <f>+'1. Horas requeridas PAAI'!I99</f>
        <v>2708</v>
      </c>
    </row>
    <row r="58" spans="1:2" ht="25.5" x14ac:dyDescent="0.25">
      <c r="A58" s="222" t="s">
        <v>220</v>
      </c>
      <c r="B58" s="224">
        <f>+B50</f>
        <v>2334</v>
      </c>
    </row>
    <row r="59" spans="1:2" ht="12.75" x14ac:dyDescent="0.25">
      <c r="A59" s="222" t="s">
        <v>314</v>
      </c>
      <c r="B59" s="224">
        <f>+B58-B57</f>
        <v>-374</v>
      </c>
    </row>
    <row r="60" spans="1:2" ht="36.75" customHeight="1" thickBot="1" x14ac:dyDescent="0.3">
      <c r="A60" s="225" t="s">
        <v>313</v>
      </c>
      <c r="B60" s="226" t="str">
        <f>IF(B58&gt;B57,"NO PRESENTA DÉFICIT","PRESENTA DÉFICIT")</f>
        <v>PRESENTA DÉFICIT</v>
      </c>
    </row>
    <row r="61" spans="1:2" ht="15" x14ac:dyDescent="0.25">
      <c r="A61"/>
      <c r="B61"/>
    </row>
    <row r="62" spans="1:2" ht="15" x14ac:dyDescent="0.25">
      <c r="A62"/>
    </row>
  </sheetData>
  <mergeCells count="19">
    <mergeCell ref="C28:C29"/>
    <mergeCell ref="D28:D29"/>
    <mergeCell ref="E28:E29"/>
    <mergeCell ref="B1:G1"/>
    <mergeCell ref="A20:B20"/>
    <mergeCell ref="A3:H3"/>
    <mergeCell ref="A55:B55"/>
    <mergeCell ref="A4:H4"/>
    <mergeCell ref="A27:O27"/>
    <mergeCell ref="A48:B48"/>
    <mergeCell ref="J28:J29"/>
    <mergeCell ref="K28:K29"/>
    <mergeCell ref="L28:L29"/>
    <mergeCell ref="M28:M29"/>
    <mergeCell ref="N28:N29"/>
    <mergeCell ref="F29:G29"/>
    <mergeCell ref="H29:I29"/>
    <mergeCell ref="A28:A29"/>
    <mergeCell ref="B28:B29"/>
  </mergeCells>
  <dataValidations count="8">
    <dataValidation allowBlank="1" showInputMessage="1" showErrorMessage="1" prompt="Registre el numero de auditores de la OCI, discrimado por tipo de vinculacion ej Carrera Administrativa, Provisional o Contratista" sqref="B30" xr:uid="{00000000-0002-0000-0A00-000000000000}"/>
    <dataValidation allowBlank="1" showInputMessage="1" showErrorMessage="1" prompt="Registre el tipo de vinculacion por auditor disponible en el equipo: Carrera Administrativa, Provisional,  Contratista  u otro." sqref="A30" xr:uid="{00000000-0002-0000-0A00-000001000000}"/>
    <dataValidation allowBlank="1" showInputMessage="1" showErrorMessage="1" prompt="En caso de contar con auditores con permiso sindical registrelo de manera independiente, para efectuar el calculo respectivo" sqref="D30" xr:uid="{00000000-0002-0000-0A00-000002000000}"/>
    <dataValidation allowBlank="1" showInputMessage="1" showErrorMessage="1" prompt="Registre en la celda inferior (amarilla) el % estimado a actividades administrativas y/o atencion a entes de control" sqref="F30" xr:uid="{00000000-0002-0000-0A00-000003000000}"/>
    <dataValidation allowBlank="1" showInputMessage="1" showErrorMessage="1" prompt="Registre en celda inferior (amarilla) &quot; el % estimado a reuniones y/o capacitaciones" sqref="G30" xr:uid="{00000000-0002-0000-0A00-000004000000}"/>
    <dataValidation allowBlank="1" showInputMessage="1" showErrorMessage="1" prompt="Registre en la en la celda inferior (amarilla) el % estimado por incapacidades y permisos" sqref="H30" xr:uid="{00000000-0002-0000-0A00-000005000000}"/>
    <dataValidation allowBlank="1" showInputMessage="1" showErrorMessage="1" prompt="Registre los 15 dias habiles correspondientes de los auditores con derecho a disfrute a vacaciones" sqref="I30" xr:uid="{00000000-0002-0000-0A00-000006000000}"/>
    <dataValidation allowBlank="1" showInputMessage="1" showErrorMessage="1" prompt="Registre el numero de horas laborables por tipo de vinculacion" sqref="L30" xr:uid="{00000000-0002-0000-0A00-000007000000}"/>
  </dataValidations>
  <hyperlinks>
    <hyperlink ref="A25" r:id="rId1" xr:uid="{00000000-0004-0000-0A00-000000000000}"/>
  </hyperlinks>
  <pageMargins left="0.7" right="0.7" top="0.75" bottom="0.75" header="0.3" footer="0.3"/>
  <pageSetup paperSize="9" orientation="portrait" r:id="rId2"/>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DD57"/>
  <sheetViews>
    <sheetView view="pageBreakPreview" zoomScale="39" zoomScaleNormal="91" zoomScaleSheetLayoutView="39" workbookViewId="0">
      <selection sqref="A1:A3"/>
    </sheetView>
  </sheetViews>
  <sheetFormatPr baseColWidth="10" defaultColWidth="11.42578125" defaultRowHeight="28.5" x14ac:dyDescent="0.45"/>
  <cols>
    <col min="1" max="1" width="80" style="58" customWidth="1"/>
    <col min="2" max="2" width="80" style="59" customWidth="1"/>
    <col min="3" max="3" width="80" style="60" customWidth="1"/>
    <col min="4" max="4" width="56.5703125" style="60" customWidth="1"/>
    <col min="5" max="7" width="13.140625" style="59" customWidth="1"/>
    <col min="8" max="11" width="12.28515625" style="59" customWidth="1"/>
    <col min="12" max="19" width="12.28515625" style="58" customWidth="1"/>
    <col min="20" max="89" width="11.42578125" style="58"/>
    <col min="90" max="90" width="10.85546875" style="58" customWidth="1"/>
    <col min="91" max="93" width="11.42578125" style="58"/>
    <col min="94" max="16384" width="11.42578125" style="59"/>
  </cols>
  <sheetData>
    <row r="1" spans="1:108" s="52" customFormat="1" ht="45.75" customHeight="1" x14ac:dyDescent="0.25">
      <c r="A1" s="441" t="s">
        <v>21</v>
      </c>
      <c r="B1" s="444" t="s">
        <v>246</v>
      </c>
      <c r="C1" s="445"/>
      <c r="D1" s="445"/>
      <c r="E1" s="445"/>
      <c r="F1" s="445"/>
      <c r="G1" s="445"/>
      <c r="H1" s="445"/>
      <c r="I1" s="445"/>
      <c r="J1" s="445"/>
      <c r="K1" s="445"/>
      <c r="L1" s="461" t="s">
        <v>251</v>
      </c>
      <c r="M1" s="461"/>
      <c r="N1" s="461"/>
      <c r="O1" s="461"/>
      <c r="P1" s="461"/>
      <c r="Q1" s="461"/>
      <c r="R1" s="461"/>
      <c r="S1" s="461"/>
      <c r="T1" s="461"/>
      <c r="U1" s="462"/>
    </row>
    <row r="2" spans="1:108" s="52" customFormat="1" ht="45.75" customHeight="1" x14ac:dyDescent="0.25">
      <c r="A2" s="442"/>
      <c r="B2" s="446"/>
      <c r="C2" s="447"/>
      <c r="D2" s="447"/>
      <c r="E2" s="447"/>
      <c r="F2" s="447"/>
      <c r="G2" s="447"/>
      <c r="H2" s="447"/>
      <c r="I2" s="447"/>
      <c r="J2" s="447"/>
      <c r="K2" s="447"/>
      <c r="L2" s="463"/>
      <c r="M2" s="463"/>
      <c r="N2" s="463"/>
      <c r="O2" s="463"/>
      <c r="P2" s="463"/>
      <c r="Q2" s="463"/>
      <c r="R2" s="463"/>
      <c r="S2" s="463"/>
      <c r="T2" s="463"/>
      <c r="U2" s="464"/>
    </row>
    <row r="3" spans="1:108" s="52" customFormat="1" ht="106.5" customHeight="1" x14ac:dyDescent="0.25">
      <c r="A3" s="443"/>
      <c r="B3" s="446"/>
      <c r="C3" s="447"/>
      <c r="D3" s="447"/>
      <c r="E3" s="447"/>
      <c r="F3" s="447"/>
      <c r="G3" s="447"/>
      <c r="H3" s="447"/>
      <c r="I3" s="447"/>
      <c r="J3" s="447"/>
      <c r="K3" s="447"/>
      <c r="L3" s="463"/>
      <c r="M3" s="463"/>
      <c r="N3" s="463"/>
      <c r="O3" s="463"/>
      <c r="P3" s="463"/>
      <c r="Q3" s="463"/>
      <c r="R3" s="463"/>
      <c r="S3" s="463"/>
      <c r="T3" s="463"/>
      <c r="U3" s="464"/>
    </row>
    <row r="4" spans="1:108" s="52" customFormat="1" ht="95.25" customHeight="1" x14ac:dyDescent="0.25">
      <c r="A4" s="127" t="s">
        <v>38</v>
      </c>
      <c r="B4" s="465"/>
      <c r="C4" s="465"/>
      <c r="D4" s="465"/>
      <c r="E4" s="465"/>
      <c r="F4" s="465"/>
      <c r="G4" s="465"/>
      <c r="H4" s="465"/>
      <c r="I4" s="465"/>
      <c r="J4" s="465"/>
      <c r="K4" s="465"/>
      <c r="L4" s="465"/>
      <c r="M4" s="465"/>
      <c r="N4" s="465"/>
      <c r="O4" s="465"/>
      <c r="P4" s="465"/>
      <c r="Q4" s="465"/>
      <c r="R4" s="465"/>
      <c r="S4" s="465"/>
      <c r="T4" s="465"/>
      <c r="U4" s="466"/>
    </row>
    <row r="5" spans="1:108" s="52" customFormat="1" ht="95.25" customHeight="1" x14ac:dyDescent="0.25">
      <c r="A5" s="127" t="s">
        <v>252</v>
      </c>
      <c r="B5" s="465"/>
      <c r="C5" s="465"/>
      <c r="D5" s="465"/>
      <c r="E5" s="465"/>
      <c r="F5" s="465"/>
      <c r="G5" s="465"/>
      <c r="H5" s="465"/>
      <c r="I5" s="465"/>
      <c r="J5" s="465"/>
      <c r="K5" s="465"/>
      <c r="L5" s="465"/>
      <c r="M5" s="465"/>
      <c r="N5" s="465"/>
      <c r="O5" s="465"/>
      <c r="P5" s="465"/>
      <c r="Q5" s="465"/>
      <c r="R5" s="465"/>
      <c r="S5" s="465"/>
      <c r="T5" s="465"/>
      <c r="U5" s="466"/>
    </row>
    <row r="6" spans="1:108" s="52" customFormat="1" ht="95.25" customHeight="1" x14ac:dyDescent="0.25">
      <c r="A6" s="127" t="s">
        <v>253</v>
      </c>
      <c r="B6" s="465"/>
      <c r="C6" s="465"/>
      <c r="D6" s="465"/>
      <c r="E6" s="465"/>
      <c r="F6" s="465"/>
      <c r="G6" s="465"/>
      <c r="H6" s="465"/>
      <c r="I6" s="465"/>
      <c r="J6" s="465"/>
      <c r="K6" s="465"/>
      <c r="L6" s="465"/>
      <c r="M6" s="465"/>
      <c r="N6" s="465"/>
      <c r="O6" s="465"/>
      <c r="P6" s="465"/>
      <c r="Q6" s="465"/>
      <c r="R6" s="465"/>
      <c r="S6" s="465"/>
      <c r="T6" s="465"/>
      <c r="U6" s="466"/>
    </row>
    <row r="7" spans="1:108" s="52" customFormat="1" ht="95.25" customHeight="1" x14ac:dyDescent="0.25">
      <c r="A7" s="127" t="s">
        <v>254</v>
      </c>
      <c r="B7" s="465"/>
      <c r="C7" s="465"/>
      <c r="D7" s="465"/>
      <c r="E7" s="465"/>
      <c r="F7" s="465"/>
      <c r="G7" s="465"/>
      <c r="H7" s="465"/>
      <c r="I7" s="465"/>
      <c r="J7" s="465"/>
      <c r="K7" s="465"/>
      <c r="L7" s="465"/>
      <c r="M7" s="465"/>
      <c r="N7" s="465"/>
      <c r="O7" s="465"/>
      <c r="P7" s="465"/>
      <c r="Q7" s="465"/>
      <c r="R7" s="465"/>
      <c r="S7" s="465"/>
      <c r="T7" s="465"/>
      <c r="U7" s="466"/>
    </row>
    <row r="8" spans="1:108" s="52" customFormat="1" ht="95.25" customHeight="1" thickBot="1" x14ac:dyDescent="0.3">
      <c r="A8" s="128" t="s">
        <v>255</v>
      </c>
      <c r="B8" s="467"/>
      <c r="C8" s="467"/>
      <c r="D8" s="467"/>
      <c r="E8" s="467"/>
      <c r="F8" s="467"/>
      <c r="G8" s="467"/>
      <c r="H8" s="467"/>
      <c r="I8" s="467"/>
      <c r="J8" s="467"/>
      <c r="K8" s="467"/>
      <c r="L8" s="467"/>
      <c r="M8" s="467"/>
      <c r="N8" s="467"/>
      <c r="O8" s="467"/>
      <c r="P8" s="467"/>
      <c r="Q8" s="467"/>
      <c r="R8" s="467"/>
      <c r="S8" s="467"/>
      <c r="T8" s="467"/>
      <c r="U8" s="468"/>
    </row>
    <row r="9" spans="1:108" s="476" customFormat="1" ht="12.75" customHeight="1" x14ac:dyDescent="0.25"/>
    <row r="10" spans="1:108" s="476" customFormat="1" ht="12.75" customHeight="1" x14ac:dyDescent="0.25"/>
    <row r="11" spans="1:108" s="476" customFormat="1" ht="12.75" customHeight="1" x14ac:dyDescent="0.25"/>
    <row r="12" spans="1:108" s="476" customFormat="1" ht="13.5" customHeight="1" thickBot="1" x14ac:dyDescent="0.3"/>
    <row r="13" spans="1:108" s="54" customFormat="1" ht="46.5" customHeight="1" x14ac:dyDescent="0.25">
      <c r="A13" s="449" t="s">
        <v>257</v>
      </c>
      <c r="B13" s="451" t="s">
        <v>243</v>
      </c>
      <c r="C13" s="451" t="s">
        <v>39</v>
      </c>
      <c r="D13" s="451" t="s">
        <v>256</v>
      </c>
      <c r="E13" s="460" t="s">
        <v>40</v>
      </c>
      <c r="F13" s="460"/>
      <c r="G13" s="460"/>
      <c r="H13" s="460"/>
      <c r="I13" s="460"/>
      <c r="J13" s="458" t="s">
        <v>259</v>
      </c>
      <c r="K13" s="458"/>
      <c r="L13" s="458"/>
      <c r="M13" s="458"/>
      <c r="N13" s="458"/>
      <c r="O13" s="458"/>
      <c r="P13" s="458"/>
      <c r="Q13" s="458"/>
      <c r="R13" s="458"/>
      <c r="S13" s="458"/>
      <c r="T13" s="458"/>
      <c r="U13" s="459"/>
      <c r="V13" s="53"/>
      <c r="W13" s="53"/>
      <c r="X13" s="53"/>
      <c r="Y13" s="53"/>
      <c r="Z13" s="53"/>
      <c r="AA13" s="53"/>
      <c r="AB13" s="53"/>
      <c r="AC13" s="53"/>
      <c r="AD13" s="53"/>
      <c r="AE13" s="53"/>
      <c r="AF13" s="53"/>
      <c r="AG13" s="53"/>
      <c r="AH13" s="53"/>
      <c r="AI13" s="53"/>
      <c r="AJ13" s="53"/>
      <c r="AK13" s="53"/>
      <c r="AL13" s="53"/>
      <c r="AM13" s="53"/>
      <c r="AN13" s="53"/>
      <c r="AO13" s="53"/>
      <c r="AP13" s="53"/>
      <c r="AQ13" s="53"/>
      <c r="AR13" s="53"/>
      <c r="AS13" s="53"/>
      <c r="AT13" s="53"/>
      <c r="AU13" s="53"/>
      <c r="AV13" s="53"/>
      <c r="AW13" s="53"/>
      <c r="AX13" s="53"/>
      <c r="AY13" s="53"/>
      <c r="AZ13" s="53"/>
      <c r="BA13" s="53"/>
      <c r="BB13" s="53"/>
      <c r="BC13" s="53"/>
      <c r="BD13" s="53"/>
      <c r="BE13" s="53"/>
      <c r="BF13" s="53"/>
      <c r="BG13" s="53"/>
      <c r="BH13" s="53"/>
      <c r="BI13" s="53"/>
      <c r="BJ13" s="53"/>
      <c r="BK13" s="53"/>
      <c r="BL13" s="53"/>
      <c r="BM13" s="53"/>
      <c r="BN13" s="53"/>
      <c r="BO13" s="53"/>
      <c r="BP13" s="53"/>
      <c r="BQ13" s="53"/>
      <c r="BR13" s="53"/>
      <c r="BS13" s="53"/>
      <c r="BT13" s="53"/>
      <c r="BU13" s="53"/>
      <c r="BV13" s="53"/>
      <c r="BW13" s="53"/>
      <c r="BX13" s="53"/>
      <c r="BY13" s="53"/>
      <c r="BZ13" s="53"/>
      <c r="CA13" s="53"/>
      <c r="CB13" s="53"/>
      <c r="CC13" s="53"/>
      <c r="CD13" s="53"/>
      <c r="CE13" s="53"/>
      <c r="CF13" s="53"/>
      <c r="CG13" s="53"/>
      <c r="CH13" s="53"/>
      <c r="CI13" s="53"/>
      <c r="CJ13" s="53"/>
      <c r="CK13" s="53"/>
      <c r="CL13" s="53"/>
      <c r="CM13" s="53"/>
      <c r="CN13" s="53"/>
      <c r="CO13" s="53"/>
      <c r="CP13" s="53"/>
      <c r="CQ13" s="53"/>
      <c r="CR13" s="53"/>
      <c r="CS13" s="53"/>
    </row>
    <row r="14" spans="1:108" s="54" customFormat="1" ht="12.75" customHeight="1" x14ac:dyDescent="0.25">
      <c r="A14" s="450"/>
      <c r="B14" s="452"/>
      <c r="C14" s="452"/>
      <c r="D14" s="452"/>
      <c r="E14" s="469" t="s">
        <v>244</v>
      </c>
      <c r="F14" s="469" t="s">
        <v>245</v>
      </c>
      <c r="G14" s="469" t="s">
        <v>248</v>
      </c>
      <c r="H14" s="469" t="s">
        <v>249</v>
      </c>
      <c r="I14" s="469" t="s">
        <v>250</v>
      </c>
      <c r="J14" s="453" t="s">
        <v>247</v>
      </c>
      <c r="K14" s="453"/>
      <c r="L14" s="453"/>
      <c r="M14" s="453"/>
      <c r="N14" s="453"/>
      <c r="O14" s="453"/>
      <c r="P14" s="453"/>
      <c r="Q14" s="453"/>
      <c r="R14" s="453"/>
      <c r="S14" s="453"/>
      <c r="T14" s="453"/>
      <c r="U14" s="454"/>
      <c r="V14" s="53"/>
      <c r="W14" s="53"/>
      <c r="X14" s="53"/>
      <c r="Y14" s="53"/>
      <c r="Z14" s="53"/>
      <c r="AA14" s="53"/>
      <c r="AB14" s="53"/>
      <c r="AC14" s="53"/>
      <c r="AD14" s="53"/>
      <c r="AE14" s="53"/>
      <c r="AF14" s="53"/>
      <c r="AG14" s="53"/>
      <c r="AH14" s="53"/>
      <c r="AI14" s="53"/>
      <c r="AJ14" s="53"/>
      <c r="AK14" s="53"/>
      <c r="AL14" s="53"/>
      <c r="AM14" s="53"/>
      <c r="AN14" s="53"/>
      <c r="AO14" s="53"/>
      <c r="AP14" s="53"/>
      <c r="AQ14" s="53"/>
      <c r="AR14" s="53"/>
      <c r="AS14" s="53"/>
      <c r="AT14" s="53"/>
      <c r="AU14" s="53"/>
      <c r="AV14" s="53"/>
      <c r="AW14" s="53"/>
      <c r="AX14" s="53"/>
      <c r="AY14" s="53"/>
      <c r="AZ14" s="53"/>
      <c r="BA14" s="53"/>
      <c r="BB14" s="53"/>
      <c r="BC14" s="53"/>
      <c r="BD14" s="53"/>
      <c r="BE14" s="53"/>
      <c r="BF14" s="53"/>
      <c r="BG14" s="53"/>
      <c r="BH14" s="53"/>
      <c r="BI14" s="53"/>
      <c r="BJ14" s="53"/>
      <c r="BK14" s="53"/>
      <c r="BL14" s="53"/>
      <c r="BM14" s="53"/>
      <c r="BN14" s="53"/>
      <c r="BO14" s="53"/>
      <c r="BP14" s="53"/>
      <c r="BQ14" s="53"/>
      <c r="BR14" s="53"/>
      <c r="BS14" s="53"/>
      <c r="BT14" s="53"/>
      <c r="BU14" s="53"/>
      <c r="BV14" s="53"/>
      <c r="BW14" s="53"/>
      <c r="BX14" s="53"/>
      <c r="BY14" s="53"/>
      <c r="BZ14" s="53"/>
      <c r="CA14" s="53"/>
      <c r="CB14" s="53"/>
      <c r="CC14" s="53"/>
      <c r="CD14" s="53"/>
      <c r="CE14" s="53"/>
      <c r="CF14" s="53"/>
      <c r="CG14" s="53"/>
      <c r="CH14" s="53"/>
      <c r="CI14" s="53"/>
      <c r="CJ14" s="53"/>
      <c r="CK14" s="53"/>
      <c r="CL14" s="53"/>
      <c r="CM14" s="53"/>
      <c r="CN14" s="53"/>
      <c r="CO14" s="53"/>
      <c r="CP14" s="53"/>
      <c r="CQ14" s="53"/>
      <c r="CR14" s="53"/>
      <c r="CS14" s="53"/>
      <c r="CT14" s="53"/>
      <c r="CU14" s="53"/>
    </row>
    <row r="15" spans="1:108" s="54" customFormat="1" ht="23.25" customHeight="1" x14ac:dyDescent="0.25">
      <c r="A15" s="450"/>
      <c r="B15" s="452"/>
      <c r="C15" s="452"/>
      <c r="D15" s="452"/>
      <c r="E15" s="470"/>
      <c r="F15" s="470"/>
      <c r="G15" s="470"/>
      <c r="H15" s="470"/>
      <c r="I15" s="470"/>
      <c r="J15" s="453"/>
      <c r="K15" s="453"/>
      <c r="L15" s="453"/>
      <c r="M15" s="453"/>
      <c r="N15" s="453"/>
      <c r="O15" s="453"/>
      <c r="P15" s="453"/>
      <c r="Q15" s="453"/>
      <c r="R15" s="453"/>
      <c r="S15" s="453"/>
      <c r="T15" s="453"/>
      <c r="U15" s="454"/>
      <c r="V15" s="53"/>
      <c r="W15" s="53"/>
      <c r="X15" s="53"/>
      <c r="Y15" s="53"/>
      <c r="Z15" s="53"/>
      <c r="AA15" s="53"/>
      <c r="AB15" s="53"/>
      <c r="AC15" s="53"/>
      <c r="AD15" s="53"/>
      <c r="AE15" s="53"/>
      <c r="AF15" s="53"/>
      <c r="AG15" s="53"/>
      <c r="AH15" s="53"/>
      <c r="AI15" s="53"/>
      <c r="AJ15" s="53"/>
      <c r="AK15" s="53"/>
      <c r="AL15" s="53"/>
      <c r="AM15" s="53"/>
      <c r="AN15" s="53"/>
      <c r="AO15" s="53"/>
      <c r="AP15" s="53"/>
      <c r="AQ15" s="53"/>
      <c r="AR15" s="53"/>
      <c r="AS15" s="53"/>
      <c r="AT15" s="53"/>
      <c r="AU15" s="53"/>
      <c r="AV15" s="53"/>
      <c r="AW15" s="53"/>
      <c r="AX15" s="53"/>
      <c r="AY15" s="53"/>
      <c r="AZ15" s="53"/>
      <c r="BA15" s="53"/>
      <c r="BB15" s="53"/>
      <c r="BC15" s="53"/>
      <c r="BD15" s="53"/>
      <c r="BE15" s="53"/>
      <c r="BF15" s="53"/>
      <c r="BG15" s="53"/>
      <c r="BH15" s="53"/>
      <c r="BI15" s="53"/>
      <c r="BJ15" s="53"/>
      <c r="BK15" s="53"/>
      <c r="BL15" s="53"/>
      <c r="BM15" s="53"/>
      <c r="BN15" s="53"/>
      <c r="BO15" s="53"/>
      <c r="BP15" s="53"/>
      <c r="BQ15" s="53"/>
      <c r="BR15" s="53"/>
      <c r="BS15" s="53"/>
      <c r="BT15" s="53"/>
      <c r="BU15" s="53"/>
      <c r="BV15" s="53"/>
      <c r="BW15" s="53"/>
      <c r="BX15" s="53"/>
      <c r="BY15" s="53"/>
      <c r="BZ15" s="53"/>
      <c r="CA15" s="53"/>
      <c r="CB15" s="53"/>
      <c r="CC15" s="53"/>
      <c r="CD15" s="53"/>
      <c r="CE15" s="53"/>
      <c r="CF15" s="53"/>
      <c r="CG15" s="53"/>
      <c r="CH15" s="53"/>
      <c r="CI15" s="53"/>
      <c r="CJ15" s="53"/>
      <c r="CK15" s="53"/>
      <c r="CL15" s="53"/>
      <c r="CM15" s="53"/>
      <c r="CN15" s="53"/>
      <c r="CO15" s="53"/>
      <c r="CP15" s="53"/>
      <c r="CQ15" s="53"/>
      <c r="CR15" s="53"/>
      <c r="CS15" s="53"/>
      <c r="CT15" s="53"/>
      <c r="CU15" s="53"/>
      <c r="CV15" s="53"/>
      <c r="CW15" s="53"/>
      <c r="CX15" s="53"/>
      <c r="CY15" s="53"/>
      <c r="CZ15" s="53"/>
      <c r="DA15" s="53"/>
      <c r="DB15" s="53"/>
      <c r="DC15" s="53"/>
      <c r="DD15" s="53"/>
    </row>
    <row r="16" spans="1:108" s="54" customFormat="1" ht="208.5" customHeight="1" x14ac:dyDescent="0.25">
      <c r="A16" s="450"/>
      <c r="B16" s="452"/>
      <c r="C16" s="452"/>
      <c r="D16" s="452"/>
      <c r="E16" s="470"/>
      <c r="F16" s="470"/>
      <c r="G16" s="470"/>
      <c r="H16" s="470"/>
      <c r="I16" s="470"/>
      <c r="J16" s="472" t="s">
        <v>207</v>
      </c>
      <c r="K16" s="472" t="s">
        <v>208</v>
      </c>
      <c r="L16" s="472" t="s">
        <v>209</v>
      </c>
      <c r="M16" s="472" t="s">
        <v>210</v>
      </c>
      <c r="N16" s="472" t="s">
        <v>211</v>
      </c>
      <c r="O16" s="472" t="s">
        <v>212</v>
      </c>
      <c r="P16" s="472" t="s">
        <v>213</v>
      </c>
      <c r="Q16" s="472" t="s">
        <v>214</v>
      </c>
      <c r="R16" s="472" t="s">
        <v>215</v>
      </c>
      <c r="S16" s="472" t="s">
        <v>216</v>
      </c>
      <c r="T16" s="472" t="s">
        <v>217</v>
      </c>
      <c r="U16" s="474" t="s">
        <v>218</v>
      </c>
      <c r="V16" s="53"/>
      <c r="W16" s="53"/>
      <c r="X16" s="53"/>
      <c r="Y16" s="53"/>
      <c r="Z16" s="53"/>
      <c r="AA16" s="53"/>
      <c r="AB16" s="53"/>
      <c r="AC16" s="53"/>
      <c r="AD16" s="53"/>
      <c r="AE16" s="53"/>
      <c r="AF16" s="53"/>
      <c r="AG16" s="53"/>
      <c r="AH16" s="53"/>
      <c r="AI16" s="53"/>
      <c r="AJ16" s="53"/>
      <c r="AK16" s="53"/>
      <c r="AL16" s="53"/>
      <c r="AM16" s="53"/>
      <c r="AN16" s="53"/>
      <c r="AO16" s="53"/>
      <c r="AP16" s="53"/>
      <c r="AQ16" s="53"/>
      <c r="AR16" s="53"/>
      <c r="AS16" s="53"/>
      <c r="AT16" s="53"/>
      <c r="AU16" s="53"/>
      <c r="AV16" s="53"/>
      <c r="AW16" s="53"/>
      <c r="AX16" s="53"/>
      <c r="AY16" s="53"/>
      <c r="AZ16" s="53"/>
      <c r="BA16" s="53"/>
      <c r="BB16" s="53"/>
      <c r="BC16" s="53"/>
      <c r="BD16" s="53"/>
      <c r="BE16" s="53"/>
      <c r="BF16" s="53"/>
      <c r="BG16" s="53"/>
      <c r="BH16" s="53"/>
      <c r="BI16" s="53"/>
      <c r="BJ16" s="53"/>
      <c r="BK16" s="53"/>
      <c r="BL16" s="53"/>
      <c r="BM16" s="53"/>
      <c r="BN16" s="53"/>
      <c r="BO16" s="53"/>
      <c r="BP16" s="53"/>
      <c r="BQ16" s="53"/>
      <c r="BR16" s="53"/>
      <c r="BS16" s="53"/>
      <c r="BT16" s="53"/>
      <c r="BU16" s="53"/>
      <c r="BV16" s="53"/>
      <c r="BW16" s="53"/>
      <c r="BX16" s="53"/>
      <c r="BY16" s="53"/>
      <c r="BZ16" s="53"/>
      <c r="CA16" s="53"/>
      <c r="CB16" s="53"/>
      <c r="CC16" s="53"/>
      <c r="CD16" s="53"/>
      <c r="CE16" s="53"/>
      <c r="CF16" s="53"/>
      <c r="CG16" s="53"/>
      <c r="CH16" s="53"/>
      <c r="CI16" s="53"/>
      <c r="CJ16" s="53"/>
      <c r="CK16" s="53"/>
      <c r="CL16" s="53"/>
      <c r="CM16" s="53"/>
      <c r="CN16" s="53"/>
      <c r="CO16" s="53"/>
      <c r="CP16" s="53"/>
      <c r="CQ16" s="53"/>
      <c r="CR16" s="53"/>
      <c r="CS16" s="53"/>
      <c r="CT16" s="53"/>
      <c r="CU16" s="53"/>
      <c r="CV16" s="53"/>
      <c r="CW16" s="53"/>
      <c r="CX16" s="53"/>
      <c r="CY16" s="53"/>
      <c r="CZ16" s="53"/>
      <c r="DA16" s="53"/>
      <c r="DB16" s="53"/>
      <c r="DC16" s="53"/>
      <c r="DD16" s="53"/>
    </row>
    <row r="17" spans="1:21" s="70" customFormat="1" ht="44.25" customHeight="1" x14ac:dyDescent="0.25">
      <c r="A17" s="455" t="s">
        <v>260</v>
      </c>
      <c r="B17" s="456"/>
      <c r="C17" s="456"/>
      <c r="D17" s="457"/>
      <c r="E17" s="471"/>
      <c r="F17" s="471"/>
      <c r="G17" s="471"/>
      <c r="H17" s="471"/>
      <c r="I17" s="471"/>
      <c r="J17" s="473"/>
      <c r="K17" s="473"/>
      <c r="L17" s="473"/>
      <c r="M17" s="473"/>
      <c r="N17" s="473"/>
      <c r="O17" s="473"/>
      <c r="P17" s="473"/>
      <c r="Q17" s="473"/>
      <c r="R17" s="473"/>
      <c r="S17" s="473"/>
      <c r="T17" s="473"/>
      <c r="U17" s="475"/>
    </row>
    <row r="18" spans="1:21" s="70" customFormat="1" ht="90.75" customHeight="1" x14ac:dyDescent="0.25">
      <c r="A18" s="129"/>
      <c r="B18" s="61"/>
      <c r="C18" s="61"/>
      <c r="D18" s="61"/>
      <c r="E18" s="62"/>
      <c r="F18" s="62"/>
      <c r="G18" s="62"/>
      <c r="H18" s="62"/>
      <c r="I18" s="62"/>
      <c r="J18" s="56"/>
      <c r="K18" s="56"/>
      <c r="L18" s="56"/>
      <c r="M18" s="56"/>
      <c r="N18" s="56"/>
      <c r="O18" s="56"/>
      <c r="P18" s="56"/>
      <c r="Q18" s="56"/>
      <c r="R18" s="56"/>
      <c r="S18" s="56"/>
      <c r="T18" s="56"/>
      <c r="U18" s="130"/>
    </row>
    <row r="19" spans="1:21" s="70" customFormat="1" ht="90.75" customHeight="1" x14ac:dyDescent="0.25">
      <c r="A19" s="129"/>
      <c r="B19" s="61"/>
      <c r="C19" s="61"/>
      <c r="D19" s="61"/>
      <c r="E19" s="62"/>
      <c r="F19" s="62"/>
      <c r="G19" s="62"/>
      <c r="H19" s="62"/>
      <c r="I19" s="62"/>
      <c r="J19" s="56"/>
      <c r="K19" s="56"/>
      <c r="L19" s="56"/>
      <c r="M19" s="56"/>
      <c r="N19" s="56"/>
      <c r="O19" s="56"/>
      <c r="P19" s="56"/>
      <c r="Q19" s="56"/>
      <c r="R19" s="56"/>
      <c r="S19" s="56"/>
      <c r="T19" s="56"/>
      <c r="U19" s="130"/>
    </row>
    <row r="20" spans="1:21" s="70" customFormat="1" ht="90.75" customHeight="1" x14ac:dyDescent="0.25">
      <c r="A20" s="129"/>
      <c r="B20" s="61"/>
      <c r="C20" s="61"/>
      <c r="D20" s="61"/>
      <c r="E20" s="62"/>
      <c r="F20" s="62"/>
      <c r="G20" s="62"/>
      <c r="H20" s="62"/>
      <c r="I20" s="62"/>
      <c r="J20" s="56"/>
      <c r="K20" s="56"/>
      <c r="L20" s="56"/>
      <c r="M20" s="56"/>
      <c r="N20" s="56"/>
      <c r="O20" s="56"/>
      <c r="P20" s="56"/>
      <c r="Q20" s="56"/>
      <c r="R20" s="56"/>
      <c r="S20" s="56"/>
      <c r="T20" s="56"/>
      <c r="U20" s="130"/>
    </row>
    <row r="21" spans="1:21" s="70" customFormat="1" ht="90.75" customHeight="1" x14ac:dyDescent="0.25">
      <c r="A21" s="129"/>
      <c r="B21" s="61"/>
      <c r="C21" s="61"/>
      <c r="D21" s="61"/>
      <c r="E21" s="62"/>
      <c r="F21" s="62"/>
      <c r="G21" s="62"/>
      <c r="H21" s="62"/>
      <c r="I21" s="62"/>
      <c r="J21" s="56"/>
      <c r="K21" s="56"/>
      <c r="L21" s="56"/>
      <c r="M21" s="56"/>
      <c r="N21" s="56"/>
      <c r="O21" s="56"/>
      <c r="P21" s="56"/>
      <c r="Q21" s="56"/>
      <c r="R21" s="56"/>
      <c r="S21" s="56"/>
      <c r="T21" s="56"/>
      <c r="U21" s="130"/>
    </row>
    <row r="22" spans="1:21" s="70" customFormat="1" ht="90.75" customHeight="1" x14ac:dyDescent="0.25">
      <c r="A22" s="129"/>
      <c r="B22" s="61"/>
      <c r="C22" s="61"/>
      <c r="D22" s="61"/>
      <c r="E22" s="62"/>
      <c r="F22" s="62"/>
      <c r="G22" s="62"/>
      <c r="H22" s="62"/>
      <c r="I22" s="62"/>
      <c r="J22" s="56"/>
      <c r="K22" s="56"/>
      <c r="L22" s="56"/>
      <c r="M22" s="56"/>
      <c r="N22" s="56"/>
      <c r="O22" s="56"/>
      <c r="P22" s="56"/>
      <c r="Q22" s="56"/>
      <c r="R22" s="56"/>
      <c r="S22" s="56"/>
      <c r="T22" s="56"/>
      <c r="U22" s="130"/>
    </row>
    <row r="23" spans="1:21" s="70" customFormat="1" ht="90.75" customHeight="1" x14ac:dyDescent="0.25">
      <c r="A23" s="129"/>
      <c r="B23" s="61"/>
      <c r="C23" s="61"/>
      <c r="D23" s="61"/>
      <c r="E23" s="62"/>
      <c r="F23" s="62"/>
      <c r="G23" s="62"/>
      <c r="H23" s="62"/>
      <c r="I23" s="62"/>
      <c r="J23" s="56"/>
      <c r="K23" s="56"/>
      <c r="L23" s="56"/>
      <c r="M23" s="56"/>
      <c r="N23" s="56"/>
      <c r="O23" s="56"/>
      <c r="P23" s="56"/>
      <c r="Q23" s="56"/>
      <c r="R23" s="56"/>
      <c r="S23" s="56"/>
      <c r="T23" s="56"/>
      <c r="U23" s="130"/>
    </row>
    <row r="24" spans="1:21" s="70" customFormat="1" ht="90.75" customHeight="1" x14ac:dyDescent="0.25">
      <c r="A24" s="129"/>
      <c r="B24" s="61"/>
      <c r="C24" s="61"/>
      <c r="D24" s="61"/>
      <c r="E24" s="62"/>
      <c r="F24" s="62"/>
      <c r="G24" s="62"/>
      <c r="H24" s="62"/>
      <c r="I24" s="62"/>
      <c r="J24" s="56"/>
      <c r="K24" s="56"/>
      <c r="L24" s="56"/>
      <c r="M24" s="56"/>
      <c r="N24" s="56"/>
      <c r="O24" s="56"/>
      <c r="P24" s="56"/>
      <c r="Q24" s="56"/>
      <c r="R24" s="56"/>
      <c r="S24" s="56"/>
      <c r="T24" s="56"/>
      <c r="U24" s="130"/>
    </row>
    <row r="25" spans="1:21" s="70" customFormat="1" ht="90.75" customHeight="1" x14ac:dyDescent="0.25">
      <c r="A25" s="129"/>
      <c r="B25" s="61"/>
      <c r="C25" s="61"/>
      <c r="D25" s="61"/>
      <c r="E25" s="62"/>
      <c r="F25" s="62"/>
      <c r="G25" s="62"/>
      <c r="H25" s="62"/>
      <c r="I25" s="62"/>
      <c r="J25" s="56"/>
      <c r="K25" s="56"/>
      <c r="L25" s="56"/>
      <c r="M25" s="56"/>
      <c r="N25" s="56"/>
      <c r="O25" s="56"/>
      <c r="P25" s="56"/>
      <c r="Q25" s="56"/>
      <c r="R25" s="56"/>
      <c r="S25" s="56"/>
      <c r="T25" s="56"/>
      <c r="U25" s="130"/>
    </row>
    <row r="26" spans="1:21" s="70" customFormat="1" ht="42.75" customHeight="1" x14ac:dyDescent="0.25">
      <c r="A26" s="455" t="s">
        <v>261</v>
      </c>
      <c r="B26" s="456"/>
      <c r="C26" s="456"/>
      <c r="D26" s="456"/>
      <c r="E26" s="123"/>
      <c r="F26" s="123"/>
      <c r="G26" s="123"/>
      <c r="H26" s="123"/>
      <c r="I26" s="123"/>
      <c r="J26" s="124"/>
      <c r="K26" s="124"/>
      <c r="L26" s="124"/>
      <c r="M26" s="124"/>
      <c r="N26" s="124"/>
      <c r="O26" s="124"/>
      <c r="P26" s="124"/>
      <c r="Q26" s="124"/>
      <c r="R26" s="124"/>
      <c r="S26" s="124"/>
      <c r="T26" s="124"/>
      <c r="U26" s="131"/>
    </row>
    <row r="27" spans="1:21" s="70" customFormat="1" ht="90.75" customHeight="1" x14ac:dyDescent="0.25">
      <c r="A27" s="129"/>
      <c r="B27" s="61"/>
      <c r="C27" s="61"/>
      <c r="D27" s="61"/>
      <c r="E27" s="62"/>
      <c r="F27" s="62"/>
      <c r="G27" s="62"/>
      <c r="H27" s="62"/>
      <c r="I27" s="62"/>
      <c r="J27" s="56"/>
      <c r="K27" s="56"/>
      <c r="L27" s="56"/>
      <c r="M27" s="56"/>
      <c r="N27" s="56"/>
      <c r="O27" s="56"/>
      <c r="P27" s="56"/>
      <c r="Q27" s="56"/>
      <c r="R27" s="56"/>
      <c r="S27" s="56"/>
      <c r="T27" s="56"/>
      <c r="U27" s="130"/>
    </row>
    <row r="28" spans="1:21" s="70" customFormat="1" ht="90.75" customHeight="1" x14ac:dyDescent="0.25">
      <c r="A28" s="129"/>
      <c r="B28" s="61"/>
      <c r="C28" s="61"/>
      <c r="D28" s="61"/>
      <c r="E28" s="62"/>
      <c r="F28" s="62"/>
      <c r="G28" s="62"/>
      <c r="H28" s="62"/>
      <c r="I28" s="56"/>
      <c r="J28" s="56"/>
      <c r="K28" s="56"/>
      <c r="L28" s="56"/>
      <c r="M28" s="56"/>
      <c r="N28" s="56"/>
      <c r="O28" s="56"/>
      <c r="P28" s="56"/>
      <c r="Q28" s="56"/>
      <c r="R28" s="56"/>
      <c r="S28" s="56"/>
      <c r="T28" s="56"/>
      <c r="U28" s="130"/>
    </row>
    <row r="29" spans="1:21" s="70" customFormat="1" ht="90.75" customHeight="1" x14ac:dyDescent="0.25">
      <c r="A29" s="129"/>
      <c r="B29" s="61"/>
      <c r="C29" s="61"/>
      <c r="D29" s="61"/>
      <c r="E29" s="62"/>
      <c r="F29" s="62"/>
      <c r="G29" s="62"/>
      <c r="H29" s="62"/>
      <c r="I29" s="56"/>
      <c r="J29" s="56"/>
      <c r="K29" s="56"/>
      <c r="L29" s="56"/>
      <c r="M29" s="56"/>
      <c r="N29" s="56"/>
      <c r="O29" s="56"/>
      <c r="P29" s="56"/>
      <c r="Q29" s="56"/>
      <c r="R29" s="56"/>
      <c r="S29" s="56"/>
      <c r="T29" s="56"/>
      <c r="U29" s="130"/>
    </row>
    <row r="30" spans="1:21" s="70" customFormat="1" ht="90.75" customHeight="1" x14ac:dyDescent="0.25">
      <c r="A30" s="129"/>
      <c r="B30" s="61"/>
      <c r="C30" s="61"/>
      <c r="D30" s="61"/>
      <c r="E30" s="62"/>
      <c r="F30" s="62"/>
      <c r="G30" s="62"/>
      <c r="H30" s="62"/>
      <c r="I30" s="56"/>
      <c r="J30" s="56"/>
      <c r="K30" s="56"/>
      <c r="L30" s="56"/>
      <c r="M30" s="56"/>
      <c r="N30" s="56"/>
      <c r="O30" s="56"/>
      <c r="P30" s="56"/>
      <c r="Q30" s="56"/>
      <c r="R30" s="56"/>
      <c r="S30" s="56"/>
      <c r="T30" s="56"/>
      <c r="U30" s="130"/>
    </row>
    <row r="31" spans="1:21" s="70" customFormat="1" ht="90.75" customHeight="1" x14ac:dyDescent="0.25">
      <c r="A31" s="129"/>
      <c r="B31" s="61"/>
      <c r="C31" s="61"/>
      <c r="D31" s="61"/>
      <c r="E31" s="63"/>
      <c r="F31" s="63"/>
      <c r="G31" s="63"/>
      <c r="H31" s="63"/>
      <c r="I31" s="56"/>
      <c r="J31" s="56"/>
      <c r="K31" s="56"/>
      <c r="L31" s="56"/>
      <c r="M31" s="56"/>
      <c r="N31" s="56"/>
      <c r="O31" s="56"/>
      <c r="P31" s="56"/>
      <c r="Q31" s="56"/>
      <c r="R31" s="56"/>
      <c r="S31" s="56"/>
      <c r="T31" s="56"/>
      <c r="U31" s="130"/>
    </row>
    <row r="32" spans="1:21" s="70" customFormat="1" ht="90.75" customHeight="1" x14ac:dyDescent="0.25">
      <c r="A32" s="129"/>
      <c r="B32" s="61"/>
      <c r="C32" s="61"/>
      <c r="D32" s="61"/>
      <c r="E32" s="63"/>
      <c r="F32" s="63"/>
      <c r="G32" s="63"/>
      <c r="H32" s="63"/>
      <c r="I32" s="56"/>
      <c r="J32" s="56"/>
      <c r="K32" s="56"/>
      <c r="L32" s="56"/>
      <c r="M32" s="56"/>
      <c r="N32" s="56"/>
      <c r="O32" s="56"/>
      <c r="P32" s="56"/>
      <c r="Q32" s="56"/>
      <c r="R32" s="56"/>
      <c r="S32" s="56"/>
      <c r="T32" s="56"/>
      <c r="U32" s="130"/>
    </row>
    <row r="33" spans="1:21" s="70" customFormat="1" ht="90.75" customHeight="1" x14ac:dyDescent="0.25">
      <c r="A33" s="132"/>
      <c r="B33" s="61"/>
      <c r="C33" s="61"/>
      <c r="D33" s="61"/>
      <c r="E33" s="61"/>
      <c r="F33" s="61"/>
      <c r="G33" s="61"/>
      <c r="H33" s="61"/>
      <c r="I33" s="56"/>
      <c r="J33" s="56"/>
      <c r="K33" s="62"/>
      <c r="L33" s="62"/>
      <c r="M33" s="62"/>
      <c r="N33" s="62"/>
      <c r="O33" s="62"/>
      <c r="P33" s="62"/>
      <c r="Q33" s="62"/>
      <c r="R33" s="62"/>
      <c r="S33" s="62"/>
      <c r="T33" s="62"/>
      <c r="U33" s="130"/>
    </row>
    <row r="34" spans="1:21" s="70" customFormat="1" ht="90.75" customHeight="1" x14ac:dyDescent="0.25">
      <c r="A34" s="132"/>
      <c r="B34" s="61"/>
      <c r="C34" s="61"/>
      <c r="D34" s="61"/>
      <c r="E34" s="61"/>
      <c r="F34" s="61"/>
      <c r="G34" s="61"/>
      <c r="H34" s="61"/>
      <c r="I34" s="56"/>
      <c r="J34" s="56"/>
      <c r="K34" s="62"/>
      <c r="L34" s="62"/>
      <c r="M34" s="62"/>
      <c r="N34" s="62"/>
      <c r="O34" s="62"/>
      <c r="P34" s="62"/>
      <c r="Q34" s="62"/>
      <c r="R34" s="62"/>
      <c r="S34" s="62"/>
      <c r="T34" s="62"/>
      <c r="U34" s="130"/>
    </row>
    <row r="35" spans="1:21" s="70" customFormat="1" ht="90.75" customHeight="1" x14ac:dyDescent="0.25">
      <c r="A35" s="132"/>
      <c r="B35" s="61"/>
      <c r="C35" s="61"/>
      <c r="D35" s="61"/>
      <c r="E35" s="61"/>
      <c r="F35" s="61"/>
      <c r="G35" s="61"/>
      <c r="H35" s="61"/>
      <c r="I35" s="56"/>
      <c r="J35" s="56"/>
      <c r="K35" s="62"/>
      <c r="L35" s="62"/>
      <c r="M35" s="62"/>
      <c r="N35" s="62"/>
      <c r="O35" s="62"/>
      <c r="P35" s="62"/>
      <c r="Q35" s="62"/>
      <c r="R35" s="62"/>
      <c r="S35" s="62"/>
      <c r="T35" s="62"/>
      <c r="U35" s="130"/>
    </row>
    <row r="36" spans="1:21" s="70" customFormat="1" ht="39" customHeight="1" x14ac:dyDescent="0.25">
      <c r="A36" s="455" t="s">
        <v>262</v>
      </c>
      <c r="B36" s="456"/>
      <c r="C36" s="456"/>
      <c r="D36" s="456"/>
      <c r="E36" s="125"/>
      <c r="F36" s="125"/>
      <c r="G36" s="125"/>
      <c r="H36" s="125"/>
      <c r="I36" s="124"/>
      <c r="J36" s="124"/>
      <c r="K36" s="124"/>
      <c r="L36" s="124"/>
      <c r="M36" s="124"/>
      <c r="N36" s="124"/>
      <c r="O36" s="124"/>
      <c r="P36" s="124"/>
      <c r="Q36" s="124"/>
      <c r="R36" s="124"/>
      <c r="S36" s="124"/>
      <c r="T36" s="124"/>
      <c r="U36" s="131"/>
    </row>
    <row r="37" spans="1:21" s="70" customFormat="1" ht="90.75" customHeight="1" x14ac:dyDescent="0.25">
      <c r="A37" s="129"/>
      <c r="B37" s="61"/>
      <c r="C37" s="61"/>
      <c r="D37" s="61"/>
      <c r="E37" s="65"/>
      <c r="F37" s="65"/>
      <c r="G37" s="65"/>
      <c r="H37" s="65"/>
      <c r="I37" s="56"/>
      <c r="J37" s="56"/>
      <c r="K37" s="56"/>
      <c r="L37" s="56"/>
      <c r="M37" s="56"/>
      <c r="N37" s="56"/>
      <c r="O37" s="56"/>
      <c r="P37" s="56"/>
      <c r="Q37" s="56"/>
      <c r="R37" s="56"/>
      <c r="S37" s="56"/>
      <c r="T37" s="56"/>
      <c r="U37" s="130"/>
    </row>
    <row r="38" spans="1:21" s="70" customFormat="1" ht="90.75" customHeight="1" x14ac:dyDescent="0.25">
      <c r="A38" s="132"/>
      <c r="B38" s="66"/>
      <c r="C38" s="61"/>
      <c r="D38" s="61"/>
      <c r="E38" s="67"/>
      <c r="F38" s="67"/>
      <c r="G38" s="67"/>
      <c r="H38" s="67"/>
      <c r="I38" s="56"/>
      <c r="J38" s="56"/>
      <c r="K38" s="56"/>
      <c r="L38" s="56"/>
      <c r="M38" s="56"/>
      <c r="N38" s="56"/>
      <c r="O38" s="56"/>
      <c r="P38" s="56"/>
      <c r="Q38" s="56"/>
      <c r="R38" s="56"/>
      <c r="S38" s="56"/>
      <c r="T38" s="56"/>
      <c r="U38" s="130"/>
    </row>
    <row r="39" spans="1:21" s="70" customFormat="1" ht="90.75" customHeight="1" x14ac:dyDescent="0.25">
      <c r="A39" s="129"/>
      <c r="B39" s="61"/>
      <c r="C39" s="61"/>
      <c r="D39" s="61"/>
      <c r="E39" s="68"/>
      <c r="F39" s="68"/>
      <c r="G39" s="68"/>
      <c r="H39" s="68"/>
      <c r="I39" s="62"/>
      <c r="J39" s="56"/>
      <c r="K39" s="56"/>
      <c r="L39" s="56"/>
      <c r="M39" s="56"/>
      <c r="N39" s="56"/>
      <c r="O39" s="56"/>
      <c r="P39" s="56"/>
      <c r="Q39" s="56"/>
      <c r="R39" s="56"/>
      <c r="S39" s="56"/>
      <c r="T39" s="56"/>
      <c r="U39" s="130"/>
    </row>
    <row r="40" spans="1:21" s="70" customFormat="1" ht="90.75" customHeight="1" x14ac:dyDescent="0.25">
      <c r="A40" s="132"/>
      <c r="B40" s="61"/>
      <c r="C40" s="61"/>
      <c r="D40" s="61"/>
      <c r="E40" s="67"/>
      <c r="F40" s="67"/>
      <c r="G40" s="67"/>
      <c r="H40" s="67"/>
      <c r="I40" s="62"/>
      <c r="J40" s="62"/>
      <c r="K40" s="62"/>
      <c r="L40" s="62"/>
      <c r="M40" s="62"/>
      <c r="N40" s="62"/>
      <c r="O40" s="62"/>
      <c r="P40" s="62"/>
      <c r="Q40" s="62"/>
      <c r="R40" s="62"/>
      <c r="S40" s="62"/>
      <c r="T40" s="62"/>
      <c r="U40" s="130"/>
    </row>
    <row r="41" spans="1:21" s="70" customFormat="1" ht="90.75" customHeight="1" x14ac:dyDescent="0.25">
      <c r="A41" s="129"/>
      <c r="B41" s="61"/>
      <c r="C41" s="61"/>
      <c r="D41" s="61"/>
      <c r="E41" s="61"/>
      <c r="F41" s="61"/>
      <c r="G41" s="61"/>
      <c r="H41" s="61"/>
      <c r="I41" s="56"/>
      <c r="J41" s="56"/>
      <c r="K41" s="56"/>
      <c r="L41" s="56"/>
      <c r="M41" s="56"/>
      <c r="N41" s="56"/>
      <c r="O41" s="56"/>
      <c r="P41" s="56"/>
      <c r="Q41" s="56"/>
      <c r="R41" s="56"/>
      <c r="S41" s="56"/>
      <c r="T41" s="56"/>
      <c r="U41" s="130"/>
    </row>
    <row r="42" spans="1:21" s="70" customFormat="1" ht="90.75" customHeight="1" x14ac:dyDescent="0.25">
      <c r="A42" s="129"/>
      <c r="B42" s="61"/>
      <c r="C42" s="61"/>
      <c r="D42" s="61"/>
      <c r="E42" s="67"/>
      <c r="F42" s="67"/>
      <c r="G42" s="67"/>
      <c r="H42" s="67"/>
      <c r="I42" s="56"/>
      <c r="J42" s="56"/>
      <c r="K42" s="56"/>
      <c r="L42" s="56"/>
      <c r="M42" s="56"/>
      <c r="N42" s="56"/>
      <c r="O42" s="56"/>
      <c r="P42" s="56"/>
      <c r="Q42" s="56"/>
      <c r="R42" s="56"/>
      <c r="S42" s="56"/>
      <c r="T42" s="56"/>
      <c r="U42" s="130"/>
    </row>
    <row r="43" spans="1:21" s="70" customFormat="1" ht="90.75" customHeight="1" x14ac:dyDescent="0.25">
      <c r="A43" s="129"/>
      <c r="B43" s="61"/>
      <c r="C43" s="61"/>
      <c r="D43" s="61"/>
      <c r="E43" s="67"/>
      <c r="F43" s="67"/>
      <c r="G43" s="67"/>
      <c r="H43" s="67"/>
      <c r="I43" s="56"/>
      <c r="J43" s="56"/>
      <c r="K43" s="56"/>
      <c r="L43" s="56"/>
      <c r="M43" s="56"/>
      <c r="N43" s="56"/>
      <c r="O43" s="56"/>
      <c r="P43" s="56"/>
      <c r="Q43" s="56"/>
      <c r="R43" s="56"/>
      <c r="S43" s="56"/>
      <c r="T43" s="56"/>
      <c r="U43" s="130"/>
    </row>
    <row r="44" spans="1:21" s="70" customFormat="1" ht="90.75" customHeight="1" x14ac:dyDescent="0.25">
      <c r="A44" s="133"/>
      <c r="B44" s="67"/>
      <c r="C44" s="67"/>
      <c r="D44" s="67"/>
      <c r="E44" s="67"/>
      <c r="F44" s="67"/>
      <c r="G44" s="67"/>
      <c r="H44" s="67"/>
      <c r="I44" s="56"/>
      <c r="J44" s="56"/>
      <c r="K44" s="56"/>
      <c r="L44" s="56"/>
      <c r="M44" s="56"/>
      <c r="N44" s="56"/>
      <c r="O44" s="56"/>
      <c r="P44" s="56"/>
      <c r="Q44" s="56"/>
      <c r="R44" s="56"/>
      <c r="S44" s="56"/>
      <c r="T44" s="56"/>
      <c r="U44" s="130"/>
    </row>
    <row r="45" spans="1:21" s="70" customFormat="1" ht="90.75" customHeight="1" x14ac:dyDescent="0.25">
      <c r="A45" s="129"/>
      <c r="B45" s="61"/>
      <c r="C45" s="61"/>
      <c r="D45" s="61"/>
      <c r="E45" s="67"/>
      <c r="F45" s="67"/>
      <c r="G45" s="67"/>
      <c r="H45" s="67"/>
      <c r="I45" s="56"/>
      <c r="J45" s="56"/>
      <c r="K45" s="56"/>
      <c r="L45" s="56"/>
      <c r="M45" s="56"/>
      <c r="N45" s="56"/>
      <c r="O45" s="56"/>
      <c r="P45" s="56"/>
      <c r="Q45" s="56"/>
      <c r="R45" s="56"/>
      <c r="S45" s="56"/>
      <c r="T45" s="56"/>
      <c r="U45" s="130"/>
    </row>
    <row r="46" spans="1:21" s="70" customFormat="1" ht="90.75" customHeight="1" x14ac:dyDescent="0.25">
      <c r="A46" s="129"/>
      <c r="B46" s="61"/>
      <c r="C46" s="61"/>
      <c r="D46" s="61"/>
      <c r="E46" s="67"/>
      <c r="F46" s="67"/>
      <c r="G46" s="67"/>
      <c r="H46" s="67"/>
      <c r="I46" s="56"/>
      <c r="J46" s="56"/>
      <c r="K46" s="56"/>
      <c r="L46" s="56"/>
      <c r="M46" s="56"/>
      <c r="N46" s="56"/>
      <c r="O46" s="56"/>
      <c r="P46" s="56"/>
      <c r="Q46" s="56"/>
      <c r="R46" s="56"/>
      <c r="S46" s="56"/>
      <c r="T46" s="56"/>
      <c r="U46" s="130"/>
    </row>
    <row r="47" spans="1:21" s="70" customFormat="1" ht="90.75" customHeight="1" x14ac:dyDescent="0.25">
      <c r="A47" s="129"/>
      <c r="B47" s="64"/>
      <c r="C47" s="61"/>
      <c r="D47" s="61"/>
      <c r="E47" s="68"/>
      <c r="F47" s="68"/>
      <c r="G47" s="68"/>
      <c r="H47" s="68"/>
      <c r="I47" s="62"/>
      <c r="J47" s="62"/>
      <c r="K47" s="62"/>
      <c r="L47" s="62"/>
      <c r="M47" s="62"/>
      <c r="N47" s="62"/>
      <c r="O47" s="62"/>
      <c r="P47" s="62"/>
      <c r="Q47" s="62"/>
      <c r="R47" s="62"/>
      <c r="S47" s="62"/>
      <c r="T47" s="62"/>
      <c r="U47" s="130"/>
    </row>
    <row r="48" spans="1:21" s="70" customFormat="1" ht="39" customHeight="1" x14ac:dyDescent="0.25">
      <c r="A48" s="479" t="s">
        <v>263</v>
      </c>
      <c r="B48" s="480"/>
      <c r="C48" s="480"/>
      <c r="D48" s="480"/>
      <c r="E48" s="126"/>
      <c r="F48" s="126"/>
      <c r="G48" s="126"/>
      <c r="H48" s="126"/>
      <c r="I48" s="123"/>
      <c r="J48" s="123"/>
      <c r="K48" s="123"/>
      <c r="L48" s="123"/>
      <c r="M48" s="123"/>
      <c r="N48" s="123"/>
      <c r="O48" s="123"/>
      <c r="P48" s="123"/>
      <c r="Q48" s="123"/>
      <c r="R48" s="123"/>
      <c r="S48" s="123"/>
      <c r="T48" s="123"/>
      <c r="U48" s="131"/>
    </row>
    <row r="49" spans="1:21" s="70" customFormat="1" ht="90.75" customHeight="1" x14ac:dyDescent="0.25">
      <c r="A49" s="129"/>
      <c r="B49" s="61"/>
      <c r="C49" s="61"/>
      <c r="D49" s="61"/>
      <c r="E49" s="61"/>
      <c r="F49" s="61"/>
      <c r="G49" s="61"/>
      <c r="H49" s="61"/>
      <c r="I49" s="62"/>
      <c r="J49" s="62"/>
      <c r="K49" s="62"/>
      <c r="L49" s="62"/>
      <c r="M49" s="62"/>
      <c r="N49" s="62"/>
      <c r="O49" s="62"/>
      <c r="P49" s="62"/>
      <c r="Q49" s="62"/>
      <c r="R49" s="62"/>
      <c r="S49" s="62"/>
      <c r="T49" s="62"/>
      <c r="U49" s="130"/>
    </row>
    <row r="50" spans="1:21" s="70" customFormat="1" ht="90.75" customHeight="1" x14ac:dyDescent="0.25">
      <c r="A50" s="129"/>
      <c r="B50" s="61"/>
      <c r="C50" s="61"/>
      <c r="D50" s="61"/>
      <c r="E50" s="61"/>
      <c r="F50" s="61"/>
      <c r="G50" s="61"/>
      <c r="H50" s="61"/>
      <c r="I50" s="62"/>
      <c r="J50" s="62"/>
      <c r="K50" s="62"/>
      <c r="L50" s="62"/>
      <c r="M50" s="62"/>
      <c r="N50" s="62"/>
      <c r="O50" s="62"/>
      <c r="P50" s="62"/>
      <c r="Q50" s="62"/>
      <c r="R50" s="62"/>
      <c r="S50" s="62"/>
      <c r="T50" s="62"/>
      <c r="U50" s="130"/>
    </row>
    <row r="51" spans="1:21" s="70" customFormat="1" ht="90.75" customHeight="1" x14ac:dyDescent="0.25">
      <c r="A51" s="132"/>
      <c r="B51" s="61"/>
      <c r="C51" s="61"/>
      <c r="D51" s="61"/>
      <c r="E51" s="67"/>
      <c r="F51" s="67"/>
      <c r="G51" s="67"/>
      <c r="H51" s="67"/>
      <c r="I51" s="56"/>
      <c r="J51" s="56"/>
      <c r="K51" s="56"/>
      <c r="L51" s="56"/>
      <c r="M51" s="56"/>
      <c r="N51" s="56"/>
      <c r="O51" s="56"/>
      <c r="P51" s="56"/>
      <c r="Q51" s="56"/>
      <c r="R51" s="56"/>
      <c r="S51" s="56"/>
      <c r="T51" s="56"/>
      <c r="U51" s="130"/>
    </row>
    <row r="52" spans="1:21" s="70" customFormat="1" ht="90.75" customHeight="1" x14ac:dyDescent="0.25">
      <c r="A52" s="132"/>
      <c r="B52" s="61"/>
      <c r="C52" s="61"/>
      <c r="D52" s="61"/>
      <c r="E52" s="69"/>
      <c r="F52" s="69"/>
      <c r="G52" s="69"/>
      <c r="H52" s="69"/>
      <c r="I52" s="56"/>
      <c r="J52" s="56"/>
      <c r="K52" s="56"/>
      <c r="L52" s="56"/>
      <c r="M52" s="56"/>
      <c r="N52" s="56"/>
      <c r="O52" s="56"/>
      <c r="P52" s="56"/>
      <c r="Q52" s="56"/>
      <c r="R52" s="56"/>
      <c r="S52" s="56"/>
      <c r="T52" s="56"/>
      <c r="U52" s="130"/>
    </row>
    <row r="53" spans="1:21" s="70" customFormat="1" ht="90.75" customHeight="1" x14ac:dyDescent="0.25">
      <c r="A53" s="132"/>
      <c r="B53" s="61"/>
      <c r="C53" s="61"/>
      <c r="D53" s="61"/>
      <c r="E53" s="67"/>
      <c r="F53" s="67"/>
      <c r="G53" s="67"/>
      <c r="H53" s="67"/>
      <c r="I53" s="56"/>
      <c r="J53" s="56"/>
      <c r="K53" s="56"/>
      <c r="L53" s="56"/>
      <c r="M53" s="56"/>
      <c r="N53" s="56"/>
      <c r="O53" s="56"/>
      <c r="P53" s="56"/>
      <c r="Q53" s="56"/>
      <c r="R53" s="56"/>
      <c r="S53" s="56"/>
      <c r="T53" s="56"/>
      <c r="U53" s="130"/>
    </row>
    <row r="54" spans="1:21" s="70" customFormat="1" ht="90.75" customHeight="1" x14ac:dyDescent="0.25">
      <c r="A54" s="132"/>
      <c r="B54" s="61"/>
      <c r="C54" s="61"/>
      <c r="D54" s="61"/>
      <c r="E54" s="63"/>
      <c r="F54" s="63"/>
      <c r="G54" s="63"/>
      <c r="H54" s="63"/>
      <c r="I54" s="62"/>
      <c r="J54" s="62"/>
      <c r="K54" s="62"/>
      <c r="L54" s="62"/>
      <c r="M54" s="62"/>
      <c r="N54" s="62"/>
      <c r="O54" s="62"/>
      <c r="P54" s="62"/>
      <c r="Q54" s="62"/>
      <c r="R54" s="62"/>
      <c r="S54" s="62"/>
      <c r="T54" s="62"/>
      <c r="U54" s="130"/>
    </row>
    <row r="55" spans="1:21" s="70" customFormat="1" ht="90.75" customHeight="1" x14ac:dyDescent="0.25">
      <c r="A55" s="129"/>
      <c r="B55" s="61"/>
      <c r="C55" s="61"/>
      <c r="D55" s="61"/>
      <c r="E55" s="63"/>
      <c r="F55" s="63"/>
      <c r="G55" s="63"/>
      <c r="H55" s="63"/>
      <c r="I55" s="62"/>
      <c r="J55" s="62"/>
      <c r="K55" s="62"/>
      <c r="L55" s="62"/>
      <c r="M55" s="62"/>
      <c r="N55" s="62"/>
      <c r="O55" s="62"/>
      <c r="P55" s="62"/>
      <c r="Q55" s="62"/>
      <c r="R55" s="62"/>
      <c r="S55" s="62"/>
      <c r="T55" s="62"/>
      <c r="U55" s="130"/>
    </row>
    <row r="56" spans="1:21" s="70" customFormat="1" ht="84" customHeight="1" thickBot="1" x14ac:dyDescent="0.3">
      <c r="A56" s="134" t="s">
        <v>41</v>
      </c>
      <c r="B56" s="135" t="s">
        <v>42</v>
      </c>
      <c r="C56" s="477" t="s">
        <v>43</v>
      </c>
      <c r="D56" s="477"/>
      <c r="E56" s="477"/>
      <c r="F56" s="477"/>
      <c r="G56" s="477"/>
      <c r="H56" s="477"/>
      <c r="I56" s="477"/>
      <c r="J56" s="477"/>
      <c r="K56" s="477"/>
      <c r="L56" s="477"/>
      <c r="M56" s="477"/>
      <c r="N56" s="477"/>
      <c r="O56" s="477"/>
      <c r="P56" s="477"/>
      <c r="Q56" s="477"/>
      <c r="R56" s="477"/>
      <c r="S56" s="477"/>
      <c r="T56" s="477"/>
      <c r="U56" s="478"/>
    </row>
    <row r="57" spans="1:21" s="55" customFormat="1" ht="136.5" customHeight="1" x14ac:dyDescent="0.25">
      <c r="A57" s="448" t="s">
        <v>258</v>
      </c>
      <c r="B57" s="448"/>
      <c r="C57" s="448"/>
      <c r="D57" s="448"/>
      <c r="E57" s="448"/>
      <c r="F57" s="448"/>
      <c r="G57" s="448"/>
      <c r="H57" s="448"/>
      <c r="I57" s="448"/>
      <c r="J57" s="448"/>
      <c r="K57" s="448"/>
      <c r="L57" s="57"/>
      <c r="M57" s="57"/>
      <c r="N57" s="57"/>
      <c r="O57" s="57"/>
      <c r="P57" s="57"/>
      <c r="Q57" s="57"/>
      <c r="R57" s="57"/>
      <c r="S57" s="57"/>
    </row>
  </sheetData>
  <mergeCells count="39">
    <mergeCell ref="C56:U56"/>
    <mergeCell ref="A26:D26"/>
    <mergeCell ref="A36:D36"/>
    <mergeCell ref="A48:D48"/>
    <mergeCell ref="E14:E17"/>
    <mergeCell ref="F14:F17"/>
    <mergeCell ref="G14:G17"/>
    <mergeCell ref="H14:H17"/>
    <mergeCell ref="P16:P17"/>
    <mergeCell ref="Q16:Q17"/>
    <mergeCell ref="R16:R17"/>
    <mergeCell ref="B8:U8"/>
    <mergeCell ref="I14:I17"/>
    <mergeCell ref="J16:J17"/>
    <mergeCell ref="K16:K17"/>
    <mergeCell ref="L16:L17"/>
    <mergeCell ref="M16:M17"/>
    <mergeCell ref="N16:N17"/>
    <mergeCell ref="O16:O17"/>
    <mergeCell ref="S16:S17"/>
    <mergeCell ref="T16:T17"/>
    <mergeCell ref="U16:U17"/>
    <mergeCell ref="A9:XFD12"/>
    <mergeCell ref="A1:A3"/>
    <mergeCell ref="B1:K3"/>
    <mergeCell ref="A57:K57"/>
    <mergeCell ref="A13:A16"/>
    <mergeCell ref="B13:B16"/>
    <mergeCell ref="C13:C16"/>
    <mergeCell ref="J14:U15"/>
    <mergeCell ref="A17:D17"/>
    <mergeCell ref="J13:U13"/>
    <mergeCell ref="D13:D16"/>
    <mergeCell ref="E13:I13"/>
    <mergeCell ref="L1:U3"/>
    <mergeCell ref="B4:U4"/>
    <mergeCell ref="B5:U5"/>
    <mergeCell ref="B6:U6"/>
    <mergeCell ref="B7:U7"/>
  </mergeCells>
  <pageMargins left="0.31496062992125984" right="0.08" top="0.41" bottom="7.874015748031496E-2" header="0.21" footer="0.31496062992125984"/>
  <pageSetup paperSize="14" scale="26" fitToHeight="0" orientation="landscape" r:id="rId1"/>
  <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1:T56"/>
  <sheetViews>
    <sheetView topLeftCell="C6" workbookViewId="0">
      <selection activeCell="N12" sqref="N12"/>
    </sheetView>
  </sheetViews>
  <sheetFormatPr baseColWidth="10" defaultRowHeight="15" x14ac:dyDescent="0.25"/>
  <cols>
    <col min="1" max="1" width="4.5703125" customWidth="1"/>
    <col min="2" max="2" width="22.5703125" customWidth="1"/>
    <col min="3" max="7" width="8.28515625" customWidth="1"/>
    <col min="8" max="8" width="11.5703125" customWidth="1"/>
    <col min="9" max="9" width="5.28515625" customWidth="1"/>
    <col min="10" max="10" width="8.28515625" customWidth="1"/>
    <col min="11" max="11" width="6.140625" customWidth="1"/>
    <col min="12" max="13" width="9.7109375" customWidth="1"/>
    <col min="14" max="14" width="13.5703125" style="514" customWidth="1"/>
    <col min="17" max="17" width="13.5703125" customWidth="1"/>
    <col min="18" max="18" width="22.7109375" customWidth="1"/>
    <col min="20" max="20" width="45.28515625" customWidth="1"/>
  </cols>
  <sheetData>
    <row r="1" spans="2:20" ht="15.75" thickBot="1" x14ac:dyDescent="0.3"/>
    <row r="2" spans="2:20" x14ac:dyDescent="0.25">
      <c r="B2" s="398" t="s">
        <v>19</v>
      </c>
      <c r="C2" s="314" t="s">
        <v>20</v>
      </c>
      <c r="D2" s="482"/>
      <c r="E2" s="482"/>
      <c r="F2" s="482"/>
      <c r="G2" s="482"/>
      <c r="H2" s="482"/>
      <c r="I2" s="482"/>
      <c r="J2" s="482"/>
      <c r="K2" s="482"/>
      <c r="L2" s="482"/>
      <c r="M2" s="482"/>
      <c r="N2" s="482"/>
      <c r="O2" s="405"/>
      <c r="P2" s="405"/>
      <c r="Q2" s="406"/>
    </row>
    <row r="3" spans="2:20" x14ac:dyDescent="0.25">
      <c r="B3" s="399"/>
      <c r="C3" s="483"/>
      <c r="D3" s="483"/>
      <c r="E3" s="483"/>
      <c r="F3" s="483"/>
      <c r="G3" s="483"/>
      <c r="H3" s="483"/>
      <c r="I3" s="483"/>
      <c r="J3" s="483"/>
      <c r="K3" s="483"/>
      <c r="L3" s="483"/>
      <c r="M3" s="483"/>
      <c r="N3" s="483"/>
      <c r="O3" s="407"/>
      <c r="P3" s="407"/>
      <c r="Q3" s="408"/>
    </row>
    <row r="4" spans="2:20" x14ac:dyDescent="0.25">
      <c r="B4" s="399"/>
      <c r="C4" s="483"/>
      <c r="D4" s="483"/>
      <c r="E4" s="483"/>
      <c r="F4" s="483"/>
      <c r="G4" s="483"/>
      <c r="H4" s="483"/>
      <c r="I4" s="483"/>
      <c r="J4" s="483"/>
      <c r="K4" s="483"/>
      <c r="L4" s="483"/>
      <c r="M4" s="483"/>
      <c r="N4" s="483"/>
      <c r="O4" s="407"/>
      <c r="P4" s="407"/>
      <c r="Q4" s="408"/>
    </row>
    <row r="5" spans="2:20" ht="15.75" thickBot="1" x14ac:dyDescent="0.3">
      <c r="B5" s="481"/>
      <c r="C5" s="411"/>
      <c r="D5" s="484"/>
      <c r="E5" s="484"/>
      <c r="F5" s="484"/>
      <c r="G5" s="484"/>
      <c r="H5" s="484"/>
      <c r="I5" s="484"/>
      <c r="J5" s="484"/>
      <c r="K5" s="484"/>
      <c r="L5" s="484"/>
      <c r="M5" s="484"/>
      <c r="N5" s="484"/>
      <c r="O5" s="409"/>
      <c r="P5" s="409"/>
      <c r="Q5" s="410"/>
    </row>
    <row r="6" spans="2:20" ht="17.25" thickBot="1" x14ac:dyDescent="0.35">
      <c r="B6" s="42" t="s">
        <v>11</v>
      </c>
      <c r="C6" s="43">
        <v>43465</v>
      </c>
      <c r="D6" s="44"/>
    </row>
    <row r="7" spans="2:20" ht="16.5" x14ac:dyDescent="0.3">
      <c r="B7" s="79"/>
      <c r="C7" s="80"/>
      <c r="D7" s="44"/>
    </row>
    <row r="8" spans="2:20" ht="17.25" thickBot="1" x14ac:dyDescent="0.35">
      <c r="B8" s="44"/>
      <c r="C8" s="44"/>
      <c r="D8" s="44"/>
    </row>
    <row r="9" spans="2:20" ht="15.75" thickBot="1" x14ac:dyDescent="0.3">
      <c r="B9" s="26">
        <v>1</v>
      </c>
      <c r="C9" s="495">
        <v>2</v>
      </c>
      <c r="D9" s="495"/>
      <c r="E9" s="495"/>
      <c r="F9" s="495"/>
      <c r="G9" s="495"/>
      <c r="H9" s="495"/>
      <c r="I9" s="495"/>
      <c r="J9" s="495">
        <v>3</v>
      </c>
      <c r="K9" s="495"/>
      <c r="L9" s="495">
        <v>4</v>
      </c>
      <c r="M9" s="495"/>
      <c r="N9" s="495">
        <v>4</v>
      </c>
      <c r="O9" s="495"/>
      <c r="P9" s="500"/>
      <c r="Q9" s="486">
        <v>5</v>
      </c>
      <c r="R9" s="487"/>
    </row>
    <row r="10" spans="2:20" ht="30" customHeight="1" thickBot="1" x14ac:dyDescent="0.3">
      <c r="B10" s="497" t="s">
        <v>22</v>
      </c>
      <c r="C10" s="493" t="s">
        <v>0</v>
      </c>
      <c r="D10" s="499"/>
      <c r="E10" s="499"/>
      <c r="F10" s="499"/>
      <c r="G10" s="499"/>
      <c r="H10" s="491" t="s">
        <v>6</v>
      </c>
      <c r="I10" s="492"/>
      <c r="J10" s="491" t="s">
        <v>7</v>
      </c>
      <c r="K10" s="492"/>
      <c r="L10" s="491" t="s">
        <v>8</v>
      </c>
      <c r="M10" s="492"/>
      <c r="N10" s="515" t="s">
        <v>9</v>
      </c>
      <c r="O10" s="485" t="s">
        <v>10</v>
      </c>
      <c r="P10" s="485" t="s">
        <v>13</v>
      </c>
      <c r="Q10" s="485" t="s">
        <v>14</v>
      </c>
      <c r="R10" s="485" t="s">
        <v>33</v>
      </c>
    </row>
    <row r="11" spans="2:20" ht="30" customHeight="1" thickBot="1" x14ac:dyDescent="0.3">
      <c r="B11" s="498"/>
      <c r="C11" s="1" t="s">
        <v>1</v>
      </c>
      <c r="D11" s="2" t="s">
        <v>2</v>
      </c>
      <c r="E11" s="3" t="s">
        <v>3</v>
      </c>
      <c r="F11" s="4" t="s">
        <v>4</v>
      </c>
      <c r="G11" s="27" t="s">
        <v>5</v>
      </c>
      <c r="H11" s="493"/>
      <c r="I11" s="494"/>
      <c r="J11" s="493"/>
      <c r="K11" s="494"/>
      <c r="L11" s="493"/>
      <c r="M11" s="494"/>
      <c r="N11" s="516"/>
      <c r="O11" s="496"/>
      <c r="P11" s="496"/>
      <c r="Q11" s="496"/>
      <c r="R11" s="485"/>
    </row>
    <row r="12" spans="2:20" ht="15.75" thickBot="1" x14ac:dyDescent="0.3">
      <c r="B12" s="507" t="s">
        <v>430</v>
      </c>
      <c r="C12" s="508"/>
      <c r="D12" s="509">
        <v>1</v>
      </c>
      <c r="E12" s="509">
        <v>1</v>
      </c>
      <c r="F12" s="509"/>
      <c r="G12" s="10">
        <f t="shared" ref="G12" si="0">SUM(C12:F12)</f>
        <v>2</v>
      </c>
      <c r="H12" s="10" t="str">
        <f>+IF(($C12/$G12)&gt;=0.2,"Extremo",+IF((($C12/G12)+($D12/$G12))&gt;=0.3,"Alto",+IF((($C12/$G12)+($D12/$G12)+($E12/$G12))&gt;=0.4,"Moderado",+IF(($C12/$G12)+($D12/$G12)+($E12/$G12)+($F12/$G12)&gt;=0.5,"Bajo",""))))</f>
        <v>Alto</v>
      </c>
      <c r="I12" s="12">
        <f>(IF(H12="Extremo",50%,(IF(H12="Alto",40%,IF(H12="Moderado",15%,IF(H12="Bajo",10%,0))))))</f>
        <v>0.4</v>
      </c>
      <c r="J12" s="9" t="s">
        <v>12</v>
      </c>
      <c r="K12" s="12">
        <f>IF(J12="Si",100%,IF(J12="No",0,0))</f>
        <v>0</v>
      </c>
      <c r="L12" s="9" t="s">
        <v>12</v>
      </c>
      <c r="M12" s="12">
        <f>IF(L12="Si",20%,IF(L12="No",0,0))</f>
        <v>0</v>
      </c>
      <c r="N12" s="517">
        <v>43360</v>
      </c>
      <c r="O12" s="11">
        <f>+$C$6-N12</f>
        <v>105</v>
      </c>
      <c r="P12" s="23">
        <f>IF(O12&gt;=1080,30%,IF(O12&gt;=720,20%,IF(O12&gt;=360,10%,IF(O12&lt;=359,0%,0))))</f>
        <v>0</v>
      </c>
      <c r="Q12" s="45">
        <f>IF(K12=100%,100%,(I12+M12+P12))</f>
        <v>0.4</v>
      </c>
      <c r="R12" s="48" t="e">
        <f>+RANK(Q12,$Q$12:$Q$29,0)</f>
        <v>#DIV/0!</v>
      </c>
      <c r="T12" s="45" t="e">
        <f>IF(N12=100%,100%,(L12+P12+S12))</f>
        <v>#VALUE!</v>
      </c>
    </row>
    <row r="13" spans="2:20" x14ac:dyDescent="0.25">
      <c r="B13" s="510" t="s">
        <v>431</v>
      </c>
      <c r="C13" s="511"/>
      <c r="D13" s="512">
        <v>1</v>
      </c>
      <c r="E13" s="512"/>
      <c r="F13" s="512"/>
      <c r="G13" s="7">
        <f t="shared" ref="G13:G25" si="1">SUM(C13:F13)</f>
        <v>1</v>
      </c>
      <c r="H13" s="7" t="str">
        <f t="shared" ref="H13:H25" si="2">+IF(($C13/$G13)&gt;=0.2,"Extremo",+IF((($C13/G13)+($D13/$G13))&gt;=0.3,"Alto",+IF((($C13/$G13)+($D13/$G13)+($E13/$G13))&gt;=0.4,"Moderado",+IF(($C13/$G13)+($D13/$G13)+($E13/$G13)+($F13/$G13)&gt;=0.5,"Bajo",""))))</f>
        <v>Alto</v>
      </c>
      <c r="I13" s="14">
        <f t="shared" ref="I13:I25" si="3">(IF(H13="Extremo",50%,(IF(H13="Alto",40%,IF(H13="Moderado",15%,IF(H13="Bajo",10%,0))))))</f>
        <v>0.4</v>
      </c>
      <c r="J13" s="13" t="s">
        <v>12</v>
      </c>
      <c r="K13" s="14">
        <f t="shared" ref="K13:K25" si="4">IF(J13="Si",100%,IF(J13="No",0,0))</f>
        <v>0</v>
      </c>
      <c r="L13" s="13" t="s">
        <v>12</v>
      </c>
      <c r="M13" s="14">
        <f t="shared" ref="M13:M25" si="5">IF(L13="Si",20%,IF(L13="No",0,0))</f>
        <v>0</v>
      </c>
      <c r="N13" s="518">
        <v>44406</v>
      </c>
      <c r="O13" s="8">
        <f t="shared" ref="O13:O25" si="6">+$C$6-N13</f>
        <v>-941</v>
      </c>
      <c r="P13" s="24">
        <f t="shared" ref="P13:P25" si="7">IF(O13&gt;=1080,30%,IF(O13&gt;=720,20%,IF(O13&gt;=360,10%,IF(O13&lt;=359,0%,0))))</f>
        <v>0</v>
      </c>
      <c r="Q13" s="46">
        <f t="shared" ref="Q13:Q25" si="8">IF(K13=100%,100%,(I13+M13+P13))</f>
        <v>0.4</v>
      </c>
      <c r="R13" s="49" t="e">
        <f t="shared" ref="R13:R29" si="9">+RANK(Q13,$Q$12:$Q$29,0)</f>
        <v>#DIV/0!</v>
      </c>
    </row>
    <row r="14" spans="2:20" ht="23.25" x14ac:dyDescent="0.25">
      <c r="B14" s="513" t="s">
        <v>432</v>
      </c>
      <c r="C14" s="511">
        <v>2</v>
      </c>
      <c r="D14" s="512"/>
      <c r="E14" s="512"/>
      <c r="F14" s="512"/>
      <c r="G14" s="7">
        <f t="shared" si="1"/>
        <v>2</v>
      </c>
      <c r="H14" s="7" t="str">
        <f t="shared" si="2"/>
        <v>Extremo</v>
      </c>
      <c r="I14" s="14">
        <f t="shared" si="3"/>
        <v>0.5</v>
      </c>
      <c r="J14" s="13" t="s">
        <v>12</v>
      </c>
      <c r="K14" s="14">
        <f t="shared" si="4"/>
        <v>0</v>
      </c>
      <c r="L14" s="13" t="s">
        <v>12</v>
      </c>
      <c r="M14" s="14">
        <f t="shared" si="5"/>
        <v>0</v>
      </c>
      <c r="N14" s="518">
        <v>43287</v>
      </c>
      <c r="O14" s="8">
        <f t="shared" si="6"/>
        <v>178</v>
      </c>
      <c r="P14" s="24">
        <f t="shared" si="7"/>
        <v>0</v>
      </c>
      <c r="Q14" s="46">
        <f t="shared" si="8"/>
        <v>0.5</v>
      </c>
      <c r="R14" s="49" t="e">
        <f t="shared" si="9"/>
        <v>#DIV/0!</v>
      </c>
    </row>
    <row r="15" spans="2:20" x14ac:dyDescent="0.25">
      <c r="B15" s="513" t="s">
        <v>425</v>
      </c>
      <c r="C15" s="511"/>
      <c r="D15" s="512">
        <v>1</v>
      </c>
      <c r="E15" s="512"/>
      <c r="F15" s="512"/>
      <c r="G15" s="7">
        <f t="shared" si="1"/>
        <v>1</v>
      </c>
      <c r="H15" s="7" t="str">
        <f t="shared" si="2"/>
        <v>Alto</v>
      </c>
      <c r="I15" s="14">
        <f t="shared" si="3"/>
        <v>0.4</v>
      </c>
      <c r="J15" s="13" t="s">
        <v>12</v>
      </c>
      <c r="K15" s="14">
        <f t="shared" si="4"/>
        <v>0</v>
      </c>
      <c r="L15" s="13" t="s">
        <v>12</v>
      </c>
      <c r="M15" s="14">
        <f t="shared" si="5"/>
        <v>0</v>
      </c>
      <c r="N15" s="518">
        <v>44530</v>
      </c>
      <c r="O15" s="8">
        <f t="shared" si="6"/>
        <v>-1065</v>
      </c>
      <c r="P15" s="24">
        <f t="shared" si="7"/>
        <v>0</v>
      </c>
      <c r="Q15" s="46">
        <f t="shared" si="8"/>
        <v>0.4</v>
      </c>
      <c r="R15" s="49" t="e">
        <f t="shared" si="9"/>
        <v>#DIV/0!</v>
      </c>
    </row>
    <row r="16" spans="2:20" ht="34.5" x14ac:dyDescent="0.25">
      <c r="B16" s="513" t="s">
        <v>426</v>
      </c>
      <c r="C16" s="511"/>
      <c r="D16" s="512">
        <v>2</v>
      </c>
      <c r="E16" s="512"/>
      <c r="F16" s="512"/>
      <c r="G16" s="7">
        <f t="shared" si="1"/>
        <v>2</v>
      </c>
      <c r="H16" s="7" t="str">
        <f t="shared" si="2"/>
        <v>Alto</v>
      </c>
      <c r="I16" s="14">
        <f t="shared" si="3"/>
        <v>0.4</v>
      </c>
      <c r="J16" s="13" t="s">
        <v>12</v>
      </c>
      <c r="K16" s="14">
        <f t="shared" si="4"/>
        <v>0</v>
      </c>
      <c r="L16" s="13" t="s">
        <v>12</v>
      </c>
      <c r="M16" s="14">
        <f t="shared" si="5"/>
        <v>0</v>
      </c>
      <c r="N16" s="518">
        <v>43794</v>
      </c>
      <c r="O16" s="8">
        <f t="shared" si="6"/>
        <v>-329</v>
      </c>
      <c r="P16" s="24">
        <f t="shared" si="7"/>
        <v>0</v>
      </c>
      <c r="Q16" s="46">
        <f t="shared" si="8"/>
        <v>0.4</v>
      </c>
      <c r="R16" s="49" t="e">
        <f t="shared" si="9"/>
        <v>#DIV/0!</v>
      </c>
    </row>
    <row r="17" spans="2:18" x14ac:dyDescent="0.25">
      <c r="B17" s="513" t="s">
        <v>433</v>
      </c>
      <c r="C17" s="511"/>
      <c r="D17" s="512">
        <v>1</v>
      </c>
      <c r="E17" s="512"/>
      <c r="F17" s="512"/>
      <c r="G17" s="7">
        <f t="shared" si="1"/>
        <v>1</v>
      </c>
      <c r="H17" s="7" t="str">
        <f t="shared" si="2"/>
        <v>Alto</v>
      </c>
      <c r="I17" s="14">
        <f t="shared" si="3"/>
        <v>0.4</v>
      </c>
      <c r="J17" s="13" t="s">
        <v>12</v>
      </c>
      <c r="K17" s="14">
        <f t="shared" si="4"/>
        <v>0</v>
      </c>
      <c r="L17" s="13" t="s">
        <v>12</v>
      </c>
      <c r="M17" s="14">
        <f t="shared" si="5"/>
        <v>0</v>
      </c>
      <c r="N17" s="518">
        <v>44053</v>
      </c>
      <c r="O17" s="8">
        <f t="shared" si="6"/>
        <v>-588</v>
      </c>
      <c r="P17" s="24">
        <f t="shared" si="7"/>
        <v>0</v>
      </c>
      <c r="Q17" s="46">
        <f t="shared" si="8"/>
        <v>0.4</v>
      </c>
      <c r="R17" s="49" t="e">
        <f t="shared" si="9"/>
        <v>#DIV/0!</v>
      </c>
    </row>
    <row r="18" spans="2:18" x14ac:dyDescent="0.25">
      <c r="B18" s="513" t="s">
        <v>435</v>
      </c>
      <c r="C18" s="511"/>
      <c r="D18" s="512"/>
      <c r="E18" s="512">
        <v>1</v>
      </c>
      <c r="F18" s="512"/>
      <c r="G18" s="7">
        <f t="shared" si="1"/>
        <v>1</v>
      </c>
      <c r="H18" s="7" t="str">
        <f t="shared" si="2"/>
        <v>Moderado</v>
      </c>
      <c r="I18" s="14">
        <f t="shared" si="3"/>
        <v>0.15</v>
      </c>
      <c r="J18" s="13" t="s">
        <v>12</v>
      </c>
      <c r="K18" s="14">
        <f t="shared" si="4"/>
        <v>0</v>
      </c>
      <c r="L18" s="13" t="s">
        <v>12</v>
      </c>
      <c r="M18" s="14">
        <f t="shared" si="5"/>
        <v>0</v>
      </c>
      <c r="N18" s="518">
        <v>44162</v>
      </c>
      <c r="O18" s="8">
        <f t="shared" si="6"/>
        <v>-697</v>
      </c>
      <c r="P18" s="24">
        <f t="shared" si="7"/>
        <v>0</v>
      </c>
      <c r="Q18" s="46">
        <f t="shared" si="8"/>
        <v>0.15</v>
      </c>
      <c r="R18" s="49" t="e">
        <f t="shared" si="9"/>
        <v>#DIV/0!</v>
      </c>
    </row>
    <row r="19" spans="2:18" x14ac:dyDescent="0.25">
      <c r="B19" s="513" t="s">
        <v>434</v>
      </c>
      <c r="C19" s="511">
        <v>2</v>
      </c>
      <c r="D19" s="512">
        <v>3</v>
      </c>
      <c r="E19" s="512"/>
      <c r="F19" s="512"/>
      <c r="G19" s="7">
        <f t="shared" si="1"/>
        <v>5</v>
      </c>
      <c r="H19" s="7" t="str">
        <f t="shared" si="2"/>
        <v>Extremo</v>
      </c>
      <c r="I19" s="14">
        <f t="shared" si="3"/>
        <v>0.5</v>
      </c>
      <c r="J19" s="13" t="s">
        <v>12</v>
      </c>
      <c r="K19" s="14">
        <f t="shared" si="4"/>
        <v>0</v>
      </c>
      <c r="L19" s="13" t="s">
        <v>12</v>
      </c>
      <c r="M19" s="14">
        <f t="shared" si="5"/>
        <v>0</v>
      </c>
      <c r="N19" s="518">
        <v>43955</v>
      </c>
      <c r="O19" s="8">
        <f t="shared" si="6"/>
        <v>-490</v>
      </c>
      <c r="P19" s="24">
        <f t="shared" si="7"/>
        <v>0</v>
      </c>
      <c r="Q19" s="46">
        <f t="shared" si="8"/>
        <v>0.5</v>
      </c>
      <c r="R19" s="49" t="e">
        <f t="shared" si="9"/>
        <v>#DIV/0!</v>
      </c>
    </row>
    <row r="20" spans="2:18" x14ac:dyDescent="0.25">
      <c r="B20" s="513" t="s">
        <v>427</v>
      </c>
      <c r="C20" s="511">
        <v>1</v>
      </c>
      <c r="D20" s="512"/>
      <c r="E20" s="512"/>
      <c r="F20" s="512"/>
      <c r="G20" s="7">
        <f t="shared" si="1"/>
        <v>1</v>
      </c>
      <c r="H20" s="7" t="str">
        <f t="shared" si="2"/>
        <v>Extremo</v>
      </c>
      <c r="I20" s="14">
        <f t="shared" si="3"/>
        <v>0.5</v>
      </c>
      <c r="J20" s="13" t="s">
        <v>12</v>
      </c>
      <c r="K20" s="14">
        <f t="shared" si="4"/>
        <v>0</v>
      </c>
      <c r="L20" s="13" t="s">
        <v>12</v>
      </c>
      <c r="M20" s="14">
        <f t="shared" si="5"/>
        <v>0</v>
      </c>
      <c r="N20" s="518">
        <v>44363</v>
      </c>
      <c r="O20" s="8">
        <f t="shared" si="6"/>
        <v>-898</v>
      </c>
      <c r="P20" s="24">
        <f t="shared" si="7"/>
        <v>0</v>
      </c>
      <c r="Q20" s="46">
        <f t="shared" si="8"/>
        <v>0.5</v>
      </c>
      <c r="R20" s="49" t="e">
        <f t="shared" si="9"/>
        <v>#DIV/0!</v>
      </c>
    </row>
    <row r="21" spans="2:18" x14ac:dyDescent="0.25">
      <c r="B21" s="513" t="s">
        <v>428</v>
      </c>
      <c r="C21" s="511">
        <v>1</v>
      </c>
      <c r="D21" s="512">
        <v>1</v>
      </c>
      <c r="E21" s="512"/>
      <c r="F21" s="512"/>
      <c r="G21" s="7">
        <f t="shared" si="1"/>
        <v>2</v>
      </c>
      <c r="H21" s="7" t="str">
        <f t="shared" si="2"/>
        <v>Extremo</v>
      </c>
      <c r="I21" s="14">
        <f t="shared" si="3"/>
        <v>0.5</v>
      </c>
      <c r="J21" s="13" t="s">
        <v>12</v>
      </c>
      <c r="K21" s="14">
        <f t="shared" si="4"/>
        <v>0</v>
      </c>
      <c r="L21" s="13" t="s">
        <v>12</v>
      </c>
      <c r="M21" s="14">
        <f t="shared" si="5"/>
        <v>0</v>
      </c>
      <c r="N21" s="518">
        <v>43628</v>
      </c>
      <c r="O21" s="8">
        <f t="shared" si="6"/>
        <v>-163</v>
      </c>
      <c r="P21" s="24">
        <f t="shared" si="7"/>
        <v>0</v>
      </c>
      <c r="Q21" s="46">
        <f t="shared" si="8"/>
        <v>0.5</v>
      </c>
      <c r="R21" s="49" t="e">
        <f t="shared" si="9"/>
        <v>#DIV/0!</v>
      </c>
    </row>
    <row r="22" spans="2:18" x14ac:dyDescent="0.25">
      <c r="B22" s="513" t="s">
        <v>429</v>
      </c>
      <c r="C22" s="511">
        <v>5</v>
      </c>
      <c r="D22" s="512">
        <v>2</v>
      </c>
      <c r="E22" s="512"/>
      <c r="F22" s="512"/>
      <c r="G22" s="7">
        <f t="shared" si="1"/>
        <v>7</v>
      </c>
      <c r="H22" s="7" t="str">
        <f t="shared" si="2"/>
        <v>Extremo</v>
      </c>
      <c r="I22" s="14">
        <f t="shared" si="3"/>
        <v>0.5</v>
      </c>
      <c r="J22" s="13" t="s">
        <v>12</v>
      </c>
      <c r="K22" s="14">
        <f t="shared" si="4"/>
        <v>0</v>
      </c>
      <c r="L22" s="13" t="s">
        <v>12</v>
      </c>
      <c r="M22" s="14">
        <f t="shared" si="5"/>
        <v>0</v>
      </c>
      <c r="N22" s="518">
        <v>43046</v>
      </c>
      <c r="O22" s="8">
        <f t="shared" si="6"/>
        <v>419</v>
      </c>
      <c r="P22" s="24">
        <f t="shared" si="7"/>
        <v>0.1</v>
      </c>
      <c r="Q22" s="46">
        <f t="shared" si="8"/>
        <v>0.6</v>
      </c>
      <c r="R22" s="49" t="e">
        <f t="shared" si="9"/>
        <v>#DIV/0!</v>
      </c>
    </row>
    <row r="23" spans="2:18" x14ac:dyDescent="0.25">
      <c r="B23" s="21" t="s">
        <v>16</v>
      </c>
      <c r="C23" s="19"/>
      <c r="D23" s="6"/>
      <c r="E23" s="6"/>
      <c r="F23" s="6"/>
      <c r="G23" s="7">
        <f t="shared" si="1"/>
        <v>0</v>
      </c>
      <c r="H23" s="7" t="e">
        <f t="shared" si="2"/>
        <v>#DIV/0!</v>
      </c>
      <c r="I23" s="14" t="e">
        <f t="shared" si="3"/>
        <v>#DIV/0!</v>
      </c>
      <c r="J23" s="13"/>
      <c r="K23" s="14">
        <f t="shared" si="4"/>
        <v>0</v>
      </c>
      <c r="L23" s="13"/>
      <c r="M23" s="14">
        <f t="shared" si="5"/>
        <v>0</v>
      </c>
      <c r="N23" s="519"/>
      <c r="O23" s="8">
        <f t="shared" si="6"/>
        <v>43465</v>
      </c>
      <c r="P23" s="24">
        <f t="shared" si="7"/>
        <v>0.3</v>
      </c>
      <c r="Q23" s="46" t="e">
        <f t="shared" si="8"/>
        <v>#DIV/0!</v>
      </c>
      <c r="R23" s="49" t="e">
        <f t="shared" si="9"/>
        <v>#DIV/0!</v>
      </c>
    </row>
    <row r="24" spans="2:18" x14ac:dyDescent="0.25">
      <c r="B24" s="21" t="s">
        <v>17</v>
      </c>
      <c r="C24" s="19"/>
      <c r="D24" s="6"/>
      <c r="E24" s="6"/>
      <c r="F24" s="6"/>
      <c r="G24" s="7">
        <f t="shared" si="1"/>
        <v>0</v>
      </c>
      <c r="H24" s="7" t="e">
        <f t="shared" si="2"/>
        <v>#DIV/0!</v>
      </c>
      <c r="I24" s="14" t="e">
        <f t="shared" si="3"/>
        <v>#DIV/0!</v>
      </c>
      <c r="J24" s="13"/>
      <c r="K24" s="14">
        <f t="shared" si="4"/>
        <v>0</v>
      </c>
      <c r="L24" s="13"/>
      <c r="M24" s="14">
        <f t="shared" si="5"/>
        <v>0</v>
      </c>
      <c r="N24" s="519"/>
      <c r="O24" s="8">
        <f t="shared" si="6"/>
        <v>43465</v>
      </c>
      <c r="P24" s="24">
        <f t="shared" si="7"/>
        <v>0.3</v>
      </c>
      <c r="Q24" s="46" t="e">
        <f t="shared" si="8"/>
        <v>#DIV/0!</v>
      </c>
      <c r="R24" s="49" t="e">
        <f t="shared" si="9"/>
        <v>#DIV/0!</v>
      </c>
    </row>
    <row r="25" spans="2:18" ht="15.75" thickBot="1" x14ac:dyDescent="0.3">
      <c r="B25" s="22" t="s">
        <v>18</v>
      </c>
      <c r="C25" s="20"/>
      <c r="D25" s="16"/>
      <c r="E25" s="16"/>
      <c r="F25" s="16"/>
      <c r="G25" s="5">
        <f t="shared" si="1"/>
        <v>0</v>
      </c>
      <c r="H25" s="5" t="e">
        <f t="shared" si="2"/>
        <v>#DIV/0!</v>
      </c>
      <c r="I25" s="18" t="e">
        <f t="shared" si="3"/>
        <v>#DIV/0!</v>
      </c>
      <c r="J25" s="15"/>
      <c r="K25" s="18">
        <f t="shared" si="4"/>
        <v>0</v>
      </c>
      <c r="L25" s="15"/>
      <c r="M25" s="18">
        <f t="shared" si="5"/>
        <v>0</v>
      </c>
      <c r="N25" s="520"/>
      <c r="O25" s="17">
        <f t="shared" si="6"/>
        <v>43465</v>
      </c>
      <c r="P25" s="25">
        <f t="shared" si="7"/>
        <v>0.3</v>
      </c>
      <c r="Q25" s="47" t="e">
        <f t="shared" si="8"/>
        <v>#DIV/0!</v>
      </c>
      <c r="R25" s="49" t="e">
        <f t="shared" si="9"/>
        <v>#DIV/0!</v>
      </c>
    </row>
    <row r="26" spans="2:18" x14ac:dyDescent="0.25">
      <c r="B26" s="21" t="s">
        <v>23</v>
      </c>
      <c r="C26" s="19"/>
      <c r="D26" s="6"/>
      <c r="E26" s="6"/>
      <c r="F26" s="6"/>
      <c r="G26" s="7">
        <f t="shared" ref="G26:G35" si="10">SUM(C26:F26)</f>
        <v>0</v>
      </c>
      <c r="H26" s="7" t="e">
        <f t="shared" ref="H26:H35" si="11">+IF(($C26/$G26)&gt;=0.2,"Extremo",+IF((($C26/G26)+($D26/$G26))&gt;=0.3,"Alto",+IF((($C26/$G26)+($D26/$G26)+($E26/$G26))&gt;=0.4,"Moderado",+IF(($C26/$G26)+($D26/$G26)+($E26/$G26)+($F26/$G26)&gt;=0.5,"Bajo",""))))</f>
        <v>#DIV/0!</v>
      </c>
      <c r="I26" s="14" t="e">
        <f t="shared" ref="I26:I35" si="12">(IF(H26="Extremo",50%,(IF(H26="Alto",40%,IF(H26="Moderado",15%,IF(H26="Bajo",10%,0))))))</f>
        <v>#DIV/0!</v>
      </c>
      <c r="J26" s="13"/>
      <c r="K26" s="14">
        <f t="shared" ref="K26:K35" si="13">IF(J26="Si",100%,IF(J26="No",0,0))</f>
        <v>0</v>
      </c>
      <c r="L26" s="13"/>
      <c r="M26" s="14">
        <f t="shared" ref="M26:M35" si="14">IF(L26="Si",20%,IF(L26="No",0,0))</f>
        <v>0</v>
      </c>
      <c r="N26" s="519"/>
      <c r="O26" s="8">
        <f t="shared" ref="O26:O35" si="15">+$C$6-N26</f>
        <v>43465</v>
      </c>
      <c r="P26" s="24">
        <f t="shared" ref="P26:P35" si="16">IF(O26&gt;=1080,30%,IF(O26&gt;=720,20%,IF(O26&gt;=360,10%,IF(O26&lt;=359,0%,0))))</f>
        <v>0.3</v>
      </c>
      <c r="Q26" s="46" t="e">
        <f t="shared" ref="Q26:Q35" si="17">IF(K26=100%,100%,(I26+M26+P26))</f>
        <v>#DIV/0!</v>
      </c>
      <c r="R26" s="49" t="e">
        <f t="shared" si="9"/>
        <v>#DIV/0!</v>
      </c>
    </row>
    <row r="27" spans="2:18" x14ac:dyDescent="0.25">
      <c r="B27" s="21" t="s">
        <v>24</v>
      </c>
      <c r="C27" s="19"/>
      <c r="D27" s="6"/>
      <c r="E27" s="6"/>
      <c r="F27" s="6"/>
      <c r="G27" s="7">
        <f t="shared" si="10"/>
        <v>0</v>
      </c>
      <c r="H27" s="7" t="e">
        <f t="shared" si="11"/>
        <v>#DIV/0!</v>
      </c>
      <c r="I27" s="14" t="e">
        <f t="shared" si="12"/>
        <v>#DIV/0!</v>
      </c>
      <c r="J27" s="13"/>
      <c r="K27" s="14">
        <f t="shared" si="13"/>
        <v>0</v>
      </c>
      <c r="L27" s="13"/>
      <c r="M27" s="14">
        <f t="shared" si="14"/>
        <v>0</v>
      </c>
      <c r="N27" s="519"/>
      <c r="O27" s="8">
        <f t="shared" si="15"/>
        <v>43465</v>
      </c>
      <c r="P27" s="24">
        <f t="shared" si="16"/>
        <v>0.3</v>
      </c>
      <c r="Q27" s="46" t="e">
        <f t="shared" si="17"/>
        <v>#DIV/0!</v>
      </c>
      <c r="R27" s="49" t="e">
        <f t="shared" si="9"/>
        <v>#DIV/0!</v>
      </c>
    </row>
    <row r="28" spans="2:18" x14ac:dyDescent="0.25">
      <c r="B28" s="21" t="s">
        <v>25</v>
      </c>
      <c r="C28" s="19"/>
      <c r="D28" s="6"/>
      <c r="E28" s="6"/>
      <c r="F28" s="6"/>
      <c r="G28" s="7">
        <f t="shared" si="10"/>
        <v>0</v>
      </c>
      <c r="H28" s="7" t="e">
        <f t="shared" si="11"/>
        <v>#DIV/0!</v>
      </c>
      <c r="I28" s="14" t="e">
        <f t="shared" si="12"/>
        <v>#DIV/0!</v>
      </c>
      <c r="J28" s="13"/>
      <c r="K28" s="14">
        <f t="shared" si="13"/>
        <v>0</v>
      </c>
      <c r="L28" s="13"/>
      <c r="M28" s="14">
        <f t="shared" si="14"/>
        <v>0</v>
      </c>
      <c r="N28" s="519"/>
      <c r="O28" s="8">
        <f t="shared" si="15"/>
        <v>43465</v>
      </c>
      <c r="P28" s="24">
        <f t="shared" si="16"/>
        <v>0.3</v>
      </c>
      <c r="Q28" s="46" t="e">
        <f t="shared" si="17"/>
        <v>#DIV/0!</v>
      </c>
      <c r="R28" s="49" t="e">
        <f t="shared" si="9"/>
        <v>#DIV/0!</v>
      </c>
    </row>
    <row r="29" spans="2:18" x14ac:dyDescent="0.25">
      <c r="B29" s="21" t="s">
        <v>26</v>
      </c>
      <c r="C29" s="19"/>
      <c r="D29" s="6"/>
      <c r="E29" s="6"/>
      <c r="F29" s="6"/>
      <c r="G29" s="7">
        <f t="shared" si="10"/>
        <v>0</v>
      </c>
      <c r="H29" s="7" t="e">
        <f t="shared" si="11"/>
        <v>#DIV/0!</v>
      </c>
      <c r="I29" s="14" t="e">
        <f t="shared" si="12"/>
        <v>#DIV/0!</v>
      </c>
      <c r="J29" s="13"/>
      <c r="K29" s="14">
        <f t="shared" si="13"/>
        <v>0</v>
      </c>
      <c r="L29" s="13"/>
      <c r="M29" s="14">
        <f t="shared" si="14"/>
        <v>0</v>
      </c>
      <c r="N29" s="519"/>
      <c r="O29" s="8">
        <f t="shared" si="15"/>
        <v>43465</v>
      </c>
      <c r="P29" s="24">
        <f t="shared" si="16"/>
        <v>0.3</v>
      </c>
      <c r="Q29" s="46" t="e">
        <f t="shared" si="17"/>
        <v>#DIV/0!</v>
      </c>
      <c r="R29" s="49" t="e">
        <f t="shared" si="9"/>
        <v>#DIV/0!</v>
      </c>
    </row>
    <row r="30" spans="2:18" ht="15.75" thickBot="1" x14ac:dyDescent="0.3">
      <c r="B30" s="22" t="s">
        <v>27</v>
      </c>
      <c r="C30" s="20"/>
      <c r="D30" s="16"/>
      <c r="E30" s="16"/>
      <c r="F30" s="16"/>
      <c r="G30" s="5">
        <f t="shared" si="10"/>
        <v>0</v>
      </c>
      <c r="H30" s="5" t="e">
        <f t="shared" si="11"/>
        <v>#DIV/0!</v>
      </c>
      <c r="I30" s="18" t="e">
        <f t="shared" si="12"/>
        <v>#DIV/0!</v>
      </c>
      <c r="J30" s="15"/>
      <c r="K30" s="18">
        <f t="shared" si="13"/>
        <v>0</v>
      </c>
      <c r="L30" s="15"/>
      <c r="M30" s="18">
        <f t="shared" si="14"/>
        <v>0</v>
      </c>
      <c r="N30" s="520"/>
      <c r="O30" s="17">
        <f t="shared" si="15"/>
        <v>43465</v>
      </c>
      <c r="P30" s="25">
        <f t="shared" si="16"/>
        <v>0.3</v>
      </c>
      <c r="Q30" s="47" t="e">
        <f t="shared" si="17"/>
        <v>#DIV/0!</v>
      </c>
      <c r="R30" s="21"/>
    </row>
    <row r="31" spans="2:18" x14ac:dyDescent="0.25">
      <c r="B31" s="21" t="s">
        <v>28</v>
      </c>
      <c r="C31" s="19"/>
      <c r="D31" s="6"/>
      <c r="E31" s="6"/>
      <c r="F31" s="6"/>
      <c r="G31" s="7">
        <f t="shared" si="10"/>
        <v>0</v>
      </c>
      <c r="H31" s="7" t="e">
        <f t="shared" si="11"/>
        <v>#DIV/0!</v>
      </c>
      <c r="I31" s="14" t="e">
        <f t="shared" si="12"/>
        <v>#DIV/0!</v>
      </c>
      <c r="J31" s="13"/>
      <c r="K31" s="14">
        <f t="shared" si="13"/>
        <v>0</v>
      </c>
      <c r="L31" s="13"/>
      <c r="M31" s="14">
        <f t="shared" si="14"/>
        <v>0</v>
      </c>
      <c r="N31" s="519"/>
      <c r="O31" s="8">
        <f t="shared" si="15"/>
        <v>43465</v>
      </c>
      <c r="P31" s="24">
        <f t="shared" si="16"/>
        <v>0.3</v>
      </c>
      <c r="Q31" s="46" t="e">
        <f t="shared" si="17"/>
        <v>#DIV/0!</v>
      </c>
      <c r="R31" s="21"/>
    </row>
    <row r="32" spans="2:18" x14ac:dyDescent="0.25">
      <c r="B32" s="21" t="s">
        <v>29</v>
      </c>
      <c r="C32" s="19"/>
      <c r="D32" s="6"/>
      <c r="E32" s="6"/>
      <c r="F32" s="6"/>
      <c r="G32" s="7">
        <f t="shared" si="10"/>
        <v>0</v>
      </c>
      <c r="H32" s="7" t="e">
        <f t="shared" si="11"/>
        <v>#DIV/0!</v>
      </c>
      <c r="I32" s="14" t="e">
        <f t="shared" si="12"/>
        <v>#DIV/0!</v>
      </c>
      <c r="J32" s="13"/>
      <c r="K32" s="14">
        <f t="shared" si="13"/>
        <v>0</v>
      </c>
      <c r="L32" s="13"/>
      <c r="M32" s="14">
        <f t="shared" si="14"/>
        <v>0</v>
      </c>
      <c r="N32" s="519"/>
      <c r="O32" s="8">
        <f t="shared" si="15"/>
        <v>43465</v>
      </c>
      <c r="P32" s="24">
        <f t="shared" si="16"/>
        <v>0.3</v>
      </c>
      <c r="Q32" s="46" t="e">
        <f t="shared" si="17"/>
        <v>#DIV/0!</v>
      </c>
      <c r="R32" s="21"/>
    </row>
    <row r="33" spans="2:18" x14ac:dyDescent="0.25">
      <c r="B33" s="21" t="s">
        <v>30</v>
      </c>
      <c r="C33" s="19"/>
      <c r="D33" s="6"/>
      <c r="E33" s="6"/>
      <c r="F33" s="6"/>
      <c r="G33" s="7">
        <f t="shared" si="10"/>
        <v>0</v>
      </c>
      <c r="H33" s="7" t="e">
        <f t="shared" si="11"/>
        <v>#DIV/0!</v>
      </c>
      <c r="I33" s="14" t="e">
        <f t="shared" si="12"/>
        <v>#DIV/0!</v>
      </c>
      <c r="J33" s="13"/>
      <c r="K33" s="14">
        <f t="shared" si="13"/>
        <v>0</v>
      </c>
      <c r="L33" s="13"/>
      <c r="M33" s="14">
        <f t="shared" si="14"/>
        <v>0</v>
      </c>
      <c r="N33" s="519"/>
      <c r="O33" s="8">
        <f t="shared" si="15"/>
        <v>43465</v>
      </c>
      <c r="P33" s="24">
        <f t="shared" si="16"/>
        <v>0.3</v>
      </c>
      <c r="Q33" s="46" t="e">
        <f t="shared" si="17"/>
        <v>#DIV/0!</v>
      </c>
      <c r="R33" s="21"/>
    </row>
    <row r="34" spans="2:18" x14ac:dyDescent="0.25">
      <c r="B34" s="21" t="s">
        <v>31</v>
      </c>
      <c r="C34" s="19"/>
      <c r="D34" s="6"/>
      <c r="E34" s="6"/>
      <c r="F34" s="6"/>
      <c r="G34" s="7">
        <f t="shared" si="10"/>
        <v>0</v>
      </c>
      <c r="H34" s="7" t="e">
        <f t="shared" si="11"/>
        <v>#DIV/0!</v>
      </c>
      <c r="I34" s="14" t="e">
        <f t="shared" si="12"/>
        <v>#DIV/0!</v>
      </c>
      <c r="J34" s="13"/>
      <c r="K34" s="14">
        <f t="shared" si="13"/>
        <v>0</v>
      </c>
      <c r="L34" s="13"/>
      <c r="M34" s="14">
        <f t="shared" si="14"/>
        <v>0</v>
      </c>
      <c r="N34" s="519"/>
      <c r="O34" s="8">
        <f t="shared" si="15"/>
        <v>43465</v>
      </c>
      <c r="P34" s="24">
        <f t="shared" si="16"/>
        <v>0.3</v>
      </c>
      <c r="Q34" s="46" t="e">
        <f t="shared" si="17"/>
        <v>#DIV/0!</v>
      </c>
      <c r="R34" s="21"/>
    </row>
    <row r="35" spans="2:18" ht="15.75" thickBot="1" x14ac:dyDescent="0.3">
      <c r="B35" s="22" t="s">
        <v>32</v>
      </c>
      <c r="C35" s="20"/>
      <c r="D35" s="16"/>
      <c r="E35" s="16"/>
      <c r="F35" s="16"/>
      <c r="G35" s="5">
        <f t="shared" si="10"/>
        <v>0</v>
      </c>
      <c r="H35" s="5" t="e">
        <f t="shared" si="11"/>
        <v>#DIV/0!</v>
      </c>
      <c r="I35" s="18" t="e">
        <f t="shared" si="12"/>
        <v>#DIV/0!</v>
      </c>
      <c r="J35" s="15"/>
      <c r="K35" s="18">
        <f t="shared" si="13"/>
        <v>0</v>
      </c>
      <c r="L35" s="15"/>
      <c r="M35" s="18">
        <f t="shared" si="14"/>
        <v>0</v>
      </c>
      <c r="N35" s="520"/>
      <c r="O35" s="17">
        <f t="shared" si="15"/>
        <v>43465</v>
      </c>
      <c r="P35" s="25">
        <f t="shared" si="16"/>
        <v>0.3</v>
      </c>
      <c r="Q35" s="47" t="e">
        <f t="shared" si="17"/>
        <v>#DIV/0!</v>
      </c>
      <c r="R35" s="22"/>
    </row>
    <row r="37" spans="2:18" ht="15.75" thickBot="1" x14ac:dyDescent="0.3"/>
    <row r="38" spans="2:18" x14ac:dyDescent="0.25">
      <c r="B38" s="29"/>
      <c r="C38" s="50"/>
      <c r="D38" s="30"/>
      <c r="E38" s="30"/>
      <c r="F38" s="30"/>
      <c r="G38" s="30"/>
      <c r="H38" s="30"/>
      <c r="I38" s="30"/>
      <c r="J38" s="30"/>
      <c r="K38" s="30"/>
      <c r="L38" s="30"/>
      <c r="M38" s="30"/>
      <c r="N38" s="521"/>
      <c r="O38" s="30"/>
      <c r="P38" s="31"/>
    </row>
    <row r="39" spans="2:18" x14ac:dyDescent="0.25">
      <c r="B39" s="32"/>
      <c r="C39" s="51"/>
      <c r="D39" s="33"/>
      <c r="E39" s="33"/>
      <c r="F39" s="33"/>
      <c r="G39" s="33"/>
      <c r="H39" s="33"/>
      <c r="I39" s="33"/>
      <c r="J39" s="33"/>
      <c r="K39" s="33"/>
      <c r="L39" s="33"/>
      <c r="M39" s="33"/>
      <c r="N39" s="522"/>
      <c r="O39" s="33"/>
      <c r="P39" s="34"/>
    </row>
    <row r="40" spans="2:18" x14ac:dyDescent="0.25">
      <c r="B40" s="32"/>
      <c r="C40" s="51"/>
      <c r="D40" s="33"/>
      <c r="E40" s="33"/>
      <c r="F40" s="33"/>
      <c r="G40" s="33"/>
      <c r="H40" s="33"/>
      <c r="I40" s="33"/>
      <c r="J40" s="33"/>
      <c r="K40" s="33"/>
      <c r="L40" s="33"/>
      <c r="M40" s="33"/>
      <c r="N40" s="522"/>
      <c r="O40" s="33"/>
      <c r="P40" s="34"/>
    </row>
    <row r="41" spans="2:18" x14ac:dyDescent="0.25">
      <c r="B41" s="32"/>
      <c r="C41" s="51"/>
      <c r="D41" s="33"/>
      <c r="E41" s="33"/>
      <c r="F41" s="33"/>
      <c r="G41" s="33"/>
      <c r="H41" s="33"/>
      <c r="I41" s="33"/>
      <c r="J41" s="33"/>
      <c r="K41" s="33"/>
      <c r="L41" s="33"/>
      <c r="M41" s="33"/>
      <c r="N41" s="522"/>
      <c r="O41" s="33"/>
      <c r="P41" s="34"/>
    </row>
    <row r="42" spans="2:18" x14ac:dyDescent="0.25">
      <c r="B42" s="32"/>
      <c r="C42" s="51"/>
      <c r="D42" s="33"/>
      <c r="E42" s="33"/>
      <c r="F42" s="33"/>
      <c r="G42" s="33"/>
      <c r="H42" s="33"/>
      <c r="I42" s="33"/>
      <c r="J42" s="33"/>
      <c r="K42" s="33"/>
      <c r="L42" s="33"/>
      <c r="M42" s="33"/>
      <c r="N42" s="522"/>
      <c r="O42" s="33"/>
      <c r="P42" s="34"/>
    </row>
    <row r="43" spans="2:18" x14ac:dyDescent="0.25">
      <c r="B43" s="32"/>
      <c r="C43" s="51"/>
      <c r="D43" s="33"/>
      <c r="E43" s="33"/>
      <c r="F43" s="33"/>
      <c r="G43" s="33"/>
      <c r="H43" s="33"/>
      <c r="I43" s="33"/>
      <c r="J43" s="33"/>
      <c r="K43" s="33"/>
      <c r="L43" s="33"/>
      <c r="M43" s="33"/>
      <c r="N43" s="522"/>
      <c r="O43" s="33"/>
      <c r="P43" s="34"/>
    </row>
    <row r="44" spans="2:18" x14ac:dyDescent="0.25">
      <c r="B44" s="32"/>
      <c r="C44" s="51"/>
      <c r="D44" s="33"/>
      <c r="E44" s="33"/>
      <c r="F44" s="33"/>
      <c r="G44" s="33"/>
      <c r="H44" s="33"/>
      <c r="I44" s="33"/>
      <c r="J44" s="33"/>
      <c r="K44" s="33"/>
      <c r="L44" s="33"/>
      <c r="M44" s="33"/>
      <c r="N44" s="522"/>
      <c r="O44" s="33"/>
      <c r="P44" s="34"/>
    </row>
    <row r="45" spans="2:18" ht="45.75" customHeight="1" x14ac:dyDescent="0.25">
      <c r="B45" s="488" t="s">
        <v>37</v>
      </c>
      <c r="C45" s="489"/>
      <c r="D45" s="489"/>
      <c r="E45" s="489"/>
      <c r="F45" s="489"/>
      <c r="G45" s="489"/>
      <c r="H45" s="489"/>
      <c r="I45" s="489"/>
      <c r="J45" s="489"/>
      <c r="K45" s="489"/>
      <c r="L45" s="489"/>
      <c r="M45" s="489"/>
      <c r="N45" s="489"/>
      <c r="O45" s="489"/>
      <c r="P45" s="490"/>
    </row>
    <row r="46" spans="2:18" x14ac:dyDescent="0.25">
      <c r="B46" s="32"/>
      <c r="C46" s="51"/>
      <c r="D46" s="33"/>
      <c r="E46" s="33"/>
      <c r="F46" s="33"/>
      <c r="G46" s="33"/>
      <c r="H46" s="33"/>
      <c r="I46" s="33"/>
      <c r="J46" s="33"/>
      <c r="K46" s="33"/>
      <c r="L46" s="33"/>
      <c r="M46" s="33"/>
      <c r="N46" s="522"/>
      <c r="O46" s="33"/>
      <c r="P46" s="34"/>
    </row>
    <row r="47" spans="2:18" x14ac:dyDescent="0.25">
      <c r="B47" s="32"/>
      <c r="C47" s="51"/>
      <c r="D47" s="33"/>
      <c r="E47" s="33"/>
      <c r="F47" s="33"/>
      <c r="G47" s="33"/>
      <c r="H47" s="33"/>
      <c r="I47" s="33"/>
      <c r="J47" s="33"/>
      <c r="K47" s="33"/>
      <c r="L47" s="33"/>
      <c r="M47" s="33"/>
      <c r="N47" s="522"/>
      <c r="O47" s="33"/>
      <c r="P47" s="34"/>
    </row>
    <row r="48" spans="2:18" x14ac:dyDescent="0.25">
      <c r="B48" s="32"/>
      <c r="C48" s="51"/>
      <c r="D48" s="33"/>
      <c r="E48" s="33"/>
      <c r="F48" s="33"/>
      <c r="G48" s="33"/>
      <c r="H48" s="33"/>
      <c r="I48" s="33"/>
      <c r="J48" s="33"/>
      <c r="K48" s="33"/>
      <c r="L48" s="33"/>
      <c r="M48" s="33"/>
      <c r="N48" s="522"/>
      <c r="O48" s="33"/>
      <c r="P48" s="34"/>
    </row>
    <row r="49" spans="2:16" x14ac:dyDescent="0.25">
      <c r="B49" s="32"/>
      <c r="C49" s="51"/>
      <c r="D49" s="33"/>
      <c r="E49" s="33"/>
      <c r="F49" s="33"/>
      <c r="G49" s="33"/>
      <c r="H49" s="33"/>
      <c r="I49" s="33"/>
      <c r="J49" s="33"/>
      <c r="K49" s="33"/>
      <c r="L49" s="33"/>
      <c r="M49" s="33"/>
      <c r="N49" s="522"/>
      <c r="O49" s="33"/>
      <c r="P49" s="34"/>
    </row>
    <row r="50" spans="2:16" x14ac:dyDescent="0.25">
      <c r="B50" s="32"/>
      <c r="C50" s="51"/>
      <c r="D50" s="33"/>
      <c r="E50" s="33"/>
      <c r="F50" s="33"/>
      <c r="G50" s="33"/>
      <c r="H50" s="33"/>
      <c r="I50" s="33"/>
      <c r="J50" s="33"/>
      <c r="K50" s="33"/>
      <c r="L50" s="33"/>
      <c r="M50" s="33"/>
      <c r="N50" s="522"/>
      <c r="O50" s="33"/>
      <c r="P50" s="34"/>
    </row>
    <row r="51" spans="2:16" x14ac:dyDescent="0.25">
      <c r="B51" s="32"/>
      <c r="C51" s="51"/>
      <c r="D51" s="33"/>
      <c r="E51" s="33"/>
      <c r="F51" s="33"/>
      <c r="G51" s="33"/>
      <c r="H51" s="33"/>
      <c r="I51" s="33"/>
      <c r="J51" s="33"/>
      <c r="K51" s="33"/>
      <c r="L51" s="33"/>
      <c r="M51" s="33"/>
      <c r="N51" s="522"/>
      <c r="O51" s="33"/>
      <c r="P51" s="34"/>
    </row>
    <row r="52" spans="2:16" x14ac:dyDescent="0.25">
      <c r="B52" s="32"/>
      <c r="C52" s="51"/>
      <c r="D52" s="33"/>
      <c r="E52" s="33"/>
      <c r="F52" s="33"/>
      <c r="G52" s="33"/>
      <c r="H52" s="33"/>
      <c r="I52" s="33"/>
      <c r="J52" s="33"/>
      <c r="K52" s="33"/>
      <c r="L52" s="33"/>
      <c r="M52" s="33"/>
      <c r="N52" s="522"/>
      <c r="O52" s="33"/>
      <c r="P52" s="34"/>
    </row>
    <row r="53" spans="2:16" x14ac:dyDescent="0.25">
      <c r="B53" s="32"/>
      <c r="C53" s="51"/>
      <c r="D53" s="33"/>
      <c r="E53" s="33"/>
      <c r="F53" s="33"/>
      <c r="G53" s="33"/>
      <c r="H53" s="33"/>
      <c r="I53" s="33"/>
      <c r="J53" s="33"/>
      <c r="K53" s="33"/>
      <c r="L53" s="33"/>
      <c r="M53" s="33"/>
      <c r="N53" s="522"/>
      <c r="O53" s="33"/>
      <c r="P53" s="34"/>
    </row>
    <row r="54" spans="2:16" x14ac:dyDescent="0.25">
      <c r="B54" s="32"/>
      <c r="C54" s="51"/>
      <c r="D54" s="33"/>
      <c r="E54" s="33"/>
      <c r="F54" s="33"/>
      <c r="G54" s="33"/>
      <c r="H54" s="33"/>
      <c r="I54" s="33"/>
      <c r="J54" s="33"/>
      <c r="K54" s="33"/>
      <c r="L54" s="33"/>
      <c r="M54" s="33"/>
      <c r="N54" s="522"/>
      <c r="O54" s="33"/>
      <c r="P54" s="34"/>
    </row>
    <row r="55" spans="2:16" x14ac:dyDescent="0.25">
      <c r="B55" s="32"/>
      <c r="C55" s="51"/>
      <c r="D55" s="33"/>
      <c r="E55" s="33"/>
      <c r="F55" s="33"/>
      <c r="G55" s="33"/>
      <c r="H55" s="33"/>
      <c r="I55" s="33"/>
      <c r="J55" s="33"/>
      <c r="K55" s="33"/>
      <c r="L55" s="33"/>
      <c r="M55" s="33"/>
      <c r="N55" s="522"/>
      <c r="O55" s="33"/>
      <c r="P55" s="34"/>
    </row>
    <row r="56" spans="2:16" ht="15.75" thickBot="1" x14ac:dyDescent="0.3">
      <c r="B56" s="35"/>
      <c r="C56" s="36"/>
      <c r="D56" s="36"/>
      <c r="E56" s="36"/>
      <c r="F56" s="36"/>
      <c r="G56" s="36"/>
      <c r="H56" s="36"/>
      <c r="I56" s="36"/>
      <c r="J56" s="36"/>
      <c r="K56" s="36"/>
      <c r="L56" s="36"/>
      <c r="M56" s="36"/>
      <c r="N56" s="523"/>
      <c r="O56" s="36"/>
      <c r="P56" s="37"/>
    </row>
  </sheetData>
  <mergeCells count="23">
    <mergeCell ref="R10:R11"/>
    <mergeCell ref="Q9:R9"/>
    <mergeCell ref="B45:P45"/>
    <mergeCell ref="J10:K11"/>
    <mergeCell ref="J9:K9"/>
    <mergeCell ref="L10:M11"/>
    <mergeCell ref="N10:N11"/>
    <mergeCell ref="B10:B11"/>
    <mergeCell ref="C10:G10"/>
    <mergeCell ref="H10:I11"/>
    <mergeCell ref="C9:I9"/>
    <mergeCell ref="O10:O11"/>
    <mergeCell ref="P10:P11"/>
    <mergeCell ref="L9:M9"/>
    <mergeCell ref="N9:P9"/>
    <mergeCell ref="Q10:Q11"/>
    <mergeCell ref="B2:B5"/>
    <mergeCell ref="C2:N5"/>
    <mergeCell ref="Q2:Q5"/>
    <mergeCell ref="O2:P2"/>
    <mergeCell ref="O3:P3"/>
    <mergeCell ref="O4:P4"/>
    <mergeCell ref="O5:P5"/>
  </mergeCells>
  <conditionalFormatting sqref="H12">
    <cfRule type="containsText" dxfId="11" priority="14" operator="containsText" text="Moderado">
      <formula>NOT(ISERROR(SEARCH("Moderado",H12)))</formula>
    </cfRule>
    <cfRule type="containsText" dxfId="10" priority="15" operator="containsText" text="Alto">
      <formula>NOT(ISERROR(SEARCH("Alto",H12)))</formula>
    </cfRule>
    <cfRule type="containsText" dxfId="9" priority="16" operator="containsText" text="Muy Alto">
      <formula>NOT(ISERROR(SEARCH("Muy Alto",H12)))</formula>
    </cfRule>
  </conditionalFormatting>
  <conditionalFormatting sqref="H12">
    <cfRule type="containsText" dxfId="8" priority="12" operator="containsText" text="Muy Bajo">
      <formula>NOT(ISERROR(SEARCH("Muy Bajo",H12)))</formula>
    </cfRule>
    <cfRule type="containsText" dxfId="7" priority="13" operator="containsText" text="Bajo">
      <formula>NOT(ISERROR(SEARCH("Bajo",H12)))</formula>
    </cfRule>
  </conditionalFormatting>
  <conditionalFormatting sqref="H12">
    <cfRule type="containsText" dxfId="6" priority="11" operator="containsText" text="Extremo">
      <formula>NOT(ISERROR(SEARCH("Extremo",H12)))</formula>
    </cfRule>
  </conditionalFormatting>
  <conditionalFormatting sqref="H13:H35">
    <cfRule type="containsText" dxfId="5" priority="8" operator="containsText" text="Moderado">
      <formula>NOT(ISERROR(SEARCH("Moderado",H13)))</formula>
    </cfRule>
    <cfRule type="containsText" dxfId="4" priority="9" operator="containsText" text="Alto">
      <formula>NOT(ISERROR(SEARCH("Alto",H13)))</formula>
    </cfRule>
    <cfRule type="containsText" dxfId="3" priority="10" operator="containsText" text="Muy Alto">
      <formula>NOT(ISERROR(SEARCH("Muy Alto",H13)))</formula>
    </cfRule>
  </conditionalFormatting>
  <conditionalFormatting sqref="H13:H35">
    <cfRule type="containsText" dxfId="2" priority="6" operator="containsText" text="Muy Bajo">
      <formula>NOT(ISERROR(SEARCH("Muy Bajo",H13)))</formula>
    </cfRule>
    <cfRule type="containsText" dxfId="1" priority="7" operator="containsText" text="Bajo">
      <formula>NOT(ISERROR(SEARCH("Bajo",H13)))</formula>
    </cfRule>
  </conditionalFormatting>
  <conditionalFormatting sqref="H13:H35">
    <cfRule type="containsText" dxfId="0" priority="5" operator="containsText" text="Extremo">
      <formula>NOT(ISERROR(SEARCH("Extremo",H13)))</formula>
    </cfRule>
  </conditionalFormatting>
  <conditionalFormatting sqref="Q12:Q35">
    <cfRule type="colorScale" priority="3">
      <colorScale>
        <cfvo type="min"/>
        <cfvo type="percentile" val="50"/>
        <cfvo type="max"/>
        <color rgb="FF63BE7B"/>
        <color rgb="FFFFEB84"/>
        <color rgb="FFF8696B"/>
      </colorScale>
    </cfRule>
  </conditionalFormatting>
  <conditionalFormatting sqref="T12">
    <cfRule type="colorScale" priority="2">
      <colorScale>
        <cfvo type="min"/>
        <cfvo type="percentile" val="50"/>
        <cfvo type="max"/>
        <color rgb="FF63BE7B"/>
        <color rgb="FFFFEB84"/>
        <color rgb="FFF8696B"/>
      </colorScale>
    </cfRule>
  </conditionalFormatting>
  <conditionalFormatting sqref="B13">
    <cfRule type="colorScale" priority="1">
      <colorScale>
        <cfvo type="min"/>
        <cfvo type="percentile" val="50"/>
        <cfvo type="max"/>
        <color rgb="FF63BE7B"/>
        <color rgb="FFFFEB84"/>
        <color rgb="FFF8696B"/>
      </colorScale>
    </cfRule>
  </conditionalFormatting>
  <dataValidations count="1">
    <dataValidation type="list" allowBlank="1" showInputMessage="1" showErrorMessage="1" sqref="J12:J35 L12:L35" xr:uid="{00000000-0002-0000-0C00-000000000000}">
      <formula1>"Si,No"</formula1>
    </dataValidation>
  </dataValidations>
  <pageMargins left="0.7" right="0.7" top="0.75" bottom="0.75" header="0.3" footer="0.3"/>
  <pageSetup orientation="portrait" horizontalDpi="4294967293"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27"/>
  <sheetViews>
    <sheetView workbookViewId="0">
      <selection sqref="A1:B1"/>
    </sheetView>
  </sheetViews>
  <sheetFormatPr baseColWidth="10" defaultColWidth="11.42578125" defaultRowHeight="15" x14ac:dyDescent="0.25"/>
  <cols>
    <col min="1" max="1" width="43.28515625" style="94" customWidth="1"/>
    <col min="2" max="2" width="103.7109375" style="94" customWidth="1"/>
    <col min="3" max="16384" width="11.42578125" style="94"/>
  </cols>
  <sheetData>
    <row r="1" spans="1:2" ht="46.5" customHeight="1" x14ac:dyDescent="0.25">
      <c r="A1" s="312" t="s">
        <v>45</v>
      </c>
      <c r="B1" s="313"/>
    </row>
    <row r="2" spans="1:2" ht="78" customHeight="1" x14ac:dyDescent="0.25">
      <c r="A2" s="92" t="s">
        <v>67</v>
      </c>
      <c r="B2" s="85" t="s">
        <v>46</v>
      </c>
    </row>
    <row r="3" spans="1:2" ht="78" customHeight="1" x14ac:dyDescent="0.25">
      <c r="A3" s="92" t="s">
        <v>66</v>
      </c>
      <c r="B3" s="85" t="s">
        <v>65</v>
      </c>
    </row>
    <row r="4" spans="1:2" ht="78" customHeight="1" x14ac:dyDescent="0.25">
      <c r="A4" s="92" t="s">
        <v>68</v>
      </c>
      <c r="B4" s="85" t="s">
        <v>113</v>
      </c>
    </row>
    <row r="5" spans="1:2" ht="201.75" customHeight="1" x14ac:dyDescent="0.25">
      <c r="A5" s="92" t="s">
        <v>47</v>
      </c>
      <c r="B5" s="85" t="s">
        <v>48</v>
      </c>
    </row>
    <row r="6" spans="1:2" ht="78" customHeight="1" x14ac:dyDescent="0.25">
      <c r="A6" s="92" t="s">
        <v>69</v>
      </c>
      <c r="B6" s="85" t="s">
        <v>49</v>
      </c>
    </row>
    <row r="7" spans="1:2" ht="78" customHeight="1" x14ac:dyDescent="0.25">
      <c r="A7" s="91" t="s">
        <v>50</v>
      </c>
      <c r="B7" s="85" t="s">
        <v>51</v>
      </c>
    </row>
    <row r="8" spans="1:2" ht="78" customHeight="1" x14ac:dyDescent="0.25">
      <c r="A8" s="92" t="s">
        <v>70</v>
      </c>
      <c r="B8" s="85" t="s">
        <v>52</v>
      </c>
    </row>
    <row r="9" spans="1:2" ht="78" customHeight="1" x14ac:dyDescent="0.25">
      <c r="A9" s="91" t="s">
        <v>53</v>
      </c>
      <c r="B9" s="85" t="s">
        <v>72</v>
      </c>
    </row>
    <row r="10" spans="1:2" ht="78" customHeight="1" x14ac:dyDescent="0.25">
      <c r="A10" s="91" t="s">
        <v>54</v>
      </c>
      <c r="B10" s="85" t="s">
        <v>55</v>
      </c>
    </row>
    <row r="11" spans="1:2" ht="78" customHeight="1" x14ac:dyDescent="0.25">
      <c r="A11" s="92" t="s">
        <v>56</v>
      </c>
      <c r="B11" s="85" t="s">
        <v>57</v>
      </c>
    </row>
    <row r="12" spans="1:2" ht="78" customHeight="1" x14ac:dyDescent="0.25">
      <c r="A12" s="92" t="s">
        <v>58</v>
      </c>
      <c r="B12" s="85" t="s">
        <v>73</v>
      </c>
    </row>
    <row r="13" spans="1:2" ht="78" customHeight="1" x14ac:dyDescent="0.25">
      <c r="A13" s="92" t="s">
        <v>59</v>
      </c>
      <c r="B13" s="85" t="s">
        <v>60</v>
      </c>
    </row>
    <row r="14" spans="1:2" ht="110.25" customHeight="1" x14ac:dyDescent="0.25">
      <c r="A14" s="92" t="s">
        <v>61</v>
      </c>
      <c r="B14" s="85" t="s">
        <v>62</v>
      </c>
    </row>
    <row r="15" spans="1:2" ht="78" customHeight="1" x14ac:dyDescent="0.25">
      <c r="A15" s="92" t="s">
        <v>71</v>
      </c>
      <c r="B15" s="85" t="s">
        <v>336</v>
      </c>
    </row>
    <row r="16" spans="1:2" ht="78" customHeight="1" x14ac:dyDescent="0.25">
      <c r="A16" s="233" t="s">
        <v>63</v>
      </c>
      <c r="B16" s="234" t="s">
        <v>64</v>
      </c>
    </row>
    <row r="17" spans="1:2" x14ac:dyDescent="0.25">
      <c r="A17" s="235"/>
      <c r="B17" s="236"/>
    </row>
    <row r="18" spans="1:2" x14ac:dyDescent="0.25">
      <c r="A18" s="235"/>
      <c r="B18" s="236"/>
    </row>
    <row r="19" spans="1:2" x14ac:dyDescent="0.25">
      <c r="A19" s="235"/>
      <c r="B19" s="236"/>
    </row>
    <row r="20" spans="1:2" x14ac:dyDescent="0.25">
      <c r="A20" s="237"/>
      <c r="B20" s="236"/>
    </row>
    <row r="21" spans="1:2" x14ac:dyDescent="0.25">
      <c r="A21" s="238"/>
      <c r="B21" s="236"/>
    </row>
    <row r="22" spans="1:2" x14ac:dyDescent="0.25">
      <c r="A22" s="238"/>
      <c r="B22" s="236"/>
    </row>
    <row r="23" spans="1:2" x14ac:dyDescent="0.25">
      <c r="A23" s="238"/>
      <c r="B23" s="236"/>
    </row>
    <row r="24" spans="1:2" x14ac:dyDescent="0.25">
      <c r="A24" s="232"/>
    </row>
    <row r="25" spans="1:2" x14ac:dyDescent="0.25">
      <c r="A25" s="232"/>
    </row>
    <row r="26" spans="1:2" x14ac:dyDescent="0.25">
      <c r="A26" s="232"/>
    </row>
    <row r="27" spans="1:2" x14ac:dyDescent="0.25">
      <c r="A27" s="232"/>
    </row>
  </sheetData>
  <sortState xmlns:xlrd2="http://schemas.microsoft.com/office/spreadsheetml/2017/richdata2" ref="A6:A19">
    <sortCondition ref="A5"/>
  </sortState>
  <mergeCells count="1">
    <mergeCell ref="A1:B1"/>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43"/>
  <sheetViews>
    <sheetView topLeftCell="B1" workbookViewId="0">
      <selection activeCell="B1" sqref="B1:F1"/>
    </sheetView>
  </sheetViews>
  <sheetFormatPr baseColWidth="10" defaultColWidth="11.42578125" defaultRowHeight="15" x14ac:dyDescent="0.25"/>
  <cols>
    <col min="1" max="1" width="24.140625" style="38" customWidth="1"/>
    <col min="2" max="2" width="35.42578125" style="38" customWidth="1"/>
    <col min="3" max="3" width="48.140625" style="38" customWidth="1"/>
    <col min="4" max="4" width="27" style="38" customWidth="1"/>
    <col min="5" max="5" width="25.28515625" style="38" customWidth="1"/>
    <col min="6" max="6" width="45.7109375" style="38" customWidth="1"/>
    <col min="7" max="13" width="11.42578125" style="38"/>
    <col min="14" max="14" width="27.5703125" style="38" customWidth="1"/>
    <col min="15" max="16384" width="11.42578125" style="38"/>
  </cols>
  <sheetData>
    <row r="1" spans="1:14" ht="72" customHeight="1" x14ac:dyDescent="0.25">
      <c r="A1" s="99" t="s">
        <v>19</v>
      </c>
      <c r="B1" s="314" t="s">
        <v>160</v>
      </c>
      <c r="C1" s="314"/>
      <c r="D1" s="314"/>
      <c r="E1" s="314"/>
      <c r="F1" s="315"/>
      <c r="G1" s="95"/>
      <c r="H1" s="95"/>
      <c r="I1" s="95"/>
      <c r="J1" s="95"/>
      <c r="K1" s="95"/>
      <c r="L1" s="95"/>
      <c r="M1" s="97"/>
      <c r="N1" s="98"/>
    </row>
    <row r="2" spans="1:14" ht="16.5" x14ac:dyDescent="0.3">
      <c r="A2" s="100" t="s">
        <v>117</v>
      </c>
      <c r="B2" s="6"/>
      <c r="C2" s="33"/>
      <c r="D2" s="33"/>
      <c r="E2" s="33"/>
      <c r="F2" s="34"/>
    </row>
    <row r="3" spans="1:14" ht="76.5" customHeight="1" x14ac:dyDescent="0.25">
      <c r="A3" s="316" t="s">
        <v>163</v>
      </c>
      <c r="B3" s="317"/>
      <c r="C3" s="317"/>
      <c r="D3" s="317"/>
      <c r="E3" s="317"/>
      <c r="F3" s="318"/>
    </row>
    <row r="4" spans="1:14" ht="24.75" customHeight="1" x14ac:dyDescent="0.25">
      <c r="A4" s="101"/>
      <c r="B4" s="102"/>
      <c r="C4" s="102"/>
      <c r="D4" s="102"/>
      <c r="E4" s="102"/>
      <c r="F4" s="103"/>
    </row>
    <row r="5" spans="1:14" ht="28.5" x14ac:dyDescent="0.25">
      <c r="A5" s="104" t="s">
        <v>81</v>
      </c>
      <c r="B5" s="82" t="s">
        <v>76</v>
      </c>
      <c r="C5" s="82" t="s">
        <v>77</v>
      </c>
      <c r="D5" s="82" t="s">
        <v>78</v>
      </c>
      <c r="E5" s="82" t="s">
        <v>80</v>
      </c>
      <c r="F5" s="105" t="s">
        <v>79</v>
      </c>
      <c r="G5" s="96"/>
    </row>
    <row r="6" spans="1:14" ht="30.75" customHeight="1" x14ac:dyDescent="0.25">
      <c r="A6" s="321" t="s">
        <v>82</v>
      </c>
      <c r="B6" s="88" t="s">
        <v>88</v>
      </c>
      <c r="C6" s="89" t="s">
        <v>436</v>
      </c>
      <c r="D6" s="503">
        <v>43245</v>
      </c>
      <c r="E6" s="90" t="s">
        <v>437</v>
      </c>
      <c r="F6" s="106"/>
    </row>
    <row r="7" spans="1:14" ht="30.75" customHeight="1" x14ac:dyDescent="0.25">
      <c r="A7" s="321"/>
      <c r="B7" s="88" t="s">
        <v>83</v>
      </c>
      <c r="C7" s="89" t="s">
        <v>439</v>
      </c>
      <c r="D7" s="90"/>
      <c r="E7" s="90"/>
      <c r="F7" s="504" t="s">
        <v>438</v>
      </c>
    </row>
    <row r="8" spans="1:14" ht="30.75" customHeight="1" x14ac:dyDescent="0.25">
      <c r="A8" s="321"/>
      <c r="B8" s="88" t="s">
        <v>84</v>
      </c>
      <c r="C8" s="89" t="s">
        <v>439</v>
      </c>
      <c r="D8" s="90"/>
      <c r="E8" s="90"/>
      <c r="F8" s="106"/>
    </row>
    <row r="9" spans="1:14" ht="30.75" customHeight="1" x14ac:dyDescent="0.25">
      <c r="A9" s="321"/>
      <c r="B9" s="88" t="s">
        <v>86</v>
      </c>
      <c r="C9" s="89" t="s">
        <v>439</v>
      </c>
      <c r="D9" s="90"/>
      <c r="E9" s="90"/>
      <c r="F9" s="106"/>
    </row>
    <row r="10" spans="1:14" ht="30.75" customHeight="1" x14ac:dyDescent="0.25">
      <c r="A10" s="321"/>
      <c r="B10" s="88" t="s">
        <v>87</v>
      </c>
      <c r="C10" s="88" t="s">
        <v>441</v>
      </c>
      <c r="D10" s="503">
        <v>44274</v>
      </c>
      <c r="E10" s="90"/>
      <c r="F10" s="504" t="s">
        <v>440</v>
      </c>
    </row>
    <row r="11" spans="1:14" ht="30.75" customHeight="1" x14ac:dyDescent="0.25">
      <c r="A11" s="321"/>
      <c r="B11" s="88" t="s">
        <v>85</v>
      </c>
      <c r="C11" s="90"/>
      <c r="D11" s="90"/>
      <c r="E11" s="90"/>
      <c r="F11" s="106"/>
    </row>
    <row r="12" spans="1:14" ht="30.75" customHeight="1" x14ac:dyDescent="0.25">
      <c r="A12" s="321"/>
      <c r="B12" s="88" t="s">
        <v>100</v>
      </c>
      <c r="C12" s="90" t="s">
        <v>443</v>
      </c>
      <c r="D12" s="90"/>
      <c r="E12" s="90"/>
      <c r="F12" s="504" t="s">
        <v>442</v>
      </c>
    </row>
    <row r="13" spans="1:14" ht="30.75" customHeight="1" x14ac:dyDescent="0.25">
      <c r="A13" s="321"/>
      <c r="B13" s="88" t="s">
        <v>89</v>
      </c>
      <c r="C13" s="90"/>
      <c r="D13" s="90"/>
      <c r="E13" s="90"/>
      <c r="F13" s="106"/>
    </row>
    <row r="14" spans="1:14" ht="30.75" customHeight="1" x14ac:dyDescent="0.25">
      <c r="A14" s="321"/>
      <c r="B14" s="88" t="s">
        <v>291</v>
      </c>
      <c r="C14" s="90"/>
      <c r="D14" s="90"/>
      <c r="E14" s="90"/>
      <c r="F14" s="106"/>
    </row>
    <row r="15" spans="1:14" ht="94.5" customHeight="1" x14ac:dyDescent="0.25">
      <c r="A15" s="321"/>
      <c r="B15" s="88" t="s">
        <v>101</v>
      </c>
      <c r="C15" s="88" t="s">
        <v>456</v>
      </c>
      <c r="D15" s="90"/>
      <c r="E15" s="90"/>
      <c r="F15" s="504" t="s">
        <v>455</v>
      </c>
    </row>
    <row r="16" spans="1:14" ht="82.5" customHeight="1" x14ac:dyDescent="0.25">
      <c r="A16" s="321"/>
      <c r="B16" s="88" t="s">
        <v>109</v>
      </c>
      <c r="C16" s="506" t="s">
        <v>454</v>
      </c>
      <c r="D16" s="90"/>
      <c r="E16" s="90"/>
      <c r="F16" s="504" t="s">
        <v>453</v>
      </c>
    </row>
    <row r="17" spans="1:6" ht="37.5" customHeight="1" x14ac:dyDescent="0.3">
      <c r="A17" s="319" t="s">
        <v>90</v>
      </c>
      <c r="B17" s="93" t="s">
        <v>91</v>
      </c>
      <c r="C17" s="83" t="s">
        <v>446</v>
      </c>
      <c r="D17" s="83"/>
      <c r="E17" s="83"/>
      <c r="F17" s="505" t="s">
        <v>444</v>
      </c>
    </row>
    <row r="18" spans="1:6" ht="37.5" customHeight="1" x14ac:dyDescent="0.3">
      <c r="A18" s="319"/>
      <c r="B18" s="93" t="s">
        <v>92</v>
      </c>
      <c r="C18" s="83" t="s">
        <v>445</v>
      </c>
      <c r="D18" s="83"/>
      <c r="E18" s="83"/>
      <c r="F18" s="505" t="s">
        <v>444</v>
      </c>
    </row>
    <row r="19" spans="1:6" ht="81.75" customHeight="1" x14ac:dyDescent="0.3">
      <c r="A19" s="319"/>
      <c r="B19" s="93" t="s">
        <v>93</v>
      </c>
      <c r="C19" s="83" t="s">
        <v>447</v>
      </c>
      <c r="D19" s="83"/>
      <c r="E19" s="83"/>
      <c r="F19" s="107"/>
    </row>
    <row r="20" spans="1:6" ht="37.5" customHeight="1" x14ac:dyDescent="0.3">
      <c r="A20" s="319"/>
      <c r="B20" s="93" t="s">
        <v>94</v>
      </c>
      <c r="C20" s="83"/>
      <c r="D20" s="83"/>
      <c r="E20" s="83"/>
      <c r="F20" s="107"/>
    </row>
    <row r="21" spans="1:6" ht="37.5" customHeight="1" x14ac:dyDescent="0.3">
      <c r="A21" s="319"/>
      <c r="B21" s="93" t="s">
        <v>95</v>
      </c>
      <c r="C21" s="83"/>
      <c r="D21" s="83"/>
      <c r="E21" s="83"/>
      <c r="F21" s="107"/>
    </row>
    <row r="22" spans="1:6" ht="132.75" customHeight="1" x14ac:dyDescent="0.3">
      <c r="A22" s="319"/>
      <c r="B22" s="93" t="s">
        <v>118</v>
      </c>
      <c r="C22" s="83" t="s">
        <v>457</v>
      </c>
      <c r="D22" s="83"/>
      <c r="E22" s="83"/>
      <c r="F22" s="505" t="s">
        <v>458</v>
      </c>
    </row>
    <row r="23" spans="1:6" ht="37.5" customHeight="1" x14ac:dyDescent="0.3">
      <c r="A23" s="319"/>
      <c r="B23" s="93" t="s">
        <v>96</v>
      </c>
      <c r="C23" s="83" t="s">
        <v>460</v>
      </c>
      <c r="D23" s="83"/>
      <c r="E23" s="83"/>
      <c r="F23" s="505" t="s">
        <v>459</v>
      </c>
    </row>
    <row r="24" spans="1:6" ht="84.75" customHeight="1" x14ac:dyDescent="0.3">
      <c r="A24" s="319"/>
      <c r="B24" s="88" t="s">
        <v>97</v>
      </c>
      <c r="C24" s="83" t="s">
        <v>462</v>
      </c>
      <c r="D24" s="83"/>
      <c r="E24" s="83"/>
      <c r="F24" s="505" t="s">
        <v>461</v>
      </c>
    </row>
    <row r="25" spans="1:6" ht="37.5" customHeight="1" x14ac:dyDescent="0.3">
      <c r="A25" s="319"/>
      <c r="B25" s="88" t="s">
        <v>98</v>
      </c>
      <c r="C25" s="83"/>
      <c r="D25" s="83"/>
      <c r="E25" s="83"/>
      <c r="F25" s="107"/>
    </row>
    <row r="26" spans="1:6" ht="37.5" customHeight="1" x14ac:dyDescent="0.3">
      <c r="A26" s="319"/>
      <c r="B26" s="88" t="s">
        <v>99</v>
      </c>
      <c r="C26" s="83" t="s">
        <v>463</v>
      </c>
      <c r="D26" s="83"/>
      <c r="E26" s="83"/>
      <c r="F26" s="107"/>
    </row>
    <row r="27" spans="1:6" ht="37.5" customHeight="1" x14ac:dyDescent="0.3">
      <c r="A27" s="319"/>
      <c r="B27" s="88" t="s">
        <v>102</v>
      </c>
      <c r="C27" s="83"/>
      <c r="D27" s="83"/>
      <c r="E27" s="83"/>
      <c r="F27" s="107"/>
    </row>
    <row r="28" spans="1:6" ht="37.5" customHeight="1" x14ac:dyDescent="0.3">
      <c r="A28" s="322" t="s">
        <v>106</v>
      </c>
      <c r="B28" s="88" t="s">
        <v>107</v>
      </c>
      <c r="C28" s="83" t="s">
        <v>449</v>
      </c>
      <c r="D28" s="83"/>
      <c r="E28" s="83"/>
      <c r="F28" s="505" t="s">
        <v>448</v>
      </c>
    </row>
    <row r="29" spans="1:6" ht="37.5" customHeight="1" x14ac:dyDescent="0.3">
      <c r="A29" s="323"/>
      <c r="B29" s="88" t="s">
        <v>108</v>
      </c>
      <c r="C29" s="83" t="s">
        <v>464</v>
      </c>
      <c r="D29" s="83"/>
      <c r="E29" s="83"/>
      <c r="F29" s="505" t="s">
        <v>444</v>
      </c>
    </row>
    <row r="30" spans="1:6" ht="37.5" customHeight="1" x14ac:dyDescent="0.3">
      <c r="A30" s="323"/>
      <c r="B30" s="88" t="s">
        <v>110</v>
      </c>
      <c r="C30" s="83" t="s">
        <v>464</v>
      </c>
      <c r="D30" s="83"/>
      <c r="E30" s="83"/>
      <c r="F30" s="505" t="s">
        <v>444</v>
      </c>
    </row>
    <row r="31" spans="1:6" ht="37.5" customHeight="1" x14ac:dyDescent="0.3">
      <c r="A31" s="323"/>
      <c r="B31" s="88" t="s">
        <v>111</v>
      </c>
      <c r="C31" s="83" t="s">
        <v>465</v>
      </c>
      <c r="D31" s="83"/>
      <c r="E31" s="83"/>
      <c r="F31" s="107"/>
    </row>
    <row r="32" spans="1:6" ht="37.5" customHeight="1" x14ac:dyDescent="0.3">
      <c r="A32" s="324"/>
      <c r="B32" s="88" t="s">
        <v>114</v>
      </c>
      <c r="C32" s="83" t="s">
        <v>466</v>
      </c>
      <c r="D32" s="83"/>
      <c r="E32" s="83"/>
      <c r="F32" s="107"/>
    </row>
    <row r="33" spans="1:6" ht="43.5" customHeight="1" x14ac:dyDescent="0.3">
      <c r="A33" s="319" t="s">
        <v>103</v>
      </c>
      <c r="B33" s="88" t="s">
        <v>116</v>
      </c>
      <c r="C33" s="83" t="s">
        <v>467</v>
      </c>
      <c r="D33" s="83"/>
      <c r="E33" s="83"/>
      <c r="F33" s="107"/>
    </row>
    <row r="34" spans="1:6" ht="43.5" customHeight="1" x14ac:dyDescent="0.3">
      <c r="A34" s="319"/>
      <c r="B34" s="88" t="s">
        <v>104</v>
      </c>
      <c r="C34" s="83"/>
      <c r="D34" s="83"/>
      <c r="E34" s="83"/>
      <c r="F34" s="107"/>
    </row>
    <row r="35" spans="1:6" ht="43.5" customHeight="1" x14ac:dyDescent="0.3">
      <c r="A35" s="319"/>
      <c r="B35" s="88" t="s">
        <v>105</v>
      </c>
      <c r="C35" s="83"/>
      <c r="D35" s="83"/>
      <c r="E35" s="83"/>
      <c r="F35" s="107"/>
    </row>
    <row r="36" spans="1:6" ht="43.5" customHeight="1" x14ac:dyDescent="0.3">
      <c r="A36" s="319"/>
      <c r="B36" s="88" t="s">
        <v>112</v>
      </c>
      <c r="C36" s="83"/>
      <c r="D36" s="83"/>
      <c r="E36" s="83"/>
      <c r="F36" s="107"/>
    </row>
    <row r="37" spans="1:6" ht="43.5" customHeight="1" x14ac:dyDescent="0.3">
      <c r="A37" s="319"/>
      <c r="B37" s="88" t="s">
        <v>115</v>
      </c>
      <c r="C37" s="83"/>
      <c r="D37" s="83"/>
      <c r="E37" s="83"/>
      <c r="F37" s="107"/>
    </row>
    <row r="38" spans="1:6" ht="33" x14ac:dyDescent="0.3">
      <c r="A38" s="319"/>
      <c r="B38" s="88" t="s">
        <v>161</v>
      </c>
      <c r="C38" s="83" t="s">
        <v>452</v>
      </c>
      <c r="D38" s="83"/>
      <c r="E38" s="83"/>
      <c r="F38" s="107" t="s">
        <v>451</v>
      </c>
    </row>
    <row r="39" spans="1:6" ht="36" customHeight="1" thickBot="1" x14ac:dyDescent="0.35">
      <c r="A39" s="320"/>
      <c r="B39" s="108" t="s">
        <v>162</v>
      </c>
      <c r="C39" s="109" t="s">
        <v>450</v>
      </c>
      <c r="D39" s="109"/>
      <c r="E39" s="109"/>
      <c r="F39" s="110"/>
    </row>
    <row r="40" spans="1:6" ht="16.5" x14ac:dyDescent="0.3">
      <c r="A40" s="231"/>
      <c r="B40" s="231"/>
      <c r="C40" s="231"/>
      <c r="D40" s="231"/>
      <c r="E40" s="231"/>
      <c r="F40" s="231"/>
    </row>
    <row r="41" spans="1:6" ht="16.5" x14ac:dyDescent="0.3">
      <c r="A41" s="231"/>
      <c r="B41" s="231"/>
      <c r="C41" s="231"/>
      <c r="D41" s="231"/>
      <c r="E41" s="231"/>
      <c r="F41" s="231"/>
    </row>
    <row r="42" spans="1:6" ht="16.5" x14ac:dyDescent="0.3">
      <c r="A42" s="145"/>
      <c r="B42" s="145"/>
      <c r="C42" s="145"/>
      <c r="D42" s="145"/>
      <c r="E42" s="145"/>
      <c r="F42" s="145"/>
    </row>
    <row r="43" spans="1:6" ht="16.5" x14ac:dyDescent="0.3">
      <c r="A43" s="145"/>
      <c r="B43" s="145"/>
      <c r="C43" s="145"/>
      <c r="D43" s="145"/>
      <c r="E43" s="145"/>
      <c r="F43" s="145"/>
    </row>
  </sheetData>
  <mergeCells count="6">
    <mergeCell ref="B1:F1"/>
    <mergeCell ref="A3:F3"/>
    <mergeCell ref="A33:A39"/>
    <mergeCell ref="A6:A16"/>
    <mergeCell ref="A17:A27"/>
    <mergeCell ref="A28:A32"/>
  </mergeCells>
  <dataValidations count="4">
    <dataValidation allowBlank="1" showInputMessage="1" showErrorMessage="1" prompt="Registre el documento soporte donde se encuentra el item del repositorio de la entidad. (Físico o Magnético)" sqref="C5" xr:uid="{00000000-0002-0000-0200-000000000000}"/>
    <dataValidation allowBlank="1" showInputMessage="1" showErrorMessage="1" prompt="Registre la fecha de vigencia del soporte relacionado. Cuando sean distintos documentos y fechas en el ítem como procesos. relacione donde se encuentra el registro de actualziaciones." sqref="D5" xr:uid="{00000000-0002-0000-0200-000001000000}"/>
    <dataValidation allowBlank="1" showInputMessage="1" showErrorMessage="1" prompt="Registre SI, si tiene acceso al documento, NO cuando exista alguna limitación en su acceso, indicando en las Notas del equipo Auditor la observación._x000a_" sqref="E5" xr:uid="{00000000-0002-0000-0200-000002000000}"/>
    <dataValidation allowBlank="1" showInputMessage="1" showErrorMessage="1" prompt="Registre notas de relevancia de orientación sobre la información. Ej: Version desactualizada, No se presentó auditoría regular en la última vigencia, etc." sqref="F5" xr:uid="{00000000-0002-0000-0200-000003000000}"/>
  </dataValidations>
  <hyperlinks>
    <hyperlink ref="F7" r:id="rId1" xr:uid="{00133744-5D75-4054-A7B2-C969A12F551D}"/>
    <hyperlink ref="F10" r:id="rId2" xr:uid="{A978168E-D04A-4FC1-9112-6E6718F67479}"/>
    <hyperlink ref="F12" r:id="rId3" xr:uid="{D28BEB38-FC53-48CA-A2BB-A16145B4B79F}"/>
    <hyperlink ref="F17" r:id="rId4" xr:uid="{94033122-F29A-4F08-A3A0-DCB59B52FEEB}"/>
    <hyperlink ref="F18" r:id="rId5" xr:uid="{DE722EF0-C2AC-4D6D-B884-8A1DCB52A70B}"/>
    <hyperlink ref="F28" r:id="rId6" xr:uid="{EAF48B7B-016E-431C-8BEF-47932DFFB446}"/>
    <hyperlink ref="C16" r:id="rId7" display="https://fuga.gov.co/transparencia/fichas-ebi" xr:uid="{82ACFC93-454F-415D-A45D-360CD85CF3EF}"/>
    <hyperlink ref="F16" r:id="rId8" xr:uid="{A9B14E85-E589-4724-BD63-A1306C7754E5}"/>
    <hyperlink ref="F15" r:id="rId9" xr:uid="{280A68B5-1F96-48C5-B320-13EEED694981}"/>
    <hyperlink ref="F22" r:id="rId10" xr:uid="{692D0C77-5B7E-4DF9-9DD7-DD0A30567820}"/>
    <hyperlink ref="F23" r:id="rId11" xr:uid="{868F9BDB-ABD7-41B1-82A8-9E3CBCCFD687}"/>
    <hyperlink ref="F24" r:id="rId12" xr:uid="{50103988-909C-4575-BE2A-A376C6898BA3}"/>
    <hyperlink ref="F29" r:id="rId13" xr:uid="{D2BC61DB-F84F-42D4-9E25-A93135A347B2}"/>
    <hyperlink ref="F30" r:id="rId14" xr:uid="{E2165BC0-3EE5-4EDD-9340-C002DA579584}"/>
  </hyperlinks>
  <pageMargins left="0.7" right="0.7" top="0.75" bottom="0.75" header="0.3" footer="0.3"/>
  <drawing r:id="rId1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C4:K12"/>
  <sheetViews>
    <sheetView workbookViewId="0"/>
  </sheetViews>
  <sheetFormatPr baseColWidth="10" defaultColWidth="11.42578125" defaultRowHeight="15" x14ac:dyDescent="0.25"/>
  <cols>
    <col min="1" max="2" width="11.42578125" style="38"/>
    <col min="3" max="3" width="16.85546875" style="38" customWidth="1"/>
    <col min="4" max="16384" width="11.42578125" style="38"/>
  </cols>
  <sheetData>
    <row r="4" spans="3:11" ht="15.75" thickBot="1" x14ac:dyDescent="0.3"/>
    <row r="5" spans="3:11" x14ac:dyDescent="0.25">
      <c r="C5" s="206" t="s">
        <v>292</v>
      </c>
      <c r="D5" s="207"/>
      <c r="E5" s="207"/>
      <c r="F5" s="207"/>
      <c r="G5" s="207"/>
      <c r="H5" s="207"/>
      <c r="I5" s="207"/>
      <c r="J5" s="207"/>
      <c r="K5" s="208"/>
    </row>
    <row r="6" spans="3:11" ht="15.75" thickBot="1" x14ac:dyDescent="0.3">
      <c r="C6" s="209" t="s">
        <v>294</v>
      </c>
      <c r="D6" s="210" t="s">
        <v>293</v>
      </c>
      <c r="E6" s="210"/>
      <c r="F6" s="210"/>
      <c r="G6" s="210"/>
      <c r="H6" s="210"/>
      <c r="I6" s="210"/>
      <c r="J6" s="210"/>
      <c r="K6" s="211"/>
    </row>
    <row r="7" spans="3:11" x14ac:dyDescent="0.25">
      <c r="C7" s="205"/>
      <c r="D7" s="205"/>
      <c r="E7" s="205"/>
      <c r="F7" s="205"/>
      <c r="G7" s="205"/>
      <c r="H7" s="205"/>
      <c r="I7" s="205"/>
      <c r="J7" s="205"/>
      <c r="K7" s="205"/>
    </row>
    <row r="9" spans="3:11" ht="272.25" customHeight="1" x14ac:dyDescent="0.25">
      <c r="C9" s="325" t="s">
        <v>301</v>
      </c>
      <c r="D9" s="325"/>
      <c r="E9" s="325"/>
      <c r="F9" s="325"/>
      <c r="G9" s="325"/>
      <c r="H9" s="325"/>
      <c r="I9" s="325"/>
      <c r="J9" s="325"/>
      <c r="K9" s="325"/>
    </row>
    <row r="10" spans="3:11" ht="205.5" customHeight="1" x14ac:dyDescent="0.25">
      <c r="C10" s="325" t="s">
        <v>300</v>
      </c>
      <c r="D10" s="325"/>
      <c r="E10" s="325"/>
      <c r="F10" s="325"/>
      <c r="G10" s="325"/>
      <c r="H10" s="325"/>
      <c r="I10" s="325"/>
      <c r="J10" s="325"/>
      <c r="K10" s="325"/>
    </row>
    <row r="11" spans="3:11" ht="205.5" customHeight="1" x14ac:dyDescent="0.25">
      <c r="C11" s="229"/>
      <c r="D11" s="229"/>
      <c r="E11" s="229"/>
      <c r="F11" s="229"/>
      <c r="G11" s="229"/>
      <c r="H11" s="229"/>
      <c r="I11" s="229"/>
      <c r="J11" s="229"/>
      <c r="K11" s="229"/>
    </row>
    <row r="12" spans="3:11" ht="39.75" customHeight="1" x14ac:dyDescent="0.25">
      <c r="C12" s="326" t="s">
        <v>302</v>
      </c>
      <c r="D12" s="326"/>
      <c r="E12" s="326"/>
      <c r="F12" s="326"/>
      <c r="G12" s="326"/>
      <c r="H12" s="326"/>
      <c r="I12" s="326"/>
      <c r="J12" s="326"/>
      <c r="K12" s="326"/>
    </row>
  </sheetData>
  <mergeCells count="3">
    <mergeCell ref="C9:K9"/>
    <mergeCell ref="C10:K10"/>
    <mergeCell ref="C12:K12"/>
  </mergeCells>
  <pageMargins left="0.7" right="0.7" top="0.75" bottom="0.75" header="0.3" footer="0.3"/>
  <pageSetup orientation="portrait" horizontalDpi="4294967295" verticalDpi="4294967295"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AB98"/>
  <sheetViews>
    <sheetView tabSelected="1" topLeftCell="A19" zoomScale="70" zoomScaleNormal="70" workbookViewId="0">
      <selection activeCell="G14" sqref="G14"/>
    </sheetView>
  </sheetViews>
  <sheetFormatPr baseColWidth="10" defaultColWidth="14.42578125" defaultRowHeight="15" customHeight="1" x14ac:dyDescent="0.3"/>
  <cols>
    <col min="1" max="1" width="1.85546875" style="239" customWidth="1"/>
    <col min="2" max="2" width="36.5703125" style="291" customWidth="1"/>
    <col min="3" max="7" width="10.7109375" style="239" customWidth="1"/>
    <col min="8" max="8" width="11.5703125" style="239" customWidth="1"/>
    <col min="9" max="9" width="9.28515625" style="239" customWidth="1"/>
    <col min="10" max="10" width="15.5703125" style="239" customWidth="1"/>
    <col min="11" max="11" width="9.7109375" style="239" bestFit="1" customWidth="1"/>
    <col min="12" max="12" width="12.140625" style="273" customWidth="1"/>
    <col min="13" max="13" width="6.85546875" style="239" customWidth="1"/>
    <col min="14" max="14" width="10.85546875" style="239" customWidth="1"/>
    <col min="15" max="15" width="6.140625" style="239" customWidth="1"/>
    <col min="16" max="16" width="10.7109375" style="239" customWidth="1"/>
    <col min="17" max="17" width="12.42578125" style="239" customWidth="1"/>
    <col min="18" max="18" width="13.42578125" style="239" customWidth="1"/>
    <col min="19" max="19" width="10.7109375" style="239" customWidth="1"/>
    <col min="20" max="20" width="19.140625" style="239" customWidth="1"/>
    <col min="21" max="21" width="32.140625" style="239" customWidth="1"/>
    <col min="22" max="24" width="14.42578125" style="239"/>
    <col min="25" max="25" width="39" style="239" customWidth="1"/>
    <col min="26" max="16384" width="14.42578125" style="239"/>
  </cols>
  <sheetData>
    <row r="1" spans="2:28" ht="15" customHeight="1" thickBot="1" x14ac:dyDescent="0.35"/>
    <row r="2" spans="2:28" ht="16.5" x14ac:dyDescent="0.3">
      <c r="B2" s="355" t="s">
        <v>19</v>
      </c>
      <c r="C2" s="358" t="s">
        <v>408</v>
      </c>
      <c r="D2" s="359"/>
      <c r="E2" s="359"/>
      <c r="F2" s="359"/>
      <c r="G2" s="359"/>
      <c r="H2" s="359"/>
      <c r="I2" s="359"/>
      <c r="J2" s="359"/>
      <c r="K2" s="359"/>
      <c r="L2" s="359"/>
      <c r="M2" s="359"/>
      <c r="N2" s="359"/>
      <c r="O2" s="359"/>
      <c r="P2" s="359"/>
      <c r="Q2" s="360"/>
      <c r="R2" s="366"/>
      <c r="S2" s="367"/>
      <c r="T2" s="368"/>
    </row>
    <row r="3" spans="2:28" ht="16.5" x14ac:dyDescent="0.3">
      <c r="B3" s="356"/>
      <c r="C3" s="361"/>
      <c r="D3" s="362"/>
      <c r="E3" s="362"/>
      <c r="F3" s="362"/>
      <c r="G3" s="362"/>
      <c r="H3" s="362"/>
      <c r="I3" s="362"/>
      <c r="J3" s="362"/>
      <c r="K3" s="362"/>
      <c r="L3" s="362"/>
      <c r="M3" s="362"/>
      <c r="N3" s="362"/>
      <c r="O3" s="362"/>
      <c r="P3" s="362"/>
      <c r="Q3" s="363"/>
      <c r="R3" s="371"/>
      <c r="S3" s="372"/>
      <c r="T3" s="369"/>
    </row>
    <row r="4" spans="2:28" ht="16.5" x14ac:dyDescent="0.3">
      <c r="B4" s="356"/>
      <c r="C4" s="361"/>
      <c r="D4" s="362"/>
      <c r="E4" s="362"/>
      <c r="F4" s="362"/>
      <c r="G4" s="362"/>
      <c r="H4" s="362"/>
      <c r="I4" s="362"/>
      <c r="J4" s="362"/>
      <c r="K4" s="362"/>
      <c r="L4" s="362"/>
      <c r="M4" s="362"/>
      <c r="N4" s="362"/>
      <c r="O4" s="362"/>
      <c r="P4" s="362"/>
      <c r="Q4" s="363"/>
      <c r="R4" s="371"/>
      <c r="S4" s="372"/>
      <c r="T4" s="369"/>
    </row>
    <row r="5" spans="2:28" ht="17.25" thickBot="1" x14ac:dyDescent="0.35">
      <c r="B5" s="357"/>
      <c r="C5" s="364"/>
      <c r="D5" s="348"/>
      <c r="E5" s="348"/>
      <c r="F5" s="348"/>
      <c r="G5" s="348"/>
      <c r="H5" s="348"/>
      <c r="I5" s="348"/>
      <c r="J5" s="348"/>
      <c r="K5" s="348"/>
      <c r="L5" s="348"/>
      <c r="M5" s="348"/>
      <c r="N5" s="348"/>
      <c r="O5" s="348"/>
      <c r="P5" s="348"/>
      <c r="Q5" s="365"/>
      <c r="R5" s="373"/>
      <c r="S5" s="374"/>
      <c r="T5" s="370"/>
    </row>
    <row r="6" spans="2:28" ht="17.25" thickBot="1" x14ac:dyDescent="0.35">
      <c r="B6" s="302" t="s">
        <v>11</v>
      </c>
      <c r="C6" s="353">
        <v>44545</v>
      </c>
      <c r="D6" s="354"/>
    </row>
    <row r="7" spans="2:28" ht="15" customHeight="1" thickBot="1" x14ac:dyDescent="0.35"/>
    <row r="8" spans="2:28" ht="17.25" thickBot="1" x14ac:dyDescent="0.35">
      <c r="B8" s="303">
        <v>1</v>
      </c>
      <c r="C8" s="333">
        <v>2</v>
      </c>
      <c r="D8" s="334"/>
      <c r="E8" s="334"/>
      <c r="F8" s="334"/>
      <c r="G8" s="334"/>
      <c r="H8" s="334"/>
      <c r="I8" s="334"/>
      <c r="J8" s="335"/>
      <c r="K8" s="288"/>
      <c r="L8" s="288"/>
      <c r="M8" s="338">
        <v>3</v>
      </c>
      <c r="N8" s="339"/>
      <c r="O8" s="338">
        <v>4</v>
      </c>
      <c r="P8" s="339"/>
      <c r="Q8" s="338">
        <v>5</v>
      </c>
      <c r="R8" s="340"/>
      <c r="S8" s="340"/>
      <c r="T8" s="331">
        <v>6</v>
      </c>
      <c r="U8" s="332"/>
    </row>
    <row r="9" spans="2:28" ht="47.25" customHeight="1" thickBot="1" x14ac:dyDescent="0.35">
      <c r="B9" s="345" t="s">
        <v>407</v>
      </c>
      <c r="C9" s="347" t="s">
        <v>0</v>
      </c>
      <c r="D9" s="348"/>
      <c r="E9" s="348"/>
      <c r="F9" s="348"/>
      <c r="G9" s="348"/>
      <c r="H9" s="343" t="s">
        <v>6</v>
      </c>
      <c r="I9" s="349"/>
      <c r="J9" s="327" t="s">
        <v>337</v>
      </c>
      <c r="K9" s="336"/>
      <c r="L9" s="328"/>
      <c r="M9" s="350" t="s">
        <v>7</v>
      </c>
      <c r="N9" s="351"/>
      <c r="O9" s="343" t="s">
        <v>8</v>
      </c>
      <c r="P9" s="351"/>
      <c r="Q9" s="341" t="s">
        <v>9</v>
      </c>
      <c r="R9" s="341" t="s">
        <v>10</v>
      </c>
      <c r="S9" s="343" t="s">
        <v>13</v>
      </c>
      <c r="T9" s="327" t="s">
        <v>14</v>
      </c>
      <c r="U9" s="328"/>
    </row>
    <row r="10" spans="2:28" ht="47.25" customHeight="1" thickBot="1" x14ac:dyDescent="0.35">
      <c r="B10" s="346"/>
      <c r="C10" s="240" t="s">
        <v>1</v>
      </c>
      <c r="D10" s="241" t="s">
        <v>2</v>
      </c>
      <c r="E10" s="242" t="s">
        <v>3</v>
      </c>
      <c r="F10" s="243" t="s">
        <v>4</v>
      </c>
      <c r="G10" s="244" t="s">
        <v>5</v>
      </c>
      <c r="H10" s="344"/>
      <c r="I10" s="348"/>
      <c r="J10" s="329"/>
      <c r="K10" s="337"/>
      <c r="L10" s="330"/>
      <c r="M10" s="348"/>
      <c r="N10" s="352"/>
      <c r="O10" s="344"/>
      <c r="P10" s="352"/>
      <c r="Q10" s="342"/>
      <c r="R10" s="342"/>
      <c r="S10" s="344"/>
      <c r="T10" s="329"/>
      <c r="U10" s="330"/>
    </row>
    <row r="11" spans="2:28" ht="51.75" customHeight="1" thickBot="1" x14ac:dyDescent="0.35">
      <c r="B11" s="525" t="s">
        <v>430</v>
      </c>
      <c r="C11" s="245"/>
      <c r="D11" s="246">
        <v>1</v>
      </c>
      <c r="E11" s="246">
        <v>1</v>
      </c>
      <c r="F11" s="246"/>
      <c r="G11" s="247">
        <f t="shared" ref="G11:G45" si="0">SUM(C11:F11)</f>
        <v>2</v>
      </c>
      <c r="H11" s="247" t="str">
        <f>IF(G11=0,0,IF(($C11/$G11)&gt;=0.2,"Extremo",+IF((($C11/G11)+($D11/$G11))&gt;=0.3,"Alto",+IF((($C11/$G11)+($D11/$G11)+($E11/$G11))&gt;=0.4,"Moderado",+IF(($C11/$G11)+($D11/$G11)+($E11/$G11)+($F11/$G11)&gt;=0.5,"Bajo",IF(G11=0,0))))))</f>
        <v>Alto</v>
      </c>
      <c r="I11" s="248">
        <f t="shared" ref="I11:K45" si="1">(IF(H11="Extremo",50%,(IF(H11="Alto",40%,IF(H11="Moderado",15%,IF(H11="Bajo",10%,0))))))</f>
        <v>0.4</v>
      </c>
      <c r="J11" s="289" t="e">
        <f>'ANALISIS OCI'!AC9</f>
        <v>#DIV/0!</v>
      </c>
      <c r="K11" s="289" t="e">
        <f t="shared" si="1"/>
        <v>#DIV/0!</v>
      </c>
      <c r="L11" s="289">
        <f>IF(I11=0,K11,I11)</f>
        <v>0.4</v>
      </c>
      <c r="M11" s="245" t="s">
        <v>12</v>
      </c>
      <c r="N11" s="250">
        <f t="shared" ref="N11:N45" si="2">IF(M11="Si",100%,IF(M11="No",0,0))</f>
        <v>0</v>
      </c>
      <c r="O11" s="245" t="s">
        <v>12</v>
      </c>
      <c r="P11" s="250">
        <f t="shared" ref="P11:P45" si="3">IF(O11="Si",20%,IF(O11="No",0,0))</f>
        <v>0</v>
      </c>
      <c r="Q11" s="251">
        <v>43360</v>
      </c>
      <c r="R11" s="252">
        <f t="shared" ref="R11:R45" si="4">+$C$6-Q11</f>
        <v>1185</v>
      </c>
      <c r="S11" s="253">
        <f t="shared" ref="S11:S45" si="5">IF(R11&gt;=1080,30%,IF(R11&gt;=720,20%,IF(R11&gt;=360,10%,IF(R11&lt;=359,0%,0))))</f>
        <v>0.3</v>
      </c>
      <c r="T11" s="290">
        <f>IF(N11=100%,100%,(L11+P11+S11))</f>
        <v>0.7</v>
      </c>
      <c r="U11" s="291" t="str">
        <f>+IF(T11&gt;=85%,$AB$12,IF(AND( T11&gt;65%,T11&lt;85%),$AB$13,$AB$14))</f>
        <v xml:space="preserve">Incluir en el ciclo vigente de acuerdo a disponibilidad de recursos </v>
      </c>
      <c r="X11" s="274"/>
      <c r="Y11" s="274"/>
      <c r="Z11" s="274"/>
      <c r="AA11" s="274"/>
    </row>
    <row r="12" spans="2:28" ht="43.5" customHeight="1" thickBot="1" x14ac:dyDescent="0.35">
      <c r="B12" s="501" t="s">
        <v>431</v>
      </c>
      <c r="C12" s="255"/>
      <c r="D12" s="256">
        <v>1</v>
      </c>
      <c r="E12" s="256"/>
      <c r="F12" s="256"/>
      <c r="G12" s="257">
        <f t="shared" si="0"/>
        <v>1</v>
      </c>
      <c r="H12" s="247" t="str">
        <f t="shared" ref="H12:H45" si="6">IF(G12=0,0,IF(($C12/$G12)&gt;=0.2,"Extremo",+IF((($C12/G12)+($D12/$G12))&gt;=0.3,"Alto",+IF((($C12/$G12)+($D12/$G12)+($E12/$G12))&gt;=0.4,"Moderado",+IF(($C12/$G12)+($D12/$G12)+($E12/$G12)+($F12/$G12)&gt;=0.5,"Bajo",IF(G12=0,0))))))</f>
        <v>Alto</v>
      </c>
      <c r="I12" s="258">
        <f t="shared" si="1"/>
        <v>0.4</v>
      </c>
      <c r="J12" s="249" t="e">
        <f>'ANALISIS OCI'!AC10</f>
        <v>#DIV/0!</v>
      </c>
      <c r="K12" s="249" t="e">
        <f t="shared" ref="K12:K75" si="7">+IF(J12=$Z$13,$X$13,IF(J12=$Z$14,$X$14,IF(J12=$Z$15,$X$15,IF(J12=$Z$16,$X$16,IF(J12=$Z$17,$X$17)))))</f>
        <v>#DIV/0!</v>
      </c>
      <c r="L12" s="289">
        <f t="shared" ref="L12:L45" si="8">IF(I12=0,K12,I12)</f>
        <v>0.4</v>
      </c>
      <c r="M12" s="255" t="s">
        <v>12</v>
      </c>
      <c r="N12" s="260">
        <f t="shared" si="2"/>
        <v>0</v>
      </c>
      <c r="O12" s="255" t="s">
        <v>12</v>
      </c>
      <c r="P12" s="260">
        <f t="shared" si="3"/>
        <v>0</v>
      </c>
      <c r="Q12" s="261">
        <v>44406</v>
      </c>
      <c r="R12" s="262">
        <f t="shared" si="4"/>
        <v>139</v>
      </c>
      <c r="S12" s="263">
        <f t="shared" si="5"/>
        <v>0</v>
      </c>
      <c r="T12" s="254">
        <f t="shared" ref="T12:T45" si="9">IF(N12=100%,100%,(L12+P12+S12))</f>
        <v>0.4</v>
      </c>
      <c r="U12" s="291" t="str">
        <f t="shared" ref="U12:U75" si="10">+IF(T12&gt;=85%,$AB$12,IF(AND( T12&gt;65%,T12&lt;85%),$AB$13,$AB$14))</f>
        <v>Incluir en ciclos posteriores de auditoría</v>
      </c>
      <c r="X12" s="274"/>
      <c r="Z12" s="274"/>
      <c r="AA12" s="274"/>
      <c r="AB12" s="239" t="s">
        <v>360</v>
      </c>
    </row>
    <row r="13" spans="2:28" ht="43.5" customHeight="1" thickBot="1" x14ac:dyDescent="0.35">
      <c r="B13" s="524" t="s">
        <v>432</v>
      </c>
      <c r="C13" s="255">
        <v>2</v>
      </c>
      <c r="D13" s="256"/>
      <c r="E13" s="256"/>
      <c r="F13" s="256"/>
      <c r="G13" s="257">
        <f t="shared" si="0"/>
        <v>2</v>
      </c>
      <c r="H13" s="247" t="str">
        <f t="shared" si="6"/>
        <v>Extremo</v>
      </c>
      <c r="I13" s="258">
        <f t="shared" si="1"/>
        <v>0.5</v>
      </c>
      <c r="J13" s="249" t="e">
        <f>'ANALISIS OCI'!AC11</f>
        <v>#DIV/0!</v>
      </c>
      <c r="K13" s="249" t="e">
        <f t="shared" si="7"/>
        <v>#DIV/0!</v>
      </c>
      <c r="L13" s="289">
        <f t="shared" si="8"/>
        <v>0.5</v>
      </c>
      <c r="M13" s="255" t="s">
        <v>12</v>
      </c>
      <c r="N13" s="260">
        <f t="shared" si="2"/>
        <v>0</v>
      </c>
      <c r="O13" s="255" t="s">
        <v>12</v>
      </c>
      <c r="P13" s="260">
        <f t="shared" si="3"/>
        <v>0</v>
      </c>
      <c r="Q13" s="261">
        <v>43287</v>
      </c>
      <c r="R13" s="262">
        <f t="shared" si="4"/>
        <v>1258</v>
      </c>
      <c r="S13" s="263">
        <f t="shared" si="5"/>
        <v>0.3</v>
      </c>
      <c r="T13" s="254">
        <f t="shared" si="9"/>
        <v>0.8</v>
      </c>
      <c r="U13" s="291" t="str">
        <f t="shared" si="10"/>
        <v xml:space="preserve">Incluir en el ciclo vigente de acuerdo a disponibilidad de recursos </v>
      </c>
      <c r="X13" s="274"/>
      <c r="Z13" s="274"/>
      <c r="AA13" s="274"/>
      <c r="AB13" s="274" t="s">
        <v>361</v>
      </c>
    </row>
    <row r="14" spans="2:28" ht="43.5" customHeight="1" thickBot="1" x14ac:dyDescent="0.35">
      <c r="B14" s="502" t="s">
        <v>425</v>
      </c>
      <c r="C14" s="255"/>
      <c r="D14" s="256">
        <v>1</v>
      </c>
      <c r="E14" s="256"/>
      <c r="F14" s="256"/>
      <c r="G14" s="257">
        <f t="shared" si="0"/>
        <v>1</v>
      </c>
      <c r="H14" s="247" t="str">
        <f t="shared" si="6"/>
        <v>Alto</v>
      </c>
      <c r="I14" s="258">
        <f t="shared" si="1"/>
        <v>0.4</v>
      </c>
      <c r="J14" s="249" t="e">
        <f>'ANALISIS OCI'!AC12</f>
        <v>#DIV/0!</v>
      </c>
      <c r="K14" s="249" t="e">
        <f t="shared" si="7"/>
        <v>#DIV/0!</v>
      </c>
      <c r="L14" s="289">
        <f t="shared" si="8"/>
        <v>0.4</v>
      </c>
      <c r="M14" s="255" t="s">
        <v>12</v>
      </c>
      <c r="N14" s="260">
        <f t="shared" si="2"/>
        <v>0</v>
      </c>
      <c r="O14" s="255" t="s">
        <v>12</v>
      </c>
      <c r="P14" s="260">
        <f t="shared" si="3"/>
        <v>0</v>
      </c>
      <c r="Q14" s="261">
        <v>44530</v>
      </c>
      <c r="R14" s="262">
        <f t="shared" si="4"/>
        <v>15</v>
      </c>
      <c r="S14" s="263">
        <f t="shared" si="5"/>
        <v>0</v>
      </c>
      <c r="T14" s="254">
        <f t="shared" si="9"/>
        <v>0.4</v>
      </c>
      <c r="U14" s="291" t="str">
        <f t="shared" si="10"/>
        <v>Incluir en ciclos posteriores de auditoría</v>
      </c>
      <c r="X14" s="274"/>
      <c r="Z14" s="274"/>
      <c r="AA14" s="274"/>
      <c r="AB14" s="274" t="s">
        <v>359</v>
      </c>
    </row>
    <row r="15" spans="2:28" ht="43.5" customHeight="1" thickBot="1" x14ac:dyDescent="0.35">
      <c r="B15" s="502" t="s">
        <v>426</v>
      </c>
      <c r="C15" s="255"/>
      <c r="D15" s="256">
        <v>2</v>
      </c>
      <c r="E15" s="256"/>
      <c r="F15" s="256"/>
      <c r="G15" s="257">
        <f t="shared" si="0"/>
        <v>2</v>
      </c>
      <c r="H15" s="247" t="str">
        <f t="shared" si="6"/>
        <v>Alto</v>
      </c>
      <c r="I15" s="258">
        <f t="shared" si="1"/>
        <v>0.4</v>
      </c>
      <c r="J15" s="249" t="e">
        <f>'ANALISIS OCI'!AC13</f>
        <v>#DIV/0!</v>
      </c>
      <c r="K15" s="249" t="e">
        <f t="shared" si="7"/>
        <v>#DIV/0!</v>
      </c>
      <c r="L15" s="289">
        <f t="shared" si="8"/>
        <v>0.4</v>
      </c>
      <c r="M15" s="255" t="s">
        <v>12</v>
      </c>
      <c r="N15" s="260">
        <f t="shared" si="2"/>
        <v>0</v>
      </c>
      <c r="O15" s="255" t="s">
        <v>12</v>
      </c>
      <c r="P15" s="260">
        <f t="shared" si="3"/>
        <v>0</v>
      </c>
      <c r="Q15" s="261">
        <v>43794</v>
      </c>
      <c r="R15" s="262">
        <f t="shared" si="4"/>
        <v>751</v>
      </c>
      <c r="S15" s="263">
        <f t="shared" si="5"/>
        <v>0.2</v>
      </c>
      <c r="T15" s="254">
        <f t="shared" si="9"/>
        <v>0.60000000000000009</v>
      </c>
      <c r="U15" s="291" t="str">
        <f t="shared" si="10"/>
        <v>Incluir en ciclos posteriores de auditoría</v>
      </c>
      <c r="X15" s="274"/>
      <c r="Y15" s="274"/>
      <c r="Z15" s="274"/>
      <c r="AA15" s="274"/>
    </row>
    <row r="16" spans="2:28" ht="43.5" customHeight="1" thickBot="1" x14ac:dyDescent="0.35">
      <c r="B16" s="502" t="s">
        <v>433</v>
      </c>
      <c r="C16" s="255"/>
      <c r="D16" s="256">
        <v>1</v>
      </c>
      <c r="E16" s="256"/>
      <c r="F16" s="256"/>
      <c r="G16" s="257">
        <f t="shared" si="0"/>
        <v>1</v>
      </c>
      <c r="H16" s="247" t="str">
        <f t="shared" si="6"/>
        <v>Alto</v>
      </c>
      <c r="I16" s="258">
        <f t="shared" si="1"/>
        <v>0.4</v>
      </c>
      <c r="J16" s="249" t="e">
        <f>'ANALISIS OCI'!AC14</f>
        <v>#DIV/0!</v>
      </c>
      <c r="K16" s="249" t="e">
        <f t="shared" si="7"/>
        <v>#DIV/0!</v>
      </c>
      <c r="L16" s="289">
        <f t="shared" si="8"/>
        <v>0.4</v>
      </c>
      <c r="M16" s="255" t="s">
        <v>12</v>
      </c>
      <c r="N16" s="260">
        <f t="shared" si="2"/>
        <v>0</v>
      </c>
      <c r="O16" s="255" t="s">
        <v>12</v>
      </c>
      <c r="P16" s="260">
        <f t="shared" si="3"/>
        <v>0</v>
      </c>
      <c r="Q16" s="261">
        <v>44053</v>
      </c>
      <c r="R16" s="262">
        <f t="shared" si="4"/>
        <v>492</v>
      </c>
      <c r="S16" s="263">
        <f t="shared" si="5"/>
        <v>0.1</v>
      </c>
      <c r="T16" s="254">
        <f t="shared" si="9"/>
        <v>0.5</v>
      </c>
      <c r="U16" s="291" t="str">
        <f t="shared" si="10"/>
        <v>Incluir en ciclos posteriores de auditoría</v>
      </c>
      <c r="X16" s="274"/>
      <c r="Y16" s="274"/>
      <c r="Z16" s="274"/>
      <c r="AA16" s="274"/>
    </row>
    <row r="17" spans="2:27" ht="43.5" customHeight="1" thickBot="1" x14ac:dyDescent="0.35">
      <c r="B17" s="502" t="s">
        <v>435</v>
      </c>
      <c r="C17" s="255"/>
      <c r="D17" s="256"/>
      <c r="E17" s="256">
        <v>1</v>
      </c>
      <c r="F17" s="256"/>
      <c r="G17" s="257">
        <f t="shared" si="0"/>
        <v>1</v>
      </c>
      <c r="H17" s="247" t="str">
        <f t="shared" si="6"/>
        <v>Moderado</v>
      </c>
      <c r="I17" s="258">
        <f t="shared" si="1"/>
        <v>0.15</v>
      </c>
      <c r="J17" s="249" t="e">
        <f>'ANALISIS OCI'!AC15</f>
        <v>#DIV/0!</v>
      </c>
      <c r="K17" s="249" t="e">
        <f t="shared" si="7"/>
        <v>#DIV/0!</v>
      </c>
      <c r="L17" s="289">
        <f t="shared" si="8"/>
        <v>0.15</v>
      </c>
      <c r="M17" s="255" t="s">
        <v>12</v>
      </c>
      <c r="N17" s="260">
        <f t="shared" si="2"/>
        <v>0</v>
      </c>
      <c r="O17" s="255" t="s">
        <v>12</v>
      </c>
      <c r="P17" s="260">
        <f t="shared" si="3"/>
        <v>0</v>
      </c>
      <c r="Q17" s="261">
        <v>44162</v>
      </c>
      <c r="R17" s="262">
        <f t="shared" si="4"/>
        <v>383</v>
      </c>
      <c r="S17" s="263">
        <f t="shared" si="5"/>
        <v>0.1</v>
      </c>
      <c r="T17" s="254">
        <f t="shared" si="9"/>
        <v>0.25</v>
      </c>
      <c r="U17" s="291" t="str">
        <f t="shared" si="10"/>
        <v>Incluir en ciclos posteriores de auditoría</v>
      </c>
      <c r="X17" s="274"/>
      <c r="Y17" s="274"/>
      <c r="Z17" s="274"/>
      <c r="AA17" s="274"/>
    </row>
    <row r="18" spans="2:27" ht="43.5" customHeight="1" thickBot="1" x14ac:dyDescent="0.35">
      <c r="B18" s="502" t="s">
        <v>434</v>
      </c>
      <c r="C18" s="255">
        <v>2</v>
      </c>
      <c r="D18" s="256">
        <v>3</v>
      </c>
      <c r="E18" s="256"/>
      <c r="F18" s="256"/>
      <c r="G18" s="257">
        <f t="shared" si="0"/>
        <v>5</v>
      </c>
      <c r="H18" s="247" t="str">
        <f t="shared" si="6"/>
        <v>Extremo</v>
      </c>
      <c r="I18" s="258">
        <f t="shared" si="1"/>
        <v>0.5</v>
      </c>
      <c r="J18" s="249" t="e">
        <f>'ANALISIS OCI'!AC16</f>
        <v>#DIV/0!</v>
      </c>
      <c r="K18" s="249" t="e">
        <f t="shared" si="7"/>
        <v>#DIV/0!</v>
      </c>
      <c r="L18" s="289">
        <f t="shared" si="8"/>
        <v>0.5</v>
      </c>
      <c r="M18" s="255" t="s">
        <v>12</v>
      </c>
      <c r="N18" s="260">
        <f t="shared" si="2"/>
        <v>0</v>
      </c>
      <c r="O18" s="255" t="s">
        <v>12</v>
      </c>
      <c r="P18" s="260">
        <f t="shared" si="3"/>
        <v>0</v>
      </c>
      <c r="Q18" s="261">
        <v>43955</v>
      </c>
      <c r="R18" s="262">
        <f t="shared" si="4"/>
        <v>590</v>
      </c>
      <c r="S18" s="263">
        <f t="shared" si="5"/>
        <v>0.1</v>
      </c>
      <c r="T18" s="254">
        <f t="shared" si="9"/>
        <v>0.6</v>
      </c>
      <c r="U18" s="291" t="str">
        <f t="shared" si="10"/>
        <v>Incluir en ciclos posteriores de auditoría</v>
      </c>
      <c r="X18" s="274"/>
      <c r="Y18" s="274"/>
      <c r="Z18" s="274"/>
      <c r="AA18" s="274"/>
    </row>
    <row r="19" spans="2:27" ht="43.5" customHeight="1" thickBot="1" x14ac:dyDescent="0.35">
      <c r="B19" s="502" t="s">
        <v>427</v>
      </c>
      <c r="C19" s="255">
        <v>1</v>
      </c>
      <c r="D19" s="256"/>
      <c r="E19" s="256"/>
      <c r="F19" s="256"/>
      <c r="G19" s="257">
        <f t="shared" si="0"/>
        <v>1</v>
      </c>
      <c r="H19" s="247" t="str">
        <f t="shared" si="6"/>
        <v>Extremo</v>
      </c>
      <c r="I19" s="258">
        <f t="shared" si="1"/>
        <v>0.5</v>
      </c>
      <c r="J19" s="249" t="e">
        <f>'ANALISIS OCI'!AC17</f>
        <v>#DIV/0!</v>
      </c>
      <c r="K19" s="249" t="e">
        <f t="shared" si="7"/>
        <v>#DIV/0!</v>
      </c>
      <c r="L19" s="289">
        <f t="shared" si="8"/>
        <v>0.5</v>
      </c>
      <c r="M19" s="255" t="s">
        <v>12</v>
      </c>
      <c r="N19" s="260">
        <f t="shared" si="2"/>
        <v>0</v>
      </c>
      <c r="O19" s="255" t="s">
        <v>12</v>
      </c>
      <c r="P19" s="260">
        <f t="shared" si="3"/>
        <v>0</v>
      </c>
      <c r="Q19" s="261">
        <v>44363</v>
      </c>
      <c r="R19" s="262">
        <f t="shared" si="4"/>
        <v>182</v>
      </c>
      <c r="S19" s="263">
        <f t="shared" si="5"/>
        <v>0</v>
      </c>
      <c r="T19" s="254">
        <f t="shared" si="9"/>
        <v>0.5</v>
      </c>
      <c r="U19" s="291" t="str">
        <f t="shared" si="10"/>
        <v>Incluir en ciclos posteriores de auditoría</v>
      </c>
    </row>
    <row r="20" spans="2:27" ht="43.5" customHeight="1" thickBot="1" x14ac:dyDescent="0.35">
      <c r="B20" s="502" t="s">
        <v>428</v>
      </c>
      <c r="C20" s="255">
        <v>1</v>
      </c>
      <c r="D20" s="256">
        <v>1</v>
      </c>
      <c r="E20" s="256"/>
      <c r="F20" s="256"/>
      <c r="G20" s="257">
        <f t="shared" si="0"/>
        <v>2</v>
      </c>
      <c r="H20" s="247" t="str">
        <f t="shared" si="6"/>
        <v>Extremo</v>
      </c>
      <c r="I20" s="258">
        <f t="shared" si="1"/>
        <v>0.5</v>
      </c>
      <c r="J20" s="249" t="e">
        <f>'ANALISIS OCI'!AC18</f>
        <v>#DIV/0!</v>
      </c>
      <c r="K20" s="249" t="e">
        <f t="shared" si="7"/>
        <v>#DIV/0!</v>
      </c>
      <c r="L20" s="289">
        <f t="shared" si="8"/>
        <v>0.5</v>
      </c>
      <c r="M20" s="255" t="s">
        <v>12</v>
      </c>
      <c r="N20" s="260">
        <f t="shared" si="2"/>
        <v>0</v>
      </c>
      <c r="O20" s="255" t="s">
        <v>12</v>
      </c>
      <c r="P20" s="260">
        <f t="shared" si="3"/>
        <v>0</v>
      </c>
      <c r="Q20" s="261">
        <v>43628</v>
      </c>
      <c r="R20" s="262">
        <f t="shared" si="4"/>
        <v>917</v>
      </c>
      <c r="S20" s="263">
        <f t="shared" si="5"/>
        <v>0.2</v>
      </c>
      <c r="T20" s="254">
        <f t="shared" si="9"/>
        <v>0.7</v>
      </c>
      <c r="U20" s="291" t="str">
        <f t="shared" si="10"/>
        <v xml:space="preserve">Incluir en el ciclo vigente de acuerdo a disponibilidad de recursos </v>
      </c>
    </row>
    <row r="21" spans="2:27" ht="43.5" customHeight="1" thickBot="1" x14ac:dyDescent="0.35">
      <c r="B21" s="524" t="s">
        <v>429</v>
      </c>
      <c r="C21" s="255">
        <v>5</v>
      </c>
      <c r="D21" s="256">
        <v>2</v>
      </c>
      <c r="E21" s="256"/>
      <c r="F21" s="256"/>
      <c r="G21" s="257">
        <f t="shared" si="0"/>
        <v>7</v>
      </c>
      <c r="H21" s="247" t="str">
        <f t="shared" si="6"/>
        <v>Extremo</v>
      </c>
      <c r="I21" s="258">
        <f t="shared" si="1"/>
        <v>0.5</v>
      </c>
      <c r="J21" s="249" t="e">
        <f>'ANALISIS OCI'!AC19</f>
        <v>#DIV/0!</v>
      </c>
      <c r="K21" s="249" t="e">
        <f t="shared" si="7"/>
        <v>#DIV/0!</v>
      </c>
      <c r="L21" s="289">
        <f t="shared" si="8"/>
        <v>0.5</v>
      </c>
      <c r="M21" s="255" t="s">
        <v>12</v>
      </c>
      <c r="N21" s="260">
        <f t="shared" si="2"/>
        <v>0</v>
      </c>
      <c r="O21" s="255" t="s">
        <v>12</v>
      </c>
      <c r="P21" s="260">
        <f t="shared" si="3"/>
        <v>0</v>
      </c>
      <c r="Q21" s="261">
        <v>43046</v>
      </c>
      <c r="R21" s="262">
        <f t="shared" si="4"/>
        <v>1499</v>
      </c>
      <c r="S21" s="263">
        <f t="shared" si="5"/>
        <v>0.3</v>
      </c>
      <c r="T21" s="254">
        <f t="shared" si="9"/>
        <v>0.8</v>
      </c>
      <c r="U21" s="291" t="str">
        <f>+IF(T21&gt;=85%,$AB$12,IF(AND( T21&gt;65%,T21&lt;85%),$AB$13,$AB$14))</f>
        <v xml:space="preserve">Incluir en el ciclo vigente de acuerdo a disponibilidad de recursos </v>
      </c>
    </row>
    <row r="22" spans="2:27" ht="43.5" customHeight="1" thickBot="1" x14ac:dyDescent="0.35">
      <c r="B22" s="304" t="s">
        <v>16</v>
      </c>
      <c r="C22" s="255"/>
      <c r="D22" s="256"/>
      <c r="E22" s="256"/>
      <c r="F22" s="256"/>
      <c r="G22" s="257">
        <f t="shared" si="0"/>
        <v>0</v>
      </c>
      <c r="H22" s="247">
        <f t="shared" si="6"/>
        <v>0</v>
      </c>
      <c r="I22" s="258">
        <f t="shared" si="1"/>
        <v>0</v>
      </c>
      <c r="J22" s="249" t="e">
        <f>'ANALISIS OCI'!AC20</f>
        <v>#DIV/0!</v>
      </c>
      <c r="K22" s="249" t="e">
        <f t="shared" si="7"/>
        <v>#DIV/0!</v>
      </c>
      <c r="L22" s="289" t="e">
        <f t="shared" si="8"/>
        <v>#DIV/0!</v>
      </c>
      <c r="M22" s="255"/>
      <c r="N22" s="260">
        <f t="shared" si="2"/>
        <v>0</v>
      </c>
      <c r="O22" s="259"/>
      <c r="P22" s="260">
        <f t="shared" si="3"/>
        <v>0</v>
      </c>
      <c r="Q22" s="261"/>
      <c r="R22" s="262">
        <f t="shared" si="4"/>
        <v>44545</v>
      </c>
      <c r="S22" s="263">
        <f t="shared" si="5"/>
        <v>0.3</v>
      </c>
      <c r="T22" s="254" t="e">
        <f t="shared" si="9"/>
        <v>#DIV/0!</v>
      </c>
      <c r="U22" s="291" t="e">
        <f t="shared" si="10"/>
        <v>#DIV/0!</v>
      </c>
    </row>
    <row r="23" spans="2:27" ht="43.5" customHeight="1" thickBot="1" x14ac:dyDescent="0.35">
      <c r="B23" s="304" t="s">
        <v>17</v>
      </c>
      <c r="C23" s="255"/>
      <c r="D23" s="256"/>
      <c r="E23" s="256"/>
      <c r="F23" s="256"/>
      <c r="G23" s="257">
        <f t="shared" si="0"/>
        <v>0</v>
      </c>
      <c r="H23" s="247">
        <f t="shared" si="6"/>
        <v>0</v>
      </c>
      <c r="I23" s="258">
        <f t="shared" si="1"/>
        <v>0</v>
      </c>
      <c r="J23" s="249" t="e">
        <f>'ANALISIS OCI'!AC21</f>
        <v>#DIV/0!</v>
      </c>
      <c r="K23" s="249" t="e">
        <f t="shared" si="7"/>
        <v>#DIV/0!</v>
      </c>
      <c r="L23" s="289" t="e">
        <f t="shared" si="8"/>
        <v>#DIV/0!</v>
      </c>
      <c r="M23" s="255"/>
      <c r="N23" s="260">
        <f t="shared" si="2"/>
        <v>0</v>
      </c>
      <c r="O23" s="259"/>
      <c r="P23" s="260">
        <f t="shared" si="3"/>
        <v>0</v>
      </c>
      <c r="Q23" s="261"/>
      <c r="R23" s="262">
        <f t="shared" si="4"/>
        <v>44545</v>
      </c>
      <c r="S23" s="263">
        <f t="shared" si="5"/>
        <v>0.3</v>
      </c>
      <c r="T23" s="254" t="e">
        <f t="shared" si="9"/>
        <v>#DIV/0!</v>
      </c>
      <c r="U23" s="291" t="e">
        <f t="shared" si="10"/>
        <v>#DIV/0!</v>
      </c>
    </row>
    <row r="24" spans="2:27" ht="43.5" customHeight="1" thickBot="1" x14ac:dyDescent="0.35">
      <c r="B24" s="305" t="s">
        <v>18</v>
      </c>
      <c r="C24" s="264"/>
      <c r="D24" s="265"/>
      <c r="E24" s="265"/>
      <c r="F24" s="265"/>
      <c r="G24" s="266">
        <f t="shared" si="0"/>
        <v>0</v>
      </c>
      <c r="H24" s="247">
        <f t="shared" si="6"/>
        <v>0</v>
      </c>
      <c r="I24" s="267">
        <f t="shared" si="1"/>
        <v>0</v>
      </c>
      <c r="J24" s="249" t="e">
        <f>'ANALISIS OCI'!AC22</f>
        <v>#DIV/0!</v>
      </c>
      <c r="K24" s="249" t="e">
        <f t="shared" si="7"/>
        <v>#DIV/0!</v>
      </c>
      <c r="L24" s="289" t="e">
        <f t="shared" si="8"/>
        <v>#DIV/0!</v>
      </c>
      <c r="M24" s="264"/>
      <c r="N24" s="269">
        <f t="shared" si="2"/>
        <v>0</v>
      </c>
      <c r="O24" s="268"/>
      <c r="P24" s="269">
        <f t="shared" si="3"/>
        <v>0</v>
      </c>
      <c r="Q24" s="270"/>
      <c r="R24" s="271">
        <f t="shared" si="4"/>
        <v>44545</v>
      </c>
      <c r="S24" s="272">
        <f t="shared" si="5"/>
        <v>0.3</v>
      </c>
      <c r="T24" s="254" t="e">
        <f t="shared" si="9"/>
        <v>#DIV/0!</v>
      </c>
      <c r="U24" s="291" t="e">
        <f t="shared" si="10"/>
        <v>#DIV/0!</v>
      </c>
    </row>
    <row r="25" spans="2:27" ht="43.5" customHeight="1" thickBot="1" x14ac:dyDescent="0.35">
      <c r="B25" s="304" t="s">
        <v>23</v>
      </c>
      <c r="C25" s="255"/>
      <c r="D25" s="256"/>
      <c r="E25" s="256"/>
      <c r="F25" s="256"/>
      <c r="G25" s="257">
        <f t="shared" si="0"/>
        <v>0</v>
      </c>
      <c r="H25" s="247">
        <f t="shared" si="6"/>
        <v>0</v>
      </c>
      <c r="I25" s="258">
        <f t="shared" si="1"/>
        <v>0</v>
      </c>
      <c r="J25" s="249" t="e">
        <f>'ANALISIS OCI'!AC23</f>
        <v>#DIV/0!</v>
      </c>
      <c r="K25" s="249" t="e">
        <f t="shared" si="7"/>
        <v>#DIV/0!</v>
      </c>
      <c r="L25" s="289" t="e">
        <f t="shared" si="8"/>
        <v>#DIV/0!</v>
      </c>
      <c r="M25" s="255"/>
      <c r="N25" s="260">
        <f t="shared" si="2"/>
        <v>0</v>
      </c>
      <c r="O25" s="259"/>
      <c r="P25" s="260">
        <f t="shared" si="3"/>
        <v>0</v>
      </c>
      <c r="Q25" s="261"/>
      <c r="R25" s="262">
        <f t="shared" si="4"/>
        <v>44545</v>
      </c>
      <c r="S25" s="263">
        <f t="shared" si="5"/>
        <v>0.3</v>
      </c>
      <c r="T25" s="254" t="e">
        <f t="shared" si="9"/>
        <v>#DIV/0!</v>
      </c>
      <c r="U25" s="291" t="e">
        <f t="shared" si="10"/>
        <v>#DIV/0!</v>
      </c>
    </row>
    <row r="26" spans="2:27" ht="43.5" customHeight="1" thickBot="1" x14ac:dyDescent="0.35">
      <c r="B26" s="304" t="s">
        <v>24</v>
      </c>
      <c r="C26" s="255"/>
      <c r="D26" s="256"/>
      <c r="E26" s="256"/>
      <c r="F26" s="256"/>
      <c r="G26" s="257">
        <f t="shared" si="0"/>
        <v>0</v>
      </c>
      <c r="H26" s="247">
        <f t="shared" si="6"/>
        <v>0</v>
      </c>
      <c r="I26" s="258">
        <f t="shared" si="1"/>
        <v>0</v>
      </c>
      <c r="J26" s="249" t="e">
        <f>'ANALISIS OCI'!AC24</f>
        <v>#DIV/0!</v>
      </c>
      <c r="K26" s="249" t="e">
        <f t="shared" si="7"/>
        <v>#DIV/0!</v>
      </c>
      <c r="L26" s="289" t="e">
        <f t="shared" si="8"/>
        <v>#DIV/0!</v>
      </c>
      <c r="M26" s="255"/>
      <c r="N26" s="260">
        <f t="shared" si="2"/>
        <v>0</v>
      </c>
      <c r="O26" s="259"/>
      <c r="P26" s="260">
        <f t="shared" si="3"/>
        <v>0</v>
      </c>
      <c r="Q26" s="261"/>
      <c r="R26" s="262">
        <f t="shared" si="4"/>
        <v>44545</v>
      </c>
      <c r="S26" s="263">
        <f t="shared" si="5"/>
        <v>0.3</v>
      </c>
      <c r="T26" s="254" t="e">
        <f t="shared" si="9"/>
        <v>#DIV/0!</v>
      </c>
      <c r="U26" s="291" t="e">
        <f t="shared" si="10"/>
        <v>#DIV/0!</v>
      </c>
    </row>
    <row r="27" spans="2:27" ht="43.5" customHeight="1" thickBot="1" x14ac:dyDescent="0.35">
      <c r="B27" s="305" t="s">
        <v>25</v>
      </c>
      <c r="C27" s="264"/>
      <c r="D27" s="265"/>
      <c r="E27" s="265"/>
      <c r="F27" s="265"/>
      <c r="G27" s="266">
        <f t="shared" si="0"/>
        <v>0</v>
      </c>
      <c r="H27" s="247">
        <f t="shared" si="6"/>
        <v>0</v>
      </c>
      <c r="I27" s="267">
        <f t="shared" si="1"/>
        <v>0</v>
      </c>
      <c r="J27" s="249" t="e">
        <f>'ANALISIS OCI'!AC25</f>
        <v>#DIV/0!</v>
      </c>
      <c r="K27" s="249" t="e">
        <f t="shared" si="7"/>
        <v>#DIV/0!</v>
      </c>
      <c r="L27" s="289" t="e">
        <f t="shared" si="8"/>
        <v>#DIV/0!</v>
      </c>
      <c r="M27" s="264"/>
      <c r="N27" s="269">
        <f t="shared" si="2"/>
        <v>0</v>
      </c>
      <c r="O27" s="268"/>
      <c r="P27" s="269">
        <f t="shared" si="3"/>
        <v>0</v>
      </c>
      <c r="Q27" s="270"/>
      <c r="R27" s="271">
        <f t="shared" si="4"/>
        <v>44545</v>
      </c>
      <c r="S27" s="272">
        <f t="shared" si="5"/>
        <v>0.3</v>
      </c>
      <c r="T27" s="254" t="e">
        <f t="shared" si="9"/>
        <v>#DIV/0!</v>
      </c>
      <c r="U27" s="291" t="e">
        <f t="shared" si="10"/>
        <v>#DIV/0!</v>
      </c>
    </row>
    <row r="28" spans="2:27" ht="43.5" customHeight="1" thickBot="1" x14ac:dyDescent="0.35">
      <c r="B28" s="304" t="s">
        <v>26</v>
      </c>
      <c r="C28" s="255"/>
      <c r="D28" s="256"/>
      <c r="E28" s="256"/>
      <c r="F28" s="256"/>
      <c r="G28" s="257">
        <f t="shared" si="0"/>
        <v>0</v>
      </c>
      <c r="H28" s="247">
        <f t="shared" si="6"/>
        <v>0</v>
      </c>
      <c r="I28" s="258">
        <f t="shared" si="1"/>
        <v>0</v>
      </c>
      <c r="J28" s="249" t="e">
        <f>'ANALISIS OCI'!AC26</f>
        <v>#DIV/0!</v>
      </c>
      <c r="K28" s="249" t="e">
        <f t="shared" si="7"/>
        <v>#DIV/0!</v>
      </c>
      <c r="L28" s="289" t="e">
        <f t="shared" si="8"/>
        <v>#DIV/0!</v>
      </c>
      <c r="M28" s="255"/>
      <c r="N28" s="260">
        <f t="shared" si="2"/>
        <v>0</v>
      </c>
      <c r="O28" s="259"/>
      <c r="P28" s="260">
        <f t="shared" si="3"/>
        <v>0</v>
      </c>
      <c r="Q28" s="261"/>
      <c r="R28" s="262">
        <f t="shared" si="4"/>
        <v>44545</v>
      </c>
      <c r="S28" s="263">
        <f t="shared" si="5"/>
        <v>0.3</v>
      </c>
      <c r="T28" s="254" t="e">
        <f t="shared" si="9"/>
        <v>#DIV/0!</v>
      </c>
      <c r="U28" s="291" t="e">
        <f t="shared" si="10"/>
        <v>#DIV/0!</v>
      </c>
    </row>
    <row r="29" spans="2:27" ht="43.5" customHeight="1" thickBot="1" x14ac:dyDescent="0.35">
      <c r="B29" s="304" t="s">
        <v>27</v>
      </c>
      <c r="C29" s="255"/>
      <c r="D29" s="256"/>
      <c r="E29" s="256"/>
      <c r="F29" s="256"/>
      <c r="G29" s="257">
        <f t="shared" si="0"/>
        <v>0</v>
      </c>
      <c r="H29" s="247">
        <f t="shared" si="6"/>
        <v>0</v>
      </c>
      <c r="I29" s="258">
        <f t="shared" si="1"/>
        <v>0</v>
      </c>
      <c r="J29" s="249" t="e">
        <f>'ANALISIS OCI'!AC27</f>
        <v>#DIV/0!</v>
      </c>
      <c r="K29" s="249" t="e">
        <f t="shared" si="7"/>
        <v>#DIV/0!</v>
      </c>
      <c r="L29" s="289" t="e">
        <f t="shared" si="8"/>
        <v>#DIV/0!</v>
      </c>
      <c r="M29" s="255"/>
      <c r="N29" s="260">
        <f t="shared" si="2"/>
        <v>0</v>
      </c>
      <c r="O29" s="259"/>
      <c r="P29" s="260">
        <f t="shared" si="3"/>
        <v>0</v>
      </c>
      <c r="Q29" s="261"/>
      <c r="R29" s="262">
        <f t="shared" si="4"/>
        <v>44545</v>
      </c>
      <c r="S29" s="263">
        <f t="shared" si="5"/>
        <v>0.3</v>
      </c>
      <c r="T29" s="254" t="e">
        <f t="shared" si="9"/>
        <v>#DIV/0!</v>
      </c>
      <c r="U29" s="291" t="e">
        <f t="shared" si="10"/>
        <v>#DIV/0!</v>
      </c>
    </row>
    <row r="30" spans="2:27" ht="43.5" customHeight="1" thickBot="1" x14ac:dyDescent="0.35">
      <c r="B30" s="305" t="s">
        <v>28</v>
      </c>
      <c r="C30" s="264"/>
      <c r="D30" s="265"/>
      <c r="E30" s="265"/>
      <c r="F30" s="265"/>
      <c r="G30" s="266">
        <f t="shared" si="0"/>
        <v>0</v>
      </c>
      <c r="H30" s="247">
        <f t="shared" si="6"/>
        <v>0</v>
      </c>
      <c r="I30" s="267">
        <f t="shared" si="1"/>
        <v>0</v>
      </c>
      <c r="J30" s="249" t="e">
        <f>'ANALISIS OCI'!AC28</f>
        <v>#DIV/0!</v>
      </c>
      <c r="K30" s="249" t="e">
        <f t="shared" si="7"/>
        <v>#DIV/0!</v>
      </c>
      <c r="L30" s="289" t="e">
        <f t="shared" si="8"/>
        <v>#DIV/0!</v>
      </c>
      <c r="M30" s="264"/>
      <c r="N30" s="269">
        <f t="shared" si="2"/>
        <v>0</v>
      </c>
      <c r="O30" s="268"/>
      <c r="P30" s="269">
        <f t="shared" si="3"/>
        <v>0</v>
      </c>
      <c r="Q30" s="270"/>
      <c r="R30" s="271">
        <f t="shared" si="4"/>
        <v>44545</v>
      </c>
      <c r="S30" s="272">
        <f t="shared" si="5"/>
        <v>0.3</v>
      </c>
      <c r="T30" s="254" t="e">
        <f t="shared" si="9"/>
        <v>#DIV/0!</v>
      </c>
      <c r="U30" s="291" t="e">
        <f t="shared" si="10"/>
        <v>#DIV/0!</v>
      </c>
    </row>
    <row r="31" spans="2:27" ht="43.5" customHeight="1" thickBot="1" x14ac:dyDescent="0.35">
      <c r="B31" s="304" t="s">
        <v>29</v>
      </c>
      <c r="C31" s="255"/>
      <c r="D31" s="256"/>
      <c r="E31" s="256"/>
      <c r="F31" s="256"/>
      <c r="G31" s="257">
        <f t="shared" si="0"/>
        <v>0</v>
      </c>
      <c r="H31" s="247">
        <f t="shared" si="6"/>
        <v>0</v>
      </c>
      <c r="I31" s="258">
        <f t="shared" si="1"/>
        <v>0</v>
      </c>
      <c r="J31" s="249" t="e">
        <f>'ANALISIS OCI'!AC29</f>
        <v>#DIV/0!</v>
      </c>
      <c r="K31" s="249" t="e">
        <f t="shared" si="7"/>
        <v>#DIV/0!</v>
      </c>
      <c r="L31" s="289" t="e">
        <f t="shared" si="8"/>
        <v>#DIV/0!</v>
      </c>
      <c r="M31" s="255"/>
      <c r="N31" s="260">
        <f t="shared" si="2"/>
        <v>0</v>
      </c>
      <c r="O31" s="259"/>
      <c r="P31" s="260">
        <f t="shared" si="3"/>
        <v>0</v>
      </c>
      <c r="Q31" s="261"/>
      <c r="R31" s="262">
        <f t="shared" si="4"/>
        <v>44545</v>
      </c>
      <c r="S31" s="263">
        <f t="shared" si="5"/>
        <v>0.3</v>
      </c>
      <c r="T31" s="254" t="e">
        <f t="shared" si="9"/>
        <v>#DIV/0!</v>
      </c>
      <c r="U31" s="291" t="e">
        <f t="shared" si="10"/>
        <v>#DIV/0!</v>
      </c>
    </row>
    <row r="32" spans="2:27" ht="43.5" customHeight="1" thickBot="1" x14ac:dyDescent="0.35">
      <c r="B32" s="304" t="s">
        <v>30</v>
      </c>
      <c r="C32" s="255"/>
      <c r="D32" s="256"/>
      <c r="E32" s="256"/>
      <c r="F32" s="256"/>
      <c r="G32" s="257">
        <f t="shared" si="0"/>
        <v>0</v>
      </c>
      <c r="H32" s="247">
        <f t="shared" si="6"/>
        <v>0</v>
      </c>
      <c r="I32" s="258">
        <f t="shared" si="1"/>
        <v>0</v>
      </c>
      <c r="J32" s="249" t="e">
        <f>'ANALISIS OCI'!AC30</f>
        <v>#DIV/0!</v>
      </c>
      <c r="K32" s="249" t="e">
        <f t="shared" si="7"/>
        <v>#DIV/0!</v>
      </c>
      <c r="L32" s="289" t="e">
        <f t="shared" si="8"/>
        <v>#DIV/0!</v>
      </c>
      <c r="M32" s="255"/>
      <c r="N32" s="260">
        <f t="shared" si="2"/>
        <v>0</v>
      </c>
      <c r="O32" s="259"/>
      <c r="P32" s="260">
        <f t="shared" si="3"/>
        <v>0</v>
      </c>
      <c r="Q32" s="261"/>
      <c r="R32" s="262">
        <f t="shared" si="4"/>
        <v>44545</v>
      </c>
      <c r="S32" s="263">
        <f t="shared" si="5"/>
        <v>0.3</v>
      </c>
      <c r="T32" s="254" t="e">
        <f t="shared" si="9"/>
        <v>#DIV/0!</v>
      </c>
      <c r="U32" s="291" t="e">
        <f t="shared" si="10"/>
        <v>#DIV/0!</v>
      </c>
    </row>
    <row r="33" spans="2:21" ht="43.5" customHeight="1" thickBot="1" x14ac:dyDescent="0.35">
      <c r="B33" s="305" t="s">
        <v>31</v>
      </c>
      <c r="C33" s="264"/>
      <c r="D33" s="265"/>
      <c r="E33" s="265"/>
      <c r="F33" s="265"/>
      <c r="G33" s="266">
        <f t="shared" si="0"/>
        <v>0</v>
      </c>
      <c r="H33" s="247">
        <f t="shared" si="6"/>
        <v>0</v>
      </c>
      <c r="I33" s="267">
        <f t="shared" si="1"/>
        <v>0</v>
      </c>
      <c r="J33" s="249" t="e">
        <f>'ANALISIS OCI'!AC31</f>
        <v>#DIV/0!</v>
      </c>
      <c r="K33" s="249" t="e">
        <f t="shared" si="7"/>
        <v>#DIV/0!</v>
      </c>
      <c r="L33" s="289" t="e">
        <f t="shared" si="8"/>
        <v>#DIV/0!</v>
      </c>
      <c r="M33" s="264"/>
      <c r="N33" s="269">
        <f t="shared" si="2"/>
        <v>0</v>
      </c>
      <c r="O33" s="268"/>
      <c r="P33" s="269">
        <f t="shared" si="3"/>
        <v>0</v>
      </c>
      <c r="Q33" s="270"/>
      <c r="R33" s="271">
        <f t="shared" si="4"/>
        <v>44545</v>
      </c>
      <c r="S33" s="272">
        <f t="shared" si="5"/>
        <v>0.3</v>
      </c>
      <c r="T33" s="254" t="e">
        <f t="shared" si="9"/>
        <v>#DIV/0!</v>
      </c>
      <c r="U33" s="291" t="e">
        <f t="shared" si="10"/>
        <v>#DIV/0!</v>
      </c>
    </row>
    <row r="34" spans="2:21" ht="43.5" customHeight="1" thickBot="1" x14ac:dyDescent="0.35">
      <c r="B34" s="304" t="s">
        <v>32</v>
      </c>
      <c r="C34" s="255"/>
      <c r="D34" s="256"/>
      <c r="E34" s="256"/>
      <c r="F34" s="256"/>
      <c r="G34" s="257">
        <f t="shared" si="0"/>
        <v>0</v>
      </c>
      <c r="H34" s="247">
        <f t="shared" si="6"/>
        <v>0</v>
      </c>
      <c r="I34" s="258">
        <f t="shared" si="1"/>
        <v>0</v>
      </c>
      <c r="J34" s="249" t="e">
        <f>'ANALISIS OCI'!AC32</f>
        <v>#DIV/0!</v>
      </c>
      <c r="K34" s="249" t="e">
        <f t="shared" si="7"/>
        <v>#DIV/0!</v>
      </c>
      <c r="L34" s="289" t="e">
        <f t="shared" si="8"/>
        <v>#DIV/0!</v>
      </c>
      <c r="M34" s="255"/>
      <c r="N34" s="260">
        <f t="shared" si="2"/>
        <v>0</v>
      </c>
      <c r="O34" s="259"/>
      <c r="P34" s="260">
        <f t="shared" si="3"/>
        <v>0</v>
      </c>
      <c r="Q34" s="261"/>
      <c r="R34" s="262">
        <f t="shared" si="4"/>
        <v>44545</v>
      </c>
      <c r="S34" s="263">
        <f t="shared" si="5"/>
        <v>0.3</v>
      </c>
      <c r="T34" s="254" t="e">
        <f t="shared" si="9"/>
        <v>#DIV/0!</v>
      </c>
      <c r="U34" s="291" t="e">
        <f t="shared" si="10"/>
        <v>#DIV/0!</v>
      </c>
    </row>
    <row r="35" spans="2:21" ht="43.5" customHeight="1" thickBot="1" x14ac:dyDescent="0.35">
      <c r="B35" s="304" t="s">
        <v>338</v>
      </c>
      <c r="C35" s="255"/>
      <c r="D35" s="256"/>
      <c r="E35" s="256"/>
      <c r="F35" s="256"/>
      <c r="G35" s="257">
        <f t="shared" si="0"/>
        <v>0</v>
      </c>
      <c r="H35" s="247">
        <f t="shared" si="6"/>
        <v>0</v>
      </c>
      <c r="I35" s="258">
        <f t="shared" si="1"/>
        <v>0</v>
      </c>
      <c r="J35" s="249" t="e">
        <f>'ANALISIS OCI'!AC33</f>
        <v>#DIV/0!</v>
      </c>
      <c r="K35" s="249" t="e">
        <f t="shared" si="7"/>
        <v>#DIV/0!</v>
      </c>
      <c r="L35" s="289" t="e">
        <f t="shared" si="8"/>
        <v>#DIV/0!</v>
      </c>
      <c r="M35" s="255"/>
      <c r="N35" s="260">
        <f t="shared" si="2"/>
        <v>0</v>
      </c>
      <c r="O35" s="259"/>
      <c r="P35" s="260">
        <f t="shared" si="3"/>
        <v>0</v>
      </c>
      <c r="Q35" s="261"/>
      <c r="R35" s="262">
        <f t="shared" si="4"/>
        <v>44545</v>
      </c>
      <c r="S35" s="263">
        <f t="shared" si="5"/>
        <v>0.3</v>
      </c>
      <c r="T35" s="254" t="e">
        <f t="shared" si="9"/>
        <v>#DIV/0!</v>
      </c>
      <c r="U35" s="291" t="e">
        <f t="shared" si="10"/>
        <v>#DIV/0!</v>
      </c>
    </row>
    <row r="36" spans="2:21" ht="43.5" customHeight="1" thickBot="1" x14ac:dyDescent="0.35">
      <c r="B36" s="305" t="s">
        <v>339</v>
      </c>
      <c r="C36" s="264"/>
      <c r="D36" s="265"/>
      <c r="E36" s="265"/>
      <c r="F36" s="265"/>
      <c r="G36" s="266">
        <f t="shared" si="0"/>
        <v>0</v>
      </c>
      <c r="H36" s="247">
        <f t="shared" si="6"/>
        <v>0</v>
      </c>
      <c r="I36" s="267">
        <f t="shared" si="1"/>
        <v>0</v>
      </c>
      <c r="J36" s="249" t="e">
        <f>'ANALISIS OCI'!AC34</f>
        <v>#DIV/0!</v>
      </c>
      <c r="K36" s="249" t="e">
        <f t="shared" si="7"/>
        <v>#DIV/0!</v>
      </c>
      <c r="L36" s="289" t="e">
        <f t="shared" si="8"/>
        <v>#DIV/0!</v>
      </c>
      <c r="M36" s="264"/>
      <c r="N36" s="269">
        <f t="shared" si="2"/>
        <v>0</v>
      </c>
      <c r="O36" s="268"/>
      <c r="P36" s="269">
        <f t="shared" si="3"/>
        <v>0</v>
      </c>
      <c r="Q36" s="270"/>
      <c r="R36" s="271">
        <f t="shared" si="4"/>
        <v>44545</v>
      </c>
      <c r="S36" s="272">
        <f t="shared" si="5"/>
        <v>0.3</v>
      </c>
      <c r="T36" s="254" t="e">
        <f t="shared" si="9"/>
        <v>#DIV/0!</v>
      </c>
      <c r="U36" s="291" t="e">
        <f t="shared" si="10"/>
        <v>#DIV/0!</v>
      </c>
    </row>
    <row r="37" spans="2:21" ht="43.5" customHeight="1" thickBot="1" x14ac:dyDescent="0.35">
      <c r="B37" s="304" t="s">
        <v>340</v>
      </c>
      <c r="C37" s="255"/>
      <c r="D37" s="256"/>
      <c r="E37" s="256"/>
      <c r="F37" s="256"/>
      <c r="G37" s="257">
        <f t="shared" si="0"/>
        <v>0</v>
      </c>
      <c r="H37" s="247">
        <f t="shared" si="6"/>
        <v>0</v>
      </c>
      <c r="I37" s="258">
        <f t="shared" si="1"/>
        <v>0</v>
      </c>
      <c r="J37" s="249" t="e">
        <f>'ANALISIS OCI'!AC35</f>
        <v>#DIV/0!</v>
      </c>
      <c r="K37" s="249" t="e">
        <f t="shared" si="7"/>
        <v>#DIV/0!</v>
      </c>
      <c r="L37" s="289" t="e">
        <f t="shared" si="8"/>
        <v>#DIV/0!</v>
      </c>
      <c r="M37" s="255"/>
      <c r="N37" s="260">
        <f t="shared" si="2"/>
        <v>0</v>
      </c>
      <c r="O37" s="259"/>
      <c r="P37" s="260">
        <f t="shared" si="3"/>
        <v>0</v>
      </c>
      <c r="Q37" s="261"/>
      <c r="R37" s="262">
        <f t="shared" si="4"/>
        <v>44545</v>
      </c>
      <c r="S37" s="263">
        <f t="shared" si="5"/>
        <v>0.3</v>
      </c>
      <c r="T37" s="254" t="e">
        <f t="shared" si="9"/>
        <v>#DIV/0!</v>
      </c>
      <c r="U37" s="291" t="e">
        <f t="shared" si="10"/>
        <v>#DIV/0!</v>
      </c>
    </row>
    <row r="38" spans="2:21" ht="43.5" customHeight="1" thickBot="1" x14ac:dyDescent="0.35">
      <c r="B38" s="304" t="s">
        <v>341</v>
      </c>
      <c r="C38" s="255"/>
      <c r="D38" s="256"/>
      <c r="E38" s="256"/>
      <c r="F38" s="256"/>
      <c r="G38" s="257">
        <f t="shared" si="0"/>
        <v>0</v>
      </c>
      <c r="H38" s="247">
        <f t="shared" si="6"/>
        <v>0</v>
      </c>
      <c r="I38" s="258">
        <f t="shared" si="1"/>
        <v>0</v>
      </c>
      <c r="J38" s="249" t="e">
        <f>'ANALISIS OCI'!AC36</f>
        <v>#DIV/0!</v>
      </c>
      <c r="K38" s="249" t="e">
        <f t="shared" si="7"/>
        <v>#DIV/0!</v>
      </c>
      <c r="L38" s="289" t="e">
        <f t="shared" si="8"/>
        <v>#DIV/0!</v>
      </c>
      <c r="M38" s="255"/>
      <c r="N38" s="260">
        <f t="shared" si="2"/>
        <v>0</v>
      </c>
      <c r="O38" s="259"/>
      <c r="P38" s="260">
        <f t="shared" si="3"/>
        <v>0</v>
      </c>
      <c r="Q38" s="261"/>
      <c r="R38" s="262">
        <f t="shared" si="4"/>
        <v>44545</v>
      </c>
      <c r="S38" s="263">
        <f t="shared" si="5"/>
        <v>0.3</v>
      </c>
      <c r="T38" s="254" t="e">
        <f t="shared" si="9"/>
        <v>#DIV/0!</v>
      </c>
      <c r="U38" s="291" t="e">
        <f t="shared" si="10"/>
        <v>#DIV/0!</v>
      </c>
    </row>
    <row r="39" spans="2:21" ht="43.5" customHeight="1" thickBot="1" x14ac:dyDescent="0.35">
      <c r="B39" s="305" t="s">
        <v>342</v>
      </c>
      <c r="C39" s="264"/>
      <c r="D39" s="265"/>
      <c r="E39" s="265"/>
      <c r="F39" s="265"/>
      <c r="G39" s="266">
        <f t="shared" si="0"/>
        <v>0</v>
      </c>
      <c r="H39" s="247">
        <f t="shared" si="6"/>
        <v>0</v>
      </c>
      <c r="I39" s="267">
        <f t="shared" si="1"/>
        <v>0</v>
      </c>
      <c r="J39" s="249" t="e">
        <f>'ANALISIS OCI'!AC37</f>
        <v>#DIV/0!</v>
      </c>
      <c r="K39" s="249" t="e">
        <f t="shared" si="7"/>
        <v>#DIV/0!</v>
      </c>
      <c r="L39" s="289" t="e">
        <f t="shared" si="8"/>
        <v>#DIV/0!</v>
      </c>
      <c r="M39" s="264"/>
      <c r="N39" s="269">
        <f t="shared" si="2"/>
        <v>0</v>
      </c>
      <c r="O39" s="268"/>
      <c r="P39" s="269">
        <f t="shared" si="3"/>
        <v>0</v>
      </c>
      <c r="Q39" s="270"/>
      <c r="R39" s="271">
        <f t="shared" si="4"/>
        <v>44545</v>
      </c>
      <c r="S39" s="272">
        <f t="shared" si="5"/>
        <v>0.3</v>
      </c>
      <c r="T39" s="254" t="e">
        <f t="shared" si="9"/>
        <v>#DIV/0!</v>
      </c>
      <c r="U39" s="291" t="e">
        <f t="shared" si="10"/>
        <v>#DIV/0!</v>
      </c>
    </row>
    <row r="40" spans="2:21" ht="43.5" customHeight="1" thickBot="1" x14ac:dyDescent="0.35">
      <c r="B40" s="304" t="s">
        <v>343</v>
      </c>
      <c r="C40" s="255"/>
      <c r="D40" s="256"/>
      <c r="E40" s="256"/>
      <c r="F40" s="256"/>
      <c r="G40" s="257">
        <f t="shared" si="0"/>
        <v>0</v>
      </c>
      <c r="H40" s="247">
        <f t="shared" si="6"/>
        <v>0</v>
      </c>
      <c r="I40" s="258">
        <f t="shared" si="1"/>
        <v>0</v>
      </c>
      <c r="J40" s="249" t="e">
        <f>'ANALISIS OCI'!AC38</f>
        <v>#DIV/0!</v>
      </c>
      <c r="K40" s="249" t="e">
        <f t="shared" si="7"/>
        <v>#DIV/0!</v>
      </c>
      <c r="L40" s="289" t="e">
        <f t="shared" si="8"/>
        <v>#DIV/0!</v>
      </c>
      <c r="M40" s="255"/>
      <c r="N40" s="260">
        <f t="shared" si="2"/>
        <v>0</v>
      </c>
      <c r="O40" s="259"/>
      <c r="P40" s="260">
        <f t="shared" si="3"/>
        <v>0</v>
      </c>
      <c r="Q40" s="261"/>
      <c r="R40" s="262">
        <f t="shared" si="4"/>
        <v>44545</v>
      </c>
      <c r="S40" s="263">
        <f t="shared" si="5"/>
        <v>0.3</v>
      </c>
      <c r="T40" s="254" t="e">
        <f t="shared" si="9"/>
        <v>#DIV/0!</v>
      </c>
      <c r="U40" s="291" t="e">
        <f t="shared" si="10"/>
        <v>#DIV/0!</v>
      </c>
    </row>
    <row r="41" spans="2:21" ht="43.5" customHeight="1" thickBot="1" x14ac:dyDescent="0.35">
      <c r="B41" s="304" t="s">
        <v>344</v>
      </c>
      <c r="C41" s="255"/>
      <c r="D41" s="256"/>
      <c r="E41" s="256"/>
      <c r="F41" s="256"/>
      <c r="G41" s="257">
        <f t="shared" si="0"/>
        <v>0</v>
      </c>
      <c r="H41" s="247">
        <f t="shared" si="6"/>
        <v>0</v>
      </c>
      <c r="I41" s="258">
        <f t="shared" si="1"/>
        <v>0</v>
      </c>
      <c r="J41" s="249" t="e">
        <f>'ANALISIS OCI'!AC39</f>
        <v>#DIV/0!</v>
      </c>
      <c r="K41" s="249" t="e">
        <f t="shared" si="7"/>
        <v>#DIV/0!</v>
      </c>
      <c r="L41" s="289" t="e">
        <f t="shared" si="8"/>
        <v>#DIV/0!</v>
      </c>
      <c r="M41" s="255"/>
      <c r="N41" s="260">
        <f t="shared" si="2"/>
        <v>0</v>
      </c>
      <c r="O41" s="259"/>
      <c r="P41" s="260">
        <f t="shared" si="3"/>
        <v>0</v>
      </c>
      <c r="Q41" s="261"/>
      <c r="R41" s="262">
        <f t="shared" si="4"/>
        <v>44545</v>
      </c>
      <c r="S41" s="263">
        <f t="shared" si="5"/>
        <v>0.3</v>
      </c>
      <c r="T41" s="254" t="e">
        <f t="shared" si="9"/>
        <v>#DIV/0!</v>
      </c>
      <c r="U41" s="291" t="e">
        <f t="shared" si="10"/>
        <v>#DIV/0!</v>
      </c>
    </row>
    <row r="42" spans="2:21" ht="43.5" customHeight="1" thickBot="1" x14ac:dyDescent="0.35">
      <c r="B42" s="305" t="s">
        <v>345</v>
      </c>
      <c r="C42" s="264"/>
      <c r="D42" s="265"/>
      <c r="E42" s="265"/>
      <c r="F42" s="265"/>
      <c r="G42" s="266">
        <f t="shared" si="0"/>
        <v>0</v>
      </c>
      <c r="H42" s="247">
        <f t="shared" si="6"/>
        <v>0</v>
      </c>
      <c r="I42" s="267">
        <f t="shared" si="1"/>
        <v>0</v>
      </c>
      <c r="J42" s="249" t="e">
        <f>'ANALISIS OCI'!AC40</f>
        <v>#DIV/0!</v>
      </c>
      <c r="K42" s="249" t="e">
        <f t="shared" si="7"/>
        <v>#DIV/0!</v>
      </c>
      <c r="L42" s="289" t="e">
        <f t="shared" si="8"/>
        <v>#DIV/0!</v>
      </c>
      <c r="M42" s="264"/>
      <c r="N42" s="269">
        <f t="shared" si="2"/>
        <v>0</v>
      </c>
      <c r="O42" s="268"/>
      <c r="P42" s="269">
        <f t="shared" si="3"/>
        <v>0</v>
      </c>
      <c r="Q42" s="270"/>
      <c r="R42" s="271">
        <f t="shared" si="4"/>
        <v>44545</v>
      </c>
      <c r="S42" s="272">
        <f t="shared" si="5"/>
        <v>0.3</v>
      </c>
      <c r="T42" s="254" t="e">
        <f t="shared" si="9"/>
        <v>#DIV/0!</v>
      </c>
      <c r="U42" s="291" t="e">
        <f t="shared" si="10"/>
        <v>#DIV/0!</v>
      </c>
    </row>
    <row r="43" spans="2:21" ht="43.5" customHeight="1" thickBot="1" x14ac:dyDescent="0.35">
      <c r="B43" s="304" t="s">
        <v>346</v>
      </c>
      <c r="C43" s="255"/>
      <c r="D43" s="256"/>
      <c r="E43" s="256"/>
      <c r="F43" s="256"/>
      <c r="G43" s="257">
        <f t="shared" si="0"/>
        <v>0</v>
      </c>
      <c r="H43" s="247">
        <f t="shared" si="6"/>
        <v>0</v>
      </c>
      <c r="I43" s="258">
        <f t="shared" si="1"/>
        <v>0</v>
      </c>
      <c r="J43" s="249" t="e">
        <f>'ANALISIS OCI'!AC41</f>
        <v>#DIV/0!</v>
      </c>
      <c r="K43" s="249" t="e">
        <f t="shared" si="7"/>
        <v>#DIV/0!</v>
      </c>
      <c r="L43" s="289" t="e">
        <f t="shared" si="8"/>
        <v>#DIV/0!</v>
      </c>
      <c r="M43" s="255"/>
      <c r="N43" s="260">
        <f t="shared" si="2"/>
        <v>0</v>
      </c>
      <c r="O43" s="259"/>
      <c r="P43" s="260">
        <f t="shared" si="3"/>
        <v>0</v>
      </c>
      <c r="Q43" s="261"/>
      <c r="R43" s="262">
        <f t="shared" si="4"/>
        <v>44545</v>
      </c>
      <c r="S43" s="263">
        <f t="shared" si="5"/>
        <v>0.3</v>
      </c>
      <c r="T43" s="254" t="e">
        <f t="shared" si="9"/>
        <v>#DIV/0!</v>
      </c>
      <c r="U43" s="291" t="e">
        <f t="shared" si="10"/>
        <v>#DIV/0!</v>
      </c>
    </row>
    <row r="44" spans="2:21" ht="43.5" customHeight="1" thickBot="1" x14ac:dyDescent="0.35">
      <c r="B44" s="304" t="s">
        <v>347</v>
      </c>
      <c r="C44" s="255"/>
      <c r="D44" s="256"/>
      <c r="E44" s="256"/>
      <c r="F44" s="256"/>
      <c r="G44" s="257">
        <f t="shared" si="0"/>
        <v>0</v>
      </c>
      <c r="H44" s="247">
        <f t="shared" si="6"/>
        <v>0</v>
      </c>
      <c r="I44" s="258">
        <f t="shared" si="1"/>
        <v>0</v>
      </c>
      <c r="J44" s="249" t="e">
        <f>'ANALISIS OCI'!AC42</f>
        <v>#DIV/0!</v>
      </c>
      <c r="K44" s="249" t="e">
        <f t="shared" si="7"/>
        <v>#DIV/0!</v>
      </c>
      <c r="L44" s="289" t="e">
        <f t="shared" si="8"/>
        <v>#DIV/0!</v>
      </c>
      <c r="M44" s="255"/>
      <c r="N44" s="260">
        <f t="shared" si="2"/>
        <v>0</v>
      </c>
      <c r="O44" s="259"/>
      <c r="P44" s="260">
        <f t="shared" si="3"/>
        <v>0</v>
      </c>
      <c r="Q44" s="261"/>
      <c r="R44" s="262">
        <f t="shared" si="4"/>
        <v>44545</v>
      </c>
      <c r="S44" s="263">
        <f t="shared" si="5"/>
        <v>0.3</v>
      </c>
      <c r="T44" s="254" t="e">
        <f t="shared" si="9"/>
        <v>#DIV/0!</v>
      </c>
      <c r="U44" s="291" t="e">
        <f t="shared" si="10"/>
        <v>#DIV/0!</v>
      </c>
    </row>
    <row r="45" spans="2:21" ht="43.5" customHeight="1" thickBot="1" x14ac:dyDescent="0.35">
      <c r="B45" s="305" t="s">
        <v>348</v>
      </c>
      <c r="C45" s="264"/>
      <c r="D45" s="265"/>
      <c r="E45" s="265"/>
      <c r="F45" s="265"/>
      <c r="G45" s="266">
        <f t="shared" si="0"/>
        <v>0</v>
      </c>
      <c r="H45" s="247">
        <f t="shared" si="6"/>
        <v>0</v>
      </c>
      <c r="I45" s="267">
        <f t="shared" si="1"/>
        <v>0</v>
      </c>
      <c r="J45" s="249" t="e">
        <f>'ANALISIS OCI'!AC43</f>
        <v>#DIV/0!</v>
      </c>
      <c r="K45" s="249" t="e">
        <f t="shared" si="7"/>
        <v>#DIV/0!</v>
      </c>
      <c r="L45" s="289" t="e">
        <f t="shared" si="8"/>
        <v>#DIV/0!</v>
      </c>
      <c r="M45" s="264"/>
      <c r="N45" s="269">
        <f t="shared" si="2"/>
        <v>0</v>
      </c>
      <c r="O45" s="268"/>
      <c r="P45" s="269">
        <f t="shared" si="3"/>
        <v>0</v>
      </c>
      <c r="Q45" s="270"/>
      <c r="R45" s="271">
        <f t="shared" si="4"/>
        <v>44545</v>
      </c>
      <c r="S45" s="272">
        <f t="shared" si="5"/>
        <v>0.3</v>
      </c>
      <c r="T45" s="254" t="e">
        <f t="shared" si="9"/>
        <v>#DIV/0!</v>
      </c>
      <c r="U45" s="291" t="e">
        <f t="shared" si="10"/>
        <v>#DIV/0!</v>
      </c>
    </row>
    <row r="46" spans="2:21" ht="63" customHeight="1" thickBot="1" x14ac:dyDescent="0.35">
      <c r="B46" s="305" t="s">
        <v>362</v>
      </c>
      <c r="C46" s="264"/>
      <c r="D46" s="265"/>
      <c r="E46" s="265"/>
      <c r="F46" s="265"/>
      <c r="G46" s="266">
        <f t="shared" ref="G46:G90" si="11">SUM(C46:F46)</f>
        <v>0</v>
      </c>
      <c r="H46" s="247">
        <f t="shared" ref="H46:H90" si="12">IF(G46=0,0,IF(($C46/$G46)&gt;=0.2,"Extremo",+IF((($C46/G46)+($D46/$G46))&gt;=0.3,"Alto",+IF((($C46/$G46)+($D46/$G46)+($E46/$G46))&gt;=0.4,"Moderado",+IF(($C46/$G46)+($D46/$G46)+($E46/$G46)+($F46/$G46)&gt;=0.5,"Bajo",IF(G46=0,0))))))</f>
        <v>0</v>
      </c>
      <c r="I46" s="267">
        <f t="shared" ref="I46:I90" si="13">(IF(H46="Extremo",50%,(IF(H46="Alto",40%,IF(H46="Moderado",15%,IF(H46="Bajo",10%,0))))))</f>
        <v>0</v>
      </c>
      <c r="J46" s="249" t="e">
        <f>'ANALISIS OCI'!AC44</f>
        <v>#DIV/0!</v>
      </c>
      <c r="K46" s="249" t="e">
        <f t="shared" si="7"/>
        <v>#DIV/0!</v>
      </c>
      <c r="L46" s="289" t="e">
        <f t="shared" ref="L46:L90" si="14">IF(I46=0,K46,I46)</f>
        <v>#DIV/0!</v>
      </c>
      <c r="M46" s="264"/>
      <c r="N46" s="269">
        <f t="shared" ref="N46:N90" si="15">IF(M46="Si",100%,IF(M46="No",0,0))</f>
        <v>0</v>
      </c>
      <c r="O46" s="268"/>
      <c r="P46" s="269">
        <f t="shared" ref="P46:P90" si="16">IF(O46="Si",20%,IF(O46="No",0,0))</f>
        <v>0</v>
      </c>
      <c r="Q46" s="270"/>
      <c r="R46" s="271">
        <f t="shared" ref="R46:R90" si="17">+$C$6-Q46</f>
        <v>44545</v>
      </c>
      <c r="S46" s="272">
        <f t="shared" ref="S46:S90" si="18">IF(R46&gt;=1080,30%,IF(R46&gt;=720,20%,IF(R46&gt;=360,10%,IF(R46&lt;=359,0%,0))))</f>
        <v>0.3</v>
      </c>
      <c r="T46" s="254" t="e">
        <f t="shared" ref="T46:T90" si="19">IF(N46=100%,100%,(L46+P46+S46))</f>
        <v>#DIV/0!</v>
      </c>
      <c r="U46" s="291" t="e">
        <f t="shared" si="10"/>
        <v>#DIV/0!</v>
      </c>
    </row>
    <row r="47" spans="2:21" ht="63" customHeight="1" thickBot="1" x14ac:dyDescent="0.35">
      <c r="B47" s="305" t="s">
        <v>363</v>
      </c>
      <c r="C47" s="264"/>
      <c r="D47" s="265"/>
      <c r="E47" s="265"/>
      <c r="F47" s="265"/>
      <c r="G47" s="266">
        <f t="shared" si="11"/>
        <v>0</v>
      </c>
      <c r="H47" s="247">
        <f t="shared" si="12"/>
        <v>0</v>
      </c>
      <c r="I47" s="267">
        <f t="shared" si="13"/>
        <v>0</v>
      </c>
      <c r="J47" s="249" t="e">
        <f>'ANALISIS OCI'!AC45</f>
        <v>#DIV/0!</v>
      </c>
      <c r="K47" s="249" t="e">
        <f t="shared" si="7"/>
        <v>#DIV/0!</v>
      </c>
      <c r="L47" s="289" t="e">
        <f t="shared" si="14"/>
        <v>#DIV/0!</v>
      </c>
      <c r="M47" s="264"/>
      <c r="N47" s="269">
        <f t="shared" si="15"/>
        <v>0</v>
      </c>
      <c r="O47" s="268"/>
      <c r="P47" s="269">
        <f t="shared" si="16"/>
        <v>0</v>
      </c>
      <c r="Q47" s="270"/>
      <c r="R47" s="271">
        <f t="shared" si="17"/>
        <v>44545</v>
      </c>
      <c r="S47" s="272">
        <f t="shared" si="18"/>
        <v>0.3</v>
      </c>
      <c r="T47" s="254" t="e">
        <f t="shared" si="19"/>
        <v>#DIV/0!</v>
      </c>
      <c r="U47" s="291" t="e">
        <f t="shared" si="10"/>
        <v>#DIV/0!</v>
      </c>
    </row>
    <row r="48" spans="2:21" ht="63" customHeight="1" thickBot="1" x14ac:dyDescent="0.35">
      <c r="B48" s="305" t="s">
        <v>364</v>
      </c>
      <c r="C48" s="264"/>
      <c r="D48" s="265"/>
      <c r="E48" s="265"/>
      <c r="F48" s="265"/>
      <c r="G48" s="266">
        <f t="shared" si="11"/>
        <v>0</v>
      </c>
      <c r="H48" s="247">
        <f t="shared" si="12"/>
        <v>0</v>
      </c>
      <c r="I48" s="267">
        <f t="shared" si="13"/>
        <v>0</v>
      </c>
      <c r="J48" s="249" t="e">
        <f>'ANALISIS OCI'!AC46</f>
        <v>#DIV/0!</v>
      </c>
      <c r="K48" s="249" t="e">
        <f t="shared" si="7"/>
        <v>#DIV/0!</v>
      </c>
      <c r="L48" s="289" t="e">
        <f t="shared" si="14"/>
        <v>#DIV/0!</v>
      </c>
      <c r="M48" s="264"/>
      <c r="N48" s="269">
        <f t="shared" si="15"/>
        <v>0</v>
      </c>
      <c r="O48" s="268"/>
      <c r="P48" s="269">
        <f t="shared" si="16"/>
        <v>0</v>
      </c>
      <c r="Q48" s="270"/>
      <c r="R48" s="271">
        <f t="shared" si="17"/>
        <v>44545</v>
      </c>
      <c r="S48" s="272">
        <f t="shared" si="18"/>
        <v>0.3</v>
      </c>
      <c r="T48" s="254" t="e">
        <f t="shared" si="19"/>
        <v>#DIV/0!</v>
      </c>
      <c r="U48" s="291" t="e">
        <f t="shared" si="10"/>
        <v>#DIV/0!</v>
      </c>
    </row>
    <row r="49" spans="2:21" ht="63" customHeight="1" thickBot="1" x14ac:dyDescent="0.35">
      <c r="B49" s="305" t="s">
        <v>365</v>
      </c>
      <c r="C49" s="264"/>
      <c r="D49" s="265"/>
      <c r="E49" s="265"/>
      <c r="F49" s="265"/>
      <c r="G49" s="266">
        <f t="shared" si="11"/>
        <v>0</v>
      </c>
      <c r="H49" s="247">
        <f t="shared" si="12"/>
        <v>0</v>
      </c>
      <c r="I49" s="267">
        <f t="shared" si="13"/>
        <v>0</v>
      </c>
      <c r="J49" s="249" t="e">
        <f>'ANALISIS OCI'!AC47</f>
        <v>#DIV/0!</v>
      </c>
      <c r="K49" s="249" t="e">
        <f t="shared" si="7"/>
        <v>#DIV/0!</v>
      </c>
      <c r="L49" s="289" t="e">
        <f t="shared" si="14"/>
        <v>#DIV/0!</v>
      </c>
      <c r="M49" s="264"/>
      <c r="N49" s="269">
        <f t="shared" si="15"/>
        <v>0</v>
      </c>
      <c r="O49" s="268"/>
      <c r="P49" s="269">
        <f t="shared" si="16"/>
        <v>0</v>
      </c>
      <c r="Q49" s="270"/>
      <c r="R49" s="271">
        <f t="shared" si="17"/>
        <v>44545</v>
      </c>
      <c r="S49" s="272">
        <f t="shared" si="18"/>
        <v>0.3</v>
      </c>
      <c r="T49" s="254" t="e">
        <f t="shared" si="19"/>
        <v>#DIV/0!</v>
      </c>
      <c r="U49" s="291" t="e">
        <f t="shared" si="10"/>
        <v>#DIV/0!</v>
      </c>
    </row>
    <row r="50" spans="2:21" ht="63" customHeight="1" thickBot="1" x14ac:dyDescent="0.35">
      <c r="B50" s="305" t="s">
        <v>366</v>
      </c>
      <c r="C50" s="264"/>
      <c r="D50" s="265"/>
      <c r="E50" s="265"/>
      <c r="F50" s="265"/>
      <c r="G50" s="266">
        <f t="shared" si="11"/>
        <v>0</v>
      </c>
      <c r="H50" s="247">
        <f t="shared" si="12"/>
        <v>0</v>
      </c>
      <c r="I50" s="267">
        <f t="shared" si="13"/>
        <v>0</v>
      </c>
      <c r="J50" s="249" t="e">
        <f>'ANALISIS OCI'!AC48</f>
        <v>#DIV/0!</v>
      </c>
      <c r="K50" s="249" t="e">
        <f t="shared" si="7"/>
        <v>#DIV/0!</v>
      </c>
      <c r="L50" s="289" t="e">
        <f t="shared" si="14"/>
        <v>#DIV/0!</v>
      </c>
      <c r="M50" s="264"/>
      <c r="N50" s="269">
        <f t="shared" si="15"/>
        <v>0</v>
      </c>
      <c r="O50" s="268"/>
      <c r="P50" s="269">
        <f t="shared" si="16"/>
        <v>0</v>
      </c>
      <c r="Q50" s="270"/>
      <c r="R50" s="271">
        <f t="shared" si="17"/>
        <v>44545</v>
      </c>
      <c r="S50" s="272">
        <f t="shared" si="18"/>
        <v>0.3</v>
      </c>
      <c r="T50" s="254" t="e">
        <f t="shared" si="19"/>
        <v>#DIV/0!</v>
      </c>
      <c r="U50" s="291" t="e">
        <f t="shared" si="10"/>
        <v>#DIV/0!</v>
      </c>
    </row>
    <row r="51" spans="2:21" ht="63" customHeight="1" thickBot="1" x14ac:dyDescent="0.35">
      <c r="B51" s="305" t="s">
        <v>367</v>
      </c>
      <c r="C51" s="264"/>
      <c r="D51" s="265"/>
      <c r="E51" s="265"/>
      <c r="F51" s="265"/>
      <c r="G51" s="266">
        <f t="shared" si="11"/>
        <v>0</v>
      </c>
      <c r="H51" s="247">
        <f t="shared" si="12"/>
        <v>0</v>
      </c>
      <c r="I51" s="267">
        <f t="shared" si="13"/>
        <v>0</v>
      </c>
      <c r="J51" s="249" t="e">
        <f>'ANALISIS OCI'!AC49</f>
        <v>#DIV/0!</v>
      </c>
      <c r="K51" s="249" t="e">
        <f t="shared" si="7"/>
        <v>#DIV/0!</v>
      </c>
      <c r="L51" s="289" t="e">
        <f t="shared" si="14"/>
        <v>#DIV/0!</v>
      </c>
      <c r="M51" s="264"/>
      <c r="N51" s="269">
        <f t="shared" si="15"/>
        <v>0</v>
      </c>
      <c r="O51" s="268"/>
      <c r="P51" s="269">
        <f t="shared" si="16"/>
        <v>0</v>
      </c>
      <c r="Q51" s="270"/>
      <c r="R51" s="271">
        <f t="shared" si="17"/>
        <v>44545</v>
      </c>
      <c r="S51" s="272">
        <f t="shared" si="18"/>
        <v>0.3</v>
      </c>
      <c r="T51" s="254" t="e">
        <f t="shared" si="19"/>
        <v>#DIV/0!</v>
      </c>
      <c r="U51" s="291" t="e">
        <f t="shared" si="10"/>
        <v>#DIV/0!</v>
      </c>
    </row>
    <row r="52" spans="2:21" ht="63" customHeight="1" thickBot="1" x14ac:dyDescent="0.35">
      <c r="B52" s="305" t="s">
        <v>368</v>
      </c>
      <c r="C52" s="264"/>
      <c r="D52" s="265"/>
      <c r="E52" s="265"/>
      <c r="F52" s="265"/>
      <c r="G52" s="266">
        <f t="shared" si="11"/>
        <v>0</v>
      </c>
      <c r="H52" s="247">
        <f t="shared" si="12"/>
        <v>0</v>
      </c>
      <c r="I52" s="267">
        <f t="shared" si="13"/>
        <v>0</v>
      </c>
      <c r="J52" s="249" t="e">
        <f>'ANALISIS OCI'!AC50</f>
        <v>#DIV/0!</v>
      </c>
      <c r="K52" s="249" t="e">
        <f t="shared" si="7"/>
        <v>#DIV/0!</v>
      </c>
      <c r="L52" s="289" t="e">
        <f t="shared" si="14"/>
        <v>#DIV/0!</v>
      </c>
      <c r="M52" s="264"/>
      <c r="N52" s="269">
        <f t="shared" si="15"/>
        <v>0</v>
      </c>
      <c r="O52" s="268"/>
      <c r="P52" s="269">
        <f t="shared" si="16"/>
        <v>0</v>
      </c>
      <c r="Q52" s="270"/>
      <c r="R52" s="271">
        <f t="shared" si="17"/>
        <v>44545</v>
      </c>
      <c r="S52" s="272">
        <f t="shared" si="18"/>
        <v>0.3</v>
      </c>
      <c r="T52" s="254" t="e">
        <f t="shared" si="19"/>
        <v>#DIV/0!</v>
      </c>
      <c r="U52" s="291" t="e">
        <f t="shared" si="10"/>
        <v>#DIV/0!</v>
      </c>
    </row>
    <row r="53" spans="2:21" ht="63" customHeight="1" thickBot="1" x14ac:dyDescent="0.35">
      <c r="B53" s="305" t="s">
        <v>369</v>
      </c>
      <c r="C53" s="264"/>
      <c r="D53" s="265"/>
      <c r="E53" s="265"/>
      <c r="F53" s="265"/>
      <c r="G53" s="266">
        <f t="shared" si="11"/>
        <v>0</v>
      </c>
      <c r="H53" s="247">
        <f t="shared" si="12"/>
        <v>0</v>
      </c>
      <c r="I53" s="267">
        <f t="shared" si="13"/>
        <v>0</v>
      </c>
      <c r="J53" s="249" t="e">
        <f>'ANALISIS OCI'!AC51</f>
        <v>#DIV/0!</v>
      </c>
      <c r="K53" s="249" t="e">
        <f t="shared" si="7"/>
        <v>#DIV/0!</v>
      </c>
      <c r="L53" s="289" t="e">
        <f t="shared" si="14"/>
        <v>#DIV/0!</v>
      </c>
      <c r="M53" s="264"/>
      <c r="N53" s="269">
        <f t="shared" si="15"/>
        <v>0</v>
      </c>
      <c r="O53" s="268"/>
      <c r="P53" s="269">
        <f t="shared" si="16"/>
        <v>0</v>
      </c>
      <c r="Q53" s="270"/>
      <c r="R53" s="271">
        <f t="shared" si="17"/>
        <v>44545</v>
      </c>
      <c r="S53" s="272">
        <f t="shared" si="18"/>
        <v>0.3</v>
      </c>
      <c r="T53" s="254" t="e">
        <f t="shared" si="19"/>
        <v>#DIV/0!</v>
      </c>
      <c r="U53" s="291" t="e">
        <f t="shared" si="10"/>
        <v>#DIV/0!</v>
      </c>
    </row>
    <row r="54" spans="2:21" ht="63" customHeight="1" thickBot="1" x14ac:dyDescent="0.35">
      <c r="B54" s="305" t="s">
        <v>370</v>
      </c>
      <c r="C54" s="264"/>
      <c r="D54" s="265"/>
      <c r="E54" s="265"/>
      <c r="F54" s="265"/>
      <c r="G54" s="266">
        <f t="shared" si="11"/>
        <v>0</v>
      </c>
      <c r="H54" s="247">
        <f t="shared" si="12"/>
        <v>0</v>
      </c>
      <c r="I54" s="267">
        <f t="shared" si="13"/>
        <v>0</v>
      </c>
      <c r="J54" s="249" t="e">
        <f>'ANALISIS OCI'!AC52</f>
        <v>#DIV/0!</v>
      </c>
      <c r="K54" s="249" t="e">
        <f t="shared" si="7"/>
        <v>#DIV/0!</v>
      </c>
      <c r="L54" s="289" t="e">
        <f t="shared" si="14"/>
        <v>#DIV/0!</v>
      </c>
      <c r="M54" s="264"/>
      <c r="N54" s="269">
        <f t="shared" si="15"/>
        <v>0</v>
      </c>
      <c r="O54" s="268"/>
      <c r="P54" s="269">
        <f t="shared" si="16"/>
        <v>0</v>
      </c>
      <c r="Q54" s="270"/>
      <c r="R54" s="271">
        <f t="shared" si="17"/>
        <v>44545</v>
      </c>
      <c r="S54" s="272">
        <f t="shared" si="18"/>
        <v>0.3</v>
      </c>
      <c r="T54" s="254" t="e">
        <f t="shared" si="19"/>
        <v>#DIV/0!</v>
      </c>
      <c r="U54" s="291" t="e">
        <f t="shared" si="10"/>
        <v>#DIV/0!</v>
      </c>
    </row>
    <row r="55" spans="2:21" ht="63" customHeight="1" thickBot="1" x14ac:dyDescent="0.35">
      <c r="B55" s="305" t="s">
        <v>371</v>
      </c>
      <c r="C55" s="264"/>
      <c r="D55" s="265"/>
      <c r="E55" s="265"/>
      <c r="F55" s="265"/>
      <c r="G55" s="266">
        <f t="shared" si="11"/>
        <v>0</v>
      </c>
      <c r="H55" s="247">
        <f t="shared" si="12"/>
        <v>0</v>
      </c>
      <c r="I55" s="267">
        <f t="shared" si="13"/>
        <v>0</v>
      </c>
      <c r="J55" s="249" t="e">
        <f>'ANALISIS OCI'!AC53</f>
        <v>#DIV/0!</v>
      </c>
      <c r="K55" s="249" t="e">
        <f t="shared" si="7"/>
        <v>#DIV/0!</v>
      </c>
      <c r="L55" s="289" t="e">
        <f t="shared" si="14"/>
        <v>#DIV/0!</v>
      </c>
      <c r="M55" s="264"/>
      <c r="N55" s="269">
        <f t="shared" si="15"/>
        <v>0</v>
      </c>
      <c r="O55" s="268"/>
      <c r="P55" s="269">
        <f t="shared" si="16"/>
        <v>0</v>
      </c>
      <c r="Q55" s="270"/>
      <c r="R55" s="271">
        <f t="shared" si="17"/>
        <v>44545</v>
      </c>
      <c r="S55" s="272">
        <f t="shared" si="18"/>
        <v>0.3</v>
      </c>
      <c r="T55" s="254" t="e">
        <f t="shared" si="19"/>
        <v>#DIV/0!</v>
      </c>
      <c r="U55" s="291" t="e">
        <f t="shared" si="10"/>
        <v>#DIV/0!</v>
      </c>
    </row>
    <row r="56" spans="2:21" ht="63" customHeight="1" thickBot="1" x14ac:dyDescent="0.35">
      <c r="B56" s="305" t="s">
        <v>372</v>
      </c>
      <c r="C56" s="264"/>
      <c r="D56" s="265"/>
      <c r="E56" s="265"/>
      <c r="F56" s="265"/>
      <c r="G56" s="266">
        <f t="shared" si="11"/>
        <v>0</v>
      </c>
      <c r="H56" s="247">
        <f t="shared" si="12"/>
        <v>0</v>
      </c>
      <c r="I56" s="267">
        <f t="shared" si="13"/>
        <v>0</v>
      </c>
      <c r="J56" s="249" t="e">
        <f>'ANALISIS OCI'!AC54</f>
        <v>#DIV/0!</v>
      </c>
      <c r="K56" s="249" t="e">
        <f t="shared" si="7"/>
        <v>#DIV/0!</v>
      </c>
      <c r="L56" s="289" t="e">
        <f t="shared" si="14"/>
        <v>#DIV/0!</v>
      </c>
      <c r="M56" s="264"/>
      <c r="N56" s="269">
        <f t="shared" si="15"/>
        <v>0</v>
      </c>
      <c r="O56" s="268"/>
      <c r="P56" s="269">
        <f t="shared" si="16"/>
        <v>0</v>
      </c>
      <c r="Q56" s="270"/>
      <c r="R56" s="271">
        <f t="shared" si="17"/>
        <v>44545</v>
      </c>
      <c r="S56" s="272">
        <f t="shared" si="18"/>
        <v>0.3</v>
      </c>
      <c r="T56" s="254" t="e">
        <f t="shared" si="19"/>
        <v>#DIV/0!</v>
      </c>
      <c r="U56" s="291" t="e">
        <f t="shared" si="10"/>
        <v>#DIV/0!</v>
      </c>
    </row>
    <row r="57" spans="2:21" ht="63" customHeight="1" thickBot="1" x14ac:dyDescent="0.35">
      <c r="B57" s="305" t="s">
        <v>373</v>
      </c>
      <c r="C57" s="264"/>
      <c r="D57" s="265"/>
      <c r="E57" s="265"/>
      <c r="F57" s="265"/>
      <c r="G57" s="266">
        <f t="shared" si="11"/>
        <v>0</v>
      </c>
      <c r="H57" s="247">
        <f t="shared" si="12"/>
        <v>0</v>
      </c>
      <c r="I57" s="267">
        <f t="shared" si="13"/>
        <v>0</v>
      </c>
      <c r="J57" s="249" t="e">
        <f>'ANALISIS OCI'!AC55</f>
        <v>#DIV/0!</v>
      </c>
      <c r="K57" s="249" t="e">
        <f t="shared" si="7"/>
        <v>#DIV/0!</v>
      </c>
      <c r="L57" s="289" t="e">
        <f t="shared" si="14"/>
        <v>#DIV/0!</v>
      </c>
      <c r="M57" s="264"/>
      <c r="N57" s="269">
        <f t="shared" si="15"/>
        <v>0</v>
      </c>
      <c r="O57" s="268"/>
      <c r="P57" s="269">
        <f t="shared" si="16"/>
        <v>0</v>
      </c>
      <c r="Q57" s="270"/>
      <c r="R57" s="271">
        <f t="shared" si="17"/>
        <v>44545</v>
      </c>
      <c r="S57" s="272">
        <f t="shared" si="18"/>
        <v>0.3</v>
      </c>
      <c r="T57" s="254" t="e">
        <f t="shared" si="19"/>
        <v>#DIV/0!</v>
      </c>
      <c r="U57" s="291" t="e">
        <f t="shared" si="10"/>
        <v>#DIV/0!</v>
      </c>
    </row>
    <row r="58" spans="2:21" ht="63" customHeight="1" thickBot="1" x14ac:dyDescent="0.35">
      <c r="B58" s="305" t="s">
        <v>374</v>
      </c>
      <c r="C58" s="264"/>
      <c r="D58" s="265"/>
      <c r="E58" s="265"/>
      <c r="F58" s="265"/>
      <c r="G58" s="266">
        <f t="shared" si="11"/>
        <v>0</v>
      </c>
      <c r="H58" s="247">
        <f t="shared" si="12"/>
        <v>0</v>
      </c>
      <c r="I58" s="267">
        <f t="shared" si="13"/>
        <v>0</v>
      </c>
      <c r="J58" s="249" t="e">
        <f>'ANALISIS OCI'!AC56</f>
        <v>#DIV/0!</v>
      </c>
      <c r="K58" s="249" t="e">
        <f t="shared" si="7"/>
        <v>#DIV/0!</v>
      </c>
      <c r="L58" s="289" t="e">
        <f t="shared" si="14"/>
        <v>#DIV/0!</v>
      </c>
      <c r="M58" s="264"/>
      <c r="N58" s="269">
        <f t="shared" si="15"/>
        <v>0</v>
      </c>
      <c r="O58" s="268"/>
      <c r="P58" s="269">
        <f t="shared" si="16"/>
        <v>0</v>
      </c>
      <c r="Q58" s="270"/>
      <c r="R58" s="271">
        <f t="shared" si="17"/>
        <v>44545</v>
      </c>
      <c r="S58" s="272">
        <f t="shared" si="18"/>
        <v>0.3</v>
      </c>
      <c r="T58" s="254" t="e">
        <f t="shared" si="19"/>
        <v>#DIV/0!</v>
      </c>
      <c r="U58" s="291" t="e">
        <f t="shared" si="10"/>
        <v>#DIV/0!</v>
      </c>
    </row>
    <row r="59" spans="2:21" ht="63" customHeight="1" thickBot="1" x14ac:dyDescent="0.35">
      <c r="B59" s="305" t="s">
        <v>375</v>
      </c>
      <c r="C59" s="264"/>
      <c r="D59" s="265"/>
      <c r="E59" s="265"/>
      <c r="F59" s="265"/>
      <c r="G59" s="266">
        <f t="shared" si="11"/>
        <v>0</v>
      </c>
      <c r="H59" s="247">
        <f t="shared" si="12"/>
        <v>0</v>
      </c>
      <c r="I59" s="267">
        <f t="shared" si="13"/>
        <v>0</v>
      </c>
      <c r="J59" s="249" t="e">
        <f>'ANALISIS OCI'!AC57</f>
        <v>#DIV/0!</v>
      </c>
      <c r="K59" s="249" t="e">
        <f t="shared" si="7"/>
        <v>#DIV/0!</v>
      </c>
      <c r="L59" s="289" t="e">
        <f t="shared" si="14"/>
        <v>#DIV/0!</v>
      </c>
      <c r="M59" s="264"/>
      <c r="N59" s="269">
        <f t="shared" si="15"/>
        <v>0</v>
      </c>
      <c r="O59" s="268"/>
      <c r="P59" s="269">
        <f t="shared" si="16"/>
        <v>0</v>
      </c>
      <c r="Q59" s="270"/>
      <c r="R59" s="271">
        <f t="shared" si="17"/>
        <v>44545</v>
      </c>
      <c r="S59" s="272">
        <f t="shared" si="18"/>
        <v>0.3</v>
      </c>
      <c r="T59" s="254" t="e">
        <f t="shared" si="19"/>
        <v>#DIV/0!</v>
      </c>
      <c r="U59" s="291" t="e">
        <f t="shared" si="10"/>
        <v>#DIV/0!</v>
      </c>
    </row>
    <row r="60" spans="2:21" ht="63" customHeight="1" thickBot="1" x14ac:dyDescent="0.35">
      <c r="B60" s="305" t="s">
        <v>376</v>
      </c>
      <c r="C60" s="264"/>
      <c r="D60" s="265"/>
      <c r="E60" s="265"/>
      <c r="F60" s="265"/>
      <c r="G60" s="266">
        <f t="shared" si="11"/>
        <v>0</v>
      </c>
      <c r="H60" s="247">
        <f t="shared" si="12"/>
        <v>0</v>
      </c>
      <c r="I60" s="267">
        <f t="shared" si="13"/>
        <v>0</v>
      </c>
      <c r="J60" s="249" t="e">
        <f>'ANALISIS OCI'!AC58</f>
        <v>#DIV/0!</v>
      </c>
      <c r="K60" s="249" t="e">
        <f t="shared" si="7"/>
        <v>#DIV/0!</v>
      </c>
      <c r="L60" s="289" t="e">
        <f t="shared" si="14"/>
        <v>#DIV/0!</v>
      </c>
      <c r="M60" s="264"/>
      <c r="N60" s="269">
        <f t="shared" si="15"/>
        <v>0</v>
      </c>
      <c r="O60" s="268"/>
      <c r="P60" s="269">
        <f t="shared" si="16"/>
        <v>0</v>
      </c>
      <c r="Q60" s="270"/>
      <c r="R60" s="271">
        <f t="shared" si="17"/>
        <v>44545</v>
      </c>
      <c r="S60" s="272">
        <f t="shared" si="18"/>
        <v>0.3</v>
      </c>
      <c r="T60" s="254" t="e">
        <f t="shared" si="19"/>
        <v>#DIV/0!</v>
      </c>
      <c r="U60" s="291" t="e">
        <f t="shared" si="10"/>
        <v>#DIV/0!</v>
      </c>
    </row>
    <row r="61" spans="2:21" ht="63" customHeight="1" thickBot="1" x14ac:dyDescent="0.35">
      <c r="B61" s="305" t="s">
        <v>377</v>
      </c>
      <c r="C61" s="264"/>
      <c r="D61" s="265"/>
      <c r="E61" s="265"/>
      <c r="F61" s="265"/>
      <c r="G61" s="266">
        <f t="shared" si="11"/>
        <v>0</v>
      </c>
      <c r="H61" s="247">
        <f t="shared" si="12"/>
        <v>0</v>
      </c>
      <c r="I61" s="267">
        <f t="shared" si="13"/>
        <v>0</v>
      </c>
      <c r="J61" s="249" t="e">
        <f>'ANALISIS OCI'!AC59</f>
        <v>#DIV/0!</v>
      </c>
      <c r="K61" s="249" t="e">
        <f t="shared" si="7"/>
        <v>#DIV/0!</v>
      </c>
      <c r="L61" s="289" t="e">
        <f t="shared" si="14"/>
        <v>#DIV/0!</v>
      </c>
      <c r="M61" s="264"/>
      <c r="N61" s="269">
        <f t="shared" si="15"/>
        <v>0</v>
      </c>
      <c r="O61" s="268"/>
      <c r="P61" s="269">
        <f t="shared" si="16"/>
        <v>0</v>
      </c>
      <c r="Q61" s="270"/>
      <c r="R61" s="271">
        <f t="shared" si="17"/>
        <v>44545</v>
      </c>
      <c r="S61" s="272">
        <f t="shared" si="18"/>
        <v>0.3</v>
      </c>
      <c r="T61" s="254" t="e">
        <f t="shared" si="19"/>
        <v>#DIV/0!</v>
      </c>
      <c r="U61" s="291" t="e">
        <f t="shared" si="10"/>
        <v>#DIV/0!</v>
      </c>
    </row>
    <row r="62" spans="2:21" ht="63" customHeight="1" thickBot="1" x14ac:dyDescent="0.35">
      <c r="B62" s="305" t="s">
        <v>378</v>
      </c>
      <c r="C62" s="264"/>
      <c r="D62" s="265"/>
      <c r="E62" s="265"/>
      <c r="F62" s="265"/>
      <c r="G62" s="266">
        <f t="shared" si="11"/>
        <v>0</v>
      </c>
      <c r="H62" s="247">
        <f t="shared" si="12"/>
        <v>0</v>
      </c>
      <c r="I62" s="267">
        <f t="shared" si="13"/>
        <v>0</v>
      </c>
      <c r="J62" s="249" t="e">
        <f>'ANALISIS OCI'!AC60</f>
        <v>#DIV/0!</v>
      </c>
      <c r="K62" s="249" t="e">
        <f t="shared" si="7"/>
        <v>#DIV/0!</v>
      </c>
      <c r="L62" s="289" t="e">
        <f t="shared" si="14"/>
        <v>#DIV/0!</v>
      </c>
      <c r="M62" s="264"/>
      <c r="N62" s="269">
        <f t="shared" si="15"/>
        <v>0</v>
      </c>
      <c r="O62" s="268"/>
      <c r="P62" s="269">
        <f t="shared" si="16"/>
        <v>0</v>
      </c>
      <c r="Q62" s="270"/>
      <c r="R62" s="271">
        <f t="shared" si="17"/>
        <v>44545</v>
      </c>
      <c r="S62" s="272">
        <f t="shared" si="18"/>
        <v>0.3</v>
      </c>
      <c r="T62" s="254" t="e">
        <f t="shared" si="19"/>
        <v>#DIV/0!</v>
      </c>
      <c r="U62" s="291" t="e">
        <f t="shared" si="10"/>
        <v>#DIV/0!</v>
      </c>
    </row>
    <row r="63" spans="2:21" ht="63" customHeight="1" thickBot="1" x14ac:dyDescent="0.35">
      <c r="B63" s="305" t="s">
        <v>379</v>
      </c>
      <c r="C63" s="264"/>
      <c r="D63" s="265"/>
      <c r="E63" s="265"/>
      <c r="F63" s="265"/>
      <c r="G63" s="266">
        <f t="shared" si="11"/>
        <v>0</v>
      </c>
      <c r="H63" s="247">
        <f t="shared" si="12"/>
        <v>0</v>
      </c>
      <c r="I63" s="267">
        <f t="shared" si="13"/>
        <v>0</v>
      </c>
      <c r="J63" s="249" t="e">
        <f>'ANALISIS OCI'!AC61</f>
        <v>#DIV/0!</v>
      </c>
      <c r="K63" s="249" t="e">
        <f t="shared" si="7"/>
        <v>#DIV/0!</v>
      </c>
      <c r="L63" s="289" t="e">
        <f t="shared" si="14"/>
        <v>#DIV/0!</v>
      </c>
      <c r="M63" s="264"/>
      <c r="N63" s="269">
        <f t="shared" si="15"/>
        <v>0</v>
      </c>
      <c r="O63" s="268"/>
      <c r="P63" s="269">
        <f t="shared" si="16"/>
        <v>0</v>
      </c>
      <c r="Q63" s="270"/>
      <c r="R63" s="271">
        <f t="shared" si="17"/>
        <v>44545</v>
      </c>
      <c r="S63" s="272">
        <f t="shared" si="18"/>
        <v>0.3</v>
      </c>
      <c r="T63" s="254" t="e">
        <f t="shared" si="19"/>
        <v>#DIV/0!</v>
      </c>
      <c r="U63" s="291" t="e">
        <f t="shared" si="10"/>
        <v>#DIV/0!</v>
      </c>
    </row>
    <row r="64" spans="2:21" ht="63" customHeight="1" thickBot="1" x14ac:dyDescent="0.35">
      <c r="B64" s="305" t="s">
        <v>380</v>
      </c>
      <c r="C64" s="264"/>
      <c r="D64" s="265"/>
      <c r="E64" s="265"/>
      <c r="F64" s="265"/>
      <c r="G64" s="266">
        <f t="shared" si="11"/>
        <v>0</v>
      </c>
      <c r="H64" s="247">
        <f t="shared" si="12"/>
        <v>0</v>
      </c>
      <c r="I64" s="267">
        <f t="shared" si="13"/>
        <v>0</v>
      </c>
      <c r="J64" s="249" t="e">
        <f>'ANALISIS OCI'!AC62</f>
        <v>#DIV/0!</v>
      </c>
      <c r="K64" s="249" t="e">
        <f t="shared" si="7"/>
        <v>#DIV/0!</v>
      </c>
      <c r="L64" s="289" t="e">
        <f t="shared" si="14"/>
        <v>#DIV/0!</v>
      </c>
      <c r="M64" s="264"/>
      <c r="N64" s="269">
        <f t="shared" si="15"/>
        <v>0</v>
      </c>
      <c r="O64" s="268"/>
      <c r="P64" s="269">
        <f t="shared" si="16"/>
        <v>0</v>
      </c>
      <c r="Q64" s="270"/>
      <c r="R64" s="271">
        <f t="shared" si="17"/>
        <v>44545</v>
      </c>
      <c r="S64" s="272">
        <f t="shared" si="18"/>
        <v>0.3</v>
      </c>
      <c r="T64" s="254" t="e">
        <f t="shared" si="19"/>
        <v>#DIV/0!</v>
      </c>
      <c r="U64" s="291" t="e">
        <f t="shared" si="10"/>
        <v>#DIV/0!</v>
      </c>
    </row>
    <row r="65" spans="2:21" ht="63" customHeight="1" thickBot="1" x14ac:dyDescent="0.35">
      <c r="B65" s="305" t="s">
        <v>381</v>
      </c>
      <c r="C65" s="264"/>
      <c r="D65" s="265"/>
      <c r="E65" s="265"/>
      <c r="F65" s="265"/>
      <c r="G65" s="266">
        <f t="shared" si="11"/>
        <v>0</v>
      </c>
      <c r="H65" s="247">
        <f t="shared" si="12"/>
        <v>0</v>
      </c>
      <c r="I65" s="267">
        <f t="shared" si="13"/>
        <v>0</v>
      </c>
      <c r="J65" s="249" t="e">
        <f>'ANALISIS OCI'!AC63</f>
        <v>#DIV/0!</v>
      </c>
      <c r="K65" s="249" t="e">
        <f t="shared" si="7"/>
        <v>#DIV/0!</v>
      </c>
      <c r="L65" s="289" t="e">
        <f t="shared" si="14"/>
        <v>#DIV/0!</v>
      </c>
      <c r="M65" s="264"/>
      <c r="N65" s="269">
        <f t="shared" si="15"/>
        <v>0</v>
      </c>
      <c r="O65" s="268"/>
      <c r="P65" s="269">
        <f t="shared" si="16"/>
        <v>0</v>
      </c>
      <c r="Q65" s="270"/>
      <c r="R65" s="271">
        <f t="shared" si="17"/>
        <v>44545</v>
      </c>
      <c r="S65" s="272">
        <f t="shared" si="18"/>
        <v>0.3</v>
      </c>
      <c r="T65" s="254" t="e">
        <f t="shared" si="19"/>
        <v>#DIV/0!</v>
      </c>
      <c r="U65" s="291" t="e">
        <f t="shared" si="10"/>
        <v>#DIV/0!</v>
      </c>
    </row>
    <row r="66" spans="2:21" ht="63" customHeight="1" thickBot="1" x14ac:dyDescent="0.35">
      <c r="B66" s="305" t="s">
        <v>382</v>
      </c>
      <c r="C66" s="264"/>
      <c r="D66" s="265"/>
      <c r="E66" s="265"/>
      <c r="F66" s="265"/>
      <c r="G66" s="266">
        <f t="shared" si="11"/>
        <v>0</v>
      </c>
      <c r="H66" s="247">
        <f t="shared" si="12"/>
        <v>0</v>
      </c>
      <c r="I66" s="267">
        <f t="shared" si="13"/>
        <v>0</v>
      </c>
      <c r="J66" s="249" t="e">
        <f>'ANALISIS OCI'!AC64</f>
        <v>#DIV/0!</v>
      </c>
      <c r="K66" s="249" t="e">
        <f t="shared" si="7"/>
        <v>#DIV/0!</v>
      </c>
      <c r="L66" s="289" t="e">
        <f t="shared" si="14"/>
        <v>#DIV/0!</v>
      </c>
      <c r="M66" s="264"/>
      <c r="N66" s="269">
        <f t="shared" si="15"/>
        <v>0</v>
      </c>
      <c r="O66" s="268"/>
      <c r="P66" s="269">
        <f t="shared" si="16"/>
        <v>0</v>
      </c>
      <c r="Q66" s="270"/>
      <c r="R66" s="271">
        <f t="shared" si="17"/>
        <v>44545</v>
      </c>
      <c r="S66" s="272">
        <f t="shared" si="18"/>
        <v>0.3</v>
      </c>
      <c r="T66" s="254" t="e">
        <f t="shared" si="19"/>
        <v>#DIV/0!</v>
      </c>
      <c r="U66" s="291" t="e">
        <f t="shared" si="10"/>
        <v>#DIV/0!</v>
      </c>
    </row>
    <row r="67" spans="2:21" ht="63" customHeight="1" thickBot="1" x14ac:dyDescent="0.35">
      <c r="B67" s="305" t="s">
        <v>383</v>
      </c>
      <c r="C67" s="264"/>
      <c r="D67" s="265"/>
      <c r="E67" s="265"/>
      <c r="F67" s="265"/>
      <c r="G67" s="266">
        <f t="shared" si="11"/>
        <v>0</v>
      </c>
      <c r="H67" s="247">
        <f t="shared" si="12"/>
        <v>0</v>
      </c>
      <c r="I67" s="267">
        <f t="shared" si="13"/>
        <v>0</v>
      </c>
      <c r="J67" s="249" t="e">
        <f>'ANALISIS OCI'!AC65</f>
        <v>#DIV/0!</v>
      </c>
      <c r="K67" s="249" t="e">
        <f t="shared" si="7"/>
        <v>#DIV/0!</v>
      </c>
      <c r="L67" s="289" t="e">
        <f t="shared" si="14"/>
        <v>#DIV/0!</v>
      </c>
      <c r="M67" s="264"/>
      <c r="N67" s="269">
        <f t="shared" si="15"/>
        <v>0</v>
      </c>
      <c r="O67" s="268"/>
      <c r="P67" s="269">
        <f t="shared" si="16"/>
        <v>0</v>
      </c>
      <c r="Q67" s="270"/>
      <c r="R67" s="271">
        <f t="shared" si="17"/>
        <v>44545</v>
      </c>
      <c r="S67" s="272">
        <f t="shared" si="18"/>
        <v>0.3</v>
      </c>
      <c r="T67" s="254" t="e">
        <f t="shared" si="19"/>
        <v>#DIV/0!</v>
      </c>
      <c r="U67" s="291" t="e">
        <f t="shared" si="10"/>
        <v>#DIV/0!</v>
      </c>
    </row>
    <row r="68" spans="2:21" ht="63" customHeight="1" thickBot="1" x14ac:dyDescent="0.35">
      <c r="B68" s="305" t="s">
        <v>384</v>
      </c>
      <c r="C68" s="264"/>
      <c r="D68" s="265"/>
      <c r="E68" s="265"/>
      <c r="F68" s="265"/>
      <c r="G68" s="266">
        <f t="shared" si="11"/>
        <v>0</v>
      </c>
      <c r="H68" s="247">
        <f t="shared" si="12"/>
        <v>0</v>
      </c>
      <c r="I68" s="267">
        <f t="shared" si="13"/>
        <v>0</v>
      </c>
      <c r="J68" s="249" t="e">
        <f>'ANALISIS OCI'!AC66</f>
        <v>#DIV/0!</v>
      </c>
      <c r="K68" s="249" t="e">
        <f t="shared" si="7"/>
        <v>#DIV/0!</v>
      </c>
      <c r="L68" s="289" t="e">
        <f t="shared" si="14"/>
        <v>#DIV/0!</v>
      </c>
      <c r="M68" s="264"/>
      <c r="N68" s="269">
        <f t="shared" si="15"/>
        <v>0</v>
      </c>
      <c r="O68" s="268"/>
      <c r="P68" s="269">
        <f t="shared" si="16"/>
        <v>0</v>
      </c>
      <c r="Q68" s="270"/>
      <c r="R68" s="271">
        <f t="shared" si="17"/>
        <v>44545</v>
      </c>
      <c r="S68" s="272">
        <f t="shared" si="18"/>
        <v>0.3</v>
      </c>
      <c r="T68" s="254" t="e">
        <f t="shared" si="19"/>
        <v>#DIV/0!</v>
      </c>
      <c r="U68" s="291" t="e">
        <f t="shared" si="10"/>
        <v>#DIV/0!</v>
      </c>
    </row>
    <row r="69" spans="2:21" ht="63" customHeight="1" thickBot="1" x14ac:dyDescent="0.35">
      <c r="B69" s="305" t="s">
        <v>385</v>
      </c>
      <c r="C69" s="264"/>
      <c r="D69" s="265"/>
      <c r="E69" s="265"/>
      <c r="F69" s="265"/>
      <c r="G69" s="266">
        <f t="shared" si="11"/>
        <v>0</v>
      </c>
      <c r="H69" s="247">
        <f t="shared" si="12"/>
        <v>0</v>
      </c>
      <c r="I69" s="267">
        <f t="shared" si="13"/>
        <v>0</v>
      </c>
      <c r="J69" s="249" t="e">
        <f>'ANALISIS OCI'!AC67</f>
        <v>#DIV/0!</v>
      </c>
      <c r="K69" s="249" t="e">
        <f t="shared" si="7"/>
        <v>#DIV/0!</v>
      </c>
      <c r="L69" s="289" t="e">
        <f t="shared" si="14"/>
        <v>#DIV/0!</v>
      </c>
      <c r="M69" s="264"/>
      <c r="N69" s="269">
        <f t="shared" si="15"/>
        <v>0</v>
      </c>
      <c r="O69" s="268"/>
      <c r="P69" s="269">
        <f t="shared" si="16"/>
        <v>0</v>
      </c>
      <c r="Q69" s="270"/>
      <c r="R69" s="271">
        <f t="shared" si="17"/>
        <v>44545</v>
      </c>
      <c r="S69" s="272">
        <f t="shared" si="18"/>
        <v>0.3</v>
      </c>
      <c r="T69" s="254" t="e">
        <f t="shared" si="19"/>
        <v>#DIV/0!</v>
      </c>
      <c r="U69" s="291" t="e">
        <f t="shared" si="10"/>
        <v>#DIV/0!</v>
      </c>
    </row>
    <row r="70" spans="2:21" ht="63" customHeight="1" thickBot="1" x14ac:dyDescent="0.35">
      <c r="B70" s="305" t="s">
        <v>386</v>
      </c>
      <c r="C70" s="264"/>
      <c r="D70" s="265"/>
      <c r="E70" s="265"/>
      <c r="F70" s="265"/>
      <c r="G70" s="266">
        <f t="shared" si="11"/>
        <v>0</v>
      </c>
      <c r="H70" s="247">
        <f t="shared" si="12"/>
        <v>0</v>
      </c>
      <c r="I70" s="267">
        <f t="shared" si="13"/>
        <v>0</v>
      </c>
      <c r="J70" s="249" t="e">
        <f>'ANALISIS OCI'!AC68</f>
        <v>#DIV/0!</v>
      </c>
      <c r="K70" s="249" t="e">
        <f t="shared" si="7"/>
        <v>#DIV/0!</v>
      </c>
      <c r="L70" s="289" t="e">
        <f t="shared" si="14"/>
        <v>#DIV/0!</v>
      </c>
      <c r="M70" s="264"/>
      <c r="N70" s="269">
        <f t="shared" si="15"/>
        <v>0</v>
      </c>
      <c r="O70" s="268"/>
      <c r="P70" s="269">
        <f t="shared" si="16"/>
        <v>0</v>
      </c>
      <c r="Q70" s="270"/>
      <c r="R70" s="271">
        <f t="shared" si="17"/>
        <v>44545</v>
      </c>
      <c r="S70" s="272">
        <f t="shared" si="18"/>
        <v>0.3</v>
      </c>
      <c r="T70" s="254" t="e">
        <f t="shared" si="19"/>
        <v>#DIV/0!</v>
      </c>
      <c r="U70" s="291" t="e">
        <f t="shared" si="10"/>
        <v>#DIV/0!</v>
      </c>
    </row>
    <row r="71" spans="2:21" ht="63" customHeight="1" thickBot="1" x14ac:dyDescent="0.35">
      <c r="B71" s="305" t="s">
        <v>387</v>
      </c>
      <c r="C71" s="264"/>
      <c r="D71" s="265"/>
      <c r="E71" s="265"/>
      <c r="F71" s="265"/>
      <c r="G71" s="266">
        <f t="shared" si="11"/>
        <v>0</v>
      </c>
      <c r="H71" s="247">
        <f t="shared" si="12"/>
        <v>0</v>
      </c>
      <c r="I71" s="267">
        <f t="shared" si="13"/>
        <v>0</v>
      </c>
      <c r="J71" s="249" t="e">
        <f>'ANALISIS OCI'!AC69</f>
        <v>#DIV/0!</v>
      </c>
      <c r="K71" s="249" t="e">
        <f t="shared" si="7"/>
        <v>#DIV/0!</v>
      </c>
      <c r="L71" s="289" t="e">
        <f t="shared" si="14"/>
        <v>#DIV/0!</v>
      </c>
      <c r="M71" s="264"/>
      <c r="N71" s="269">
        <f t="shared" si="15"/>
        <v>0</v>
      </c>
      <c r="O71" s="268"/>
      <c r="P71" s="269">
        <f t="shared" si="16"/>
        <v>0</v>
      </c>
      <c r="Q71" s="270"/>
      <c r="R71" s="271">
        <f t="shared" si="17"/>
        <v>44545</v>
      </c>
      <c r="S71" s="272">
        <f t="shared" si="18"/>
        <v>0.3</v>
      </c>
      <c r="T71" s="254" t="e">
        <f t="shared" si="19"/>
        <v>#DIV/0!</v>
      </c>
      <c r="U71" s="291" t="e">
        <f t="shared" si="10"/>
        <v>#DIV/0!</v>
      </c>
    </row>
    <row r="72" spans="2:21" ht="63" customHeight="1" thickBot="1" x14ac:dyDescent="0.35">
      <c r="B72" s="305" t="s">
        <v>388</v>
      </c>
      <c r="C72" s="264"/>
      <c r="D72" s="265"/>
      <c r="E72" s="265"/>
      <c r="F72" s="265"/>
      <c r="G72" s="266">
        <f t="shared" si="11"/>
        <v>0</v>
      </c>
      <c r="H72" s="247">
        <f t="shared" si="12"/>
        <v>0</v>
      </c>
      <c r="I72" s="267">
        <f t="shared" si="13"/>
        <v>0</v>
      </c>
      <c r="J72" s="249" t="e">
        <f>'ANALISIS OCI'!AC70</f>
        <v>#DIV/0!</v>
      </c>
      <c r="K72" s="249" t="e">
        <f t="shared" si="7"/>
        <v>#DIV/0!</v>
      </c>
      <c r="L72" s="289" t="e">
        <f t="shared" si="14"/>
        <v>#DIV/0!</v>
      </c>
      <c r="M72" s="264"/>
      <c r="N72" s="269">
        <f t="shared" si="15"/>
        <v>0</v>
      </c>
      <c r="O72" s="268"/>
      <c r="P72" s="269">
        <f t="shared" si="16"/>
        <v>0</v>
      </c>
      <c r="Q72" s="270"/>
      <c r="R72" s="271">
        <f t="shared" si="17"/>
        <v>44545</v>
      </c>
      <c r="S72" s="272">
        <f t="shared" si="18"/>
        <v>0.3</v>
      </c>
      <c r="T72" s="254" t="e">
        <f t="shared" si="19"/>
        <v>#DIV/0!</v>
      </c>
      <c r="U72" s="291" t="e">
        <f t="shared" si="10"/>
        <v>#DIV/0!</v>
      </c>
    </row>
    <row r="73" spans="2:21" ht="63" customHeight="1" thickBot="1" x14ac:dyDescent="0.35">
      <c r="B73" s="305" t="s">
        <v>389</v>
      </c>
      <c r="C73" s="264"/>
      <c r="D73" s="265"/>
      <c r="E73" s="265"/>
      <c r="F73" s="265"/>
      <c r="G73" s="266">
        <f t="shared" si="11"/>
        <v>0</v>
      </c>
      <c r="H73" s="247">
        <f t="shared" si="12"/>
        <v>0</v>
      </c>
      <c r="I73" s="267">
        <f t="shared" si="13"/>
        <v>0</v>
      </c>
      <c r="J73" s="249" t="e">
        <f>'ANALISIS OCI'!AC71</f>
        <v>#DIV/0!</v>
      </c>
      <c r="K73" s="249" t="e">
        <f t="shared" si="7"/>
        <v>#DIV/0!</v>
      </c>
      <c r="L73" s="289" t="e">
        <f t="shared" si="14"/>
        <v>#DIV/0!</v>
      </c>
      <c r="M73" s="264"/>
      <c r="N73" s="269">
        <f t="shared" si="15"/>
        <v>0</v>
      </c>
      <c r="O73" s="268"/>
      <c r="P73" s="269">
        <f t="shared" si="16"/>
        <v>0</v>
      </c>
      <c r="Q73" s="270"/>
      <c r="R73" s="271">
        <f t="shared" si="17"/>
        <v>44545</v>
      </c>
      <c r="S73" s="272">
        <f t="shared" si="18"/>
        <v>0.3</v>
      </c>
      <c r="T73" s="254" t="e">
        <f t="shared" si="19"/>
        <v>#DIV/0!</v>
      </c>
      <c r="U73" s="291" t="e">
        <f t="shared" si="10"/>
        <v>#DIV/0!</v>
      </c>
    </row>
    <row r="74" spans="2:21" ht="63" customHeight="1" thickBot="1" x14ac:dyDescent="0.35">
      <c r="B74" s="305" t="s">
        <v>390</v>
      </c>
      <c r="C74" s="264"/>
      <c r="D74" s="265"/>
      <c r="E74" s="265"/>
      <c r="F74" s="265"/>
      <c r="G74" s="266">
        <f t="shared" si="11"/>
        <v>0</v>
      </c>
      <c r="H74" s="247">
        <f t="shared" si="12"/>
        <v>0</v>
      </c>
      <c r="I74" s="267">
        <f t="shared" si="13"/>
        <v>0</v>
      </c>
      <c r="J74" s="249" t="e">
        <f>'ANALISIS OCI'!AC72</f>
        <v>#DIV/0!</v>
      </c>
      <c r="K74" s="249" t="e">
        <f t="shared" si="7"/>
        <v>#DIV/0!</v>
      </c>
      <c r="L74" s="289" t="e">
        <f t="shared" si="14"/>
        <v>#DIV/0!</v>
      </c>
      <c r="M74" s="264"/>
      <c r="N74" s="269">
        <f t="shared" si="15"/>
        <v>0</v>
      </c>
      <c r="O74" s="268"/>
      <c r="P74" s="269">
        <f t="shared" si="16"/>
        <v>0</v>
      </c>
      <c r="Q74" s="270"/>
      <c r="R74" s="271">
        <f t="shared" si="17"/>
        <v>44545</v>
      </c>
      <c r="S74" s="272">
        <f t="shared" si="18"/>
        <v>0.3</v>
      </c>
      <c r="T74" s="254" t="e">
        <f t="shared" si="19"/>
        <v>#DIV/0!</v>
      </c>
      <c r="U74" s="291" t="e">
        <f t="shared" si="10"/>
        <v>#DIV/0!</v>
      </c>
    </row>
    <row r="75" spans="2:21" ht="63" customHeight="1" thickBot="1" x14ac:dyDescent="0.35">
      <c r="B75" s="305" t="s">
        <v>391</v>
      </c>
      <c r="C75" s="264"/>
      <c r="D75" s="265"/>
      <c r="E75" s="265"/>
      <c r="F75" s="265"/>
      <c r="G75" s="266">
        <f t="shared" si="11"/>
        <v>0</v>
      </c>
      <c r="H75" s="247">
        <f t="shared" si="12"/>
        <v>0</v>
      </c>
      <c r="I75" s="267">
        <f t="shared" si="13"/>
        <v>0</v>
      </c>
      <c r="J75" s="249" t="e">
        <f>'ANALISIS OCI'!AC73</f>
        <v>#DIV/0!</v>
      </c>
      <c r="K75" s="249" t="e">
        <f t="shared" si="7"/>
        <v>#DIV/0!</v>
      </c>
      <c r="L75" s="289" t="e">
        <f t="shared" si="14"/>
        <v>#DIV/0!</v>
      </c>
      <c r="M75" s="264"/>
      <c r="N75" s="269">
        <f t="shared" si="15"/>
        <v>0</v>
      </c>
      <c r="O75" s="268"/>
      <c r="P75" s="269">
        <f t="shared" si="16"/>
        <v>0</v>
      </c>
      <c r="Q75" s="270"/>
      <c r="R75" s="271">
        <f t="shared" si="17"/>
        <v>44545</v>
      </c>
      <c r="S75" s="272">
        <f t="shared" si="18"/>
        <v>0.3</v>
      </c>
      <c r="T75" s="254" t="e">
        <f t="shared" si="19"/>
        <v>#DIV/0!</v>
      </c>
      <c r="U75" s="291" t="e">
        <f t="shared" si="10"/>
        <v>#DIV/0!</v>
      </c>
    </row>
    <row r="76" spans="2:21" ht="63" customHeight="1" thickBot="1" x14ac:dyDescent="0.35">
      <c r="B76" s="305" t="s">
        <v>392</v>
      </c>
      <c r="C76" s="264"/>
      <c r="D76" s="265"/>
      <c r="E76" s="265"/>
      <c r="F76" s="265"/>
      <c r="G76" s="266">
        <f t="shared" si="11"/>
        <v>0</v>
      </c>
      <c r="H76" s="247">
        <f t="shared" si="12"/>
        <v>0</v>
      </c>
      <c r="I76" s="267">
        <f t="shared" si="13"/>
        <v>0</v>
      </c>
      <c r="J76" s="249" t="e">
        <f>'ANALISIS OCI'!AC74</f>
        <v>#DIV/0!</v>
      </c>
      <c r="K76" s="249" t="e">
        <f t="shared" ref="K76:K90" si="20">+IF(J76=$Z$13,$X$13,IF(J76=$Z$14,$X$14,IF(J76=$Z$15,$X$15,IF(J76=$Z$16,$X$16,IF(J76=$Z$17,$X$17)))))</f>
        <v>#DIV/0!</v>
      </c>
      <c r="L76" s="289" t="e">
        <f t="shared" si="14"/>
        <v>#DIV/0!</v>
      </c>
      <c r="M76" s="264"/>
      <c r="N76" s="269">
        <f t="shared" si="15"/>
        <v>0</v>
      </c>
      <c r="O76" s="268"/>
      <c r="P76" s="269">
        <f t="shared" si="16"/>
        <v>0</v>
      </c>
      <c r="Q76" s="270"/>
      <c r="R76" s="271">
        <f t="shared" si="17"/>
        <v>44545</v>
      </c>
      <c r="S76" s="272">
        <f t="shared" si="18"/>
        <v>0.3</v>
      </c>
      <c r="T76" s="254" t="e">
        <f t="shared" si="19"/>
        <v>#DIV/0!</v>
      </c>
      <c r="U76" s="291" t="e">
        <f t="shared" ref="U76:U90" si="21">+IF(T76&gt;=85%,$AB$12,IF(AND( T76&gt;65%,T76&lt;85%),$AB$13,$AB$14))</f>
        <v>#DIV/0!</v>
      </c>
    </row>
    <row r="77" spans="2:21" ht="63" customHeight="1" thickBot="1" x14ac:dyDescent="0.35">
      <c r="B77" s="305" t="s">
        <v>393</v>
      </c>
      <c r="C77" s="264"/>
      <c r="D77" s="265"/>
      <c r="E77" s="265"/>
      <c r="F77" s="265"/>
      <c r="G77" s="266">
        <f t="shared" si="11"/>
        <v>0</v>
      </c>
      <c r="H77" s="247">
        <f t="shared" si="12"/>
        <v>0</v>
      </c>
      <c r="I77" s="267">
        <f t="shared" si="13"/>
        <v>0</v>
      </c>
      <c r="J77" s="249" t="e">
        <f>'ANALISIS OCI'!AC75</f>
        <v>#DIV/0!</v>
      </c>
      <c r="K77" s="249" t="e">
        <f t="shared" si="20"/>
        <v>#DIV/0!</v>
      </c>
      <c r="L77" s="289" t="e">
        <f t="shared" si="14"/>
        <v>#DIV/0!</v>
      </c>
      <c r="M77" s="264"/>
      <c r="N77" s="269">
        <f t="shared" si="15"/>
        <v>0</v>
      </c>
      <c r="O77" s="268"/>
      <c r="P77" s="269">
        <f t="shared" si="16"/>
        <v>0</v>
      </c>
      <c r="Q77" s="270"/>
      <c r="R77" s="271">
        <f t="shared" si="17"/>
        <v>44545</v>
      </c>
      <c r="S77" s="272">
        <f t="shared" si="18"/>
        <v>0.3</v>
      </c>
      <c r="T77" s="254" t="e">
        <f t="shared" si="19"/>
        <v>#DIV/0!</v>
      </c>
      <c r="U77" s="291" t="e">
        <f t="shared" si="21"/>
        <v>#DIV/0!</v>
      </c>
    </row>
    <row r="78" spans="2:21" ht="63" customHeight="1" thickBot="1" x14ac:dyDescent="0.35">
      <c r="B78" s="305" t="s">
        <v>394</v>
      </c>
      <c r="C78" s="264"/>
      <c r="D78" s="265"/>
      <c r="E78" s="265"/>
      <c r="F78" s="265"/>
      <c r="G78" s="266">
        <f t="shared" si="11"/>
        <v>0</v>
      </c>
      <c r="H78" s="247">
        <f t="shared" si="12"/>
        <v>0</v>
      </c>
      <c r="I78" s="267">
        <f t="shared" si="13"/>
        <v>0</v>
      </c>
      <c r="J78" s="249" t="e">
        <f>'ANALISIS OCI'!AC76</f>
        <v>#DIV/0!</v>
      </c>
      <c r="K78" s="249" t="e">
        <f t="shared" si="20"/>
        <v>#DIV/0!</v>
      </c>
      <c r="L78" s="289" t="e">
        <f t="shared" si="14"/>
        <v>#DIV/0!</v>
      </c>
      <c r="M78" s="264"/>
      <c r="N78" s="269">
        <f t="shared" si="15"/>
        <v>0</v>
      </c>
      <c r="O78" s="268"/>
      <c r="P78" s="269">
        <f t="shared" si="16"/>
        <v>0</v>
      </c>
      <c r="Q78" s="270"/>
      <c r="R78" s="271">
        <f t="shared" si="17"/>
        <v>44545</v>
      </c>
      <c r="S78" s="272">
        <f t="shared" si="18"/>
        <v>0.3</v>
      </c>
      <c r="T78" s="254" t="e">
        <f t="shared" si="19"/>
        <v>#DIV/0!</v>
      </c>
      <c r="U78" s="291" t="e">
        <f t="shared" si="21"/>
        <v>#DIV/0!</v>
      </c>
    </row>
    <row r="79" spans="2:21" ht="63" customHeight="1" thickBot="1" x14ac:dyDescent="0.35">
      <c r="B79" s="305" t="s">
        <v>395</v>
      </c>
      <c r="C79" s="264"/>
      <c r="D79" s="265"/>
      <c r="E79" s="265"/>
      <c r="F79" s="265"/>
      <c r="G79" s="266">
        <f t="shared" si="11"/>
        <v>0</v>
      </c>
      <c r="H79" s="247">
        <f t="shared" si="12"/>
        <v>0</v>
      </c>
      <c r="I79" s="267">
        <f t="shared" si="13"/>
        <v>0</v>
      </c>
      <c r="J79" s="249" t="e">
        <f>'ANALISIS OCI'!AC77</f>
        <v>#DIV/0!</v>
      </c>
      <c r="K79" s="249" t="e">
        <f t="shared" si="20"/>
        <v>#DIV/0!</v>
      </c>
      <c r="L79" s="289" t="e">
        <f t="shared" si="14"/>
        <v>#DIV/0!</v>
      </c>
      <c r="M79" s="264"/>
      <c r="N79" s="269">
        <f t="shared" si="15"/>
        <v>0</v>
      </c>
      <c r="O79" s="268"/>
      <c r="P79" s="269">
        <f t="shared" si="16"/>
        <v>0</v>
      </c>
      <c r="Q79" s="270"/>
      <c r="R79" s="271">
        <f t="shared" si="17"/>
        <v>44545</v>
      </c>
      <c r="S79" s="272">
        <f t="shared" si="18"/>
        <v>0.3</v>
      </c>
      <c r="T79" s="254" t="e">
        <f t="shared" si="19"/>
        <v>#DIV/0!</v>
      </c>
      <c r="U79" s="291" t="e">
        <f t="shared" si="21"/>
        <v>#DIV/0!</v>
      </c>
    </row>
    <row r="80" spans="2:21" ht="63" customHeight="1" thickBot="1" x14ac:dyDescent="0.35">
      <c r="B80" s="305" t="s">
        <v>396</v>
      </c>
      <c r="C80" s="264"/>
      <c r="D80" s="265"/>
      <c r="E80" s="265"/>
      <c r="F80" s="265"/>
      <c r="G80" s="266">
        <f t="shared" si="11"/>
        <v>0</v>
      </c>
      <c r="H80" s="247">
        <f t="shared" si="12"/>
        <v>0</v>
      </c>
      <c r="I80" s="267">
        <f t="shared" si="13"/>
        <v>0</v>
      </c>
      <c r="J80" s="249" t="e">
        <f>'ANALISIS OCI'!AC78</f>
        <v>#DIV/0!</v>
      </c>
      <c r="K80" s="249" t="e">
        <f t="shared" si="20"/>
        <v>#DIV/0!</v>
      </c>
      <c r="L80" s="289" t="e">
        <f t="shared" si="14"/>
        <v>#DIV/0!</v>
      </c>
      <c r="M80" s="264"/>
      <c r="N80" s="269">
        <f t="shared" si="15"/>
        <v>0</v>
      </c>
      <c r="O80" s="268"/>
      <c r="P80" s="269">
        <f t="shared" si="16"/>
        <v>0</v>
      </c>
      <c r="Q80" s="270"/>
      <c r="R80" s="271">
        <f t="shared" si="17"/>
        <v>44545</v>
      </c>
      <c r="S80" s="272">
        <f t="shared" si="18"/>
        <v>0.3</v>
      </c>
      <c r="T80" s="254" t="e">
        <f t="shared" si="19"/>
        <v>#DIV/0!</v>
      </c>
      <c r="U80" s="291" t="e">
        <f t="shared" si="21"/>
        <v>#DIV/0!</v>
      </c>
    </row>
    <row r="81" spans="2:21" ht="63" customHeight="1" thickBot="1" x14ac:dyDescent="0.35">
      <c r="B81" s="305" t="s">
        <v>397</v>
      </c>
      <c r="C81" s="264"/>
      <c r="D81" s="265"/>
      <c r="E81" s="265"/>
      <c r="F81" s="265"/>
      <c r="G81" s="266">
        <f t="shared" si="11"/>
        <v>0</v>
      </c>
      <c r="H81" s="247">
        <f t="shared" si="12"/>
        <v>0</v>
      </c>
      <c r="I81" s="267">
        <f t="shared" si="13"/>
        <v>0</v>
      </c>
      <c r="J81" s="249" t="e">
        <f>'ANALISIS OCI'!AC79</f>
        <v>#DIV/0!</v>
      </c>
      <c r="K81" s="249" t="e">
        <f t="shared" si="20"/>
        <v>#DIV/0!</v>
      </c>
      <c r="L81" s="289" t="e">
        <f t="shared" si="14"/>
        <v>#DIV/0!</v>
      </c>
      <c r="M81" s="264"/>
      <c r="N81" s="269">
        <f t="shared" si="15"/>
        <v>0</v>
      </c>
      <c r="O81" s="268"/>
      <c r="P81" s="269">
        <f t="shared" si="16"/>
        <v>0</v>
      </c>
      <c r="Q81" s="270"/>
      <c r="R81" s="271">
        <f t="shared" si="17"/>
        <v>44545</v>
      </c>
      <c r="S81" s="272">
        <f t="shared" si="18"/>
        <v>0.3</v>
      </c>
      <c r="T81" s="254" t="e">
        <f t="shared" si="19"/>
        <v>#DIV/0!</v>
      </c>
      <c r="U81" s="291" t="e">
        <f t="shared" si="21"/>
        <v>#DIV/0!</v>
      </c>
    </row>
    <row r="82" spans="2:21" ht="63" customHeight="1" thickBot="1" x14ac:dyDescent="0.35">
      <c r="B82" s="305" t="s">
        <v>398</v>
      </c>
      <c r="C82" s="264"/>
      <c r="D82" s="265"/>
      <c r="E82" s="265"/>
      <c r="F82" s="265"/>
      <c r="G82" s="266">
        <f t="shared" si="11"/>
        <v>0</v>
      </c>
      <c r="H82" s="247">
        <f t="shared" si="12"/>
        <v>0</v>
      </c>
      <c r="I82" s="267">
        <f t="shared" si="13"/>
        <v>0</v>
      </c>
      <c r="J82" s="249" t="e">
        <f>'ANALISIS OCI'!AC80</f>
        <v>#DIV/0!</v>
      </c>
      <c r="K82" s="249" t="e">
        <f t="shared" si="20"/>
        <v>#DIV/0!</v>
      </c>
      <c r="L82" s="289" t="e">
        <f t="shared" si="14"/>
        <v>#DIV/0!</v>
      </c>
      <c r="M82" s="264"/>
      <c r="N82" s="269">
        <f t="shared" si="15"/>
        <v>0</v>
      </c>
      <c r="O82" s="268"/>
      <c r="P82" s="269">
        <f t="shared" si="16"/>
        <v>0</v>
      </c>
      <c r="Q82" s="270"/>
      <c r="R82" s="271">
        <f t="shared" si="17"/>
        <v>44545</v>
      </c>
      <c r="S82" s="272">
        <f t="shared" si="18"/>
        <v>0.3</v>
      </c>
      <c r="T82" s="254" t="e">
        <f t="shared" si="19"/>
        <v>#DIV/0!</v>
      </c>
      <c r="U82" s="291" t="e">
        <f t="shared" si="21"/>
        <v>#DIV/0!</v>
      </c>
    </row>
    <row r="83" spans="2:21" ht="63" customHeight="1" thickBot="1" x14ac:dyDescent="0.35">
      <c r="B83" s="305" t="s">
        <v>399</v>
      </c>
      <c r="C83" s="264"/>
      <c r="D83" s="265"/>
      <c r="E83" s="265"/>
      <c r="F83" s="265"/>
      <c r="G83" s="266">
        <f t="shared" si="11"/>
        <v>0</v>
      </c>
      <c r="H83" s="247">
        <f t="shared" si="12"/>
        <v>0</v>
      </c>
      <c r="I83" s="267">
        <f t="shared" si="13"/>
        <v>0</v>
      </c>
      <c r="J83" s="249" t="e">
        <f>'ANALISIS OCI'!AC81</f>
        <v>#DIV/0!</v>
      </c>
      <c r="K83" s="249" t="e">
        <f t="shared" si="20"/>
        <v>#DIV/0!</v>
      </c>
      <c r="L83" s="289" t="e">
        <f t="shared" si="14"/>
        <v>#DIV/0!</v>
      </c>
      <c r="M83" s="264"/>
      <c r="N83" s="269">
        <f t="shared" si="15"/>
        <v>0</v>
      </c>
      <c r="O83" s="268"/>
      <c r="P83" s="269">
        <f t="shared" si="16"/>
        <v>0</v>
      </c>
      <c r="Q83" s="270"/>
      <c r="R83" s="271">
        <f t="shared" si="17"/>
        <v>44545</v>
      </c>
      <c r="S83" s="272">
        <f t="shared" si="18"/>
        <v>0.3</v>
      </c>
      <c r="T83" s="254" t="e">
        <f t="shared" si="19"/>
        <v>#DIV/0!</v>
      </c>
      <c r="U83" s="291" t="e">
        <f t="shared" si="21"/>
        <v>#DIV/0!</v>
      </c>
    </row>
    <row r="84" spans="2:21" ht="63" customHeight="1" thickBot="1" x14ac:dyDescent="0.35">
      <c r="B84" s="305" t="s">
        <v>400</v>
      </c>
      <c r="C84" s="264"/>
      <c r="D84" s="265"/>
      <c r="E84" s="265"/>
      <c r="F84" s="265"/>
      <c r="G84" s="266">
        <f t="shared" si="11"/>
        <v>0</v>
      </c>
      <c r="H84" s="247">
        <f t="shared" si="12"/>
        <v>0</v>
      </c>
      <c r="I84" s="267">
        <f t="shared" si="13"/>
        <v>0</v>
      </c>
      <c r="J84" s="249" t="e">
        <f>'ANALISIS OCI'!AC82</f>
        <v>#DIV/0!</v>
      </c>
      <c r="K84" s="249" t="e">
        <f t="shared" si="20"/>
        <v>#DIV/0!</v>
      </c>
      <c r="L84" s="289" t="e">
        <f t="shared" si="14"/>
        <v>#DIV/0!</v>
      </c>
      <c r="M84" s="264"/>
      <c r="N84" s="269">
        <f t="shared" si="15"/>
        <v>0</v>
      </c>
      <c r="O84" s="268"/>
      <c r="P84" s="269">
        <f t="shared" si="16"/>
        <v>0</v>
      </c>
      <c r="Q84" s="270"/>
      <c r="R84" s="271">
        <f t="shared" si="17"/>
        <v>44545</v>
      </c>
      <c r="S84" s="272">
        <f t="shared" si="18"/>
        <v>0.3</v>
      </c>
      <c r="T84" s="254" t="e">
        <f t="shared" si="19"/>
        <v>#DIV/0!</v>
      </c>
      <c r="U84" s="291" t="e">
        <f t="shared" si="21"/>
        <v>#DIV/0!</v>
      </c>
    </row>
    <row r="85" spans="2:21" ht="63" customHeight="1" thickBot="1" x14ac:dyDescent="0.35">
      <c r="B85" s="305" t="s">
        <v>401</v>
      </c>
      <c r="C85" s="264"/>
      <c r="D85" s="265"/>
      <c r="E85" s="265"/>
      <c r="F85" s="265"/>
      <c r="G85" s="266">
        <f t="shared" si="11"/>
        <v>0</v>
      </c>
      <c r="H85" s="247">
        <f t="shared" si="12"/>
        <v>0</v>
      </c>
      <c r="I85" s="267">
        <f t="shared" si="13"/>
        <v>0</v>
      </c>
      <c r="J85" s="249" t="e">
        <f>'ANALISIS OCI'!AC83</f>
        <v>#DIV/0!</v>
      </c>
      <c r="K85" s="249" t="e">
        <f t="shared" si="20"/>
        <v>#DIV/0!</v>
      </c>
      <c r="L85" s="289" t="e">
        <f t="shared" si="14"/>
        <v>#DIV/0!</v>
      </c>
      <c r="M85" s="264"/>
      <c r="N85" s="269">
        <f t="shared" si="15"/>
        <v>0</v>
      </c>
      <c r="O85" s="268"/>
      <c r="P85" s="269">
        <f t="shared" si="16"/>
        <v>0</v>
      </c>
      <c r="Q85" s="270"/>
      <c r="R85" s="271">
        <f t="shared" si="17"/>
        <v>44545</v>
      </c>
      <c r="S85" s="272">
        <f t="shared" si="18"/>
        <v>0.3</v>
      </c>
      <c r="T85" s="254" t="e">
        <f t="shared" si="19"/>
        <v>#DIV/0!</v>
      </c>
      <c r="U85" s="291" t="e">
        <f t="shared" si="21"/>
        <v>#DIV/0!</v>
      </c>
    </row>
    <row r="86" spans="2:21" ht="63" customHeight="1" thickBot="1" x14ac:dyDescent="0.35">
      <c r="B86" s="305" t="s">
        <v>402</v>
      </c>
      <c r="C86" s="264"/>
      <c r="D86" s="265"/>
      <c r="E86" s="265"/>
      <c r="F86" s="265"/>
      <c r="G86" s="266">
        <f t="shared" si="11"/>
        <v>0</v>
      </c>
      <c r="H86" s="247">
        <f t="shared" si="12"/>
        <v>0</v>
      </c>
      <c r="I86" s="267">
        <f t="shared" si="13"/>
        <v>0</v>
      </c>
      <c r="J86" s="249" t="e">
        <f>'ANALISIS OCI'!AC84</f>
        <v>#DIV/0!</v>
      </c>
      <c r="K86" s="249" t="e">
        <f t="shared" si="20"/>
        <v>#DIV/0!</v>
      </c>
      <c r="L86" s="289" t="e">
        <f t="shared" si="14"/>
        <v>#DIV/0!</v>
      </c>
      <c r="M86" s="264"/>
      <c r="N86" s="269">
        <f t="shared" si="15"/>
        <v>0</v>
      </c>
      <c r="O86" s="268"/>
      <c r="P86" s="269">
        <f t="shared" si="16"/>
        <v>0</v>
      </c>
      <c r="Q86" s="270"/>
      <c r="R86" s="271">
        <f t="shared" si="17"/>
        <v>44545</v>
      </c>
      <c r="S86" s="272">
        <f t="shared" si="18"/>
        <v>0.3</v>
      </c>
      <c r="T86" s="254" t="e">
        <f t="shared" si="19"/>
        <v>#DIV/0!</v>
      </c>
      <c r="U86" s="291" t="e">
        <f t="shared" si="21"/>
        <v>#DIV/0!</v>
      </c>
    </row>
    <row r="87" spans="2:21" ht="63" customHeight="1" thickBot="1" x14ac:dyDescent="0.35">
      <c r="B87" s="305" t="s">
        <v>403</v>
      </c>
      <c r="C87" s="264"/>
      <c r="D87" s="265"/>
      <c r="E87" s="265"/>
      <c r="F87" s="265"/>
      <c r="G87" s="266">
        <f t="shared" si="11"/>
        <v>0</v>
      </c>
      <c r="H87" s="247">
        <f t="shared" si="12"/>
        <v>0</v>
      </c>
      <c r="I87" s="267">
        <f t="shared" si="13"/>
        <v>0</v>
      </c>
      <c r="J87" s="249" t="e">
        <f>'ANALISIS OCI'!AC85</f>
        <v>#DIV/0!</v>
      </c>
      <c r="K87" s="249" t="e">
        <f t="shared" si="20"/>
        <v>#DIV/0!</v>
      </c>
      <c r="L87" s="289" t="e">
        <f t="shared" si="14"/>
        <v>#DIV/0!</v>
      </c>
      <c r="M87" s="264"/>
      <c r="N87" s="269">
        <f t="shared" si="15"/>
        <v>0</v>
      </c>
      <c r="O87" s="268"/>
      <c r="P87" s="269">
        <f t="shared" si="16"/>
        <v>0</v>
      </c>
      <c r="Q87" s="270"/>
      <c r="R87" s="271">
        <f t="shared" si="17"/>
        <v>44545</v>
      </c>
      <c r="S87" s="272">
        <f t="shared" si="18"/>
        <v>0.3</v>
      </c>
      <c r="T87" s="254" t="e">
        <f t="shared" si="19"/>
        <v>#DIV/0!</v>
      </c>
      <c r="U87" s="291" t="e">
        <f t="shared" si="21"/>
        <v>#DIV/0!</v>
      </c>
    </row>
    <row r="88" spans="2:21" ht="63" customHeight="1" thickBot="1" x14ac:dyDescent="0.35">
      <c r="B88" s="305" t="s">
        <v>404</v>
      </c>
      <c r="C88" s="264"/>
      <c r="D88" s="265"/>
      <c r="E88" s="265"/>
      <c r="F88" s="265"/>
      <c r="G88" s="266">
        <f t="shared" si="11"/>
        <v>0</v>
      </c>
      <c r="H88" s="247">
        <f t="shared" si="12"/>
        <v>0</v>
      </c>
      <c r="I88" s="267">
        <f t="shared" si="13"/>
        <v>0</v>
      </c>
      <c r="J88" s="249" t="e">
        <f>'ANALISIS OCI'!AC86</f>
        <v>#DIV/0!</v>
      </c>
      <c r="K88" s="249" t="e">
        <f t="shared" si="20"/>
        <v>#DIV/0!</v>
      </c>
      <c r="L88" s="289" t="e">
        <f t="shared" si="14"/>
        <v>#DIV/0!</v>
      </c>
      <c r="M88" s="264"/>
      <c r="N88" s="269">
        <f t="shared" si="15"/>
        <v>0</v>
      </c>
      <c r="O88" s="268"/>
      <c r="P88" s="269">
        <f t="shared" si="16"/>
        <v>0</v>
      </c>
      <c r="Q88" s="270"/>
      <c r="R88" s="271">
        <f t="shared" si="17"/>
        <v>44545</v>
      </c>
      <c r="S88" s="272">
        <f t="shared" si="18"/>
        <v>0.3</v>
      </c>
      <c r="T88" s="254" t="e">
        <f t="shared" si="19"/>
        <v>#DIV/0!</v>
      </c>
      <c r="U88" s="291" t="e">
        <f t="shared" si="21"/>
        <v>#DIV/0!</v>
      </c>
    </row>
    <row r="89" spans="2:21" ht="63" customHeight="1" thickBot="1" x14ac:dyDescent="0.35">
      <c r="B89" s="305" t="s">
        <v>405</v>
      </c>
      <c r="C89" s="264"/>
      <c r="D89" s="265"/>
      <c r="E89" s="265"/>
      <c r="F89" s="265"/>
      <c r="G89" s="266">
        <f t="shared" si="11"/>
        <v>0</v>
      </c>
      <c r="H89" s="247">
        <f t="shared" si="12"/>
        <v>0</v>
      </c>
      <c r="I89" s="267">
        <f t="shared" si="13"/>
        <v>0</v>
      </c>
      <c r="J89" s="249" t="e">
        <f>'ANALISIS OCI'!AC87</f>
        <v>#DIV/0!</v>
      </c>
      <c r="K89" s="249" t="e">
        <f t="shared" si="20"/>
        <v>#DIV/0!</v>
      </c>
      <c r="L89" s="289" t="e">
        <f t="shared" si="14"/>
        <v>#DIV/0!</v>
      </c>
      <c r="M89" s="264"/>
      <c r="N89" s="269">
        <f t="shared" si="15"/>
        <v>0</v>
      </c>
      <c r="O89" s="268"/>
      <c r="P89" s="269">
        <f t="shared" si="16"/>
        <v>0</v>
      </c>
      <c r="Q89" s="270"/>
      <c r="R89" s="271">
        <f t="shared" si="17"/>
        <v>44545</v>
      </c>
      <c r="S89" s="272">
        <f t="shared" si="18"/>
        <v>0.3</v>
      </c>
      <c r="T89" s="254" t="e">
        <f t="shared" si="19"/>
        <v>#DIV/0!</v>
      </c>
      <c r="U89" s="291" t="e">
        <f t="shared" si="21"/>
        <v>#DIV/0!</v>
      </c>
    </row>
    <row r="90" spans="2:21" ht="63" customHeight="1" thickBot="1" x14ac:dyDescent="0.35">
      <c r="B90" s="305" t="s">
        <v>406</v>
      </c>
      <c r="C90" s="264"/>
      <c r="D90" s="265"/>
      <c r="E90" s="265"/>
      <c r="F90" s="265"/>
      <c r="G90" s="266">
        <f t="shared" si="11"/>
        <v>0</v>
      </c>
      <c r="H90" s="247">
        <f t="shared" si="12"/>
        <v>0</v>
      </c>
      <c r="I90" s="267">
        <f t="shared" si="13"/>
        <v>0</v>
      </c>
      <c r="J90" s="249" t="e">
        <f>'ANALISIS OCI'!AC88</f>
        <v>#DIV/0!</v>
      </c>
      <c r="K90" s="249" t="e">
        <f t="shared" si="20"/>
        <v>#DIV/0!</v>
      </c>
      <c r="L90" s="289" t="e">
        <f t="shared" si="14"/>
        <v>#DIV/0!</v>
      </c>
      <c r="M90" s="264"/>
      <c r="N90" s="269">
        <f t="shared" si="15"/>
        <v>0</v>
      </c>
      <c r="O90" s="268"/>
      <c r="P90" s="269">
        <f t="shared" si="16"/>
        <v>0</v>
      </c>
      <c r="Q90" s="270"/>
      <c r="R90" s="271">
        <f t="shared" si="17"/>
        <v>44545</v>
      </c>
      <c r="S90" s="272">
        <f t="shared" si="18"/>
        <v>0.3</v>
      </c>
      <c r="T90" s="254" t="e">
        <f t="shared" si="19"/>
        <v>#DIV/0!</v>
      </c>
      <c r="U90" s="291" t="e">
        <f t="shared" si="21"/>
        <v>#DIV/0!</v>
      </c>
    </row>
    <row r="91" spans="2:21" ht="15.75" customHeight="1" x14ac:dyDescent="0.3"/>
    <row r="92" spans="2:21" ht="15.75" customHeight="1" x14ac:dyDescent="0.3"/>
    <row r="93" spans="2:21" ht="15.75" customHeight="1" x14ac:dyDescent="0.3"/>
    <row r="94" spans="2:21" ht="15.75" customHeight="1" x14ac:dyDescent="0.3"/>
    <row r="95" spans="2:21" ht="15.75" customHeight="1" x14ac:dyDescent="0.3"/>
    <row r="96" spans="2:21" ht="15.75" customHeight="1" x14ac:dyDescent="0.3"/>
    <row r="97" ht="15.75" customHeight="1" x14ac:dyDescent="0.3"/>
    <row r="98" ht="15.75" customHeight="1" x14ac:dyDescent="0.3"/>
  </sheetData>
  <mergeCells count="23">
    <mergeCell ref="C6:D6"/>
    <mergeCell ref="B2:B5"/>
    <mergeCell ref="C2:Q5"/>
    <mergeCell ref="R2:S2"/>
    <mergeCell ref="T2:T5"/>
    <mergeCell ref="R3:S3"/>
    <mergeCell ref="R4:S4"/>
    <mergeCell ref="R5:S5"/>
    <mergeCell ref="B9:B10"/>
    <mergeCell ref="C9:G9"/>
    <mergeCell ref="H9:I10"/>
    <mergeCell ref="M9:N10"/>
    <mergeCell ref="O9:P10"/>
    <mergeCell ref="T9:U10"/>
    <mergeCell ref="T8:U8"/>
    <mergeCell ref="C8:J8"/>
    <mergeCell ref="J9:L10"/>
    <mergeCell ref="M8:N8"/>
    <mergeCell ref="O8:P8"/>
    <mergeCell ref="Q8:S8"/>
    <mergeCell ref="Q9:Q10"/>
    <mergeCell ref="R9:R10"/>
    <mergeCell ref="S9:S10"/>
  </mergeCells>
  <conditionalFormatting sqref="H11:H90">
    <cfRule type="containsText" dxfId="83" priority="2" operator="containsText" text="Moderado">
      <formula>NOT(ISERROR(SEARCH(("Moderado"),(H11))))</formula>
    </cfRule>
  </conditionalFormatting>
  <conditionalFormatting sqref="H11:H90">
    <cfRule type="containsText" dxfId="82" priority="3" operator="containsText" text="Alto">
      <formula>NOT(ISERROR(SEARCH(("Alto"),(H11))))</formula>
    </cfRule>
  </conditionalFormatting>
  <conditionalFormatting sqref="H11:H90">
    <cfRule type="containsText" dxfId="81" priority="4" operator="containsText" text="Muy Alto">
      <formula>NOT(ISERROR(SEARCH(("Muy Alto"),(H11))))</formula>
    </cfRule>
  </conditionalFormatting>
  <conditionalFormatting sqref="H11:H90">
    <cfRule type="containsText" dxfId="80" priority="5" operator="containsText" text="Muy Bajo">
      <formula>NOT(ISERROR(SEARCH(("Muy Bajo"),(H11))))</formula>
    </cfRule>
  </conditionalFormatting>
  <conditionalFormatting sqref="H11:H90">
    <cfRule type="containsText" dxfId="79" priority="6" operator="containsText" text="Bajo">
      <formula>NOT(ISERROR(SEARCH(("Bajo"),(H11))))</formula>
    </cfRule>
  </conditionalFormatting>
  <conditionalFormatting sqref="H11:H90">
    <cfRule type="containsText" dxfId="78" priority="7" operator="containsText" text="Extremo">
      <formula>NOT(ISERROR(SEARCH(("Extremo"),(H11))))</formula>
    </cfRule>
  </conditionalFormatting>
  <conditionalFormatting sqref="T11:T90">
    <cfRule type="colorScale" priority="44">
      <colorScale>
        <cfvo type="min"/>
        <cfvo type="percentile" val="50"/>
        <cfvo type="max"/>
        <color rgb="FF63BE7B"/>
        <color rgb="FFFFEB84"/>
        <color rgb="FFF8696B"/>
      </colorScale>
    </cfRule>
  </conditionalFormatting>
  <conditionalFormatting sqref="B12">
    <cfRule type="colorScale" priority="1">
      <colorScale>
        <cfvo type="min"/>
        <cfvo type="percentile" val="50"/>
        <cfvo type="max"/>
        <color rgb="FF63BE7B"/>
        <color rgb="FFFFEB84"/>
        <color rgb="FFF8696B"/>
      </colorScale>
    </cfRule>
  </conditionalFormatting>
  <dataValidations count="1">
    <dataValidation type="list" allowBlank="1" showErrorMessage="1" sqref="M11:M90 O11:O90" xr:uid="{00000000-0002-0000-0400-000000000000}">
      <formula1>"Si,No"</formula1>
    </dataValidation>
  </dataValidations>
  <pageMargins left="0.7" right="0.7" top="0.75" bottom="0.75" header="0" footer="0"/>
  <pageSetup orientation="portrait"/>
  <drawing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C4:K15"/>
  <sheetViews>
    <sheetView workbookViewId="0"/>
  </sheetViews>
  <sheetFormatPr baseColWidth="10" defaultColWidth="11.42578125" defaultRowHeight="15" x14ac:dyDescent="0.25"/>
  <cols>
    <col min="1" max="2" width="11.42578125" style="38"/>
    <col min="3" max="3" width="16.85546875" style="38" customWidth="1"/>
    <col min="4" max="16384" width="11.42578125" style="38"/>
  </cols>
  <sheetData>
    <row r="4" spans="3:11" ht="15.75" thickBot="1" x14ac:dyDescent="0.3"/>
    <row r="5" spans="3:11" x14ac:dyDescent="0.25">
      <c r="C5" s="206" t="s">
        <v>292</v>
      </c>
      <c r="D5" s="207"/>
      <c r="E5" s="207"/>
      <c r="F5" s="207"/>
      <c r="G5" s="207"/>
      <c r="H5" s="207"/>
      <c r="I5" s="207"/>
      <c r="J5" s="207"/>
      <c r="K5" s="208"/>
    </row>
    <row r="6" spans="3:11" ht="15.75" thickBot="1" x14ac:dyDescent="0.3">
      <c r="C6" s="209" t="s">
        <v>328</v>
      </c>
      <c r="D6" s="210" t="s">
        <v>335</v>
      </c>
      <c r="E6" s="210"/>
      <c r="F6" s="210"/>
      <c r="G6" s="210"/>
      <c r="H6" s="210"/>
      <c r="I6" s="210"/>
      <c r="J6" s="210"/>
      <c r="K6" s="211"/>
    </row>
    <row r="7" spans="3:11" x14ac:dyDescent="0.25">
      <c r="C7" s="205"/>
      <c r="D7" s="205"/>
      <c r="E7" s="205"/>
      <c r="F7" s="205"/>
      <c r="G7" s="205"/>
      <c r="H7" s="205"/>
      <c r="I7" s="205"/>
      <c r="J7" s="205"/>
      <c r="K7" s="205"/>
    </row>
    <row r="9" spans="3:11" ht="236.25" customHeight="1" x14ac:dyDescent="0.25">
      <c r="C9" s="325" t="s">
        <v>329</v>
      </c>
      <c r="D9" s="325"/>
      <c r="E9" s="325"/>
      <c r="F9" s="325"/>
      <c r="G9" s="325"/>
      <c r="H9" s="325"/>
      <c r="I9" s="325"/>
      <c r="J9" s="325"/>
      <c r="K9" s="325"/>
    </row>
    <row r="10" spans="3:11" ht="326.25" customHeight="1" x14ac:dyDescent="0.25">
      <c r="C10" s="325" t="s">
        <v>330</v>
      </c>
      <c r="D10" s="325"/>
      <c r="E10" s="325"/>
      <c r="F10" s="325"/>
      <c r="G10" s="325"/>
      <c r="H10" s="325"/>
      <c r="I10" s="325"/>
      <c r="J10" s="325"/>
      <c r="K10" s="325"/>
    </row>
    <row r="11" spans="3:11" ht="205.5" customHeight="1" x14ac:dyDescent="0.25">
      <c r="C11" s="325" t="s">
        <v>332</v>
      </c>
      <c r="D11" s="325"/>
      <c r="E11" s="325"/>
      <c r="F11" s="325"/>
      <c r="G11" s="325"/>
      <c r="H11" s="325"/>
      <c r="I11" s="325"/>
      <c r="J11" s="325"/>
      <c r="K11" s="325"/>
    </row>
    <row r="12" spans="3:11" ht="210" customHeight="1" x14ac:dyDescent="0.25">
      <c r="C12" s="325" t="s">
        <v>333</v>
      </c>
      <c r="D12" s="325"/>
      <c r="E12" s="325"/>
      <c r="F12" s="325"/>
      <c r="G12" s="325"/>
      <c r="H12" s="325"/>
      <c r="I12" s="325"/>
      <c r="J12" s="325"/>
      <c r="K12" s="325"/>
    </row>
    <row r="13" spans="3:11" ht="197.25" customHeight="1" x14ac:dyDescent="0.25">
      <c r="C13" s="325" t="s">
        <v>334</v>
      </c>
      <c r="D13" s="325"/>
      <c r="E13" s="325"/>
      <c r="F13" s="325"/>
      <c r="G13" s="325"/>
      <c r="H13" s="325"/>
      <c r="I13" s="325"/>
      <c r="J13" s="325"/>
      <c r="K13" s="325"/>
    </row>
    <row r="14" spans="3:11" ht="156.75" customHeight="1" x14ac:dyDescent="0.25">
      <c r="C14" s="325" t="s">
        <v>331</v>
      </c>
      <c r="D14" s="325"/>
      <c r="E14" s="325"/>
      <c r="F14" s="325"/>
      <c r="G14" s="325"/>
      <c r="H14" s="325"/>
      <c r="I14" s="325"/>
      <c r="J14" s="325"/>
      <c r="K14" s="325"/>
    </row>
    <row r="15" spans="3:11" ht="39.75" customHeight="1" x14ac:dyDescent="0.25">
      <c r="C15" s="326" t="s">
        <v>302</v>
      </c>
      <c r="D15" s="326"/>
      <c r="E15" s="326"/>
      <c r="F15" s="326"/>
      <c r="G15" s="326"/>
      <c r="H15" s="326"/>
      <c r="I15" s="326"/>
      <c r="J15" s="326"/>
      <c r="K15" s="326"/>
    </row>
  </sheetData>
  <mergeCells count="7">
    <mergeCell ref="C9:K9"/>
    <mergeCell ref="C10:K10"/>
    <mergeCell ref="C15:K15"/>
    <mergeCell ref="C11:K11"/>
    <mergeCell ref="C12:K12"/>
    <mergeCell ref="C14:K14"/>
    <mergeCell ref="C13:K13"/>
  </mergeCells>
  <pageMargins left="0.7" right="0.7" top="0.75" bottom="0.75" header="0.3" footer="0.3"/>
  <pageSetup orientation="portrait" horizontalDpi="4294967295" verticalDpi="4294967295"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I100"/>
  <sheetViews>
    <sheetView workbookViewId="0">
      <selection activeCell="C9" sqref="C9"/>
    </sheetView>
  </sheetViews>
  <sheetFormatPr baseColWidth="10" defaultRowHeight="15" x14ac:dyDescent="0.25"/>
  <cols>
    <col min="1" max="2" width="38.5703125" customWidth="1"/>
    <col min="3" max="3" width="25.7109375" customWidth="1"/>
    <col min="4" max="4" width="11.85546875" hidden="1" customWidth="1"/>
    <col min="5" max="5" width="20" customWidth="1"/>
    <col min="6" max="6" width="20" hidden="1" customWidth="1"/>
    <col min="7" max="7" width="22.5703125" customWidth="1"/>
    <col min="8" max="8" width="22.5703125" hidden="1" customWidth="1"/>
    <col min="9" max="9" width="23.5703125" customWidth="1"/>
    <col min="10" max="10" width="23.5703125" hidden="1" customWidth="1"/>
    <col min="11" max="11" width="33.5703125" customWidth="1"/>
    <col min="12" max="12" width="11.42578125" hidden="1" customWidth="1"/>
    <col min="13" max="13" width="24.5703125" customWidth="1"/>
    <col min="14" max="14" width="11.42578125" hidden="1" customWidth="1"/>
    <col min="15" max="15" width="17.28515625" customWidth="1"/>
    <col min="16" max="16" width="17.28515625" hidden="1" customWidth="1"/>
    <col min="17" max="23" width="3.140625" customWidth="1"/>
    <col min="29" max="29" width="14.28515625" bestFit="1" customWidth="1"/>
  </cols>
  <sheetData>
    <row r="1" spans="1:35" ht="15.75" thickBot="1" x14ac:dyDescent="0.3"/>
    <row r="2" spans="1:35" x14ac:dyDescent="0.25">
      <c r="A2" s="398" t="s">
        <v>19</v>
      </c>
      <c r="B2" s="292"/>
      <c r="C2" s="401" t="s">
        <v>349</v>
      </c>
      <c r="D2" s="402"/>
      <c r="E2" s="402"/>
      <c r="F2" s="402"/>
      <c r="G2" s="402"/>
      <c r="H2" s="402"/>
      <c r="I2" s="402"/>
      <c r="J2" s="402"/>
      <c r="K2" s="402"/>
      <c r="L2" s="402"/>
      <c r="M2" s="402"/>
      <c r="N2" s="402"/>
      <c r="O2" s="402"/>
      <c r="P2" s="275"/>
      <c r="Q2" s="402"/>
      <c r="R2" s="402"/>
      <c r="S2" s="402"/>
      <c r="T2" s="402"/>
      <c r="U2" s="402"/>
      <c r="V2" s="402"/>
      <c r="W2" s="402"/>
      <c r="X2" s="402"/>
      <c r="Y2" s="402"/>
      <c r="Z2" s="402"/>
      <c r="AA2" s="405"/>
      <c r="AB2" s="405"/>
      <c r="AC2" s="406"/>
    </row>
    <row r="3" spans="1:35" x14ac:dyDescent="0.25">
      <c r="A3" s="399"/>
      <c r="B3" s="293"/>
      <c r="C3" s="403"/>
      <c r="D3" s="403"/>
      <c r="E3" s="403"/>
      <c r="F3" s="403"/>
      <c r="G3" s="403"/>
      <c r="H3" s="403"/>
      <c r="I3" s="403"/>
      <c r="J3" s="403"/>
      <c r="K3" s="403"/>
      <c r="L3" s="403"/>
      <c r="M3" s="403"/>
      <c r="N3" s="403"/>
      <c r="O3" s="403"/>
      <c r="P3" s="276"/>
      <c r="Q3" s="403"/>
      <c r="R3" s="403"/>
      <c r="S3" s="403"/>
      <c r="T3" s="403"/>
      <c r="U3" s="403"/>
      <c r="V3" s="403"/>
      <c r="W3" s="403"/>
      <c r="X3" s="403"/>
      <c r="Y3" s="403"/>
      <c r="Z3" s="403"/>
      <c r="AA3" s="407"/>
      <c r="AB3" s="407"/>
      <c r="AC3" s="408"/>
    </row>
    <row r="4" spans="1:35" x14ac:dyDescent="0.25">
      <c r="A4" s="399"/>
      <c r="B4" s="293"/>
      <c r="C4" s="403"/>
      <c r="D4" s="403"/>
      <c r="E4" s="403"/>
      <c r="F4" s="403"/>
      <c r="G4" s="403"/>
      <c r="H4" s="403"/>
      <c r="I4" s="403"/>
      <c r="J4" s="403"/>
      <c r="K4" s="403"/>
      <c r="L4" s="403"/>
      <c r="M4" s="403"/>
      <c r="N4" s="403"/>
      <c r="O4" s="403"/>
      <c r="P4" s="276"/>
      <c r="Q4" s="403"/>
      <c r="R4" s="403"/>
      <c r="S4" s="403"/>
      <c r="T4" s="403"/>
      <c r="U4" s="403"/>
      <c r="V4" s="403"/>
      <c r="W4" s="403"/>
      <c r="X4" s="403"/>
      <c r="Y4" s="403"/>
      <c r="Z4" s="403"/>
      <c r="AA4" s="407"/>
      <c r="AB4" s="407"/>
      <c r="AC4" s="408"/>
    </row>
    <row r="5" spans="1:35" ht="15.75" thickBot="1" x14ac:dyDescent="0.3">
      <c r="A5" s="400"/>
      <c r="B5" s="294"/>
      <c r="C5" s="404"/>
      <c r="D5" s="404"/>
      <c r="E5" s="404"/>
      <c r="F5" s="404"/>
      <c r="G5" s="404"/>
      <c r="H5" s="404"/>
      <c r="I5" s="404"/>
      <c r="J5" s="404"/>
      <c r="K5" s="404"/>
      <c r="L5" s="404"/>
      <c r="M5" s="404"/>
      <c r="N5" s="404"/>
      <c r="O5" s="404"/>
      <c r="P5" s="277"/>
      <c r="Q5" s="404"/>
      <c r="R5" s="404"/>
      <c r="S5" s="404"/>
      <c r="T5" s="404"/>
      <c r="U5" s="404"/>
      <c r="V5" s="404"/>
      <c r="W5" s="404"/>
      <c r="X5" s="404"/>
      <c r="Y5" s="404"/>
      <c r="Z5" s="404"/>
      <c r="AA5" s="409"/>
      <c r="AB5" s="409"/>
      <c r="AC5" s="410"/>
    </row>
    <row r="6" spans="1:35" ht="15.75" thickBot="1" x14ac:dyDescent="0.3"/>
    <row r="7" spans="1:35" x14ac:dyDescent="0.25">
      <c r="A7" s="392" t="s">
        <v>15</v>
      </c>
      <c r="B7" s="392" t="s">
        <v>409</v>
      </c>
      <c r="C7" s="394">
        <v>1</v>
      </c>
      <c r="D7" s="395"/>
      <c r="E7" s="395">
        <v>2</v>
      </c>
      <c r="F7" s="395"/>
      <c r="G7" s="395">
        <v>3</v>
      </c>
      <c r="H7" s="395"/>
      <c r="I7" s="395">
        <v>4</v>
      </c>
      <c r="J7" s="395"/>
      <c r="K7" s="395">
        <v>5</v>
      </c>
      <c r="L7" s="395"/>
      <c r="M7" s="395">
        <v>6</v>
      </c>
      <c r="N7" s="395"/>
      <c r="O7" s="395">
        <v>7</v>
      </c>
      <c r="P7" s="396"/>
      <c r="Q7" s="384">
        <v>1</v>
      </c>
      <c r="R7" s="384">
        <v>2</v>
      </c>
      <c r="S7" s="384">
        <v>3</v>
      </c>
      <c r="T7" s="384">
        <v>4</v>
      </c>
      <c r="U7" s="384">
        <v>5</v>
      </c>
      <c r="V7" s="384">
        <v>6</v>
      </c>
      <c r="W7" s="384">
        <v>7</v>
      </c>
      <c r="X7" s="386" t="s">
        <v>1</v>
      </c>
      <c r="Y7" s="388" t="s">
        <v>2</v>
      </c>
      <c r="Z7" s="390" t="s">
        <v>3</v>
      </c>
      <c r="AA7" s="375" t="s">
        <v>4</v>
      </c>
      <c r="AB7" s="377" t="s">
        <v>350</v>
      </c>
      <c r="AC7" s="379" t="s">
        <v>351</v>
      </c>
    </row>
    <row r="8" spans="1:35" s="278" customFormat="1" ht="30.75" customHeight="1" thickBot="1" x14ac:dyDescent="0.3">
      <c r="A8" s="393"/>
      <c r="B8" s="397"/>
      <c r="C8" s="381" t="s">
        <v>352</v>
      </c>
      <c r="D8" s="382"/>
      <c r="E8" s="382" t="s">
        <v>353</v>
      </c>
      <c r="F8" s="382"/>
      <c r="G8" s="382" t="s">
        <v>354</v>
      </c>
      <c r="H8" s="382"/>
      <c r="I8" s="382" t="s">
        <v>355</v>
      </c>
      <c r="J8" s="382"/>
      <c r="K8" s="382" t="s">
        <v>356</v>
      </c>
      <c r="L8" s="382"/>
      <c r="M8" s="382" t="s">
        <v>357</v>
      </c>
      <c r="N8" s="382"/>
      <c r="O8" s="382" t="s">
        <v>358</v>
      </c>
      <c r="P8" s="383"/>
      <c r="Q8" s="385"/>
      <c r="R8" s="385"/>
      <c r="S8" s="385"/>
      <c r="T8" s="385"/>
      <c r="U8" s="385"/>
      <c r="V8" s="385"/>
      <c r="W8" s="385"/>
      <c r="X8" s="387"/>
      <c r="Y8" s="389"/>
      <c r="Z8" s="391"/>
      <c r="AA8" s="376"/>
      <c r="AB8" s="378"/>
      <c r="AC8" s="380"/>
    </row>
    <row r="9" spans="1:35" ht="69" customHeight="1" x14ac:dyDescent="0.25">
      <c r="A9" s="279" t="str">
        <f>+'PRIORIZACIÓN (2)'!B11</f>
        <v>PLANEACIÓN</v>
      </c>
      <c r="B9" s="295" t="str">
        <f>+IF('PRIORIZACIÓN (2)'!I11&gt;0%,"YA CUENTA CON PONDERACIÓN DE RIESGOS, NO DILIGENCIAR ANALISIS OCI", "DILIGENCIE ANALISIS OCI PARA ESTA UNIDAD AUDITABLE")</f>
        <v>YA CUENTA CON PONDERACIÓN DE RIESGOS, NO DILIGENCIAR ANALISIS OCI</v>
      </c>
      <c r="C9" s="280"/>
      <c r="D9" s="6">
        <f>IF($C9="EXTREMA","E",IF($C9="ALTA","A",IF($C9="MEDIA","M",IF($C9="BAJA","B",0))))</f>
        <v>0</v>
      </c>
      <c r="E9" s="281"/>
      <c r="F9" s="6">
        <f t="shared" ref="F9:F17" si="0">IF($E9="3 días","E",IF($E9="2 días","A",IF($E9="1 días","M",IF($E9="Varias horas","B",0))))</f>
        <v>0</v>
      </c>
      <c r="G9" s="282"/>
      <c r="H9" s="6">
        <f>IF($G9="EXTREMA","E",IF($G9="ALTA","A",IF($G9="MEDIA","M",IF($G9="BAJA","B",0))))</f>
        <v>0</v>
      </c>
      <c r="I9" s="282"/>
      <c r="J9" s="6">
        <f>IF($I9="EXTREMA","E",IF($I9="ALTA","A",IF($I9="MEDIA","M",IF($I9="BAJA","B",0))))</f>
        <v>0</v>
      </c>
      <c r="K9" s="281"/>
      <c r="L9" s="6">
        <f t="shared" ref="L9:L17" si="1">IF($K9="Hechos de Corrupción","E",IF($K9="Incumplimiento de servicios","A",IF($K9="Retrasos en los servicios","M",IF($K9="Quejas por incumplimientos o retrasos","B",0))))</f>
        <v>0</v>
      </c>
      <c r="M9" s="281"/>
      <c r="N9" s="6">
        <f>IF($M9="EXTREMA","E",IF($M9="ALTA","A",IF($M9="MEDIA","M",IF($M9="BAJA","B",0))))</f>
        <v>0</v>
      </c>
      <c r="O9" s="281"/>
      <c r="P9" s="283">
        <f>IF($O9="Critica no recuperable","E",IF($O9="Critica con recuperación parcial","A",IF($O9="Falta de oportunidad para atención usuarios","M",IF($O9="Falta de oportunidad para gestión de los procesos","B",0))))</f>
        <v>0</v>
      </c>
      <c r="Q9" s="6">
        <f>IF($C9="EXTREMA","E",IF($C9="ALTA","A",IF($C9="MEDIA","M",IF($C9="BAJA","B",0))))</f>
        <v>0</v>
      </c>
      <c r="R9" s="6">
        <f t="shared" ref="R9:R72" si="2">IF($E9="3 días","E",IF($E9="2 días","A",IF($E9="1 días","M",IF($E9="Varias horas","B",0))))</f>
        <v>0</v>
      </c>
      <c r="S9" s="6">
        <f>IF($G9="EXTREMA","E",IF($G9="ALTA","A",IF($G9="MEDIA","M",IF($G9="BAJA","B",0))))</f>
        <v>0</v>
      </c>
      <c r="T9" s="6">
        <f>IF($I9="EXTREMA","E",IF($I9="ALTA","A",IF($I9="MEDIA","M",IF($I9="BAJA","B",0))))</f>
        <v>0</v>
      </c>
      <c r="U9" s="6">
        <f t="shared" ref="U9:U72" si="3">IF($K9="Hechos de Corrupción","E",IF($K9="Incumplimiento de servicios","A",IF($K9="Retrasos en los servicios","M",IF($K9="Quejas por incumplimientos o retrasos","B",0))))</f>
        <v>0</v>
      </c>
      <c r="V9" s="6">
        <f>IF($M9="EXTREMA","E",IF($M9="ALTA","A",IF($M9="MEDIA","M",IF($M9="BAJA","B",0))))</f>
        <v>0</v>
      </c>
      <c r="W9" s="283">
        <f>IF($O9="Critica no recuperable","E",IF($O9="Critica con recuperación parcial","A",IF($O9="Falta de oportunidad para atención usuarios","M",IF($O9="Falta de oportunidad para gestión de los procesos","B",0))))</f>
        <v>0</v>
      </c>
      <c r="X9" s="13">
        <f>COUNTIFS(Q9:W9,"E")</f>
        <v>0</v>
      </c>
      <c r="Y9" s="6">
        <f>COUNTIF(Q9:W9,"A")</f>
        <v>0</v>
      </c>
      <c r="Z9" s="6">
        <f>COUNTIF(Q9:W9,"M")</f>
        <v>0</v>
      </c>
      <c r="AA9" s="284">
        <f>COUNTIF(Q9:W9,"B")</f>
        <v>0</v>
      </c>
      <c r="AB9" s="13">
        <f>SUM(X9:AA9)</f>
        <v>0</v>
      </c>
      <c r="AC9" s="285" t="e">
        <f>+IF((X9/AB9)&gt;=0.2,"Extremo",+IF(((X9/AB9)+(Y9/AB9))&gt;=0.3,"Alto",+IF(((X9/AB9)+(Y9/AB9)+(Z9/AB9))&gt;=0.4,"Moderado",+IF((X9/AB9)+(Y9/AB9)+(Z9/AB9)+(AA9/AB9)&gt;=0.5,"Bajo",""))))</f>
        <v>#DIV/0!</v>
      </c>
      <c r="AI9" t="s">
        <v>410</v>
      </c>
    </row>
    <row r="10" spans="1:35" ht="51.75" customHeight="1" x14ac:dyDescent="0.25">
      <c r="A10" s="279" t="str">
        <f>+'PRIORIZACIÓN (2)'!B12</f>
        <v>GESTIÓN DE LAS COMUNICACIONES</v>
      </c>
      <c r="B10" s="295" t="str">
        <f>+IF('PRIORIZACIÓN (2)'!I12&gt;0%,"YA CUENTA CON PONDERACIÓN DE RIESGOS, NO DILIGENCIAR ANALISIS OCI", "DILIGENCIE ANALISIS OCI PARA ESTA UNIDAD AUDITABLE")</f>
        <v>YA CUENTA CON PONDERACIÓN DE RIESGOS, NO DILIGENCIAR ANALISIS OCI</v>
      </c>
      <c r="C10" s="286"/>
      <c r="D10" s="6">
        <f t="shared" ref="D10:D73" si="4">IF($C10="EXTREMA","E",IF($C10="ALTA","A",IF($C10="MEDIA","M",IF($C10="BAJA","B",0))))</f>
        <v>0</v>
      </c>
      <c r="E10" s="6"/>
      <c r="F10" s="6">
        <f t="shared" si="0"/>
        <v>0</v>
      </c>
      <c r="G10" s="287"/>
      <c r="H10" s="6">
        <f t="shared" ref="H10:H73" si="5">IF($G10="EXTREMA","E",IF($G10="ALTA","A",IF($G10="MEDIA","M",IF($G10="BAJA","B",0))))</f>
        <v>0</v>
      </c>
      <c r="I10" s="287"/>
      <c r="J10" s="6">
        <f t="shared" ref="J10:J73" si="6">IF($I10="EXTREMA","E",IF($I10="ALTA","A",IF($I10="MEDIA","M",IF($I10="BAJA","B",0))))</f>
        <v>0</v>
      </c>
      <c r="K10" s="6"/>
      <c r="L10" s="6">
        <f t="shared" si="1"/>
        <v>0</v>
      </c>
      <c r="M10" s="6"/>
      <c r="N10" s="6">
        <f t="shared" ref="N10:N73" si="7">IF($M10="EXTREMA","E",IF($M10="ALTA","A",IF($M10="MEDIA","M",IF($M10="BAJA","B",0))))</f>
        <v>0</v>
      </c>
      <c r="O10" s="6"/>
      <c r="P10" s="284">
        <f t="shared" ref="P10:P17" si="8">IF($O10="Critica no recuperable","E",IF($O10="Critica con recuperación parcial","A",IF($O10="Falta de oportunidad para atención usuarios","M",IF($O10="Falta de oportunidad para gestión de los procesos","B",0))))</f>
        <v>0</v>
      </c>
      <c r="Q10" s="6">
        <f t="shared" ref="Q10:Q73" si="9">IF($C10="EXTREMA","E",IF($C10="ALTA","A",IF($C10="MEDIA","M",IF($C10="BAJA","B",0))))</f>
        <v>0</v>
      </c>
      <c r="R10" s="6">
        <f t="shared" si="2"/>
        <v>0</v>
      </c>
      <c r="S10" s="6">
        <f t="shared" ref="S10:S73" si="10">IF($G10="EXTREMA","E",IF($G10="ALTA","A",IF($G10="MEDIA","M",IF($G10="BAJA","B",0))))</f>
        <v>0</v>
      </c>
      <c r="T10" s="6">
        <f t="shared" ref="T10:T73" si="11">IF($I10="EXTREMA","E",IF($I10="ALTA","A",IF($I10="MEDIA","M",IF($I10="BAJA","B",0))))</f>
        <v>0</v>
      </c>
      <c r="U10" s="6">
        <f t="shared" si="3"/>
        <v>0</v>
      </c>
      <c r="V10" s="6">
        <f t="shared" ref="V10:V73" si="12">IF($M10="EXTREMA","E",IF($M10="ALTA","A",IF($M10="MEDIA","M",IF($M10="BAJA","B",0))))</f>
        <v>0</v>
      </c>
      <c r="W10" s="283">
        <f t="shared" ref="W10:W73" si="13">IF($O10="Critica no recuperable","E",IF($O10="Critica con recuperación parcial","A",IF($O10="Falta de oportunidad para atención usuarios","M",IF($O10="Falta de oportunidad para gestión de los procesos","B",0))))</f>
        <v>0</v>
      </c>
      <c r="X10" s="13">
        <f t="shared" ref="X10:X17" si="14">COUNTIFS(Q10:W10,"E")</f>
        <v>0</v>
      </c>
      <c r="Y10" s="6">
        <f t="shared" ref="Y10:Y17" si="15">COUNTIF(Q10:W10,"A")</f>
        <v>0</v>
      </c>
      <c r="Z10" s="6">
        <f t="shared" ref="Z10:Z17" si="16">COUNTIF(Q10:W10,"M")</f>
        <v>0</v>
      </c>
      <c r="AA10" s="284">
        <f t="shared" ref="AA10:AA17" si="17">COUNTIF(Q10:W10,"B")</f>
        <v>0</v>
      </c>
      <c r="AB10" s="13">
        <f t="shared" ref="AB10:AB17" si="18">SUM(X10:AA10)</f>
        <v>0</v>
      </c>
      <c r="AC10" s="285" t="e">
        <f t="shared" ref="AC10:AC17" si="19">+IF((X10/AB10)&gt;=0.2,"Extremo",+IF(((X10/AB10)+(Y10/AB10))&gt;=0.3,"Alto",+IF(((X10/AB10)+(Y10/AB10)+(Z10/AB10))&gt;=0.4,"Moderado",+IF((X10/AB10)+(Y10/AB10)+(Z10/AB10)+(AA10/AB10)&gt;=0.5,"Bajo",""))))</f>
        <v>#DIV/0!</v>
      </c>
      <c r="AI10" t="s">
        <v>411</v>
      </c>
    </row>
    <row r="11" spans="1:35" ht="51.75" customHeight="1" x14ac:dyDescent="0.25">
      <c r="A11" s="279" t="str">
        <f>+'PRIORIZACIÓN (2)'!B13</f>
        <v>GESTIÓN DE TALENTO HUMANO</v>
      </c>
      <c r="B11" s="295" t="str">
        <f>+IF('PRIORIZACIÓN (2)'!I13&gt;0%,"YA CUENTA CON PONDERACIÓN DE RIESGOS, NO DILIGENCIAR ANALISIS OCI", "DILIGENCIE ANALISIS OCI PARA ESTA UNIDAD AUDITABLE")</f>
        <v>YA CUENTA CON PONDERACIÓN DE RIESGOS, NO DILIGENCIAR ANALISIS OCI</v>
      </c>
      <c r="C11" s="286"/>
      <c r="D11" s="6">
        <f t="shared" si="4"/>
        <v>0</v>
      </c>
      <c r="E11" s="6"/>
      <c r="F11" s="6">
        <f t="shared" si="0"/>
        <v>0</v>
      </c>
      <c r="G11" s="287"/>
      <c r="H11" s="6">
        <f t="shared" si="5"/>
        <v>0</v>
      </c>
      <c r="I11" s="287"/>
      <c r="J11" s="6">
        <f t="shared" si="6"/>
        <v>0</v>
      </c>
      <c r="K11" s="6"/>
      <c r="L11" s="6">
        <f t="shared" si="1"/>
        <v>0</v>
      </c>
      <c r="M11" s="6"/>
      <c r="N11" s="6">
        <f t="shared" si="7"/>
        <v>0</v>
      </c>
      <c r="O11" s="6"/>
      <c r="P11" s="284">
        <f t="shared" si="8"/>
        <v>0</v>
      </c>
      <c r="Q11" s="6">
        <f t="shared" si="9"/>
        <v>0</v>
      </c>
      <c r="R11" s="6">
        <f t="shared" si="2"/>
        <v>0</v>
      </c>
      <c r="S11" s="6">
        <f t="shared" si="10"/>
        <v>0</v>
      </c>
      <c r="T11" s="6">
        <f t="shared" si="11"/>
        <v>0</v>
      </c>
      <c r="U11" s="6">
        <f t="shared" si="3"/>
        <v>0</v>
      </c>
      <c r="V11" s="6">
        <f t="shared" si="12"/>
        <v>0</v>
      </c>
      <c r="W11" s="283">
        <f t="shared" si="13"/>
        <v>0</v>
      </c>
      <c r="X11" s="13">
        <f t="shared" si="14"/>
        <v>0</v>
      </c>
      <c r="Y11" s="6">
        <f t="shared" si="15"/>
        <v>0</v>
      </c>
      <c r="Z11" s="6">
        <f t="shared" si="16"/>
        <v>0</v>
      </c>
      <c r="AA11" s="284">
        <f t="shared" si="17"/>
        <v>0</v>
      </c>
      <c r="AB11" s="13">
        <f t="shared" si="18"/>
        <v>0</v>
      </c>
      <c r="AC11" s="285" t="e">
        <f t="shared" si="19"/>
        <v>#DIV/0!</v>
      </c>
    </row>
    <row r="12" spans="1:35" ht="51.75" customHeight="1" x14ac:dyDescent="0.25">
      <c r="A12" s="279" t="str">
        <f>+'PRIORIZACIÓN (2)'!B14</f>
        <v>GESTIÓN DE MEJORA</v>
      </c>
      <c r="B12" s="295" t="str">
        <f>+IF('PRIORIZACIÓN (2)'!I14&gt;0%,"YA CUENTA CON PONDERACIÓN DE RIESGOS, NO DILIGENCIAR ANALISIS OCI", "DILIGENCIE ANALISIS OCI PARA ESTA UNIDAD AUDITABLE")</f>
        <v>YA CUENTA CON PONDERACIÓN DE RIESGOS, NO DILIGENCIAR ANALISIS OCI</v>
      </c>
      <c r="C12" s="286"/>
      <c r="D12" s="6">
        <f t="shared" si="4"/>
        <v>0</v>
      </c>
      <c r="E12" s="6"/>
      <c r="F12" s="6">
        <f t="shared" si="0"/>
        <v>0</v>
      </c>
      <c r="G12" s="287"/>
      <c r="H12" s="6">
        <f t="shared" si="5"/>
        <v>0</v>
      </c>
      <c r="I12" s="287"/>
      <c r="J12" s="6">
        <f t="shared" si="6"/>
        <v>0</v>
      </c>
      <c r="K12" s="6"/>
      <c r="L12" s="6">
        <f t="shared" si="1"/>
        <v>0</v>
      </c>
      <c r="M12" s="6"/>
      <c r="N12" s="6">
        <f t="shared" si="7"/>
        <v>0</v>
      </c>
      <c r="O12" s="6"/>
      <c r="P12" s="284">
        <f t="shared" si="8"/>
        <v>0</v>
      </c>
      <c r="Q12" s="6">
        <f t="shared" si="9"/>
        <v>0</v>
      </c>
      <c r="R12" s="6">
        <f t="shared" si="2"/>
        <v>0</v>
      </c>
      <c r="S12" s="6">
        <f t="shared" si="10"/>
        <v>0</v>
      </c>
      <c r="T12" s="6">
        <f t="shared" si="11"/>
        <v>0</v>
      </c>
      <c r="U12" s="6">
        <f t="shared" si="3"/>
        <v>0</v>
      </c>
      <c r="V12" s="6">
        <f t="shared" si="12"/>
        <v>0</v>
      </c>
      <c r="W12" s="283">
        <f t="shared" si="13"/>
        <v>0</v>
      </c>
      <c r="X12" s="13">
        <f t="shared" si="14"/>
        <v>0</v>
      </c>
      <c r="Y12" s="6">
        <f t="shared" si="15"/>
        <v>0</v>
      </c>
      <c r="Z12" s="6">
        <f t="shared" si="16"/>
        <v>0</v>
      </c>
      <c r="AA12" s="284">
        <f t="shared" si="17"/>
        <v>0</v>
      </c>
      <c r="AB12" s="13">
        <f t="shared" si="18"/>
        <v>0</v>
      </c>
      <c r="AC12" s="285" t="e">
        <f t="shared" si="19"/>
        <v>#DIV/0!</v>
      </c>
    </row>
    <row r="13" spans="1:35" ht="51.75" customHeight="1" x14ac:dyDescent="0.25">
      <c r="A13" s="279" t="str">
        <f>+'PRIORIZACIÓN (2)'!B15</f>
        <v>TRANSFORMACIÓN CULTURAL PARA LA REVITALIZACIÓN</v>
      </c>
      <c r="B13" s="295" t="str">
        <f>+IF('PRIORIZACIÓN (2)'!I15&gt;0%,"YA CUENTA CON PONDERACIÓN DE RIESGOS, NO DILIGENCIAR ANALISIS OCI", "DILIGENCIE ANALISIS OCI PARA ESTA UNIDAD AUDITABLE")</f>
        <v>YA CUENTA CON PONDERACIÓN DE RIESGOS, NO DILIGENCIAR ANALISIS OCI</v>
      </c>
      <c r="C13" s="286"/>
      <c r="D13" s="6">
        <f t="shared" si="4"/>
        <v>0</v>
      </c>
      <c r="E13" s="6"/>
      <c r="F13" s="6">
        <f t="shared" si="0"/>
        <v>0</v>
      </c>
      <c r="G13" s="287"/>
      <c r="H13" s="6">
        <f t="shared" si="5"/>
        <v>0</v>
      </c>
      <c r="I13" s="287"/>
      <c r="J13" s="6">
        <f t="shared" si="6"/>
        <v>0</v>
      </c>
      <c r="K13" s="6"/>
      <c r="L13" s="6">
        <f t="shared" si="1"/>
        <v>0</v>
      </c>
      <c r="M13" s="6"/>
      <c r="N13" s="6">
        <f t="shared" si="7"/>
        <v>0</v>
      </c>
      <c r="O13" s="6"/>
      <c r="P13" s="284">
        <f t="shared" si="8"/>
        <v>0</v>
      </c>
      <c r="Q13" s="6">
        <f t="shared" si="9"/>
        <v>0</v>
      </c>
      <c r="R13" s="6">
        <f t="shared" si="2"/>
        <v>0</v>
      </c>
      <c r="S13" s="6">
        <f t="shared" si="10"/>
        <v>0</v>
      </c>
      <c r="T13" s="6">
        <f t="shared" si="11"/>
        <v>0</v>
      </c>
      <c r="U13" s="6">
        <f t="shared" si="3"/>
        <v>0</v>
      </c>
      <c r="V13" s="6">
        <f t="shared" si="12"/>
        <v>0</v>
      </c>
      <c r="W13" s="283">
        <f t="shared" si="13"/>
        <v>0</v>
      </c>
      <c r="X13" s="13">
        <f t="shared" si="14"/>
        <v>0</v>
      </c>
      <c r="Y13" s="6">
        <f t="shared" si="15"/>
        <v>0</v>
      </c>
      <c r="Z13" s="6">
        <f t="shared" si="16"/>
        <v>0</v>
      </c>
      <c r="AA13" s="284">
        <f t="shared" si="17"/>
        <v>0</v>
      </c>
      <c r="AB13" s="13">
        <f t="shared" si="18"/>
        <v>0</v>
      </c>
      <c r="AC13" s="285" t="e">
        <f t="shared" si="19"/>
        <v>#DIV/0!</v>
      </c>
    </row>
    <row r="14" spans="1:35" ht="51.75" customHeight="1" x14ac:dyDescent="0.25">
      <c r="A14" s="279" t="str">
        <f>+'PRIORIZACIÓN (2)'!B16</f>
        <v>GESTIÓN DOCUMENTAL</v>
      </c>
      <c r="B14" s="295" t="str">
        <f>+IF('PRIORIZACIÓN (2)'!I16&gt;0%,"YA CUENTA CON PONDERACIÓN DE RIESGOS, NO DILIGENCIAR ANALISIS OCI", "DILIGENCIE ANALISIS OCI PARA ESTA UNIDAD AUDITABLE")</f>
        <v>YA CUENTA CON PONDERACIÓN DE RIESGOS, NO DILIGENCIAR ANALISIS OCI</v>
      </c>
      <c r="C14" s="286"/>
      <c r="D14" s="6">
        <f t="shared" si="4"/>
        <v>0</v>
      </c>
      <c r="E14" s="6"/>
      <c r="F14" s="6">
        <f t="shared" si="0"/>
        <v>0</v>
      </c>
      <c r="G14" s="287"/>
      <c r="H14" s="6">
        <f t="shared" si="5"/>
        <v>0</v>
      </c>
      <c r="I14" s="287"/>
      <c r="J14" s="6">
        <f t="shared" si="6"/>
        <v>0</v>
      </c>
      <c r="K14" s="6"/>
      <c r="L14" s="6">
        <f t="shared" si="1"/>
        <v>0</v>
      </c>
      <c r="M14" s="6"/>
      <c r="N14" s="6">
        <f t="shared" si="7"/>
        <v>0</v>
      </c>
      <c r="O14" s="6"/>
      <c r="P14" s="284">
        <f t="shared" si="8"/>
        <v>0</v>
      </c>
      <c r="Q14" s="6">
        <f t="shared" si="9"/>
        <v>0</v>
      </c>
      <c r="R14" s="6">
        <f t="shared" si="2"/>
        <v>0</v>
      </c>
      <c r="S14" s="6">
        <f t="shared" si="10"/>
        <v>0</v>
      </c>
      <c r="T14" s="6">
        <f t="shared" si="11"/>
        <v>0</v>
      </c>
      <c r="U14" s="6">
        <f t="shared" si="3"/>
        <v>0</v>
      </c>
      <c r="V14" s="6">
        <f t="shared" si="12"/>
        <v>0</v>
      </c>
      <c r="W14" s="283">
        <f t="shared" si="13"/>
        <v>0</v>
      </c>
      <c r="X14" s="13">
        <f t="shared" si="14"/>
        <v>0</v>
      </c>
      <c r="Y14" s="6">
        <f t="shared" si="15"/>
        <v>0</v>
      </c>
      <c r="Z14" s="6">
        <f t="shared" si="16"/>
        <v>0</v>
      </c>
      <c r="AA14" s="284">
        <f t="shared" si="17"/>
        <v>0</v>
      </c>
      <c r="AB14" s="13">
        <f t="shared" si="18"/>
        <v>0</v>
      </c>
      <c r="AC14" s="285" t="e">
        <f t="shared" si="19"/>
        <v>#DIV/0!</v>
      </c>
    </row>
    <row r="15" spans="1:35" ht="51.75" customHeight="1" x14ac:dyDescent="0.25">
      <c r="A15" s="279" t="str">
        <f>+'PRIORIZACIÓN (2)'!B17</f>
        <v>SERVICIO AL CIUDADANO</v>
      </c>
      <c r="B15" s="295" t="str">
        <f>+IF('PRIORIZACIÓN (2)'!I17&gt;0%,"YA CUENTA CON PONDERACIÓN DE RIESGOS, NO DILIGENCIAR ANALISIS OCI", "DILIGENCIE ANALISIS OCI PARA ESTA UNIDAD AUDITABLE")</f>
        <v>YA CUENTA CON PONDERACIÓN DE RIESGOS, NO DILIGENCIAR ANALISIS OCI</v>
      </c>
      <c r="C15" s="286"/>
      <c r="D15" s="6">
        <f t="shared" si="4"/>
        <v>0</v>
      </c>
      <c r="E15" s="6"/>
      <c r="F15" s="6">
        <f t="shared" si="0"/>
        <v>0</v>
      </c>
      <c r="G15" s="287"/>
      <c r="H15" s="6">
        <f t="shared" si="5"/>
        <v>0</v>
      </c>
      <c r="I15" s="287"/>
      <c r="J15" s="6">
        <f t="shared" si="6"/>
        <v>0</v>
      </c>
      <c r="K15" s="6"/>
      <c r="L15" s="6">
        <f t="shared" si="1"/>
        <v>0</v>
      </c>
      <c r="M15" s="6"/>
      <c r="N15" s="6">
        <f t="shared" si="7"/>
        <v>0</v>
      </c>
      <c r="O15" s="6"/>
      <c r="P15" s="284">
        <f t="shared" si="8"/>
        <v>0</v>
      </c>
      <c r="Q15" s="6">
        <f t="shared" si="9"/>
        <v>0</v>
      </c>
      <c r="R15" s="6">
        <f t="shared" si="2"/>
        <v>0</v>
      </c>
      <c r="S15" s="6">
        <f t="shared" si="10"/>
        <v>0</v>
      </c>
      <c r="T15" s="6">
        <f t="shared" si="11"/>
        <v>0</v>
      </c>
      <c r="U15" s="6">
        <f t="shared" si="3"/>
        <v>0</v>
      </c>
      <c r="V15" s="6">
        <f t="shared" si="12"/>
        <v>0</v>
      </c>
      <c r="W15" s="283">
        <f t="shared" si="13"/>
        <v>0</v>
      </c>
      <c r="X15" s="13">
        <f t="shared" si="14"/>
        <v>0</v>
      </c>
      <c r="Y15" s="6">
        <f t="shared" si="15"/>
        <v>0</v>
      </c>
      <c r="Z15" s="6">
        <f t="shared" si="16"/>
        <v>0</v>
      </c>
      <c r="AA15" s="284">
        <f t="shared" si="17"/>
        <v>0</v>
      </c>
      <c r="AB15" s="13">
        <f t="shared" si="18"/>
        <v>0</v>
      </c>
      <c r="AC15" s="285" t="e">
        <f t="shared" si="19"/>
        <v>#DIV/0!</v>
      </c>
    </row>
    <row r="16" spans="1:35" ht="51.75" customHeight="1" x14ac:dyDescent="0.25">
      <c r="A16" s="279" t="str">
        <f>+'PRIORIZACIÓN (2)'!B18</f>
        <v>GESTIÓN TIC</v>
      </c>
      <c r="B16" s="295" t="str">
        <f>+IF('PRIORIZACIÓN (2)'!I18&gt;0%,"YA CUENTA CON PONDERACIÓN DE RIESGOS, NO DILIGENCIAR ANALISIS OCI", "DILIGENCIE ANALISIS OCI PARA ESTA UNIDAD AUDITABLE")</f>
        <v>YA CUENTA CON PONDERACIÓN DE RIESGOS, NO DILIGENCIAR ANALISIS OCI</v>
      </c>
      <c r="C16" s="286"/>
      <c r="D16" s="6">
        <f t="shared" si="4"/>
        <v>0</v>
      </c>
      <c r="E16" s="6"/>
      <c r="F16" s="6">
        <f t="shared" si="0"/>
        <v>0</v>
      </c>
      <c r="G16" s="287"/>
      <c r="H16" s="6">
        <f t="shared" si="5"/>
        <v>0</v>
      </c>
      <c r="I16" s="287"/>
      <c r="J16" s="6">
        <f t="shared" si="6"/>
        <v>0</v>
      </c>
      <c r="K16" s="6"/>
      <c r="L16" s="6">
        <f t="shared" si="1"/>
        <v>0</v>
      </c>
      <c r="M16" s="6"/>
      <c r="N16" s="6">
        <f t="shared" si="7"/>
        <v>0</v>
      </c>
      <c r="O16" s="6"/>
      <c r="P16" s="284">
        <f t="shared" si="8"/>
        <v>0</v>
      </c>
      <c r="Q16" s="6">
        <f t="shared" si="9"/>
        <v>0</v>
      </c>
      <c r="R16" s="6">
        <f t="shared" si="2"/>
        <v>0</v>
      </c>
      <c r="S16" s="6">
        <f t="shared" si="10"/>
        <v>0</v>
      </c>
      <c r="T16" s="6">
        <f t="shared" si="11"/>
        <v>0</v>
      </c>
      <c r="U16" s="6">
        <f t="shared" si="3"/>
        <v>0</v>
      </c>
      <c r="V16" s="6">
        <f t="shared" si="12"/>
        <v>0</v>
      </c>
      <c r="W16" s="283">
        <f t="shared" si="13"/>
        <v>0</v>
      </c>
      <c r="X16" s="13">
        <f t="shared" si="14"/>
        <v>0</v>
      </c>
      <c r="Y16" s="6">
        <f t="shared" si="15"/>
        <v>0</v>
      </c>
      <c r="Z16" s="6">
        <f t="shared" si="16"/>
        <v>0</v>
      </c>
      <c r="AA16" s="284">
        <f t="shared" si="17"/>
        <v>0</v>
      </c>
      <c r="AB16" s="13">
        <f t="shared" si="18"/>
        <v>0</v>
      </c>
      <c r="AC16" s="285" t="e">
        <f t="shared" si="19"/>
        <v>#DIV/0!</v>
      </c>
    </row>
    <row r="17" spans="1:29" ht="51.75" customHeight="1" x14ac:dyDescent="0.25">
      <c r="A17" s="279" t="str">
        <f>+'PRIORIZACIÓN (2)'!B19</f>
        <v>RECURSOS FÍSICOS</v>
      </c>
      <c r="B17" s="295" t="str">
        <f>+IF('PRIORIZACIÓN (2)'!I19&gt;0%,"YA CUENTA CON PONDERACIÓN DE RIESGOS, NO DILIGENCIAR ANALISIS OCI", "DILIGENCIE ANALISIS OCI PARA ESTA UNIDAD AUDITABLE")</f>
        <v>YA CUENTA CON PONDERACIÓN DE RIESGOS, NO DILIGENCIAR ANALISIS OCI</v>
      </c>
      <c r="C17" s="286"/>
      <c r="D17" s="6">
        <f t="shared" si="4"/>
        <v>0</v>
      </c>
      <c r="E17" s="6"/>
      <c r="F17" s="6">
        <f t="shared" si="0"/>
        <v>0</v>
      </c>
      <c r="G17" s="287"/>
      <c r="H17" s="6">
        <f t="shared" si="5"/>
        <v>0</v>
      </c>
      <c r="I17" s="287"/>
      <c r="J17" s="6">
        <f t="shared" si="6"/>
        <v>0</v>
      </c>
      <c r="K17" s="6"/>
      <c r="L17" s="6">
        <f t="shared" si="1"/>
        <v>0</v>
      </c>
      <c r="M17" s="6"/>
      <c r="N17" s="6">
        <f t="shared" si="7"/>
        <v>0</v>
      </c>
      <c r="O17" s="6"/>
      <c r="P17" s="284">
        <f t="shared" si="8"/>
        <v>0</v>
      </c>
      <c r="Q17" s="6">
        <f t="shared" si="9"/>
        <v>0</v>
      </c>
      <c r="R17" s="6">
        <f t="shared" si="2"/>
        <v>0</v>
      </c>
      <c r="S17" s="6">
        <f t="shared" si="10"/>
        <v>0</v>
      </c>
      <c r="T17" s="6">
        <f t="shared" si="11"/>
        <v>0</v>
      </c>
      <c r="U17" s="6">
        <f t="shared" si="3"/>
        <v>0</v>
      </c>
      <c r="V17" s="6">
        <f t="shared" si="12"/>
        <v>0</v>
      </c>
      <c r="W17" s="283">
        <f t="shared" si="13"/>
        <v>0</v>
      </c>
      <c r="X17" s="13">
        <f t="shared" si="14"/>
        <v>0</v>
      </c>
      <c r="Y17" s="6">
        <f t="shared" si="15"/>
        <v>0</v>
      </c>
      <c r="Z17" s="6">
        <f t="shared" si="16"/>
        <v>0</v>
      </c>
      <c r="AA17" s="284">
        <f t="shared" si="17"/>
        <v>0</v>
      </c>
      <c r="AB17" s="13">
        <f t="shared" si="18"/>
        <v>0</v>
      </c>
      <c r="AC17" s="285" t="e">
        <f t="shared" si="19"/>
        <v>#DIV/0!</v>
      </c>
    </row>
    <row r="18" spans="1:29" ht="51.75" customHeight="1" x14ac:dyDescent="0.25">
      <c r="A18" s="279" t="str">
        <f>+'PRIORIZACIÓN (2)'!B20</f>
        <v>GESTIÓN FINANCIERA</v>
      </c>
      <c r="B18" s="295" t="str">
        <f>+IF('PRIORIZACIÓN (2)'!I20&gt;0%,"YA CUENTA CON PONDERACIÓN DE RIESGOS, NO DILIGENCIAR ANALISIS OCI", "DILIGENCIE ANALISIS OCI PARA ESTA UNIDAD AUDITABLE")</f>
        <v>YA CUENTA CON PONDERACIÓN DE RIESGOS, NO DILIGENCIAR ANALISIS OCI</v>
      </c>
      <c r="C18" s="286"/>
      <c r="D18" s="6">
        <f t="shared" si="4"/>
        <v>0</v>
      </c>
      <c r="E18" s="6"/>
      <c r="F18" s="6">
        <f t="shared" ref="F18:F35" si="20">IF($E18="3 días","E",IF($E18="2 días","A",IF($E18="1 días","M",IF($E18="Varias horas","B",0))))</f>
        <v>0</v>
      </c>
      <c r="G18" s="287"/>
      <c r="H18" s="6">
        <f t="shared" si="5"/>
        <v>0</v>
      </c>
      <c r="I18" s="287"/>
      <c r="J18" s="6">
        <f t="shared" si="6"/>
        <v>0</v>
      </c>
      <c r="K18" s="6"/>
      <c r="L18" s="6">
        <f t="shared" ref="L18:L35" si="21">IF($K18="Hechos de Corrupción","E",IF($K18="Incumplimiento de servicios","A",IF($K18="Retrasos en los servicios","M",IF($K18="Quejas por incumplimientos o retrasos","B",0))))</f>
        <v>0</v>
      </c>
      <c r="M18" s="6"/>
      <c r="N18" s="6">
        <f t="shared" si="7"/>
        <v>0</v>
      </c>
      <c r="O18" s="6"/>
      <c r="P18" s="284">
        <f t="shared" ref="P18:P35" si="22">IF($O18="Critica no recuperable","E",IF($O18="Critica con recuperación parcial","A",IF($O18="Falta de oportunidad para atención usuarios","M",IF($O18="Falta de oportunidad para gestión de los procesos","B",0))))</f>
        <v>0</v>
      </c>
      <c r="Q18" s="6">
        <f t="shared" si="9"/>
        <v>0</v>
      </c>
      <c r="R18" s="6">
        <f t="shared" si="2"/>
        <v>0</v>
      </c>
      <c r="S18" s="6">
        <f t="shared" si="10"/>
        <v>0</v>
      </c>
      <c r="T18" s="6">
        <f t="shared" si="11"/>
        <v>0</v>
      </c>
      <c r="U18" s="6">
        <f t="shared" si="3"/>
        <v>0</v>
      </c>
      <c r="V18" s="6">
        <f t="shared" si="12"/>
        <v>0</v>
      </c>
      <c r="W18" s="283">
        <f t="shared" si="13"/>
        <v>0</v>
      </c>
      <c r="X18" s="13">
        <f t="shared" ref="X18:X35" si="23">COUNTIFS(Q18:W18,"E")</f>
        <v>0</v>
      </c>
      <c r="Y18" s="6">
        <f t="shared" ref="Y18:Y35" si="24">COUNTIF(Q18:W18,"A")</f>
        <v>0</v>
      </c>
      <c r="Z18" s="6">
        <f t="shared" ref="Z18:Z35" si="25">COUNTIF(Q18:W18,"M")</f>
        <v>0</v>
      </c>
      <c r="AA18" s="284">
        <f t="shared" ref="AA18:AA35" si="26">COUNTIF(Q18:W18,"B")</f>
        <v>0</v>
      </c>
      <c r="AB18" s="13">
        <f t="shared" ref="AB18:AB35" si="27">SUM(X18:AA18)</f>
        <v>0</v>
      </c>
      <c r="AC18" s="285" t="e">
        <f t="shared" ref="AC18:AC35" si="28">+IF((X18/AB18)&gt;=0.2,"Extremo",+IF(((X18/AB18)+(Y18/AB18))&gt;=0.3,"Alto",+IF(((X18/AB18)+(Y18/AB18)+(Z18/AB18))&gt;=0.4,"Moderado",+IF((X18/AB18)+(Y18/AB18)+(Z18/AB18)+(AA18/AB18)&gt;=0.5,"Bajo",""))))</f>
        <v>#DIV/0!</v>
      </c>
    </row>
    <row r="19" spans="1:29" ht="51.75" customHeight="1" x14ac:dyDescent="0.25">
      <c r="A19" s="279" t="str">
        <f>+'PRIORIZACIÓN (2)'!B21</f>
        <v>GESTIÓN JURÍDICA</v>
      </c>
      <c r="B19" s="295" t="str">
        <f>+IF('PRIORIZACIÓN (2)'!I21&gt;0%,"YA CUENTA CON PONDERACIÓN DE RIESGOS, NO DILIGENCIAR ANALISIS OCI", "DILIGENCIE ANALISIS OCI PARA ESTA UNIDAD AUDITABLE")</f>
        <v>YA CUENTA CON PONDERACIÓN DE RIESGOS, NO DILIGENCIAR ANALISIS OCI</v>
      </c>
      <c r="C19" s="286"/>
      <c r="D19" s="6">
        <f t="shared" si="4"/>
        <v>0</v>
      </c>
      <c r="E19" s="6"/>
      <c r="F19" s="6">
        <f t="shared" si="20"/>
        <v>0</v>
      </c>
      <c r="G19" s="287"/>
      <c r="H19" s="6">
        <f t="shared" si="5"/>
        <v>0</v>
      </c>
      <c r="I19" s="287"/>
      <c r="J19" s="6">
        <f t="shared" si="6"/>
        <v>0</v>
      </c>
      <c r="K19" s="6"/>
      <c r="L19" s="6">
        <f t="shared" si="21"/>
        <v>0</v>
      </c>
      <c r="M19" s="6"/>
      <c r="N19" s="6">
        <f t="shared" si="7"/>
        <v>0</v>
      </c>
      <c r="O19" s="6"/>
      <c r="P19" s="284">
        <f t="shared" si="22"/>
        <v>0</v>
      </c>
      <c r="Q19" s="6">
        <f t="shared" si="9"/>
        <v>0</v>
      </c>
      <c r="R19" s="6">
        <f t="shared" si="2"/>
        <v>0</v>
      </c>
      <c r="S19" s="6">
        <f t="shared" si="10"/>
        <v>0</v>
      </c>
      <c r="T19" s="6">
        <f t="shared" si="11"/>
        <v>0</v>
      </c>
      <c r="U19" s="6">
        <f t="shared" si="3"/>
        <v>0</v>
      </c>
      <c r="V19" s="6">
        <f t="shared" si="12"/>
        <v>0</v>
      </c>
      <c r="W19" s="283">
        <f t="shared" si="13"/>
        <v>0</v>
      </c>
      <c r="X19" s="13">
        <f t="shared" si="23"/>
        <v>0</v>
      </c>
      <c r="Y19" s="6">
        <f t="shared" si="24"/>
        <v>0</v>
      </c>
      <c r="Z19" s="6">
        <f t="shared" si="25"/>
        <v>0</v>
      </c>
      <c r="AA19" s="284">
        <f t="shared" si="26"/>
        <v>0</v>
      </c>
      <c r="AB19" s="13">
        <f t="shared" si="27"/>
        <v>0</v>
      </c>
      <c r="AC19" s="285" t="e">
        <f t="shared" si="28"/>
        <v>#DIV/0!</v>
      </c>
    </row>
    <row r="20" spans="1:29" ht="51.75" customHeight="1" x14ac:dyDescent="0.25">
      <c r="A20" s="279" t="str">
        <f>+'PRIORIZACIÓN (2)'!B22</f>
        <v>Unidad Auditable 12</v>
      </c>
      <c r="B20" s="295" t="str">
        <f>+IF('PRIORIZACIÓN (2)'!I22&gt;0%,"YA CUENTA CON PONDERACIÓN DE RIESGOS, NO DILIGENCIAR ANALISIS OCI", "DILIGENCIE ANALISIS OCI PARA ESTA UNIDAD AUDITABLE")</f>
        <v>DILIGENCIE ANALISIS OCI PARA ESTA UNIDAD AUDITABLE</v>
      </c>
      <c r="C20" s="286"/>
      <c r="D20" s="6">
        <f t="shared" si="4"/>
        <v>0</v>
      </c>
      <c r="E20" s="6"/>
      <c r="F20" s="6">
        <f t="shared" si="20"/>
        <v>0</v>
      </c>
      <c r="G20" s="287"/>
      <c r="H20" s="6">
        <f t="shared" si="5"/>
        <v>0</v>
      </c>
      <c r="I20" s="287"/>
      <c r="J20" s="6">
        <f t="shared" si="6"/>
        <v>0</v>
      </c>
      <c r="K20" s="6"/>
      <c r="L20" s="6">
        <f t="shared" si="21"/>
        <v>0</v>
      </c>
      <c r="M20" s="6"/>
      <c r="N20" s="6">
        <f t="shared" si="7"/>
        <v>0</v>
      </c>
      <c r="O20" s="6"/>
      <c r="P20" s="284">
        <f t="shared" si="22"/>
        <v>0</v>
      </c>
      <c r="Q20" s="6">
        <f t="shared" si="9"/>
        <v>0</v>
      </c>
      <c r="R20" s="6">
        <f t="shared" si="2"/>
        <v>0</v>
      </c>
      <c r="S20" s="6">
        <f t="shared" si="10"/>
        <v>0</v>
      </c>
      <c r="T20" s="6">
        <f t="shared" si="11"/>
        <v>0</v>
      </c>
      <c r="U20" s="6">
        <f t="shared" si="3"/>
        <v>0</v>
      </c>
      <c r="V20" s="6">
        <f t="shared" si="12"/>
        <v>0</v>
      </c>
      <c r="W20" s="283">
        <f t="shared" si="13"/>
        <v>0</v>
      </c>
      <c r="X20" s="13">
        <f t="shared" si="23"/>
        <v>0</v>
      </c>
      <c r="Y20" s="6">
        <f t="shared" si="24"/>
        <v>0</v>
      </c>
      <c r="Z20" s="6">
        <f t="shared" si="25"/>
        <v>0</v>
      </c>
      <c r="AA20" s="284">
        <f t="shared" si="26"/>
        <v>0</v>
      </c>
      <c r="AB20" s="13">
        <f t="shared" si="27"/>
        <v>0</v>
      </c>
      <c r="AC20" s="285" t="e">
        <f t="shared" si="28"/>
        <v>#DIV/0!</v>
      </c>
    </row>
    <row r="21" spans="1:29" ht="51.75" customHeight="1" x14ac:dyDescent="0.25">
      <c r="A21" s="279" t="str">
        <f>+'PRIORIZACIÓN (2)'!B23</f>
        <v>Unidad Auditable 13</v>
      </c>
      <c r="B21" s="295" t="str">
        <f>+IF('PRIORIZACIÓN (2)'!I23&gt;0%,"YA CUENTA CON PONDERACIÓN DE RIESGOS, NO DILIGENCIAR ANALISIS OCI", "DILIGENCIE ANALISIS OCI PARA ESTA UNIDAD AUDITABLE")</f>
        <v>DILIGENCIE ANALISIS OCI PARA ESTA UNIDAD AUDITABLE</v>
      </c>
      <c r="C21" s="286"/>
      <c r="D21" s="6">
        <f t="shared" si="4"/>
        <v>0</v>
      </c>
      <c r="E21" s="6"/>
      <c r="F21" s="6">
        <f t="shared" si="20"/>
        <v>0</v>
      </c>
      <c r="G21" s="287"/>
      <c r="H21" s="6">
        <f t="shared" si="5"/>
        <v>0</v>
      </c>
      <c r="I21" s="287"/>
      <c r="J21" s="6">
        <f t="shared" si="6"/>
        <v>0</v>
      </c>
      <c r="K21" s="6"/>
      <c r="L21" s="6">
        <f t="shared" si="21"/>
        <v>0</v>
      </c>
      <c r="M21" s="6"/>
      <c r="N21" s="6">
        <f t="shared" si="7"/>
        <v>0</v>
      </c>
      <c r="O21" s="6"/>
      <c r="P21" s="284">
        <f t="shared" si="22"/>
        <v>0</v>
      </c>
      <c r="Q21" s="6">
        <f t="shared" si="9"/>
        <v>0</v>
      </c>
      <c r="R21" s="6">
        <f t="shared" si="2"/>
        <v>0</v>
      </c>
      <c r="S21" s="6">
        <f t="shared" si="10"/>
        <v>0</v>
      </c>
      <c r="T21" s="6">
        <f t="shared" si="11"/>
        <v>0</v>
      </c>
      <c r="U21" s="6">
        <f t="shared" si="3"/>
        <v>0</v>
      </c>
      <c r="V21" s="6">
        <f t="shared" si="12"/>
        <v>0</v>
      </c>
      <c r="W21" s="283">
        <f t="shared" si="13"/>
        <v>0</v>
      </c>
      <c r="X21" s="13">
        <f t="shared" si="23"/>
        <v>0</v>
      </c>
      <c r="Y21" s="6">
        <f t="shared" si="24"/>
        <v>0</v>
      </c>
      <c r="Z21" s="6">
        <f t="shared" si="25"/>
        <v>0</v>
      </c>
      <c r="AA21" s="284">
        <f t="shared" si="26"/>
        <v>0</v>
      </c>
      <c r="AB21" s="13">
        <f t="shared" si="27"/>
        <v>0</v>
      </c>
      <c r="AC21" s="285" t="e">
        <f t="shared" si="28"/>
        <v>#DIV/0!</v>
      </c>
    </row>
    <row r="22" spans="1:29" ht="51.75" customHeight="1" x14ac:dyDescent="0.25">
      <c r="A22" s="279" t="str">
        <f>+'PRIORIZACIÓN (2)'!B24</f>
        <v>Unidad Auditable 14</v>
      </c>
      <c r="B22" s="295" t="str">
        <f>+IF('PRIORIZACIÓN (2)'!I24&gt;0%,"YA CUENTA CON PONDERACIÓN DE RIESGOS, NO DILIGENCIAR ANALISIS OCI", "DILIGENCIE ANALISIS OCI PARA ESTA UNIDAD AUDITABLE")</f>
        <v>DILIGENCIE ANALISIS OCI PARA ESTA UNIDAD AUDITABLE</v>
      </c>
      <c r="C22" s="286"/>
      <c r="D22" s="6">
        <f t="shared" si="4"/>
        <v>0</v>
      </c>
      <c r="E22" s="6"/>
      <c r="F22" s="6">
        <f t="shared" si="20"/>
        <v>0</v>
      </c>
      <c r="G22" s="287"/>
      <c r="H22" s="6">
        <f t="shared" si="5"/>
        <v>0</v>
      </c>
      <c r="I22" s="287"/>
      <c r="J22" s="6">
        <f t="shared" si="6"/>
        <v>0</v>
      </c>
      <c r="K22" s="6"/>
      <c r="L22" s="6">
        <f t="shared" si="21"/>
        <v>0</v>
      </c>
      <c r="M22" s="6"/>
      <c r="N22" s="6">
        <f t="shared" si="7"/>
        <v>0</v>
      </c>
      <c r="O22" s="6"/>
      <c r="P22" s="284">
        <f t="shared" si="22"/>
        <v>0</v>
      </c>
      <c r="Q22" s="6">
        <f t="shared" si="9"/>
        <v>0</v>
      </c>
      <c r="R22" s="6">
        <f t="shared" si="2"/>
        <v>0</v>
      </c>
      <c r="S22" s="6">
        <f t="shared" si="10"/>
        <v>0</v>
      </c>
      <c r="T22" s="6">
        <f t="shared" si="11"/>
        <v>0</v>
      </c>
      <c r="U22" s="6">
        <f t="shared" si="3"/>
        <v>0</v>
      </c>
      <c r="V22" s="6">
        <f t="shared" si="12"/>
        <v>0</v>
      </c>
      <c r="W22" s="283">
        <f t="shared" si="13"/>
        <v>0</v>
      </c>
      <c r="X22" s="13">
        <f t="shared" si="23"/>
        <v>0</v>
      </c>
      <c r="Y22" s="6">
        <f t="shared" si="24"/>
        <v>0</v>
      </c>
      <c r="Z22" s="6">
        <f t="shared" si="25"/>
        <v>0</v>
      </c>
      <c r="AA22" s="284">
        <f t="shared" si="26"/>
        <v>0</v>
      </c>
      <c r="AB22" s="13">
        <f t="shared" si="27"/>
        <v>0</v>
      </c>
      <c r="AC22" s="285" t="e">
        <f t="shared" si="28"/>
        <v>#DIV/0!</v>
      </c>
    </row>
    <row r="23" spans="1:29" ht="51.75" customHeight="1" x14ac:dyDescent="0.25">
      <c r="A23" s="279" t="str">
        <f>+'PRIORIZACIÓN (2)'!B25</f>
        <v>Unidad Auditable 15</v>
      </c>
      <c r="B23" s="295" t="str">
        <f>+IF('PRIORIZACIÓN (2)'!I25&gt;0%,"YA CUENTA CON PONDERACIÓN DE RIESGOS, NO DILIGENCIAR ANALISIS OCI", "DILIGENCIE ANALISIS OCI PARA ESTA UNIDAD AUDITABLE")</f>
        <v>DILIGENCIE ANALISIS OCI PARA ESTA UNIDAD AUDITABLE</v>
      </c>
      <c r="C23" s="286"/>
      <c r="D23" s="6">
        <f t="shared" si="4"/>
        <v>0</v>
      </c>
      <c r="E23" s="6"/>
      <c r="F23" s="6">
        <f t="shared" si="20"/>
        <v>0</v>
      </c>
      <c r="G23" s="287"/>
      <c r="H23" s="6">
        <f t="shared" si="5"/>
        <v>0</v>
      </c>
      <c r="I23" s="287"/>
      <c r="J23" s="6">
        <f t="shared" si="6"/>
        <v>0</v>
      </c>
      <c r="K23" s="6"/>
      <c r="L23" s="6">
        <f t="shared" si="21"/>
        <v>0</v>
      </c>
      <c r="M23" s="6"/>
      <c r="N23" s="6">
        <f t="shared" si="7"/>
        <v>0</v>
      </c>
      <c r="O23" s="6"/>
      <c r="P23" s="284">
        <f t="shared" si="22"/>
        <v>0</v>
      </c>
      <c r="Q23" s="6">
        <f t="shared" si="9"/>
        <v>0</v>
      </c>
      <c r="R23" s="6">
        <f t="shared" si="2"/>
        <v>0</v>
      </c>
      <c r="S23" s="6">
        <f t="shared" si="10"/>
        <v>0</v>
      </c>
      <c r="T23" s="6">
        <f t="shared" si="11"/>
        <v>0</v>
      </c>
      <c r="U23" s="6">
        <f t="shared" si="3"/>
        <v>0</v>
      </c>
      <c r="V23" s="6">
        <f t="shared" si="12"/>
        <v>0</v>
      </c>
      <c r="W23" s="283">
        <f t="shared" si="13"/>
        <v>0</v>
      </c>
      <c r="X23" s="13">
        <f t="shared" si="23"/>
        <v>0</v>
      </c>
      <c r="Y23" s="6">
        <f t="shared" si="24"/>
        <v>0</v>
      </c>
      <c r="Z23" s="6">
        <f t="shared" si="25"/>
        <v>0</v>
      </c>
      <c r="AA23" s="284">
        <f t="shared" si="26"/>
        <v>0</v>
      </c>
      <c r="AB23" s="13">
        <f t="shared" si="27"/>
        <v>0</v>
      </c>
      <c r="AC23" s="285" t="e">
        <f t="shared" si="28"/>
        <v>#DIV/0!</v>
      </c>
    </row>
    <row r="24" spans="1:29" ht="51.75" customHeight="1" x14ac:dyDescent="0.25">
      <c r="A24" s="279" t="str">
        <f>+'PRIORIZACIÓN (2)'!B26</f>
        <v>Unidad Auditable 16</v>
      </c>
      <c r="B24" s="295" t="str">
        <f>+IF('PRIORIZACIÓN (2)'!I26&gt;0%,"YA CUENTA CON PONDERACIÓN DE RIESGOS, NO DILIGENCIAR ANALISIS OCI", "DILIGENCIE ANALISIS OCI PARA ESTA UNIDAD AUDITABLE")</f>
        <v>DILIGENCIE ANALISIS OCI PARA ESTA UNIDAD AUDITABLE</v>
      </c>
      <c r="C24" s="286"/>
      <c r="D24" s="6">
        <f t="shared" si="4"/>
        <v>0</v>
      </c>
      <c r="E24" s="6"/>
      <c r="F24" s="6">
        <f t="shared" si="20"/>
        <v>0</v>
      </c>
      <c r="G24" s="287"/>
      <c r="H24" s="6">
        <f t="shared" si="5"/>
        <v>0</v>
      </c>
      <c r="I24" s="287"/>
      <c r="J24" s="6">
        <f t="shared" si="6"/>
        <v>0</v>
      </c>
      <c r="K24" s="6"/>
      <c r="L24" s="6">
        <f t="shared" si="21"/>
        <v>0</v>
      </c>
      <c r="M24" s="6"/>
      <c r="N24" s="6">
        <f t="shared" si="7"/>
        <v>0</v>
      </c>
      <c r="O24" s="6"/>
      <c r="P24" s="284">
        <f t="shared" si="22"/>
        <v>0</v>
      </c>
      <c r="Q24" s="6">
        <f t="shared" si="9"/>
        <v>0</v>
      </c>
      <c r="R24" s="6">
        <f t="shared" si="2"/>
        <v>0</v>
      </c>
      <c r="S24" s="6">
        <f t="shared" si="10"/>
        <v>0</v>
      </c>
      <c r="T24" s="6">
        <f t="shared" si="11"/>
        <v>0</v>
      </c>
      <c r="U24" s="6">
        <f t="shared" si="3"/>
        <v>0</v>
      </c>
      <c r="V24" s="6">
        <f t="shared" si="12"/>
        <v>0</v>
      </c>
      <c r="W24" s="283">
        <f t="shared" si="13"/>
        <v>0</v>
      </c>
      <c r="X24" s="13">
        <f t="shared" ref="X24:X33" si="29">COUNTIFS(Q24:W24,"E")</f>
        <v>0</v>
      </c>
      <c r="Y24" s="6">
        <f t="shared" ref="Y24:Y33" si="30">COUNTIF(Q24:W24,"A")</f>
        <v>0</v>
      </c>
      <c r="Z24" s="6">
        <f t="shared" ref="Z24:Z33" si="31">COUNTIF(Q24:W24,"M")</f>
        <v>0</v>
      </c>
      <c r="AA24" s="284">
        <f t="shared" ref="AA24:AA33" si="32">COUNTIF(Q24:W24,"B")</f>
        <v>0</v>
      </c>
      <c r="AB24" s="13">
        <f t="shared" ref="AB24:AB33" si="33">SUM(X24:AA24)</f>
        <v>0</v>
      </c>
      <c r="AC24" s="285" t="e">
        <f t="shared" ref="AC24:AC33" si="34">+IF((X24/AB24)&gt;=0.2,"Extremo",+IF(((X24/AB24)+(Y24/AB24))&gt;=0.3,"Alto",+IF(((X24/AB24)+(Y24/AB24)+(Z24/AB24))&gt;=0.4,"Moderado",+IF((X24/AB24)+(Y24/AB24)+(Z24/AB24)+(AA24/AB24)&gt;=0.5,"Bajo",""))))</f>
        <v>#DIV/0!</v>
      </c>
    </row>
    <row r="25" spans="1:29" ht="51.75" customHeight="1" x14ac:dyDescent="0.25">
      <c r="A25" s="279" t="str">
        <f>+'PRIORIZACIÓN (2)'!B27</f>
        <v>Unidad Auditable 17</v>
      </c>
      <c r="B25" s="295" t="str">
        <f>+IF('PRIORIZACIÓN (2)'!I27&gt;0%,"YA CUENTA CON PONDERACIÓN DE RIESGOS, NO DILIGENCIAR ANALISIS OCI", "DILIGENCIE ANALISIS OCI PARA ESTA UNIDAD AUDITABLE")</f>
        <v>DILIGENCIE ANALISIS OCI PARA ESTA UNIDAD AUDITABLE</v>
      </c>
      <c r="C25" s="286"/>
      <c r="D25" s="6">
        <f t="shared" si="4"/>
        <v>0</v>
      </c>
      <c r="E25" s="6"/>
      <c r="F25" s="6">
        <f t="shared" si="20"/>
        <v>0</v>
      </c>
      <c r="G25" s="287"/>
      <c r="H25" s="6">
        <f t="shared" si="5"/>
        <v>0</v>
      </c>
      <c r="I25" s="287"/>
      <c r="J25" s="6">
        <f t="shared" si="6"/>
        <v>0</v>
      </c>
      <c r="K25" s="6"/>
      <c r="L25" s="6">
        <f t="shared" si="21"/>
        <v>0</v>
      </c>
      <c r="M25" s="6"/>
      <c r="N25" s="6">
        <f t="shared" si="7"/>
        <v>0</v>
      </c>
      <c r="O25" s="6"/>
      <c r="P25" s="284">
        <f t="shared" si="22"/>
        <v>0</v>
      </c>
      <c r="Q25" s="6">
        <f t="shared" si="9"/>
        <v>0</v>
      </c>
      <c r="R25" s="6">
        <f t="shared" si="2"/>
        <v>0</v>
      </c>
      <c r="S25" s="6">
        <f t="shared" si="10"/>
        <v>0</v>
      </c>
      <c r="T25" s="6">
        <f t="shared" si="11"/>
        <v>0</v>
      </c>
      <c r="U25" s="6">
        <f t="shared" si="3"/>
        <v>0</v>
      </c>
      <c r="V25" s="6">
        <f t="shared" si="12"/>
        <v>0</v>
      </c>
      <c r="W25" s="283">
        <f t="shared" si="13"/>
        <v>0</v>
      </c>
      <c r="X25" s="13">
        <f t="shared" si="29"/>
        <v>0</v>
      </c>
      <c r="Y25" s="6">
        <f t="shared" si="30"/>
        <v>0</v>
      </c>
      <c r="Z25" s="6">
        <f t="shared" si="31"/>
        <v>0</v>
      </c>
      <c r="AA25" s="284">
        <f t="shared" si="32"/>
        <v>0</v>
      </c>
      <c r="AB25" s="13">
        <f t="shared" si="33"/>
        <v>0</v>
      </c>
      <c r="AC25" s="285" t="e">
        <f t="shared" si="34"/>
        <v>#DIV/0!</v>
      </c>
    </row>
    <row r="26" spans="1:29" ht="51.75" customHeight="1" x14ac:dyDescent="0.25">
      <c r="A26" s="279" t="str">
        <f>+'PRIORIZACIÓN (2)'!B28</f>
        <v>Unidad Auditable 18</v>
      </c>
      <c r="B26" s="295" t="str">
        <f>+IF('PRIORIZACIÓN (2)'!I28&gt;0%,"YA CUENTA CON PONDERACIÓN DE RIESGOS, NO DILIGENCIAR ANALISIS OCI", "DILIGENCIE ANALISIS OCI PARA ESTA UNIDAD AUDITABLE")</f>
        <v>DILIGENCIE ANALISIS OCI PARA ESTA UNIDAD AUDITABLE</v>
      </c>
      <c r="C26" s="286"/>
      <c r="D26" s="6">
        <f t="shared" si="4"/>
        <v>0</v>
      </c>
      <c r="E26" s="6"/>
      <c r="F26" s="6">
        <f t="shared" si="20"/>
        <v>0</v>
      </c>
      <c r="G26" s="287"/>
      <c r="H26" s="6">
        <f t="shared" si="5"/>
        <v>0</v>
      </c>
      <c r="I26" s="287"/>
      <c r="J26" s="6">
        <f t="shared" si="6"/>
        <v>0</v>
      </c>
      <c r="K26" s="6"/>
      <c r="L26" s="6">
        <f t="shared" si="21"/>
        <v>0</v>
      </c>
      <c r="M26" s="6"/>
      <c r="N26" s="6">
        <f t="shared" si="7"/>
        <v>0</v>
      </c>
      <c r="O26" s="6"/>
      <c r="P26" s="284">
        <f t="shared" si="22"/>
        <v>0</v>
      </c>
      <c r="Q26" s="6">
        <f t="shared" si="9"/>
        <v>0</v>
      </c>
      <c r="R26" s="6">
        <f t="shared" si="2"/>
        <v>0</v>
      </c>
      <c r="S26" s="6">
        <f t="shared" si="10"/>
        <v>0</v>
      </c>
      <c r="T26" s="6">
        <f t="shared" si="11"/>
        <v>0</v>
      </c>
      <c r="U26" s="6">
        <f t="shared" si="3"/>
        <v>0</v>
      </c>
      <c r="V26" s="6">
        <f t="shared" si="12"/>
        <v>0</v>
      </c>
      <c r="W26" s="283">
        <f t="shared" si="13"/>
        <v>0</v>
      </c>
      <c r="X26" s="13">
        <f t="shared" si="29"/>
        <v>0</v>
      </c>
      <c r="Y26" s="6">
        <f t="shared" si="30"/>
        <v>0</v>
      </c>
      <c r="Z26" s="6">
        <f t="shared" si="31"/>
        <v>0</v>
      </c>
      <c r="AA26" s="284">
        <f t="shared" si="32"/>
        <v>0</v>
      </c>
      <c r="AB26" s="13">
        <f t="shared" si="33"/>
        <v>0</v>
      </c>
      <c r="AC26" s="285" t="e">
        <f t="shared" si="34"/>
        <v>#DIV/0!</v>
      </c>
    </row>
    <row r="27" spans="1:29" ht="51.75" customHeight="1" x14ac:dyDescent="0.25">
      <c r="A27" s="279" t="str">
        <f>+'PRIORIZACIÓN (2)'!B29</f>
        <v>Unidad Auditable 19</v>
      </c>
      <c r="B27" s="295" t="str">
        <f>+IF('PRIORIZACIÓN (2)'!I29&gt;0%,"YA CUENTA CON PONDERACIÓN DE RIESGOS, NO DILIGENCIAR ANALISIS OCI", "DILIGENCIE ANALISIS OCI PARA ESTA UNIDAD AUDITABLE")</f>
        <v>DILIGENCIE ANALISIS OCI PARA ESTA UNIDAD AUDITABLE</v>
      </c>
      <c r="C27" s="286"/>
      <c r="D27" s="6">
        <f t="shared" si="4"/>
        <v>0</v>
      </c>
      <c r="E27" s="6"/>
      <c r="F27" s="6">
        <f t="shared" si="20"/>
        <v>0</v>
      </c>
      <c r="G27" s="287"/>
      <c r="H27" s="6">
        <f t="shared" si="5"/>
        <v>0</v>
      </c>
      <c r="I27" s="287"/>
      <c r="J27" s="6">
        <f t="shared" si="6"/>
        <v>0</v>
      </c>
      <c r="K27" s="6"/>
      <c r="L27" s="6">
        <f t="shared" si="21"/>
        <v>0</v>
      </c>
      <c r="M27" s="6"/>
      <c r="N27" s="6">
        <f t="shared" si="7"/>
        <v>0</v>
      </c>
      <c r="O27" s="6"/>
      <c r="P27" s="284">
        <f t="shared" si="22"/>
        <v>0</v>
      </c>
      <c r="Q27" s="6">
        <f t="shared" si="9"/>
        <v>0</v>
      </c>
      <c r="R27" s="6">
        <f t="shared" si="2"/>
        <v>0</v>
      </c>
      <c r="S27" s="6">
        <f t="shared" si="10"/>
        <v>0</v>
      </c>
      <c r="T27" s="6">
        <f t="shared" si="11"/>
        <v>0</v>
      </c>
      <c r="U27" s="6">
        <f t="shared" si="3"/>
        <v>0</v>
      </c>
      <c r="V27" s="6">
        <f t="shared" si="12"/>
        <v>0</v>
      </c>
      <c r="W27" s="283">
        <f t="shared" si="13"/>
        <v>0</v>
      </c>
      <c r="X27" s="13">
        <f t="shared" si="29"/>
        <v>0</v>
      </c>
      <c r="Y27" s="6">
        <f t="shared" si="30"/>
        <v>0</v>
      </c>
      <c r="Z27" s="6">
        <f t="shared" si="31"/>
        <v>0</v>
      </c>
      <c r="AA27" s="284">
        <f t="shared" si="32"/>
        <v>0</v>
      </c>
      <c r="AB27" s="13">
        <f t="shared" si="33"/>
        <v>0</v>
      </c>
      <c r="AC27" s="285" t="e">
        <f t="shared" si="34"/>
        <v>#DIV/0!</v>
      </c>
    </row>
    <row r="28" spans="1:29" ht="51.75" customHeight="1" x14ac:dyDescent="0.25">
      <c r="A28" s="279" t="str">
        <f>+'PRIORIZACIÓN (2)'!B30</f>
        <v>Unidad Auditable 20</v>
      </c>
      <c r="B28" s="295" t="str">
        <f>+IF('PRIORIZACIÓN (2)'!I30&gt;0%,"YA CUENTA CON PONDERACIÓN DE RIESGOS, NO DILIGENCIAR ANALISIS OCI", "DILIGENCIE ANALISIS OCI PARA ESTA UNIDAD AUDITABLE")</f>
        <v>DILIGENCIE ANALISIS OCI PARA ESTA UNIDAD AUDITABLE</v>
      </c>
      <c r="C28" s="286"/>
      <c r="D28" s="6">
        <f t="shared" si="4"/>
        <v>0</v>
      </c>
      <c r="E28" s="6"/>
      <c r="F28" s="6">
        <f t="shared" si="20"/>
        <v>0</v>
      </c>
      <c r="G28" s="287"/>
      <c r="H28" s="6">
        <f t="shared" si="5"/>
        <v>0</v>
      </c>
      <c r="I28" s="287"/>
      <c r="J28" s="6">
        <f t="shared" si="6"/>
        <v>0</v>
      </c>
      <c r="K28" s="6"/>
      <c r="L28" s="6">
        <f t="shared" si="21"/>
        <v>0</v>
      </c>
      <c r="M28" s="6"/>
      <c r="N28" s="6">
        <f t="shared" si="7"/>
        <v>0</v>
      </c>
      <c r="O28" s="6"/>
      <c r="P28" s="284">
        <f t="shared" si="22"/>
        <v>0</v>
      </c>
      <c r="Q28" s="6">
        <f t="shared" si="9"/>
        <v>0</v>
      </c>
      <c r="R28" s="6">
        <f t="shared" si="2"/>
        <v>0</v>
      </c>
      <c r="S28" s="6">
        <f t="shared" si="10"/>
        <v>0</v>
      </c>
      <c r="T28" s="6">
        <f t="shared" si="11"/>
        <v>0</v>
      </c>
      <c r="U28" s="6">
        <f t="shared" si="3"/>
        <v>0</v>
      </c>
      <c r="V28" s="6">
        <f t="shared" si="12"/>
        <v>0</v>
      </c>
      <c r="W28" s="283">
        <f t="shared" si="13"/>
        <v>0</v>
      </c>
      <c r="X28" s="13">
        <f t="shared" si="29"/>
        <v>0</v>
      </c>
      <c r="Y28" s="6">
        <f t="shared" si="30"/>
        <v>0</v>
      </c>
      <c r="Z28" s="6">
        <f t="shared" si="31"/>
        <v>0</v>
      </c>
      <c r="AA28" s="284">
        <f t="shared" si="32"/>
        <v>0</v>
      </c>
      <c r="AB28" s="13">
        <f t="shared" si="33"/>
        <v>0</v>
      </c>
      <c r="AC28" s="285" t="e">
        <f t="shared" si="34"/>
        <v>#DIV/0!</v>
      </c>
    </row>
    <row r="29" spans="1:29" ht="51.75" customHeight="1" x14ac:dyDescent="0.25">
      <c r="A29" s="279" t="str">
        <f>+'PRIORIZACIÓN (2)'!B31</f>
        <v>Unidad Auditable 21</v>
      </c>
      <c r="B29" s="295" t="str">
        <f>+IF('PRIORIZACIÓN (2)'!I31&gt;0%,"YA CUENTA CON PONDERACIÓN DE RIESGOS, NO DILIGENCIAR ANALISIS OCI", "DILIGENCIE ANALISIS OCI PARA ESTA UNIDAD AUDITABLE")</f>
        <v>DILIGENCIE ANALISIS OCI PARA ESTA UNIDAD AUDITABLE</v>
      </c>
      <c r="C29" s="286"/>
      <c r="D29" s="6">
        <f t="shared" si="4"/>
        <v>0</v>
      </c>
      <c r="E29" s="6"/>
      <c r="F29" s="6">
        <f t="shared" si="20"/>
        <v>0</v>
      </c>
      <c r="G29" s="287"/>
      <c r="H29" s="6">
        <f t="shared" si="5"/>
        <v>0</v>
      </c>
      <c r="I29" s="287"/>
      <c r="J29" s="6">
        <f t="shared" si="6"/>
        <v>0</v>
      </c>
      <c r="K29" s="6"/>
      <c r="L29" s="6">
        <f t="shared" si="21"/>
        <v>0</v>
      </c>
      <c r="M29" s="6"/>
      <c r="N29" s="6">
        <f t="shared" si="7"/>
        <v>0</v>
      </c>
      <c r="O29" s="6"/>
      <c r="P29" s="284">
        <f t="shared" si="22"/>
        <v>0</v>
      </c>
      <c r="Q29" s="6">
        <f t="shared" si="9"/>
        <v>0</v>
      </c>
      <c r="R29" s="6">
        <f t="shared" si="2"/>
        <v>0</v>
      </c>
      <c r="S29" s="6">
        <f t="shared" si="10"/>
        <v>0</v>
      </c>
      <c r="T29" s="6">
        <f t="shared" si="11"/>
        <v>0</v>
      </c>
      <c r="U29" s="6">
        <f t="shared" si="3"/>
        <v>0</v>
      </c>
      <c r="V29" s="6">
        <f t="shared" si="12"/>
        <v>0</v>
      </c>
      <c r="W29" s="283">
        <f t="shared" si="13"/>
        <v>0</v>
      </c>
      <c r="X29" s="13">
        <f t="shared" si="29"/>
        <v>0</v>
      </c>
      <c r="Y29" s="6">
        <f t="shared" si="30"/>
        <v>0</v>
      </c>
      <c r="Z29" s="6">
        <f t="shared" si="31"/>
        <v>0</v>
      </c>
      <c r="AA29" s="284">
        <f t="shared" si="32"/>
        <v>0</v>
      </c>
      <c r="AB29" s="13">
        <f t="shared" si="33"/>
        <v>0</v>
      </c>
      <c r="AC29" s="285" t="e">
        <f t="shared" si="34"/>
        <v>#DIV/0!</v>
      </c>
    </row>
    <row r="30" spans="1:29" ht="51.75" customHeight="1" x14ac:dyDescent="0.25">
      <c r="A30" s="279" t="str">
        <f>+'PRIORIZACIÓN (2)'!B32</f>
        <v>Unidad Auditable 22</v>
      </c>
      <c r="B30" s="295" t="str">
        <f>+IF('PRIORIZACIÓN (2)'!I32&gt;0%,"YA CUENTA CON PONDERACIÓN DE RIESGOS, NO DILIGENCIAR ANALISIS OCI", "DILIGENCIE ANALISIS OCI PARA ESTA UNIDAD AUDITABLE")</f>
        <v>DILIGENCIE ANALISIS OCI PARA ESTA UNIDAD AUDITABLE</v>
      </c>
      <c r="C30" s="286"/>
      <c r="D30" s="6">
        <f t="shared" si="4"/>
        <v>0</v>
      </c>
      <c r="E30" s="6"/>
      <c r="F30" s="6">
        <f t="shared" si="20"/>
        <v>0</v>
      </c>
      <c r="G30" s="287"/>
      <c r="H30" s="6">
        <f t="shared" si="5"/>
        <v>0</v>
      </c>
      <c r="I30" s="287"/>
      <c r="J30" s="6">
        <f t="shared" si="6"/>
        <v>0</v>
      </c>
      <c r="K30" s="6"/>
      <c r="L30" s="6">
        <f t="shared" si="21"/>
        <v>0</v>
      </c>
      <c r="M30" s="6"/>
      <c r="N30" s="6">
        <f t="shared" si="7"/>
        <v>0</v>
      </c>
      <c r="O30" s="6"/>
      <c r="P30" s="284">
        <f t="shared" si="22"/>
        <v>0</v>
      </c>
      <c r="Q30" s="6">
        <f t="shared" si="9"/>
        <v>0</v>
      </c>
      <c r="R30" s="6">
        <f t="shared" si="2"/>
        <v>0</v>
      </c>
      <c r="S30" s="6">
        <f t="shared" si="10"/>
        <v>0</v>
      </c>
      <c r="T30" s="6">
        <f t="shared" si="11"/>
        <v>0</v>
      </c>
      <c r="U30" s="6">
        <f t="shared" si="3"/>
        <v>0</v>
      </c>
      <c r="V30" s="6">
        <f t="shared" si="12"/>
        <v>0</v>
      </c>
      <c r="W30" s="283">
        <f t="shared" si="13"/>
        <v>0</v>
      </c>
      <c r="X30" s="13">
        <f t="shared" si="29"/>
        <v>0</v>
      </c>
      <c r="Y30" s="6">
        <f t="shared" si="30"/>
        <v>0</v>
      </c>
      <c r="Z30" s="6">
        <f t="shared" si="31"/>
        <v>0</v>
      </c>
      <c r="AA30" s="284">
        <f t="shared" si="32"/>
        <v>0</v>
      </c>
      <c r="AB30" s="13">
        <f t="shared" si="33"/>
        <v>0</v>
      </c>
      <c r="AC30" s="285" t="e">
        <f t="shared" si="34"/>
        <v>#DIV/0!</v>
      </c>
    </row>
    <row r="31" spans="1:29" ht="51.75" customHeight="1" x14ac:dyDescent="0.25">
      <c r="A31" s="279" t="str">
        <f>+'PRIORIZACIÓN (2)'!B33</f>
        <v>Unidad Auditable 23</v>
      </c>
      <c r="B31" s="295" t="str">
        <f>+IF('PRIORIZACIÓN (2)'!I33&gt;0%,"YA CUENTA CON PONDERACIÓN DE RIESGOS, NO DILIGENCIAR ANALISIS OCI", "DILIGENCIE ANALISIS OCI PARA ESTA UNIDAD AUDITABLE")</f>
        <v>DILIGENCIE ANALISIS OCI PARA ESTA UNIDAD AUDITABLE</v>
      </c>
      <c r="C31" s="286"/>
      <c r="D31" s="6">
        <f t="shared" si="4"/>
        <v>0</v>
      </c>
      <c r="E31" s="6"/>
      <c r="F31" s="6">
        <f t="shared" si="20"/>
        <v>0</v>
      </c>
      <c r="G31" s="287"/>
      <c r="H31" s="6">
        <f t="shared" si="5"/>
        <v>0</v>
      </c>
      <c r="I31" s="287"/>
      <c r="J31" s="6">
        <f t="shared" si="6"/>
        <v>0</v>
      </c>
      <c r="K31" s="6"/>
      <c r="L31" s="6">
        <f t="shared" si="21"/>
        <v>0</v>
      </c>
      <c r="M31" s="6"/>
      <c r="N31" s="6">
        <f t="shared" si="7"/>
        <v>0</v>
      </c>
      <c r="O31" s="6"/>
      <c r="P31" s="284">
        <f t="shared" si="22"/>
        <v>0</v>
      </c>
      <c r="Q31" s="6">
        <f t="shared" si="9"/>
        <v>0</v>
      </c>
      <c r="R31" s="6">
        <f t="shared" si="2"/>
        <v>0</v>
      </c>
      <c r="S31" s="6">
        <f t="shared" si="10"/>
        <v>0</v>
      </c>
      <c r="T31" s="6">
        <f t="shared" si="11"/>
        <v>0</v>
      </c>
      <c r="U31" s="6">
        <f t="shared" si="3"/>
        <v>0</v>
      </c>
      <c r="V31" s="6">
        <f t="shared" si="12"/>
        <v>0</v>
      </c>
      <c r="W31" s="283">
        <f t="shared" si="13"/>
        <v>0</v>
      </c>
      <c r="X31" s="13">
        <f t="shared" si="29"/>
        <v>0</v>
      </c>
      <c r="Y31" s="6">
        <f t="shared" si="30"/>
        <v>0</v>
      </c>
      <c r="Z31" s="6">
        <f t="shared" si="31"/>
        <v>0</v>
      </c>
      <c r="AA31" s="284">
        <f t="shared" si="32"/>
        <v>0</v>
      </c>
      <c r="AB31" s="13">
        <f t="shared" si="33"/>
        <v>0</v>
      </c>
      <c r="AC31" s="285" t="e">
        <f t="shared" si="34"/>
        <v>#DIV/0!</v>
      </c>
    </row>
    <row r="32" spans="1:29" ht="51.75" customHeight="1" x14ac:dyDescent="0.25">
      <c r="A32" s="279" t="str">
        <f>+'PRIORIZACIÓN (2)'!B34</f>
        <v>Unidad Auditable 24</v>
      </c>
      <c r="B32" s="295" t="str">
        <f>+IF('PRIORIZACIÓN (2)'!I34&gt;0%,"YA CUENTA CON PONDERACIÓN DE RIESGOS, NO DILIGENCIAR ANALISIS OCI", "DILIGENCIE ANALISIS OCI PARA ESTA UNIDAD AUDITABLE")</f>
        <v>DILIGENCIE ANALISIS OCI PARA ESTA UNIDAD AUDITABLE</v>
      </c>
      <c r="C32" s="286"/>
      <c r="D32" s="6">
        <f t="shared" si="4"/>
        <v>0</v>
      </c>
      <c r="E32" s="6"/>
      <c r="F32" s="6">
        <f t="shared" si="20"/>
        <v>0</v>
      </c>
      <c r="G32" s="287"/>
      <c r="H32" s="6">
        <f t="shared" si="5"/>
        <v>0</v>
      </c>
      <c r="I32" s="287"/>
      <c r="J32" s="6">
        <f t="shared" si="6"/>
        <v>0</v>
      </c>
      <c r="K32" s="6"/>
      <c r="L32" s="6">
        <f t="shared" si="21"/>
        <v>0</v>
      </c>
      <c r="M32" s="6"/>
      <c r="N32" s="6">
        <f t="shared" si="7"/>
        <v>0</v>
      </c>
      <c r="O32" s="6"/>
      <c r="P32" s="284">
        <f t="shared" si="22"/>
        <v>0</v>
      </c>
      <c r="Q32" s="6">
        <f t="shared" si="9"/>
        <v>0</v>
      </c>
      <c r="R32" s="6">
        <f t="shared" si="2"/>
        <v>0</v>
      </c>
      <c r="S32" s="6">
        <f t="shared" si="10"/>
        <v>0</v>
      </c>
      <c r="T32" s="6">
        <f t="shared" si="11"/>
        <v>0</v>
      </c>
      <c r="U32" s="6">
        <f t="shared" si="3"/>
        <v>0</v>
      </c>
      <c r="V32" s="6">
        <f t="shared" si="12"/>
        <v>0</v>
      </c>
      <c r="W32" s="283">
        <f t="shared" si="13"/>
        <v>0</v>
      </c>
      <c r="X32" s="13">
        <f t="shared" si="29"/>
        <v>0</v>
      </c>
      <c r="Y32" s="6">
        <f t="shared" si="30"/>
        <v>0</v>
      </c>
      <c r="Z32" s="6">
        <f t="shared" si="31"/>
        <v>0</v>
      </c>
      <c r="AA32" s="284">
        <f t="shared" si="32"/>
        <v>0</v>
      </c>
      <c r="AB32" s="13">
        <f t="shared" si="33"/>
        <v>0</v>
      </c>
      <c r="AC32" s="285" t="e">
        <f t="shared" si="34"/>
        <v>#DIV/0!</v>
      </c>
    </row>
    <row r="33" spans="1:29" ht="51.75" customHeight="1" x14ac:dyDescent="0.25">
      <c r="A33" s="279" t="str">
        <f>+'PRIORIZACIÓN (2)'!B35</f>
        <v>Unidad Auditable 25</v>
      </c>
      <c r="B33" s="295" t="str">
        <f>+IF('PRIORIZACIÓN (2)'!I35&gt;0%,"YA CUENTA CON PONDERACIÓN DE RIESGOS, NO DILIGENCIAR ANALISIS OCI", "DILIGENCIE ANALISIS OCI PARA ESTA UNIDAD AUDITABLE")</f>
        <v>DILIGENCIE ANALISIS OCI PARA ESTA UNIDAD AUDITABLE</v>
      </c>
      <c r="C33" s="286"/>
      <c r="D33" s="6">
        <f t="shared" si="4"/>
        <v>0</v>
      </c>
      <c r="E33" s="6"/>
      <c r="F33" s="6">
        <f t="shared" si="20"/>
        <v>0</v>
      </c>
      <c r="G33" s="287"/>
      <c r="H33" s="6">
        <f t="shared" si="5"/>
        <v>0</v>
      </c>
      <c r="I33" s="287"/>
      <c r="J33" s="6">
        <f t="shared" si="6"/>
        <v>0</v>
      </c>
      <c r="K33" s="6"/>
      <c r="L33" s="6">
        <f t="shared" si="21"/>
        <v>0</v>
      </c>
      <c r="M33" s="6"/>
      <c r="N33" s="6">
        <f t="shared" si="7"/>
        <v>0</v>
      </c>
      <c r="O33" s="6"/>
      <c r="P33" s="284">
        <f t="shared" si="22"/>
        <v>0</v>
      </c>
      <c r="Q33" s="6">
        <f t="shared" si="9"/>
        <v>0</v>
      </c>
      <c r="R33" s="6">
        <f t="shared" si="2"/>
        <v>0</v>
      </c>
      <c r="S33" s="6">
        <f t="shared" si="10"/>
        <v>0</v>
      </c>
      <c r="T33" s="6">
        <f t="shared" si="11"/>
        <v>0</v>
      </c>
      <c r="U33" s="6">
        <f t="shared" si="3"/>
        <v>0</v>
      </c>
      <c r="V33" s="6">
        <f t="shared" si="12"/>
        <v>0</v>
      </c>
      <c r="W33" s="283">
        <f t="shared" si="13"/>
        <v>0</v>
      </c>
      <c r="X33" s="13">
        <f t="shared" si="29"/>
        <v>0</v>
      </c>
      <c r="Y33" s="6">
        <f t="shared" si="30"/>
        <v>0</v>
      </c>
      <c r="Z33" s="6">
        <f t="shared" si="31"/>
        <v>0</v>
      </c>
      <c r="AA33" s="284">
        <f t="shared" si="32"/>
        <v>0</v>
      </c>
      <c r="AB33" s="13">
        <f t="shared" si="33"/>
        <v>0</v>
      </c>
      <c r="AC33" s="285" t="e">
        <f t="shared" si="34"/>
        <v>#DIV/0!</v>
      </c>
    </row>
    <row r="34" spans="1:29" ht="51.75" customHeight="1" x14ac:dyDescent="0.25">
      <c r="A34" s="279" t="str">
        <f>+'PRIORIZACIÓN (2)'!B36</f>
        <v>Unidad Auditable 26</v>
      </c>
      <c r="B34" s="295" t="str">
        <f>+IF('PRIORIZACIÓN (2)'!I36&gt;0%,"YA CUENTA CON PONDERACIÓN DE RIESGOS, NO DILIGENCIAR ANALISIS OCI", "DILIGENCIE ANALISIS OCI PARA ESTA UNIDAD AUDITABLE")</f>
        <v>DILIGENCIE ANALISIS OCI PARA ESTA UNIDAD AUDITABLE</v>
      </c>
      <c r="C34" s="286"/>
      <c r="D34" s="6">
        <f t="shared" si="4"/>
        <v>0</v>
      </c>
      <c r="E34" s="6"/>
      <c r="F34" s="6">
        <f t="shared" si="20"/>
        <v>0</v>
      </c>
      <c r="G34" s="287"/>
      <c r="H34" s="6">
        <f t="shared" si="5"/>
        <v>0</v>
      </c>
      <c r="I34" s="287"/>
      <c r="J34" s="6">
        <f t="shared" si="6"/>
        <v>0</v>
      </c>
      <c r="K34" s="6"/>
      <c r="L34" s="6">
        <f t="shared" si="21"/>
        <v>0</v>
      </c>
      <c r="M34" s="6"/>
      <c r="N34" s="6">
        <f t="shared" si="7"/>
        <v>0</v>
      </c>
      <c r="O34" s="6"/>
      <c r="P34" s="284">
        <f t="shared" si="22"/>
        <v>0</v>
      </c>
      <c r="Q34" s="6">
        <f t="shared" si="9"/>
        <v>0</v>
      </c>
      <c r="R34" s="6">
        <f t="shared" si="2"/>
        <v>0</v>
      </c>
      <c r="S34" s="6">
        <f t="shared" si="10"/>
        <v>0</v>
      </c>
      <c r="T34" s="6">
        <f t="shared" si="11"/>
        <v>0</v>
      </c>
      <c r="U34" s="6">
        <f t="shared" si="3"/>
        <v>0</v>
      </c>
      <c r="V34" s="6">
        <f t="shared" si="12"/>
        <v>0</v>
      </c>
      <c r="W34" s="283">
        <f t="shared" si="13"/>
        <v>0</v>
      </c>
      <c r="X34" s="13">
        <f t="shared" si="23"/>
        <v>0</v>
      </c>
      <c r="Y34" s="6">
        <f t="shared" si="24"/>
        <v>0</v>
      </c>
      <c r="Z34" s="6">
        <f t="shared" si="25"/>
        <v>0</v>
      </c>
      <c r="AA34" s="284">
        <f t="shared" si="26"/>
        <v>0</v>
      </c>
      <c r="AB34" s="13">
        <f t="shared" si="27"/>
        <v>0</v>
      </c>
      <c r="AC34" s="285" t="e">
        <f t="shared" si="28"/>
        <v>#DIV/0!</v>
      </c>
    </row>
    <row r="35" spans="1:29" ht="51.75" customHeight="1" x14ac:dyDescent="0.25">
      <c r="A35" s="279" t="str">
        <f>+'PRIORIZACIÓN (2)'!B37</f>
        <v>Unidad Auditable 27</v>
      </c>
      <c r="B35" s="295" t="str">
        <f>+IF('PRIORIZACIÓN (2)'!I37&gt;0%,"YA CUENTA CON PONDERACIÓN DE RIESGOS, NO DILIGENCIAR ANALISIS OCI", "DILIGENCIE ANALISIS OCI PARA ESTA UNIDAD AUDITABLE")</f>
        <v>DILIGENCIE ANALISIS OCI PARA ESTA UNIDAD AUDITABLE</v>
      </c>
      <c r="C35" s="286"/>
      <c r="D35" s="6">
        <f t="shared" si="4"/>
        <v>0</v>
      </c>
      <c r="E35" s="6"/>
      <c r="F35" s="6">
        <f t="shared" si="20"/>
        <v>0</v>
      </c>
      <c r="G35" s="287"/>
      <c r="H35" s="6">
        <f t="shared" si="5"/>
        <v>0</v>
      </c>
      <c r="I35" s="287"/>
      <c r="J35" s="6">
        <f t="shared" si="6"/>
        <v>0</v>
      </c>
      <c r="K35" s="6"/>
      <c r="L35" s="6">
        <f t="shared" si="21"/>
        <v>0</v>
      </c>
      <c r="M35" s="6"/>
      <c r="N35" s="6">
        <f t="shared" si="7"/>
        <v>0</v>
      </c>
      <c r="O35" s="6"/>
      <c r="P35" s="284">
        <f t="shared" si="22"/>
        <v>0</v>
      </c>
      <c r="Q35" s="6">
        <f t="shared" si="9"/>
        <v>0</v>
      </c>
      <c r="R35" s="6">
        <f t="shared" si="2"/>
        <v>0</v>
      </c>
      <c r="S35" s="6">
        <f t="shared" si="10"/>
        <v>0</v>
      </c>
      <c r="T35" s="6">
        <f t="shared" si="11"/>
        <v>0</v>
      </c>
      <c r="U35" s="6">
        <f t="shared" si="3"/>
        <v>0</v>
      </c>
      <c r="V35" s="6">
        <f t="shared" si="12"/>
        <v>0</v>
      </c>
      <c r="W35" s="283">
        <f t="shared" si="13"/>
        <v>0</v>
      </c>
      <c r="X35" s="13">
        <f t="shared" si="23"/>
        <v>0</v>
      </c>
      <c r="Y35" s="6">
        <f t="shared" si="24"/>
        <v>0</v>
      </c>
      <c r="Z35" s="6">
        <f t="shared" si="25"/>
        <v>0</v>
      </c>
      <c r="AA35" s="284">
        <f t="shared" si="26"/>
        <v>0</v>
      </c>
      <c r="AB35" s="13">
        <f t="shared" si="27"/>
        <v>0</v>
      </c>
      <c r="AC35" s="285" t="e">
        <f t="shared" si="28"/>
        <v>#DIV/0!</v>
      </c>
    </row>
    <row r="36" spans="1:29" ht="51.75" customHeight="1" x14ac:dyDescent="0.25">
      <c r="A36" s="279" t="str">
        <f>+'PRIORIZACIÓN (2)'!B38</f>
        <v>Unidad Auditable 28</v>
      </c>
      <c r="B36" s="295" t="str">
        <f>+IF('PRIORIZACIÓN (2)'!I38&gt;0%,"YA CUENTA CON PONDERACIÓN DE RIESGOS, NO DILIGENCIAR ANALISIS OCI", "DILIGENCIE ANALISIS OCI PARA ESTA UNIDAD AUDITABLE")</f>
        <v>DILIGENCIE ANALISIS OCI PARA ESTA UNIDAD AUDITABLE</v>
      </c>
      <c r="C36" s="286"/>
      <c r="D36" s="6">
        <f t="shared" si="4"/>
        <v>0</v>
      </c>
      <c r="E36" s="6"/>
      <c r="F36" s="6">
        <f t="shared" ref="F36:F88" si="35">IF($E36="3 días","E",IF($E36="2 días","A",IF($E36="1 días","M",IF($E36="Varias horas","B",0))))</f>
        <v>0</v>
      </c>
      <c r="G36" s="287"/>
      <c r="H36" s="6">
        <f t="shared" si="5"/>
        <v>0</v>
      </c>
      <c r="I36" s="287"/>
      <c r="J36" s="6">
        <f t="shared" si="6"/>
        <v>0</v>
      </c>
      <c r="K36" s="6"/>
      <c r="L36" s="6">
        <f t="shared" ref="L36:L88" si="36">IF($K36="Hechos de Corrupción","E",IF($K36="Incumplimiento de servicios","A",IF($K36="Retrasos en los servicios","M",IF($K36="Quejas por incumplimientos o retrasos","B",0))))</f>
        <v>0</v>
      </c>
      <c r="M36" s="6"/>
      <c r="N36" s="6">
        <f t="shared" si="7"/>
        <v>0</v>
      </c>
      <c r="O36" s="6"/>
      <c r="P36" s="284">
        <f t="shared" ref="P36:P88" si="37">IF($O36="Critica no recuperable","E",IF($O36="Critica con recuperación parcial","A",IF($O36="Falta de oportunidad para atención usuarios","M",IF($O36="Falta de oportunidad para gestión de los procesos","B",0))))</f>
        <v>0</v>
      </c>
      <c r="Q36" s="6">
        <f t="shared" si="9"/>
        <v>0</v>
      </c>
      <c r="R36" s="6">
        <f t="shared" si="2"/>
        <v>0</v>
      </c>
      <c r="S36" s="6">
        <f t="shared" si="10"/>
        <v>0</v>
      </c>
      <c r="T36" s="6">
        <f t="shared" si="11"/>
        <v>0</v>
      </c>
      <c r="U36" s="6">
        <f t="shared" si="3"/>
        <v>0</v>
      </c>
      <c r="V36" s="6">
        <f t="shared" si="12"/>
        <v>0</v>
      </c>
      <c r="W36" s="283">
        <f t="shared" si="13"/>
        <v>0</v>
      </c>
      <c r="X36" s="13">
        <f t="shared" ref="X36:X43" si="38">COUNTIFS(Q36:W36,"E")</f>
        <v>0</v>
      </c>
      <c r="Y36" s="6">
        <f t="shared" ref="Y36:Y43" si="39">COUNTIF(Q36:W36,"A")</f>
        <v>0</v>
      </c>
      <c r="Z36" s="6">
        <f t="shared" ref="Z36:Z43" si="40">COUNTIF(Q36:W36,"M")</f>
        <v>0</v>
      </c>
      <c r="AA36" s="284">
        <f t="shared" ref="AA36:AA43" si="41">COUNTIF(Q36:W36,"B")</f>
        <v>0</v>
      </c>
      <c r="AB36" s="13">
        <f t="shared" ref="AB36:AB43" si="42">SUM(X36:AA36)</f>
        <v>0</v>
      </c>
      <c r="AC36" s="285" t="e">
        <f t="shared" ref="AC36:AC43" si="43">+IF((X36/AB36)&gt;=0.2,"Extremo",+IF(((X36/AB36)+(Y36/AB36))&gt;=0.3,"Alto",+IF(((X36/AB36)+(Y36/AB36)+(Z36/AB36))&gt;=0.4,"Moderado",+IF((X36/AB36)+(Y36/AB36)+(Z36/AB36)+(AA36/AB36)&gt;=0.5,"Bajo",""))))</f>
        <v>#DIV/0!</v>
      </c>
    </row>
    <row r="37" spans="1:29" ht="51.75" customHeight="1" x14ac:dyDescent="0.25">
      <c r="A37" s="279" t="str">
        <f>+'PRIORIZACIÓN (2)'!B39</f>
        <v>Unidad Auditable 29</v>
      </c>
      <c r="B37" s="295" t="str">
        <f>+IF('PRIORIZACIÓN (2)'!I39&gt;0%,"YA CUENTA CON PONDERACIÓN DE RIESGOS, NO DILIGENCIAR ANALISIS OCI", "DILIGENCIE ANALISIS OCI PARA ESTA UNIDAD AUDITABLE")</f>
        <v>DILIGENCIE ANALISIS OCI PARA ESTA UNIDAD AUDITABLE</v>
      </c>
      <c r="C37" s="286"/>
      <c r="D37" s="6">
        <f t="shared" si="4"/>
        <v>0</v>
      </c>
      <c r="E37" s="6"/>
      <c r="F37" s="6">
        <f t="shared" si="35"/>
        <v>0</v>
      </c>
      <c r="G37" s="287"/>
      <c r="H37" s="6">
        <f t="shared" si="5"/>
        <v>0</v>
      </c>
      <c r="I37" s="287"/>
      <c r="J37" s="6">
        <f t="shared" si="6"/>
        <v>0</v>
      </c>
      <c r="K37" s="6"/>
      <c r="L37" s="6">
        <f t="shared" si="36"/>
        <v>0</v>
      </c>
      <c r="M37" s="6"/>
      <c r="N37" s="6">
        <f t="shared" si="7"/>
        <v>0</v>
      </c>
      <c r="O37" s="6"/>
      <c r="P37" s="284">
        <f t="shared" si="37"/>
        <v>0</v>
      </c>
      <c r="Q37" s="6">
        <f t="shared" si="9"/>
        <v>0</v>
      </c>
      <c r="R37" s="6">
        <f t="shared" si="2"/>
        <v>0</v>
      </c>
      <c r="S37" s="6">
        <f t="shared" si="10"/>
        <v>0</v>
      </c>
      <c r="T37" s="6">
        <f t="shared" si="11"/>
        <v>0</v>
      </c>
      <c r="U37" s="6">
        <f t="shared" si="3"/>
        <v>0</v>
      </c>
      <c r="V37" s="6">
        <f t="shared" si="12"/>
        <v>0</v>
      </c>
      <c r="W37" s="283">
        <f t="shared" si="13"/>
        <v>0</v>
      </c>
      <c r="X37" s="13">
        <f t="shared" si="38"/>
        <v>0</v>
      </c>
      <c r="Y37" s="6">
        <f t="shared" si="39"/>
        <v>0</v>
      </c>
      <c r="Z37" s="6">
        <f t="shared" si="40"/>
        <v>0</v>
      </c>
      <c r="AA37" s="284">
        <f t="shared" si="41"/>
        <v>0</v>
      </c>
      <c r="AB37" s="13">
        <f t="shared" si="42"/>
        <v>0</v>
      </c>
      <c r="AC37" s="285" t="e">
        <f t="shared" si="43"/>
        <v>#DIV/0!</v>
      </c>
    </row>
    <row r="38" spans="1:29" ht="51.75" customHeight="1" x14ac:dyDescent="0.25">
      <c r="A38" s="279" t="str">
        <f>+'PRIORIZACIÓN (2)'!B40</f>
        <v>Unidad Auditable 30</v>
      </c>
      <c r="B38" s="295" t="str">
        <f>+IF('PRIORIZACIÓN (2)'!I40&gt;0%,"YA CUENTA CON PONDERACIÓN DE RIESGOS, NO DILIGENCIAR ANALISIS OCI", "DILIGENCIE ANALISIS OCI PARA ESTA UNIDAD AUDITABLE")</f>
        <v>DILIGENCIE ANALISIS OCI PARA ESTA UNIDAD AUDITABLE</v>
      </c>
      <c r="C38" s="286"/>
      <c r="D38" s="6">
        <f t="shared" si="4"/>
        <v>0</v>
      </c>
      <c r="E38" s="6"/>
      <c r="F38" s="6">
        <f t="shared" si="35"/>
        <v>0</v>
      </c>
      <c r="G38" s="287"/>
      <c r="H38" s="6">
        <f t="shared" si="5"/>
        <v>0</v>
      </c>
      <c r="I38" s="287"/>
      <c r="J38" s="6">
        <f t="shared" si="6"/>
        <v>0</v>
      </c>
      <c r="K38" s="6"/>
      <c r="L38" s="6">
        <f t="shared" si="36"/>
        <v>0</v>
      </c>
      <c r="M38" s="6"/>
      <c r="N38" s="6">
        <f t="shared" si="7"/>
        <v>0</v>
      </c>
      <c r="O38" s="6"/>
      <c r="P38" s="284">
        <f t="shared" si="37"/>
        <v>0</v>
      </c>
      <c r="Q38" s="6">
        <f t="shared" si="9"/>
        <v>0</v>
      </c>
      <c r="R38" s="6">
        <f t="shared" si="2"/>
        <v>0</v>
      </c>
      <c r="S38" s="6">
        <f t="shared" si="10"/>
        <v>0</v>
      </c>
      <c r="T38" s="6">
        <f t="shared" si="11"/>
        <v>0</v>
      </c>
      <c r="U38" s="6">
        <f t="shared" si="3"/>
        <v>0</v>
      </c>
      <c r="V38" s="6">
        <f t="shared" si="12"/>
        <v>0</v>
      </c>
      <c r="W38" s="283">
        <f t="shared" si="13"/>
        <v>0</v>
      </c>
      <c r="X38" s="13">
        <f t="shared" si="38"/>
        <v>0</v>
      </c>
      <c r="Y38" s="6">
        <f t="shared" si="39"/>
        <v>0</v>
      </c>
      <c r="Z38" s="6">
        <f t="shared" si="40"/>
        <v>0</v>
      </c>
      <c r="AA38" s="284">
        <f t="shared" si="41"/>
        <v>0</v>
      </c>
      <c r="AB38" s="13">
        <f t="shared" si="42"/>
        <v>0</v>
      </c>
      <c r="AC38" s="285" t="e">
        <f t="shared" si="43"/>
        <v>#DIV/0!</v>
      </c>
    </row>
    <row r="39" spans="1:29" ht="51.75" customHeight="1" x14ac:dyDescent="0.25">
      <c r="A39" s="279" t="str">
        <f>+'PRIORIZACIÓN (2)'!B41</f>
        <v>Unidad Auditable 31</v>
      </c>
      <c r="B39" s="295" t="str">
        <f>+IF('PRIORIZACIÓN (2)'!I41&gt;0%,"YA CUENTA CON PONDERACIÓN DE RIESGOS, NO DILIGENCIAR ANALISIS OCI", "DILIGENCIE ANALISIS OCI PARA ESTA UNIDAD AUDITABLE")</f>
        <v>DILIGENCIE ANALISIS OCI PARA ESTA UNIDAD AUDITABLE</v>
      </c>
      <c r="C39" s="286"/>
      <c r="D39" s="6">
        <f t="shared" si="4"/>
        <v>0</v>
      </c>
      <c r="E39" s="6"/>
      <c r="F39" s="6">
        <f t="shared" si="35"/>
        <v>0</v>
      </c>
      <c r="G39" s="287"/>
      <c r="H39" s="6">
        <f t="shared" si="5"/>
        <v>0</v>
      </c>
      <c r="I39" s="287"/>
      <c r="J39" s="6">
        <f t="shared" si="6"/>
        <v>0</v>
      </c>
      <c r="K39" s="6"/>
      <c r="L39" s="6">
        <f t="shared" si="36"/>
        <v>0</v>
      </c>
      <c r="M39" s="6"/>
      <c r="N39" s="6">
        <f t="shared" si="7"/>
        <v>0</v>
      </c>
      <c r="O39" s="6"/>
      <c r="P39" s="284">
        <f t="shared" si="37"/>
        <v>0</v>
      </c>
      <c r="Q39" s="6">
        <f t="shared" si="9"/>
        <v>0</v>
      </c>
      <c r="R39" s="6">
        <f t="shared" si="2"/>
        <v>0</v>
      </c>
      <c r="S39" s="6">
        <f t="shared" si="10"/>
        <v>0</v>
      </c>
      <c r="T39" s="6">
        <f t="shared" si="11"/>
        <v>0</v>
      </c>
      <c r="U39" s="6">
        <f t="shared" si="3"/>
        <v>0</v>
      </c>
      <c r="V39" s="6">
        <f t="shared" si="12"/>
        <v>0</v>
      </c>
      <c r="W39" s="283">
        <f t="shared" si="13"/>
        <v>0</v>
      </c>
      <c r="X39" s="13">
        <f t="shared" si="38"/>
        <v>0</v>
      </c>
      <c r="Y39" s="6">
        <f t="shared" si="39"/>
        <v>0</v>
      </c>
      <c r="Z39" s="6">
        <f t="shared" si="40"/>
        <v>0</v>
      </c>
      <c r="AA39" s="284">
        <f t="shared" si="41"/>
        <v>0</v>
      </c>
      <c r="AB39" s="13">
        <f t="shared" si="42"/>
        <v>0</v>
      </c>
      <c r="AC39" s="285" t="e">
        <f t="shared" si="43"/>
        <v>#DIV/0!</v>
      </c>
    </row>
    <row r="40" spans="1:29" ht="51.75" customHeight="1" x14ac:dyDescent="0.25">
      <c r="A40" s="279" t="str">
        <f>+'PRIORIZACIÓN (2)'!B42</f>
        <v>Unidad Auditable 32</v>
      </c>
      <c r="B40" s="295" t="str">
        <f>+IF('PRIORIZACIÓN (2)'!I42&gt;0%,"YA CUENTA CON PONDERACIÓN DE RIESGOS, NO DILIGENCIAR ANALISIS OCI", "DILIGENCIE ANALISIS OCI PARA ESTA UNIDAD AUDITABLE")</f>
        <v>DILIGENCIE ANALISIS OCI PARA ESTA UNIDAD AUDITABLE</v>
      </c>
      <c r="C40" s="286"/>
      <c r="D40" s="6">
        <f t="shared" si="4"/>
        <v>0</v>
      </c>
      <c r="E40" s="6"/>
      <c r="F40" s="6">
        <f t="shared" si="35"/>
        <v>0</v>
      </c>
      <c r="G40" s="287"/>
      <c r="H40" s="6">
        <f t="shared" si="5"/>
        <v>0</v>
      </c>
      <c r="I40" s="287"/>
      <c r="J40" s="6">
        <f t="shared" si="6"/>
        <v>0</v>
      </c>
      <c r="K40" s="6"/>
      <c r="L40" s="6">
        <f t="shared" si="36"/>
        <v>0</v>
      </c>
      <c r="M40" s="6"/>
      <c r="N40" s="6">
        <f t="shared" si="7"/>
        <v>0</v>
      </c>
      <c r="O40" s="6"/>
      <c r="P40" s="284">
        <f t="shared" si="37"/>
        <v>0</v>
      </c>
      <c r="Q40" s="6">
        <f t="shared" si="9"/>
        <v>0</v>
      </c>
      <c r="R40" s="6">
        <f t="shared" si="2"/>
        <v>0</v>
      </c>
      <c r="S40" s="6">
        <f t="shared" si="10"/>
        <v>0</v>
      </c>
      <c r="T40" s="6">
        <f t="shared" si="11"/>
        <v>0</v>
      </c>
      <c r="U40" s="6">
        <f t="shared" si="3"/>
        <v>0</v>
      </c>
      <c r="V40" s="6">
        <f t="shared" si="12"/>
        <v>0</v>
      </c>
      <c r="W40" s="283">
        <f t="shared" si="13"/>
        <v>0</v>
      </c>
      <c r="X40" s="13">
        <f t="shared" si="38"/>
        <v>0</v>
      </c>
      <c r="Y40" s="6">
        <f t="shared" si="39"/>
        <v>0</v>
      </c>
      <c r="Z40" s="6">
        <f t="shared" si="40"/>
        <v>0</v>
      </c>
      <c r="AA40" s="284">
        <f t="shared" si="41"/>
        <v>0</v>
      </c>
      <c r="AB40" s="13">
        <f t="shared" si="42"/>
        <v>0</v>
      </c>
      <c r="AC40" s="285" t="e">
        <f t="shared" si="43"/>
        <v>#DIV/0!</v>
      </c>
    </row>
    <row r="41" spans="1:29" ht="51.75" customHeight="1" x14ac:dyDescent="0.25">
      <c r="A41" s="279" t="str">
        <f>+'PRIORIZACIÓN (2)'!B43</f>
        <v>Unidad Auditable 33</v>
      </c>
      <c r="B41" s="295" t="str">
        <f>+IF('PRIORIZACIÓN (2)'!I43&gt;0%,"YA CUENTA CON PONDERACIÓN DE RIESGOS, NO DILIGENCIAR ANALISIS OCI", "DILIGENCIE ANALISIS OCI PARA ESTA UNIDAD AUDITABLE")</f>
        <v>DILIGENCIE ANALISIS OCI PARA ESTA UNIDAD AUDITABLE</v>
      </c>
      <c r="C41" s="286"/>
      <c r="D41" s="6">
        <f t="shared" si="4"/>
        <v>0</v>
      </c>
      <c r="E41" s="6"/>
      <c r="F41" s="6">
        <f t="shared" si="35"/>
        <v>0</v>
      </c>
      <c r="G41" s="287"/>
      <c r="H41" s="6">
        <f t="shared" si="5"/>
        <v>0</v>
      </c>
      <c r="I41" s="287"/>
      <c r="J41" s="6">
        <f t="shared" si="6"/>
        <v>0</v>
      </c>
      <c r="K41" s="6"/>
      <c r="L41" s="6">
        <f t="shared" si="36"/>
        <v>0</v>
      </c>
      <c r="M41" s="6"/>
      <c r="N41" s="6">
        <f t="shared" si="7"/>
        <v>0</v>
      </c>
      <c r="O41" s="6"/>
      <c r="P41" s="284">
        <f t="shared" si="37"/>
        <v>0</v>
      </c>
      <c r="Q41" s="6">
        <f t="shared" si="9"/>
        <v>0</v>
      </c>
      <c r="R41" s="6">
        <f t="shared" si="2"/>
        <v>0</v>
      </c>
      <c r="S41" s="6">
        <f t="shared" si="10"/>
        <v>0</v>
      </c>
      <c r="T41" s="6">
        <f t="shared" si="11"/>
        <v>0</v>
      </c>
      <c r="U41" s="6">
        <f t="shared" si="3"/>
        <v>0</v>
      </c>
      <c r="V41" s="6">
        <f t="shared" si="12"/>
        <v>0</v>
      </c>
      <c r="W41" s="283">
        <f t="shared" si="13"/>
        <v>0</v>
      </c>
      <c r="X41" s="13">
        <f t="shared" si="38"/>
        <v>0</v>
      </c>
      <c r="Y41" s="6">
        <f t="shared" si="39"/>
        <v>0</v>
      </c>
      <c r="Z41" s="6">
        <f t="shared" si="40"/>
        <v>0</v>
      </c>
      <c r="AA41" s="284">
        <f t="shared" si="41"/>
        <v>0</v>
      </c>
      <c r="AB41" s="13">
        <f t="shared" si="42"/>
        <v>0</v>
      </c>
      <c r="AC41" s="285" t="e">
        <f t="shared" si="43"/>
        <v>#DIV/0!</v>
      </c>
    </row>
    <row r="42" spans="1:29" ht="51.75" customHeight="1" x14ac:dyDescent="0.25">
      <c r="A42" s="279" t="str">
        <f>+'PRIORIZACIÓN (2)'!B44</f>
        <v>Unidad Auditable 34</v>
      </c>
      <c r="B42" s="295" t="str">
        <f>+IF('PRIORIZACIÓN (2)'!I44&gt;0%,"YA CUENTA CON PONDERACIÓN DE RIESGOS, NO DILIGENCIAR ANALISIS OCI", "DILIGENCIE ANALISIS OCI PARA ESTA UNIDAD AUDITABLE")</f>
        <v>DILIGENCIE ANALISIS OCI PARA ESTA UNIDAD AUDITABLE</v>
      </c>
      <c r="C42" s="286"/>
      <c r="D42" s="6">
        <f t="shared" si="4"/>
        <v>0</v>
      </c>
      <c r="E42" s="6"/>
      <c r="F42" s="6">
        <f t="shared" si="35"/>
        <v>0</v>
      </c>
      <c r="G42" s="287"/>
      <c r="H42" s="6">
        <f t="shared" si="5"/>
        <v>0</v>
      </c>
      <c r="I42" s="287"/>
      <c r="J42" s="6">
        <f t="shared" si="6"/>
        <v>0</v>
      </c>
      <c r="K42" s="6"/>
      <c r="L42" s="6">
        <f t="shared" si="36"/>
        <v>0</v>
      </c>
      <c r="M42" s="6"/>
      <c r="N42" s="6">
        <f t="shared" si="7"/>
        <v>0</v>
      </c>
      <c r="O42" s="6"/>
      <c r="P42" s="284">
        <f t="shared" si="37"/>
        <v>0</v>
      </c>
      <c r="Q42" s="6">
        <f t="shared" si="9"/>
        <v>0</v>
      </c>
      <c r="R42" s="6">
        <f t="shared" si="2"/>
        <v>0</v>
      </c>
      <c r="S42" s="6">
        <f t="shared" si="10"/>
        <v>0</v>
      </c>
      <c r="T42" s="6">
        <f t="shared" si="11"/>
        <v>0</v>
      </c>
      <c r="U42" s="6">
        <f t="shared" si="3"/>
        <v>0</v>
      </c>
      <c r="V42" s="6">
        <f t="shared" si="12"/>
        <v>0</v>
      </c>
      <c r="W42" s="283">
        <f t="shared" si="13"/>
        <v>0</v>
      </c>
      <c r="X42" s="13">
        <f t="shared" si="38"/>
        <v>0</v>
      </c>
      <c r="Y42" s="6">
        <f t="shared" si="39"/>
        <v>0</v>
      </c>
      <c r="Z42" s="6">
        <f t="shared" si="40"/>
        <v>0</v>
      </c>
      <c r="AA42" s="284">
        <f t="shared" si="41"/>
        <v>0</v>
      </c>
      <c r="AB42" s="13">
        <f t="shared" si="42"/>
        <v>0</v>
      </c>
      <c r="AC42" s="285" t="e">
        <f t="shared" si="43"/>
        <v>#DIV/0!</v>
      </c>
    </row>
    <row r="43" spans="1:29" ht="51.75" customHeight="1" x14ac:dyDescent="0.25">
      <c r="A43" s="279" t="str">
        <f>+'PRIORIZACIÓN (2)'!B45</f>
        <v>Unidad Auditable 35</v>
      </c>
      <c r="B43" s="295" t="str">
        <f>+IF('PRIORIZACIÓN (2)'!I45&gt;0%,"YA CUENTA CON PONDERACIÓN DE RIESGOS, NO DILIGENCIAR ANALISIS OCI", "DILIGENCIE ANALISIS OCI PARA ESTA UNIDAD AUDITABLE")</f>
        <v>DILIGENCIE ANALISIS OCI PARA ESTA UNIDAD AUDITABLE</v>
      </c>
      <c r="C43" s="286"/>
      <c r="D43" s="6">
        <f t="shared" si="4"/>
        <v>0</v>
      </c>
      <c r="E43" s="6"/>
      <c r="F43" s="6">
        <f t="shared" si="35"/>
        <v>0</v>
      </c>
      <c r="G43" s="287"/>
      <c r="H43" s="6">
        <f t="shared" si="5"/>
        <v>0</v>
      </c>
      <c r="I43" s="287"/>
      <c r="J43" s="6">
        <f t="shared" si="6"/>
        <v>0</v>
      </c>
      <c r="K43" s="6"/>
      <c r="L43" s="6">
        <f t="shared" si="36"/>
        <v>0</v>
      </c>
      <c r="M43" s="6"/>
      <c r="N43" s="6">
        <f t="shared" si="7"/>
        <v>0</v>
      </c>
      <c r="O43" s="6"/>
      <c r="P43" s="284">
        <f t="shared" si="37"/>
        <v>0</v>
      </c>
      <c r="Q43" s="6">
        <f t="shared" si="9"/>
        <v>0</v>
      </c>
      <c r="R43" s="6">
        <f t="shared" si="2"/>
        <v>0</v>
      </c>
      <c r="S43" s="6">
        <f t="shared" si="10"/>
        <v>0</v>
      </c>
      <c r="T43" s="6">
        <f t="shared" si="11"/>
        <v>0</v>
      </c>
      <c r="U43" s="6">
        <f t="shared" si="3"/>
        <v>0</v>
      </c>
      <c r="V43" s="6">
        <f t="shared" si="12"/>
        <v>0</v>
      </c>
      <c r="W43" s="283">
        <f t="shared" si="13"/>
        <v>0</v>
      </c>
      <c r="X43" s="13">
        <f t="shared" si="38"/>
        <v>0</v>
      </c>
      <c r="Y43" s="6">
        <f t="shared" si="39"/>
        <v>0</v>
      </c>
      <c r="Z43" s="6">
        <f t="shared" si="40"/>
        <v>0</v>
      </c>
      <c r="AA43" s="284">
        <f t="shared" si="41"/>
        <v>0</v>
      </c>
      <c r="AB43" s="13">
        <f t="shared" si="42"/>
        <v>0</v>
      </c>
      <c r="AC43" s="285" t="e">
        <f t="shared" si="43"/>
        <v>#DIV/0!</v>
      </c>
    </row>
    <row r="44" spans="1:29" ht="30" x14ac:dyDescent="0.25">
      <c r="A44" s="279" t="str">
        <f>+'PRIORIZACIÓN (2)'!B46</f>
        <v>Unidad Auditable 36</v>
      </c>
      <c r="B44" s="295" t="str">
        <f>+IF('PRIORIZACIÓN (2)'!I46&gt;0%,"YA CUENTA CON PONDERACIÓN DE RIESGOS, NO DILIGENCIAR ANALISIS OCI", "DILIGENCIE ANALISIS OCI PARA ESTA UNIDAD AUDITABLE")</f>
        <v>DILIGENCIE ANALISIS OCI PARA ESTA UNIDAD AUDITABLE</v>
      </c>
      <c r="C44" s="286"/>
      <c r="D44" s="6">
        <f t="shared" si="4"/>
        <v>0</v>
      </c>
      <c r="E44" s="6"/>
      <c r="F44" s="6">
        <f t="shared" si="35"/>
        <v>0</v>
      </c>
      <c r="G44" s="287"/>
      <c r="H44" s="6">
        <f t="shared" si="5"/>
        <v>0</v>
      </c>
      <c r="I44" s="287"/>
      <c r="J44" s="6">
        <f t="shared" si="6"/>
        <v>0</v>
      </c>
      <c r="K44" s="6"/>
      <c r="L44" s="6">
        <f t="shared" si="36"/>
        <v>0</v>
      </c>
      <c r="M44" s="6"/>
      <c r="N44" s="6">
        <f t="shared" si="7"/>
        <v>0</v>
      </c>
      <c r="O44" s="6"/>
      <c r="P44" s="284">
        <f t="shared" si="37"/>
        <v>0</v>
      </c>
      <c r="Q44" s="6">
        <f t="shared" si="9"/>
        <v>0</v>
      </c>
      <c r="R44" s="6">
        <f t="shared" si="2"/>
        <v>0</v>
      </c>
      <c r="S44" s="6">
        <f t="shared" si="10"/>
        <v>0</v>
      </c>
      <c r="T44" s="6">
        <f t="shared" si="11"/>
        <v>0</v>
      </c>
      <c r="U44" s="6">
        <f t="shared" si="3"/>
        <v>0</v>
      </c>
      <c r="V44" s="6">
        <f t="shared" si="12"/>
        <v>0</v>
      </c>
      <c r="W44" s="283">
        <f t="shared" si="13"/>
        <v>0</v>
      </c>
      <c r="X44" s="13">
        <f t="shared" ref="X44:X88" si="44">COUNTIFS(Q44:W44,"E")</f>
        <v>0</v>
      </c>
      <c r="Y44" s="6">
        <f t="shared" ref="Y44:Y88" si="45">COUNTIF(Q44:W44,"A")</f>
        <v>0</v>
      </c>
      <c r="Z44" s="6">
        <f t="shared" ref="Z44:Z88" si="46">COUNTIF(Q44:W44,"M")</f>
        <v>0</v>
      </c>
      <c r="AA44" s="284">
        <f t="shared" ref="AA44:AA88" si="47">COUNTIF(Q44:W44,"B")</f>
        <v>0</v>
      </c>
      <c r="AB44" s="13">
        <f t="shared" ref="AB44:AB88" si="48">SUM(X44:AA44)</f>
        <v>0</v>
      </c>
      <c r="AC44" s="285" t="e">
        <f t="shared" ref="AC44:AC88" si="49">+IF((X44/AB44)&gt;=0.2,"Extremo",+IF(((X44/AB44)+(Y44/AB44))&gt;=0.3,"Alto",+IF(((X44/AB44)+(Y44/AB44)+(Z44/AB44))&gt;=0.4,"Moderado",+IF((X44/AB44)+(Y44/AB44)+(Z44/AB44)+(AA44/AB44)&gt;=0.5,"Bajo",""))))</f>
        <v>#DIV/0!</v>
      </c>
    </row>
    <row r="45" spans="1:29" ht="30" x14ac:dyDescent="0.25">
      <c r="A45" s="279" t="str">
        <f>+'PRIORIZACIÓN (2)'!B47</f>
        <v>Unidad Auditable 37</v>
      </c>
      <c r="B45" s="295" t="str">
        <f>+IF('PRIORIZACIÓN (2)'!I47&gt;0%,"YA CUENTA CON PONDERACIÓN DE RIESGOS, NO DILIGENCIAR ANALISIS OCI", "DILIGENCIE ANALISIS OCI PARA ESTA UNIDAD AUDITABLE")</f>
        <v>DILIGENCIE ANALISIS OCI PARA ESTA UNIDAD AUDITABLE</v>
      </c>
      <c r="C45" s="286"/>
      <c r="D45" s="6">
        <f t="shared" si="4"/>
        <v>0</v>
      </c>
      <c r="E45" s="6"/>
      <c r="F45" s="6">
        <f t="shared" si="35"/>
        <v>0</v>
      </c>
      <c r="G45" s="287"/>
      <c r="H45" s="6">
        <f t="shared" si="5"/>
        <v>0</v>
      </c>
      <c r="I45" s="287"/>
      <c r="J45" s="6">
        <f t="shared" si="6"/>
        <v>0</v>
      </c>
      <c r="K45" s="6"/>
      <c r="L45" s="6">
        <f t="shared" si="36"/>
        <v>0</v>
      </c>
      <c r="M45" s="6"/>
      <c r="N45" s="6">
        <f t="shared" si="7"/>
        <v>0</v>
      </c>
      <c r="O45" s="6"/>
      <c r="P45" s="284">
        <f t="shared" si="37"/>
        <v>0</v>
      </c>
      <c r="Q45" s="6">
        <f t="shared" si="9"/>
        <v>0</v>
      </c>
      <c r="R45" s="6">
        <f t="shared" si="2"/>
        <v>0</v>
      </c>
      <c r="S45" s="6">
        <f t="shared" si="10"/>
        <v>0</v>
      </c>
      <c r="T45" s="6">
        <f t="shared" si="11"/>
        <v>0</v>
      </c>
      <c r="U45" s="6">
        <f t="shared" si="3"/>
        <v>0</v>
      </c>
      <c r="V45" s="6">
        <f t="shared" si="12"/>
        <v>0</v>
      </c>
      <c r="W45" s="283">
        <f t="shared" si="13"/>
        <v>0</v>
      </c>
      <c r="X45" s="13">
        <f t="shared" si="44"/>
        <v>0</v>
      </c>
      <c r="Y45" s="6">
        <f t="shared" si="45"/>
        <v>0</v>
      </c>
      <c r="Z45" s="6">
        <f t="shared" si="46"/>
        <v>0</v>
      </c>
      <c r="AA45" s="284">
        <f t="shared" si="47"/>
        <v>0</v>
      </c>
      <c r="AB45" s="13">
        <f t="shared" si="48"/>
        <v>0</v>
      </c>
      <c r="AC45" s="285" t="e">
        <f t="shared" si="49"/>
        <v>#DIV/0!</v>
      </c>
    </row>
    <row r="46" spans="1:29" ht="30" x14ac:dyDescent="0.25">
      <c r="A46" s="279" t="str">
        <f>+'PRIORIZACIÓN (2)'!B48</f>
        <v>Unidad Auditable 38</v>
      </c>
      <c r="B46" s="295" t="str">
        <f>+IF('PRIORIZACIÓN (2)'!I48&gt;0%,"YA CUENTA CON PONDERACIÓN DE RIESGOS, NO DILIGENCIAR ANALISIS OCI", "DILIGENCIE ANALISIS OCI PARA ESTA UNIDAD AUDITABLE")</f>
        <v>DILIGENCIE ANALISIS OCI PARA ESTA UNIDAD AUDITABLE</v>
      </c>
      <c r="C46" s="286"/>
      <c r="D46" s="6">
        <f t="shared" si="4"/>
        <v>0</v>
      </c>
      <c r="E46" s="6"/>
      <c r="F46" s="6">
        <f t="shared" si="35"/>
        <v>0</v>
      </c>
      <c r="G46" s="287"/>
      <c r="H46" s="6">
        <f t="shared" si="5"/>
        <v>0</v>
      </c>
      <c r="I46" s="287"/>
      <c r="J46" s="6">
        <f t="shared" si="6"/>
        <v>0</v>
      </c>
      <c r="K46" s="6"/>
      <c r="L46" s="6">
        <f t="shared" si="36"/>
        <v>0</v>
      </c>
      <c r="M46" s="6"/>
      <c r="N46" s="6">
        <f t="shared" si="7"/>
        <v>0</v>
      </c>
      <c r="O46" s="6"/>
      <c r="P46" s="284">
        <f t="shared" si="37"/>
        <v>0</v>
      </c>
      <c r="Q46" s="6">
        <f t="shared" si="9"/>
        <v>0</v>
      </c>
      <c r="R46" s="6">
        <f t="shared" si="2"/>
        <v>0</v>
      </c>
      <c r="S46" s="6">
        <f t="shared" si="10"/>
        <v>0</v>
      </c>
      <c r="T46" s="6">
        <f t="shared" si="11"/>
        <v>0</v>
      </c>
      <c r="U46" s="6">
        <f t="shared" si="3"/>
        <v>0</v>
      </c>
      <c r="V46" s="6">
        <f t="shared" si="12"/>
        <v>0</v>
      </c>
      <c r="W46" s="283">
        <f t="shared" si="13"/>
        <v>0</v>
      </c>
      <c r="X46" s="13">
        <f t="shared" si="44"/>
        <v>0</v>
      </c>
      <c r="Y46" s="6">
        <f t="shared" si="45"/>
        <v>0</v>
      </c>
      <c r="Z46" s="6">
        <f t="shared" si="46"/>
        <v>0</v>
      </c>
      <c r="AA46" s="284">
        <f t="shared" si="47"/>
        <v>0</v>
      </c>
      <c r="AB46" s="13">
        <f t="shared" si="48"/>
        <v>0</v>
      </c>
      <c r="AC46" s="285" t="e">
        <f t="shared" si="49"/>
        <v>#DIV/0!</v>
      </c>
    </row>
    <row r="47" spans="1:29" ht="30" x14ac:dyDescent="0.25">
      <c r="A47" s="279" t="str">
        <f>+'PRIORIZACIÓN (2)'!B49</f>
        <v>Unidad Auditable 39</v>
      </c>
      <c r="B47" s="295" t="str">
        <f>+IF('PRIORIZACIÓN (2)'!I49&gt;0%,"YA CUENTA CON PONDERACIÓN DE RIESGOS, NO DILIGENCIAR ANALISIS OCI", "DILIGENCIE ANALISIS OCI PARA ESTA UNIDAD AUDITABLE")</f>
        <v>DILIGENCIE ANALISIS OCI PARA ESTA UNIDAD AUDITABLE</v>
      </c>
      <c r="C47" s="286"/>
      <c r="D47" s="6">
        <f t="shared" si="4"/>
        <v>0</v>
      </c>
      <c r="E47" s="6"/>
      <c r="F47" s="6">
        <f t="shared" si="35"/>
        <v>0</v>
      </c>
      <c r="G47" s="287"/>
      <c r="H47" s="6">
        <f t="shared" si="5"/>
        <v>0</v>
      </c>
      <c r="I47" s="287"/>
      <c r="J47" s="6">
        <f t="shared" si="6"/>
        <v>0</v>
      </c>
      <c r="K47" s="6"/>
      <c r="L47" s="6">
        <f t="shared" si="36"/>
        <v>0</v>
      </c>
      <c r="M47" s="6"/>
      <c r="N47" s="6">
        <f t="shared" si="7"/>
        <v>0</v>
      </c>
      <c r="O47" s="6"/>
      <c r="P47" s="284">
        <f t="shared" si="37"/>
        <v>0</v>
      </c>
      <c r="Q47" s="6">
        <f t="shared" si="9"/>
        <v>0</v>
      </c>
      <c r="R47" s="6">
        <f t="shared" si="2"/>
        <v>0</v>
      </c>
      <c r="S47" s="6">
        <f t="shared" si="10"/>
        <v>0</v>
      </c>
      <c r="T47" s="6">
        <f t="shared" si="11"/>
        <v>0</v>
      </c>
      <c r="U47" s="6">
        <f t="shared" si="3"/>
        <v>0</v>
      </c>
      <c r="V47" s="6">
        <f t="shared" si="12"/>
        <v>0</v>
      </c>
      <c r="W47" s="283">
        <f t="shared" si="13"/>
        <v>0</v>
      </c>
      <c r="X47" s="13">
        <f t="shared" si="44"/>
        <v>0</v>
      </c>
      <c r="Y47" s="6">
        <f t="shared" si="45"/>
        <v>0</v>
      </c>
      <c r="Z47" s="6">
        <f t="shared" si="46"/>
        <v>0</v>
      </c>
      <c r="AA47" s="284">
        <f t="shared" si="47"/>
        <v>0</v>
      </c>
      <c r="AB47" s="13">
        <f t="shared" si="48"/>
        <v>0</v>
      </c>
      <c r="AC47" s="285" t="e">
        <f t="shared" si="49"/>
        <v>#DIV/0!</v>
      </c>
    </row>
    <row r="48" spans="1:29" ht="30" x14ac:dyDescent="0.25">
      <c r="A48" s="279" t="str">
        <f>+'PRIORIZACIÓN (2)'!B50</f>
        <v>Unidad Auditable 40</v>
      </c>
      <c r="B48" s="295" t="str">
        <f>+IF('PRIORIZACIÓN (2)'!I50&gt;0%,"YA CUENTA CON PONDERACIÓN DE RIESGOS, NO DILIGENCIAR ANALISIS OCI", "DILIGENCIE ANALISIS OCI PARA ESTA UNIDAD AUDITABLE")</f>
        <v>DILIGENCIE ANALISIS OCI PARA ESTA UNIDAD AUDITABLE</v>
      </c>
      <c r="C48" s="286"/>
      <c r="D48" s="6">
        <f t="shared" si="4"/>
        <v>0</v>
      </c>
      <c r="E48" s="6"/>
      <c r="F48" s="6">
        <f t="shared" si="35"/>
        <v>0</v>
      </c>
      <c r="G48" s="287"/>
      <c r="H48" s="6">
        <f t="shared" si="5"/>
        <v>0</v>
      </c>
      <c r="I48" s="287"/>
      <c r="J48" s="6">
        <f t="shared" si="6"/>
        <v>0</v>
      </c>
      <c r="K48" s="6"/>
      <c r="L48" s="6">
        <f t="shared" si="36"/>
        <v>0</v>
      </c>
      <c r="M48" s="6"/>
      <c r="N48" s="6">
        <f t="shared" si="7"/>
        <v>0</v>
      </c>
      <c r="O48" s="6"/>
      <c r="P48" s="284">
        <f t="shared" si="37"/>
        <v>0</v>
      </c>
      <c r="Q48" s="6">
        <f t="shared" si="9"/>
        <v>0</v>
      </c>
      <c r="R48" s="6">
        <f t="shared" si="2"/>
        <v>0</v>
      </c>
      <c r="S48" s="6">
        <f t="shared" si="10"/>
        <v>0</v>
      </c>
      <c r="T48" s="6">
        <f t="shared" si="11"/>
        <v>0</v>
      </c>
      <c r="U48" s="6">
        <f t="shared" si="3"/>
        <v>0</v>
      </c>
      <c r="V48" s="6">
        <f t="shared" si="12"/>
        <v>0</v>
      </c>
      <c r="W48" s="283">
        <f t="shared" si="13"/>
        <v>0</v>
      </c>
      <c r="X48" s="13">
        <f t="shared" si="44"/>
        <v>0</v>
      </c>
      <c r="Y48" s="6">
        <f t="shared" si="45"/>
        <v>0</v>
      </c>
      <c r="Z48" s="6">
        <f t="shared" si="46"/>
        <v>0</v>
      </c>
      <c r="AA48" s="284">
        <f t="shared" si="47"/>
        <v>0</v>
      </c>
      <c r="AB48" s="13">
        <f t="shared" si="48"/>
        <v>0</v>
      </c>
      <c r="AC48" s="285" t="e">
        <f t="shared" si="49"/>
        <v>#DIV/0!</v>
      </c>
    </row>
    <row r="49" spans="1:29" ht="30" x14ac:dyDescent="0.25">
      <c r="A49" s="279" t="str">
        <f>+'PRIORIZACIÓN (2)'!B51</f>
        <v>Unidad Auditable 41</v>
      </c>
      <c r="B49" s="295" t="str">
        <f>+IF('PRIORIZACIÓN (2)'!I51&gt;0%,"YA CUENTA CON PONDERACIÓN DE RIESGOS, NO DILIGENCIAR ANALISIS OCI", "DILIGENCIE ANALISIS OCI PARA ESTA UNIDAD AUDITABLE")</f>
        <v>DILIGENCIE ANALISIS OCI PARA ESTA UNIDAD AUDITABLE</v>
      </c>
      <c r="C49" s="286"/>
      <c r="D49" s="6">
        <f t="shared" si="4"/>
        <v>0</v>
      </c>
      <c r="E49" s="6"/>
      <c r="F49" s="6">
        <f t="shared" si="35"/>
        <v>0</v>
      </c>
      <c r="G49" s="287"/>
      <c r="H49" s="6">
        <f t="shared" si="5"/>
        <v>0</v>
      </c>
      <c r="I49" s="287"/>
      <c r="J49" s="6">
        <f t="shared" si="6"/>
        <v>0</v>
      </c>
      <c r="K49" s="6"/>
      <c r="L49" s="6">
        <f t="shared" si="36"/>
        <v>0</v>
      </c>
      <c r="M49" s="6"/>
      <c r="N49" s="6">
        <f t="shared" si="7"/>
        <v>0</v>
      </c>
      <c r="O49" s="6"/>
      <c r="P49" s="284">
        <f t="shared" si="37"/>
        <v>0</v>
      </c>
      <c r="Q49" s="6">
        <f t="shared" si="9"/>
        <v>0</v>
      </c>
      <c r="R49" s="6">
        <f t="shared" si="2"/>
        <v>0</v>
      </c>
      <c r="S49" s="6">
        <f t="shared" si="10"/>
        <v>0</v>
      </c>
      <c r="T49" s="6">
        <f t="shared" si="11"/>
        <v>0</v>
      </c>
      <c r="U49" s="6">
        <f t="shared" si="3"/>
        <v>0</v>
      </c>
      <c r="V49" s="6">
        <f t="shared" si="12"/>
        <v>0</v>
      </c>
      <c r="W49" s="283">
        <f t="shared" si="13"/>
        <v>0</v>
      </c>
      <c r="X49" s="13">
        <f t="shared" si="44"/>
        <v>0</v>
      </c>
      <c r="Y49" s="6">
        <f t="shared" si="45"/>
        <v>0</v>
      </c>
      <c r="Z49" s="6">
        <f t="shared" si="46"/>
        <v>0</v>
      </c>
      <c r="AA49" s="284">
        <f t="shared" si="47"/>
        <v>0</v>
      </c>
      <c r="AB49" s="13">
        <f t="shared" si="48"/>
        <v>0</v>
      </c>
      <c r="AC49" s="285" t="e">
        <f t="shared" si="49"/>
        <v>#DIV/0!</v>
      </c>
    </row>
    <row r="50" spans="1:29" ht="30" x14ac:dyDescent="0.25">
      <c r="A50" s="279" t="str">
        <f>+'PRIORIZACIÓN (2)'!B52</f>
        <v>Unidad Auditable 42</v>
      </c>
      <c r="B50" s="295" t="str">
        <f>+IF('PRIORIZACIÓN (2)'!I52&gt;0%,"YA CUENTA CON PONDERACIÓN DE RIESGOS, NO DILIGENCIAR ANALISIS OCI", "DILIGENCIE ANALISIS OCI PARA ESTA UNIDAD AUDITABLE")</f>
        <v>DILIGENCIE ANALISIS OCI PARA ESTA UNIDAD AUDITABLE</v>
      </c>
      <c r="C50" s="286"/>
      <c r="D50" s="6">
        <f t="shared" si="4"/>
        <v>0</v>
      </c>
      <c r="E50" s="6"/>
      <c r="F50" s="6">
        <f t="shared" si="35"/>
        <v>0</v>
      </c>
      <c r="G50" s="287"/>
      <c r="H50" s="6">
        <f t="shared" si="5"/>
        <v>0</v>
      </c>
      <c r="I50" s="287"/>
      <c r="J50" s="6">
        <f t="shared" si="6"/>
        <v>0</v>
      </c>
      <c r="K50" s="6"/>
      <c r="L50" s="6">
        <f t="shared" si="36"/>
        <v>0</v>
      </c>
      <c r="M50" s="6"/>
      <c r="N50" s="6">
        <f t="shared" si="7"/>
        <v>0</v>
      </c>
      <c r="O50" s="6"/>
      <c r="P50" s="284">
        <f t="shared" si="37"/>
        <v>0</v>
      </c>
      <c r="Q50" s="6">
        <f t="shared" si="9"/>
        <v>0</v>
      </c>
      <c r="R50" s="6">
        <f t="shared" si="2"/>
        <v>0</v>
      </c>
      <c r="S50" s="6">
        <f t="shared" si="10"/>
        <v>0</v>
      </c>
      <c r="T50" s="6">
        <f t="shared" si="11"/>
        <v>0</v>
      </c>
      <c r="U50" s="6">
        <f t="shared" si="3"/>
        <v>0</v>
      </c>
      <c r="V50" s="6">
        <f t="shared" si="12"/>
        <v>0</v>
      </c>
      <c r="W50" s="283">
        <f t="shared" si="13"/>
        <v>0</v>
      </c>
      <c r="X50" s="13">
        <f t="shared" si="44"/>
        <v>0</v>
      </c>
      <c r="Y50" s="6">
        <f t="shared" si="45"/>
        <v>0</v>
      </c>
      <c r="Z50" s="6">
        <f t="shared" si="46"/>
        <v>0</v>
      </c>
      <c r="AA50" s="284">
        <f t="shared" si="47"/>
        <v>0</v>
      </c>
      <c r="AB50" s="13">
        <f t="shared" si="48"/>
        <v>0</v>
      </c>
      <c r="AC50" s="285" t="e">
        <f t="shared" si="49"/>
        <v>#DIV/0!</v>
      </c>
    </row>
    <row r="51" spans="1:29" ht="30" x14ac:dyDescent="0.25">
      <c r="A51" s="279" t="str">
        <f>+'PRIORIZACIÓN (2)'!B53</f>
        <v>Unidad Auditable 43</v>
      </c>
      <c r="B51" s="295" t="str">
        <f>+IF('PRIORIZACIÓN (2)'!I53&gt;0%,"YA CUENTA CON PONDERACIÓN DE RIESGOS, NO DILIGENCIAR ANALISIS OCI", "DILIGENCIE ANALISIS OCI PARA ESTA UNIDAD AUDITABLE")</f>
        <v>DILIGENCIE ANALISIS OCI PARA ESTA UNIDAD AUDITABLE</v>
      </c>
      <c r="C51" s="286"/>
      <c r="D51" s="6">
        <f t="shared" si="4"/>
        <v>0</v>
      </c>
      <c r="E51" s="6"/>
      <c r="F51" s="6">
        <f t="shared" si="35"/>
        <v>0</v>
      </c>
      <c r="G51" s="287"/>
      <c r="H51" s="6">
        <f t="shared" si="5"/>
        <v>0</v>
      </c>
      <c r="I51" s="287"/>
      <c r="J51" s="6">
        <f t="shared" si="6"/>
        <v>0</v>
      </c>
      <c r="K51" s="6"/>
      <c r="L51" s="6">
        <f t="shared" si="36"/>
        <v>0</v>
      </c>
      <c r="M51" s="6"/>
      <c r="N51" s="6">
        <f t="shared" si="7"/>
        <v>0</v>
      </c>
      <c r="O51" s="6"/>
      <c r="P51" s="284">
        <f t="shared" si="37"/>
        <v>0</v>
      </c>
      <c r="Q51" s="6">
        <f t="shared" si="9"/>
        <v>0</v>
      </c>
      <c r="R51" s="6">
        <f t="shared" si="2"/>
        <v>0</v>
      </c>
      <c r="S51" s="6">
        <f t="shared" si="10"/>
        <v>0</v>
      </c>
      <c r="T51" s="6">
        <f t="shared" si="11"/>
        <v>0</v>
      </c>
      <c r="U51" s="6">
        <f t="shared" si="3"/>
        <v>0</v>
      </c>
      <c r="V51" s="6">
        <f t="shared" si="12"/>
        <v>0</v>
      </c>
      <c r="W51" s="283">
        <f t="shared" si="13"/>
        <v>0</v>
      </c>
      <c r="X51" s="13">
        <f t="shared" si="44"/>
        <v>0</v>
      </c>
      <c r="Y51" s="6">
        <f t="shared" si="45"/>
        <v>0</v>
      </c>
      <c r="Z51" s="6">
        <f t="shared" si="46"/>
        <v>0</v>
      </c>
      <c r="AA51" s="284">
        <f t="shared" si="47"/>
        <v>0</v>
      </c>
      <c r="AB51" s="13">
        <f t="shared" si="48"/>
        <v>0</v>
      </c>
      <c r="AC51" s="285" t="e">
        <f t="shared" si="49"/>
        <v>#DIV/0!</v>
      </c>
    </row>
    <row r="52" spans="1:29" ht="30" x14ac:dyDescent="0.25">
      <c r="A52" s="279" t="str">
        <f>+'PRIORIZACIÓN (2)'!B54</f>
        <v>Unidad Auditable 44</v>
      </c>
      <c r="B52" s="295" t="str">
        <f>+IF('PRIORIZACIÓN (2)'!I54&gt;0%,"YA CUENTA CON PONDERACIÓN DE RIESGOS, NO DILIGENCIAR ANALISIS OCI", "DILIGENCIE ANALISIS OCI PARA ESTA UNIDAD AUDITABLE")</f>
        <v>DILIGENCIE ANALISIS OCI PARA ESTA UNIDAD AUDITABLE</v>
      </c>
      <c r="C52" s="286"/>
      <c r="D52" s="6">
        <f t="shared" si="4"/>
        <v>0</v>
      </c>
      <c r="E52" s="6"/>
      <c r="F52" s="6">
        <f t="shared" si="35"/>
        <v>0</v>
      </c>
      <c r="G52" s="287"/>
      <c r="H52" s="6">
        <f t="shared" si="5"/>
        <v>0</v>
      </c>
      <c r="I52" s="287"/>
      <c r="J52" s="6">
        <f t="shared" si="6"/>
        <v>0</v>
      </c>
      <c r="K52" s="6"/>
      <c r="L52" s="6">
        <f t="shared" si="36"/>
        <v>0</v>
      </c>
      <c r="M52" s="6"/>
      <c r="N52" s="6">
        <f t="shared" si="7"/>
        <v>0</v>
      </c>
      <c r="O52" s="6"/>
      <c r="P52" s="284">
        <f t="shared" si="37"/>
        <v>0</v>
      </c>
      <c r="Q52" s="6">
        <f t="shared" si="9"/>
        <v>0</v>
      </c>
      <c r="R52" s="6">
        <f t="shared" si="2"/>
        <v>0</v>
      </c>
      <c r="S52" s="6">
        <f t="shared" si="10"/>
        <v>0</v>
      </c>
      <c r="T52" s="6">
        <f t="shared" si="11"/>
        <v>0</v>
      </c>
      <c r="U52" s="6">
        <f t="shared" si="3"/>
        <v>0</v>
      </c>
      <c r="V52" s="6">
        <f t="shared" si="12"/>
        <v>0</v>
      </c>
      <c r="W52" s="283">
        <f t="shared" si="13"/>
        <v>0</v>
      </c>
      <c r="X52" s="13">
        <f t="shared" si="44"/>
        <v>0</v>
      </c>
      <c r="Y52" s="6">
        <f t="shared" si="45"/>
        <v>0</v>
      </c>
      <c r="Z52" s="6">
        <f t="shared" si="46"/>
        <v>0</v>
      </c>
      <c r="AA52" s="284">
        <f t="shared" si="47"/>
        <v>0</v>
      </c>
      <c r="AB52" s="13">
        <f t="shared" si="48"/>
        <v>0</v>
      </c>
      <c r="AC52" s="285" t="e">
        <f t="shared" si="49"/>
        <v>#DIV/0!</v>
      </c>
    </row>
    <row r="53" spans="1:29" ht="30" x14ac:dyDescent="0.25">
      <c r="A53" s="279" t="str">
        <f>+'PRIORIZACIÓN (2)'!B55</f>
        <v>Unidad Auditable 45</v>
      </c>
      <c r="B53" s="295" t="str">
        <f>+IF('PRIORIZACIÓN (2)'!I55&gt;0%,"YA CUENTA CON PONDERACIÓN DE RIESGOS, NO DILIGENCIAR ANALISIS OCI", "DILIGENCIE ANALISIS OCI PARA ESTA UNIDAD AUDITABLE")</f>
        <v>DILIGENCIE ANALISIS OCI PARA ESTA UNIDAD AUDITABLE</v>
      </c>
      <c r="C53" s="286"/>
      <c r="D53" s="6">
        <f t="shared" si="4"/>
        <v>0</v>
      </c>
      <c r="E53" s="6"/>
      <c r="F53" s="6">
        <f t="shared" si="35"/>
        <v>0</v>
      </c>
      <c r="G53" s="287"/>
      <c r="H53" s="6">
        <f t="shared" si="5"/>
        <v>0</v>
      </c>
      <c r="I53" s="287"/>
      <c r="J53" s="6">
        <f t="shared" si="6"/>
        <v>0</v>
      </c>
      <c r="K53" s="6"/>
      <c r="L53" s="6">
        <f t="shared" si="36"/>
        <v>0</v>
      </c>
      <c r="M53" s="6"/>
      <c r="N53" s="6">
        <f t="shared" si="7"/>
        <v>0</v>
      </c>
      <c r="O53" s="6"/>
      <c r="P53" s="284">
        <f t="shared" si="37"/>
        <v>0</v>
      </c>
      <c r="Q53" s="6">
        <f t="shared" si="9"/>
        <v>0</v>
      </c>
      <c r="R53" s="6">
        <f t="shared" si="2"/>
        <v>0</v>
      </c>
      <c r="S53" s="6">
        <f t="shared" si="10"/>
        <v>0</v>
      </c>
      <c r="T53" s="6">
        <f t="shared" si="11"/>
        <v>0</v>
      </c>
      <c r="U53" s="6">
        <f t="shared" si="3"/>
        <v>0</v>
      </c>
      <c r="V53" s="6">
        <f t="shared" si="12"/>
        <v>0</v>
      </c>
      <c r="W53" s="283">
        <f t="shared" si="13"/>
        <v>0</v>
      </c>
      <c r="X53" s="13">
        <f t="shared" si="44"/>
        <v>0</v>
      </c>
      <c r="Y53" s="6">
        <f t="shared" si="45"/>
        <v>0</v>
      </c>
      <c r="Z53" s="6">
        <f t="shared" si="46"/>
        <v>0</v>
      </c>
      <c r="AA53" s="284">
        <f t="shared" si="47"/>
        <v>0</v>
      </c>
      <c r="AB53" s="13">
        <f t="shared" si="48"/>
        <v>0</v>
      </c>
      <c r="AC53" s="285" t="e">
        <f t="shared" si="49"/>
        <v>#DIV/0!</v>
      </c>
    </row>
    <row r="54" spans="1:29" ht="30" x14ac:dyDescent="0.25">
      <c r="A54" s="279" t="str">
        <f>+'PRIORIZACIÓN (2)'!B56</f>
        <v>Unidad Auditable 46</v>
      </c>
      <c r="B54" s="295" t="str">
        <f>+IF('PRIORIZACIÓN (2)'!I56&gt;0%,"YA CUENTA CON PONDERACIÓN DE RIESGOS, NO DILIGENCIAR ANALISIS OCI", "DILIGENCIE ANALISIS OCI PARA ESTA UNIDAD AUDITABLE")</f>
        <v>DILIGENCIE ANALISIS OCI PARA ESTA UNIDAD AUDITABLE</v>
      </c>
      <c r="C54" s="286"/>
      <c r="D54" s="6">
        <f t="shared" si="4"/>
        <v>0</v>
      </c>
      <c r="E54" s="6"/>
      <c r="F54" s="6">
        <f t="shared" si="35"/>
        <v>0</v>
      </c>
      <c r="G54" s="287"/>
      <c r="H54" s="6">
        <f t="shared" si="5"/>
        <v>0</v>
      </c>
      <c r="I54" s="287"/>
      <c r="J54" s="6">
        <f t="shared" si="6"/>
        <v>0</v>
      </c>
      <c r="K54" s="6"/>
      <c r="L54" s="6">
        <f t="shared" si="36"/>
        <v>0</v>
      </c>
      <c r="M54" s="6"/>
      <c r="N54" s="6">
        <f t="shared" si="7"/>
        <v>0</v>
      </c>
      <c r="O54" s="6"/>
      <c r="P54" s="284">
        <f t="shared" si="37"/>
        <v>0</v>
      </c>
      <c r="Q54" s="6">
        <f t="shared" si="9"/>
        <v>0</v>
      </c>
      <c r="R54" s="6">
        <f t="shared" si="2"/>
        <v>0</v>
      </c>
      <c r="S54" s="6">
        <f t="shared" si="10"/>
        <v>0</v>
      </c>
      <c r="T54" s="6">
        <f t="shared" si="11"/>
        <v>0</v>
      </c>
      <c r="U54" s="6">
        <f t="shared" si="3"/>
        <v>0</v>
      </c>
      <c r="V54" s="6">
        <f t="shared" si="12"/>
        <v>0</v>
      </c>
      <c r="W54" s="283">
        <f t="shared" si="13"/>
        <v>0</v>
      </c>
      <c r="X54" s="13">
        <f t="shared" si="44"/>
        <v>0</v>
      </c>
      <c r="Y54" s="6">
        <f t="shared" si="45"/>
        <v>0</v>
      </c>
      <c r="Z54" s="6">
        <f t="shared" si="46"/>
        <v>0</v>
      </c>
      <c r="AA54" s="284">
        <f t="shared" si="47"/>
        <v>0</v>
      </c>
      <c r="AB54" s="13">
        <f t="shared" si="48"/>
        <v>0</v>
      </c>
      <c r="AC54" s="285" t="e">
        <f t="shared" si="49"/>
        <v>#DIV/0!</v>
      </c>
    </row>
    <row r="55" spans="1:29" ht="30" x14ac:dyDescent="0.25">
      <c r="A55" s="279" t="str">
        <f>+'PRIORIZACIÓN (2)'!B57</f>
        <v>Unidad Auditable 47</v>
      </c>
      <c r="B55" s="295" t="str">
        <f>+IF('PRIORIZACIÓN (2)'!I57&gt;0%,"YA CUENTA CON PONDERACIÓN DE RIESGOS, NO DILIGENCIAR ANALISIS OCI", "DILIGENCIE ANALISIS OCI PARA ESTA UNIDAD AUDITABLE")</f>
        <v>DILIGENCIE ANALISIS OCI PARA ESTA UNIDAD AUDITABLE</v>
      </c>
      <c r="C55" s="286"/>
      <c r="D55" s="6">
        <f t="shared" si="4"/>
        <v>0</v>
      </c>
      <c r="E55" s="6"/>
      <c r="F55" s="6">
        <f t="shared" si="35"/>
        <v>0</v>
      </c>
      <c r="G55" s="287"/>
      <c r="H55" s="6">
        <f t="shared" si="5"/>
        <v>0</v>
      </c>
      <c r="I55" s="287"/>
      <c r="J55" s="6">
        <f t="shared" si="6"/>
        <v>0</v>
      </c>
      <c r="K55" s="6"/>
      <c r="L55" s="6">
        <f t="shared" si="36"/>
        <v>0</v>
      </c>
      <c r="M55" s="6"/>
      <c r="N55" s="6">
        <f t="shared" si="7"/>
        <v>0</v>
      </c>
      <c r="O55" s="6"/>
      <c r="P55" s="284">
        <f t="shared" si="37"/>
        <v>0</v>
      </c>
      <c r="Q55" s="6">
        <f t="shared" si="9"/>
        <v>0</v>
      </c>
      <c r="R55" s="6">
        <f t="shared" si="2"/>
        <v>0</v>
      </c>
      <c r="S55" s="6">
        <f t="shared" si="10"/>
        <v>0</v>
      </c>
      <c r="T55" s="6">
        <f t="shared" si="11"/>
        <v>0</v>
      </c>
      <c r="U55" s="6">
        <f t="shared" si="3"/>
        <v>0</v>
      </c>
      <c r="V55" s="6">
        <f t="shared" si="12"/>
        <v>0</v>
      </c>
      <c r="W55" s="283">
        <f t="shared" si="13"/>
        <v>0</v>
      </c>
      <c r="X55" s="13">
        <f t="shared" si="44"/>
        <v>0</v>
      </c>
      <c r="Y55" s="6">
        <f t="shared" si="45"/>
        <v>0</v>
      </c>
      <c r="Z55" s="6">
        <f t="shared" si="46"/>
        <v>0</v>
      </c>
      <c r="AA55" s="284">
        <f t="shared" si="47"/>
        <v>0</v>
      </c>
      <c r="AB55" s="13">
        <f t="shared" si="48"/>
        <v>0</v>
      </c>
      <c r="AC55" s="285" t="e">
        <f t="shared" si="49"/>
        <v>#DIV/0!</v>
      </c>
    </row>
    <row r="56" spans="1:29" ht="30" x14ac:dyDescent="0.25">
      <c r="A56" s="279" t="str">
        <f>+'PRIORIZACIÓN (2)'!B58</f>
        <v>Unidad Auditable 48</v>
      </c>
      <c r="B56" s="295" t="str">
        <f>+IF('PRIORIZACIÓN (2)'!I58&gt;0%,"YA CUENTA CON PONDERACIÓN DE RIESGOS, NO DILIGENCIAR ANALISIS OCI", "DILIGENCIE ANALISIS OCI PARA ESTA UNIDAD AUDITABLE")</f>
        <v>DILIGENCIE ANALISIS OCI PARA ESTA UNIDAD AUDITABLE</v>
      </c>
      <c r="C56" s="286"/>
      <c r="D56" s="6">
        <f t="shared" si="4"/>
        <v>0</v>
      </c>
      <c r="E56" s="6"/>
      <c r="F56" s="6">
        <f t="shared" si="35"/>
        <v>0</v>
      </c>
      <c r="G56" s="287"/>
      <c r="H56" s="6">
        <f t="shared" si="5"/>
        <v>0</v>
      </c>
      <c r="I56" s="287"/>
      <c r="J56" s="6">
        <f t="shared" si="6"/>
        <v>0</v>
      </c>
      <c r="K56" s="6"/>
      <c r="L56" s="6">
        <f t="shared" si="36"/>
        <v>0</v>
      </c>
      <c r="M56" s="6"/>
      <c r="N56" s="6">
        <f t="shared" si="7"/>
        <v>0</v>
      </c>
      <c r="O56" s="6"/>
      <c r="P56" s="284">
        <f t="shared" si="37"/>
        <v>0</v>
      </c>
      <c r="Q56" s="6">
        <f t="shared" si="9"/>
        <v>0</v>
      </c>
      <c r="R56" s="6">
        <f t="shared" si="2"/>
        <v>0</v>
      </c>
      <c r="S56" s="6">
        <f t="shared" si="10"/>
        <v>0</v>
      </c>
      <c r="T56" s="6">
        <f t="shared" si="11"/>
        <v>0</v>
      </c>
      <c r="U56" s="6">
        <f t="shared" si="3"/>
        <v>0</v>
      </c>
      <c r="V56" s="6">
        <f t="shared" si="12"/>
        <v>0</v>
      </c>
      <c r="W56" s="283">
        <f t="shared" si="13"/>
        <v>0</v>
      </c>
      <c r="X56" s="13">
        <f t="shared" si="44"/>
        <v>0</v>
      </c>
      <c r="Y56" s="6">
        <f t="shared" si="45"/>
        <v>0</v>
      </c>
      <c r="Z56" s="6">
        <f t="shared" si="46"/>
        <v>0</v>
      </c>
      <c r="AA56" s="284">
        <f t="shared" si="47"/>
        <v>0</v>
      </c>
      <c r="AB56" s="13">
        <f t="shared" si="48"/>
        <v>0</v>
      </c>
      <c r="AC56" s="285" t="e">
        <f t="shared" si="49"/>
        <v>#DIV/0!</v>
      </c>
    </row>
    <row r="57" spans="1:29" ht="30" x14ac:dyDescent="0.25">
      <c r="A57" s="279" t="str">
        <f>+'PRIORIZACIÓN (2)'!B59</f>
        <v>Unidad Auditable 49</v>
      </c>
      <c r="B57" s="295" t="str">
        <f>+IF('PRIORIZACIÓN (2)'!I59&gt;0%,"YA CUENTA CON PONDERACIÓN DE RIESGOS, NO DILIGENCIAR ANALISIS OCI", "DILIGENCIE ANALISIS OCI PARA ESTA UNIDAD AUDITABLE")</f>
        <v>DILIGENCIE ANALISIS OCI PARA ESTA UNIDAD AUDITABLE</v>
      </c>
      <c r="C57" s="286"/>
      <c r="D57" s="6">
        <f t="shared" si="4"/>
        <v>0</v>
      </c>
      <c r="E57" s="6"/>
      <c r="F57" s="6">
        <f t="shared" si="35"/>
        <v>0</v>
      </c>
      <c r="G57" s="287"/>
      <c r="H57" s="6">
        <f t="shared" si="5"/>
        <v>0</v>
      </c>
      <c r="I57" s="287"/>
      <c r="J57" s="6">
        <f t="shared" si="6"/>
        <v>0</v>
      </c>
      <c r="K57" s="6"/>
      <c r="L57" s="6">
        <f t="shared" si="36"/>
        <v>0</v>
      </c>
      <c r="M57" s="6"/>
      <c r="N57" s="6">
        <f t="shared" si="7"/>
        <v>0</v>
      </c>
      <c r="O57" s="6"/>
      <c r="P57" s="284">
        <f t="shared" si="37"/>
        <v>0</v>
      </c>
      <c r="Q57" s="6">
        <f t="shared" si="9"/>
        <v>0</v>
      </c>
      <c r="R57" s="6">
        <f t="shared" si="2"/>
        <v>0</v>
      </c>
      <c r="S57" s="6">
        <f t="shared" si="10"/>
        <v>0</v>
      </c>
      <c r="T57" s="6">
        <f t="shared" si="11"/>
        <v>0</v>
      </c>
      <c r="U57" s="6">
        <f t="shared" si="3"/>
        <v>0</v>
      </c>
      <c r="V57" s="6">
        <f t="shared" si="12"/>
        <v>0</v>
      </c>
      <c r="W57" s="283">
        <f t="shared" si="13"/>
        <v>0</v>
      </c>
      <c r="X57" s="13">
        <f t="shared" si="44"/>
        <v>0</v>
      </c>
      <c r="Y57" s="6">
        <f t="shared" si="45"/>
        <v>0</v>
      </c>
      <c r="Z57" s="6">
        <f t="shared" si="46"/>
        <v>0</v>
      </c>
      <c r="AA57" s="284">
        <f t="shared" si="47"/>
        <v>0</v>
      </c>
      <c r="AB57" s="13">
        <f t="shared" si="48"/>
        <v>0</v>
      </c>
      <c r="AC57" s="285" t="e">
        <f t="shared" si="49"/>
        <v>#DIV/0!</v>
      </c>
    </row>
    <row r="58" spans="1:29" ht="30" x14ac:dyDescent="0.25">
      <c r="A58" s="279" t="str">
        <f>+'PRIORIZACIÓN (2)'!B60</f>
        <v>Unidad Auditable 50</v>
      </c>
      <c r="B58" s="295" t="str">
        <f>+IF('PRIORIZACIÓN (2)'!I60&gt;0%,"YA CUENTA CON PONDERACIÓN DE RIESGOS, NO DILIGENCIAR ANALISIS OCI", "DILIGENCIE ANALISIS OCI PARA ESTA UNIDAD AUDITABLE")</f>
        <v>DILIGENCIE ANALISIS OCI PARA ESTA UNIDAD AUDITABLE</v>
      </c>
      <c r="C58" s="286"/>
      <c r="D58" s="6">
        <f t="shared" si="4"/>
        <v>0</v>
      </c>
      <c r="E58" s="6"/>
      <c r="F58" s="6">
        <f t="shared" si="35"/>
        <v>0</v>
      </c>
      <c r="G58" s="287"/>
      <c r="H58" s="6">
        <f t="shared" si="5"/>
        <v>0</v>
      </c>
      <c r="I58" s="287"/>
      <c r="J58" s="6">
        <f t="shared" si="6"/>
        <v>0</v>
      </c>
      <c r="K58" s="6"/>
      <c r="L58" s="6">
        <f t="shared" si="36"/>
        <v>0</v>
      </c>
      <c r="M58" s="6"/>
      <c r="N58" s="6">
        <f t="shared" si="7"/>
        <v>0</v>
      </c>
      <c r="O58" s="6"/>
      <c r="P58" s="284">
        <f t="shared" si="37"/>
        <v>0</v>
      </c>
      <c r="Q58" s="6">
        <f t="shared" si="9"/>
        <v>0</v>
      </c>
      <c r="R58" s="6">
        <f t="shared" si="2"/>
        <v>0</v>
      </c>
      <c r="S58" s="6">
        <f t="shared" si="10"/>
        <v>0</v>
      </c>
      <c r="T58" s="6">
        <f t="shared" si="11"/>
        <v>0</v>
      </c>
      <c r="U58" s="6">
        <f t="shared" si="3"/>
        <v>0</v>
      </c>
      <c r="V58" s="6">
        <f t="shared" si="12"/>
        <v>0</v>
      </c>
      <c r="W58" s="283">
        <f t="shared" si="13"/>
        <v>0</v>
      </c>
      <c r="X58" s="13">
        <f t="shared" si="44"/>
        <v>0</v>
      </c>
      <c r="Y58" s="6">
        <f t="shared" si="45"/>
        <v>0</v>
      </c>
      <c r="Z58" s="6">
        <f t="shared" si="46"/>
        <v>0</v>
      </c>
      <c r="AA58" s="284">
        <f t="shared" si="47"/>
        <v>0</v>
      </c>
      <c r="AB58" s="13">
        <f t="shared" si="48"/>
        <v>0</v>
      </c>
      <c r="AC58" s="285" t="e">
        <f t="shared" si="49"/>
        <v>#DIV/0!</v>
      </c>
    </row>
    <row r="59" spans="1:29" ht="30" x14ac:dyDescent="0.25">
      <c r="A59" s="279" t="str">
        <f>+'PRIORIZACIÓN (2)'!B61</f>
        <v>Unidad Auditable 51</v>
      </c>
      <c r="B59" s="295" t="str">
        <f>+IF('PRIORIZACIÓN (2)'!I61&gt;0%,"YA CUENTA CON PONDERACIÓN DE RIESGOS, NO DILIGENCIAR ANALISIS OCI", "DILIGENCIE ANALISIS OCI PARA ESTA UNIDAD AUDITABLE")</f>
        <v>DILIGENCIE ANALISIS OCI PARA ESTA UNIDAD AUDITABLE</v>
      </c>
      <c r="C59" s="286"/>
      <c r="D59" s="6">
        <f t="shared" si="4"/>
        <v>0</v>
      </c>
      <c r="E59" s="6"/>
      <c r="F59" s="6">
        <f t="shared" si="35"/>
        <v>0</v>
      </c>
      <c r="G59" s="287"/>
      <c r="H59" s="6">
        <f t="shared" si="5"/>
        <v>0</v>
      </c>
      <c r="I59" s="287"/>
      <c r="J59" s="6">
        <f t="shared" si="6"/>
        <v>0</v>
      </c>
      <c r="K59" s="6"/>
      <c r="L59" s="6">
        <f t="shared" si="36"/>
        <v>0</v>
      </c>
      <c r="M59" s="6"/>
      <c r="N59" s="6">
        <f t="shared" si="7"/>
        <v>0</v>
      </c>
      <c r="O59" s="6"/>
      <c r="P59" s="284">
        <f t="shared" si="37"/>
        <v>0</v>
      </c>
      <c r="Q59" s="6">
        <f t="shared" si="9"/>
        <v>0</v>
      </c>
      <c r="R59" s="6">
        <f t="shared" si="2"/>
        <v>0</v>
      </c>
      <c r="S59" s="6">
        <f t="shared" si="10"/>
        <v>0</v>
      </c>
      <c r="T59" s="6">
        <f t="shared" si="11"/>
        <v>0</v>
      </c>
      <c r="U59" s="6">
        <f t="shared" si="3"/>
        <v>0</v>
      </c>
      <c r="V59" s="6">
        <f t="shared" si="12"/>
        <v>0</v>
      </c>
      <c r="W59" s="283">
        <f t="shared" si="13"/>
        <v>0</v>
      </c>
      <c r="X59" s="13">
        <f t="shared" si="44"/>
        <v>0</v>
      </c>
      <c r="Y59" s="6">
        <f t="shared" si="45"/>
        <v>0</v>
      </c>
      <c r="Z59" s="6">
        <f t="shared" si="46"/>
        <v>0</v>
      </c>
      <c r="AA59" s="284">
        <f t="shared" si="47"/>
        <v>0</v>
      </c>
      <c r="AB59" s="13">
        <f t="shared" si="48"/>
        <v>0</v>
      </c>
      <c r="AC59" s="285" t="e">
        <f t="shared" si="49"/>
        <v>#DIV/0!</v>
      </c>
    </row>
    <row r="60" spans="1:29" ht="30" x14ac:dyDescent="0.25">
      <c r="A60" s="279" t="str">
        <f>+'PRIORIZACIÓN (2)'!B62</f>
        <v>Unidad Auditable 52</v>
      </c>
      <c r="B60" s="295" t="str">
        <f>+IF('PRIORIZACIÓN (2)'!I62&gt;0%,"YA CUENTA CON PONDERACIÓN DE RIESGOS, NO DILIGENCIAR ANALISIS OCI", "DILIGENCIE ANALISIS OCI PARA ESTA UNIDAD AUDITABLE")</f>
        <v>DILIGENCIE ANALISIS OCI PARA ESTA UNIDAD AUDITABLE</v>
      </c>
      <c r="C60" s="286"/>
      <c r="D60" s="6">
        <f t="shared" si="4"/>
        <v>0</v>
      </c>
      <c r="E60" s="6"/>
      <c r="F60" s="6">
        <f t="shared" si="35"/>
        <v>0</v>
      </c>
      <c r="G60" s="287"/>
      <c r="H60" s="6">
        <f t="shared" si="5"/>
        <v>0</v>
      </c>
      <c r="I60" s="287"/>
      <c r="J60" s="6">
        <f t="shared" si="6"/>
        <v>0</v>
      </c>
      <c r="K60" s="6"/>
      <c r="L60" s="6">
        <f t="shared" si="36"/>
        <v>0</v>
      </c>
      <c r="M60" s="6"/>
      <c r="N60" s="6">
        <f t="shared" si="7"/>
        <v>0</v>
      </c>
      <c r="O60" s="6"/>
      <c r="P60" s="284">
        <f t="shared" si="37"/>
        <v>0</v>
      </c>
      <c r="Q60" s="6">
        <f t="shared" si="9"/>
        <v>0</v>
      </c>
      <c r="R60" s="6">
        <f t="shared" si="2"/>
        <v>0</v>
      </c>
      <c r="S60" s="6">
        <f t="shared" si="10"/>
        <v>0</v>
      </c>
      <c r="T60" s="6">
        <f t="shared" si="11"/>
        <v>0</v>
      </c>
      <c r="U60" s="6">
        <f t="shared" si="3"/>
        <v>0</v>
      </c>
      <c r="V60" s="6">
        <f t="shared" si="12"/>
        <v>0</v>
      </c>
      <c r="W60" s="283">
        <f t="shared" si="13"/>
        <v>0</v>
      </c>
      <c r="X60" s="13">
        <f t="shared" si="44"/>
        <v>0</v>
      </c>
      <c r="Y60" s="6">
        <f t="shared" si="45"/>
        <v>0</v>
      </c>
      <c r="Z60" s="6">
        <f t="shared" si="46"/>
        <v>0</v>
      </c>
      <c r="AA60" s="284">
        <f t="shared" si="47"/>
        <v>0</v>
      </c>
      <c r="AB60" s="13">
        <f t="shared" si="48"/>
        <v>0</v>
      </c>
      <c r="AC60" s="285" t="e">
        <f t="shared" si="49"/>
        <v>#DIV/0!</v>
      </c>
    </row>
    <row r="61" spans="1:29" ht="30" x14ac:dyDescent="0.25">
      <c r="A61" s="279" t="str">
        <f>+'PRIORIZACIÓN (2)'!B63</f>
        <v>Unidad Auditable 53</v>
      </c>
      <c r="B61" s="295" t="str">
        <f>+IF('PRIORIZACIÓN (2)'!I63&gt;0%,"YA CUENTA CON PONDERACIÓN DE RIESGOS, NO DILIGENCIAR ANALISIS OCI", "DILIGENCIE ANALISIS OCI PARA ESTA UNIDAD AUDITABLE")</f>
        <v>DILIGENCIE ANALISIS OCI PARA ESTA UNIDAD AUDITABLE</v>
      </c>
      <c r="C61" s="286"/>
      <c r="D61" s="6">
        <f t="shared" si="4"/>
        <v>0</v>
      </c>
      <c r="E61" s="6"/>
      <c r="F61" s="6">
        <f t="shared" si="35"/>
        <v>0</v>
      </c>
      <c r="G61" s="287"/>
      <c r="H61" s="6">
        <f t="shared" si="5"/>
        <v>0</v>
      </c>
      <c r="I61" s="287"/>
      <c r="J61" s="6">
        <f t="shared" si="6"/>
        <v>0</v>
      </c>
      <c r="K61" s="6"/>
      <c r="L61" s="6">
        <f t="shared" si="36"/>
        <v>0</v>
      </c>
      <c r="M61" s="6"/>
      <c r="N61" s="6">
        <f t="shared" si="7"/>
        <v>0</v>
      </c>
      <c r="O61" s="6"/>
      <c r="P61" s="284">
        <f t="shared" si="37"/>
        <v>0</v>
      </c>
      <c r="Q61" s="6">
        <f t="shared" si="9"/>
        <v>0</v>
      </c>
      <c r="R61" s="6">
        <f t="shared" si="2"/>
        <v>0</v>
      </c>
      <c r="S61" s="6">
        <f t="shared" si="10"/>
        <v>0</v>
      </c>
      <c r="T61" s="6">
        <f t="shared" si="11"/>
        <v>0</v>
      </c>
      <c r="U61" s="6">
        <f t="shared" si="3"/>
        <v>0</v>
      </c>
      <c r="V61" s="6">
        <f t="shared" si="12"/>
        <v>0</v>
      </c>
      <c r="W61" s="283">
        <f t="shared" si="13"/>
        <v>0</v>
      </c>
      <c r="X61" s="13">
        <f t="shared" si="44"/>
        <v>0</v>
      </c>
      <c r="Y61" s="6">
        <f t="shared" si="45"/>
        <v>0</v>
      </c>
      <c r="Z61" s="6">
        <f t="shared" si="46"/>
        <v>0</v>
      </c>
      <c r="AA61" s="284">
        <f t="shared" si="47"/>
        <v>0</v>
      </c>
      <c r="AB61" s="13">
        <f t="shared" si="48"/>
        <v>0</v>
      </c>
      <c r="AC61" s="285" t="e">
        <f t="shared" si="49"/>
        <v>#DIV/0!</v>
      </c>
    </row>
    <row r="62" spans="1:29" ht="30" x14ac:dyDescent="0.25">
      <c r="A62" s="279" t="str">
        <f>+'PRIORIZACIÓN (2)'!B64</f>
        <v>Unidad Auditable 54</v>
      </c>
      <c r="B62" s="295" t="str">
        <f>+IF('PRIORIZACIÓN (2)'!I64&gt;0%,"YA CUENTA CON PONDERACIÓN DE RIESGOS, NO DILIGENCIAR ANALISIS OCI", "DILIGENCIE ANALISIS OCI PARA ESTA UNIDAD AUDITABLE")</f>
        <v>DILIGENCIE ANALISIS OCI PARA ESTA UNIDAD AUDITABLE</v>
      </c>
      <c r="C62" s="286"/>
      <c r="D62" s="6">
        <f t="shared" si="4"/>
        <v>0</v>
      </c>
      <c r="E62" s="6"/>
      <c r="F62" s="6">
        <f t="shared" si="35"/>
        <v>0</v>
      </c>
      <c r="G62" s="287"/>
      <c r="H62" s="6">
        <f t="shared" si="5"/>
        <v>0</v>
      </c>
      <c r="I62" s="287"/>
      <c r="J62" s="6">
        <f t="shared" si="6"/>
        <v>0</v>
      </c>
      <c r="K62" s="6"/>
      <c r="L62" s="6">
        <f t="shared" si="36"/>
        <v>0</v>
      </c>
      <c r="M62" s="6"/>
      <c r="N62" s="6">
        <f t="shared" si="7"/>
        <v>0</v>
      </c>
      <c r="O62" s="6"/>
      <c r="P62" s="284">
        <f t="shared" si="37"/>
        <v>0</v>
      </c>
      <c r="Q62" s="6">
        <f t="shared" si="9"/>
        <v>0</v>
      </c>
      <c r="R62" s="6">
        <f t="shared" si="2"/>
        <v>0</v>
      </c>
      <c r="S62" s="6">
        <f t="shared" si="10"/>
        <v>0</v>
      </c>
      <c r="T62" s="6">
        <f t="shared" si="11"/>
        <v>0</v>
      </c>
      <c r="U62" s="6">
        <f t="shared" si="3"/>
        <v>0</v>
      </c>
      <c r="V62" s="6">
        <f t="shared" si="12"/>
        <v>0</v>
      </c>
      <c r="W62" s="283">
        <f t="shared" si="13"/>
        <v>0</v>
      </c>
      <c r="X62" s="13">
        <f t="shared" si="44"/>
        <v>0</v>
      </c>
      <c r="Y62" s="6">
        <f t="shared" si="45"/>
        <v>0</v>
      </c>
      <c r="Z62" s="6">
        <f t="shared" si="46"/>
        <v>0</v>
      </c>
      <c r="AA62" s="284">
        <f t="shared" si="47"/>
        <v>0</v>
      </c>
      <c r="AB62" s="13">
        <f t="shared" si="48"/>
        <v>0</v>
      </c>
      <c r="AC62" s="285" t="e">
        <f t="shared" si="49"/>
        <v>#DIV/0!</v>
      </c>
    </row>
    <row r="63" spans="1:29" ht="30" x14ac:dyDescent="0.25">
      <c r="A63" s="279" t="str">
        <f>+'PRIORIZACIÓN (2)'!B65</f>
        <v>Unidad Auditable 55</v>
      </c>
      <c r="B63" s="295" t="str">
        <f>+IF('PRIORIZACIÓN (2)'!I65&gt;0%,"YA CUENTA CON PONDERACIÓN DE RIESGOS, NO DILIGENCIAR ANALISIS OCI", "DILIGENCIE ANALISIS OCI PARA ESTA UNIDAD AUDITABLE")</f>
        <v>DILIGENCIE ANALISIS OCI PARA ESTA UNIDAD AUDITABLE</v>
      </c>
      <c r="C63" s="286"/>
      <c r="D63" s="6">
        <f t="shared" si="4"/>
        <v>0</v>
      </c>
      <c r="E63" s="6"/>
      <c r="F63" s="6">
        <f t="shared" si="35"/>
        <v>0</v>
      </c>
      <c r="G63" s="287"/>
      <c r="H63" s="6">
        <f t="shared" si="5"/>
        <v>0</v>
      </c>
      <c r="I63" s="287"/>
      <c r="J63" s="6">
        <f t="shared" si="6"/>
        <v>0</v>
      </c>
      <c r="K63" s="6"/>
      <c r="L63" s="6">
        <f t="shared" si="36"/>
        <v>0</v>
      </c>
      <c r="M63" s="6"/>
      <c r="N63" s="6">
        <f t="shared" si="7"/>
        <v>0</v>
      </c>
      <c r="O63" s="6"/>
      <c r="P63" s="284">
        <f t="shared" si="37"/>
        <v>0</v>
      </c>
      <c r="Q63" s="6">
        <f t="shared" si="9"/>
        <v>0</v>
      </c>
      <c r="R63" s="6">
        <f t="shared" si="2"/>
        <v>0</v>
      </c>
      <c r="S63" s="6">
        <f t="shared" si="10"/>
        <v>0</v>
      </c>
      <c r="T63" s="6">
        <f t="shared" si="11"/>
        <v>0</v>
      </c>
      <c r="U63" s="6">
        <f t="shared" si="3"/>
        <v>0</v>
      </c>
      <c r="V63" s="6">
        <f t="shared" si="12"/>
        <v>0</v>
      </c>
      <c r="W63" s="283">
        <f t="shared" si="13"/>
        <v>0</v>
      </c>
      <c r="X63" s="13">
        <f t="shared" si="44"/>
        <v>0</v>
      </c>
      <c r="Y63" s="6">
        <f t="shared" si="45"/>
        <v>0</v>
      </c>
      <c r="Z63" s="6">
        <f t="shared" si="46"/>
        <v>0</v>
      </c>
      <c r="AA63" s="284">
        <f t="shared" si="47"/>
        <v>0</v>
      </c>
      <c r="AB63" s="13">
        <f t="shared" si="48"/>
        <v>0</v>
      </c>
      <c r="AC63" s="285" t="e">
        <f t="shared" si="49"/>
        <v>#DIV/0!</v>
      </c>
    </row>
    <row r="64" spans="1:29" ht="30" x14ac:dyDescent="0.25">
      <c r="A64" s="279" t="str">
        <f>+'PRIORIZACIÓN (2)'!B66</f>
        <v>Unidad Auditable 56</v>
      </c>
      <c r="B64" s="295" t="str">
        <f>+IF('PRIORIZACIÓN (2)'!I66&gt;0%,"YA CUENTA CON PONDERACIÓN DE RIESGOS, NO DILIGENCIAR ANALISIS OCI", "DILIGENCIE ANALISIS OCI PARA ESTA UNIDAD AUDITABLE")</f>
        <v>DILIGENCIE ANALISIS OCI PARA ESTA UNIDAD AUDITABLE</v>
      </c>
      <c r="C64" s="286"/>
      <c r="D64" s="6">
        <f t="shared" si="4"/>
        <v>0</v>
      </c>
      <c r="E64" s="6"/>
      <c r="F64" s="6">
        <f t="shared" si="35"/>
        <v>0</v>
      </c>
      <c r="G64" s="287"/>
      <c r="H64" s="6">
        <f t="shared" si="5"/>
        <v>0</v>
      </c>
      <c r="I64" s="287"/>
      <c r="J64" s="6">
        <f t="shared" si="6"/>
        <v>0</v>
      </c>
      <c r="K64" s="6"/>
      <c r="L64" s="6">
        <f t="shared" si="36"/>
        <v>0</v>
      </c>
      <c r="M64" s="6"/>
      <c r="N64" s="6">
        <f t="shared" si="7"/>
        <v>0</v>
      </c>
      <c r="O64" s="6"/>
      <c r="P64" s="284">
        <f t="shared" si="37"/>
        <v>0</v>
      </c>
      <c r="Q64" s="6">
        <f t="shared" si="9"/>
        <v>0</v>
      </c>
      <c r="R64" s="6">
        <f t="shared" si="2"/>
        <v>0</v>
      </c>
      <c r="S64" s="6">
        <f t="shared" si="10"/>
        <v>0</v>
      </c>
      <c r="T64" s="6">
        <f t="shared" si="11"/>
        <v>0</v>
      </c>
      <c r="U64" s="6">
        <f t="shared" si="3"/>
        <v>0</v>
      </c>
      <c r="V64" s="6">
        <f t="shared" si="12"/>
        <v>0</v>
      </c>
      <c r="W64" s="283">
        <f t="shared" si="13"/>
        <v>0</v>
      </c>
      <c r="X64" s="13">
        <f t="shared" si="44"/>
        <v>0</v>
      </c>
      <c r="Y64" s="6">
        <f t="shared" si="45"/>
        <v>0</v>
      </c>
      <c r="Z64" s="6">
        <f t="shared" si="46"/>
        <v>0</v>
      </c>
      <c r="AA64" s="284">
        <f t="shared" si="47"/>
        <v>0</v>
      </c>
      <c r="AB64" s="13">
        <f t="shared" si="48"/>
        <v>0</v>
      </c>
      <c r="AC64" s="285" t="e">
        <f t="shared" si="49"/>
        <v>#DIV/0!</v>
      </c>
    </row>
    <row r="65" spans="1:29" ht="30" x14ac:dyDescent="0.25">
      <c r="A65" s="279" t="str">
        <f>+'PRIORIZACIÓN (2)'!B67</f>
        <v>Unidad Auditable 57</v>
      </c>
      <c r="B65" s="295" t="str">
        <f>+IF('PRIORIZACIÓN (2)'!I67&gt;0%,"YA CUENTA CON PONDERACIÓN DE RIESGOS, NO DILIGENCIAR ANALISIS OCI", "DILIGENCIE ANALISIS OCI PARA ESTA UNIDAD AUDITABLE")</f>
        <v>DILIGENCIE ANALISIS OCI PARA ESTA UNIDAD AUDITABLE</v>
      </c>
      <c r="C65" s="286"/>
      <c r="D65" s="6">
        <f t="shared" si="4"/>
        <v>0</v>
      </c>
      <c r="E65" s="6"/>
      <c r="F65" s="6">
        <f t="shared" si="35"/>
        <v>0</v>
      </c>
      <c r="G65" s="287"/>
      <c r="H65" s="6">
        <f t="shared" si="5"/>
        <v>0</v>
      </c>
      <c r="I65" s="287"/>
      <c r="J65" s="6">
        <f t="shared" si="6"/>
        <v>0</v>
      </c>
      <c r="K65" s="6"/>
      <c r="L65" s="6">
        <f t="shared" si="36"/>
        <v>0</v>
      </c>
      <c r="M65" s="6"/>
      <c r="N65" s="6">
        <f t="shared" si="7"/>
        <v>0</v>
      </c>
      <c r="O65" s="6"/>
      <c r="P65" s="284">
        <f t="shared" si="37"/>
        <v>0</v>
      </c>
      <c r="Q65" s="6">
        <f t="shared" si="9"/>
        <v>0</v>
      </c>
      <c r="R65" s="6">
        <f t="shared" si="2"/>
        <v>0</v>
      </c>
      <c r="S65" s="6">
        <f t="shared" si="10"/>
        <v>0</v>
      </c>
      <c r="T65" s="6">
        <f t="shared" si="11"/>
        <v>0</v>
      </c>
      <c r="U65" s="6">
        <f t="shared" si="3"/>
        <v>0</v>
      </c>
      <c r="V65" s="6">
        <f t="shared" si="12"/>
        <v>0</v>
      </c>
      <c r="W65" s="283">
        <f t="shared" si="13"/>
        <v>0</v>
      </c>
      <c r="X65" s="13">
        <f t="shared" si="44"/>
        <v>0</v>
      </c>
      <c r="Y65" s="6">
        <f t="shared" si="45"/>
        <v>0</v>
      </c>
      <c r="Z65" s="6">
        <f t="shared" si="46"/>
        <v>0</v>
      </c>
      <c r="AA65" s="284">
        <f t="shared" si="47"/>
        <v>0</v>
      </c>
      <c r="AB65" s="13">
        <f t="shared" si="48"/>
        <v>0</v>
      </c>
      <c r="AC65" s="285" t="e">
        <f t="shared" si="49"/>
        <v>#DIV/0!</v>
      </c>
    </row>
    <row r="66" spans="1:29" ht="30" x14ac:dyDescent="0.25">
      <c r="A66" s="279" t="str">
        <f>+'PRIORIZACIÓN (2)'!B68</f>
        <v>Unidad Auditable 58</v>
      </c>
      <c r="B66" s="295" t="str">
        <f>+IF('PRIORIZACIÓN (2)'!I68&gt;0%,"YA CUENTA CON PONDERACIÓN DE RIESGOS, NO DILIGENCIAR ANALISIS OCI", "DILIGENCIE ANALISIS OCI PARA ESTA UNIDAD AUDITABLE")</f>
        <v>DILIGENCIE ANALISIS OCI PARA ESTA UNIDAD AUDITABLE</v>
      </c>
      <c r="C66" s="286"/>
      <c r="D66" s="6">
        <f t="shared" si="4"/>
        <v>0</v>
      </c>
      <c r="E66" s="6"/>
      <c r="F66" s="6">
        <f t="shared" si="35"/>
        <v>0</v>
      </c>
      <c r="G66" s="287"/>
      <c r="H66" s="6">
        <f t="shared" si="5"/>
        <v>0</v>
      </c>
      <c r="I66" s="287"/>
      <c r="J66" s="6">
        <f t="shared" si="6"/>
        <v>0</v>
      </c>
      <c r="K66" s="6"/>
      <c r="L66" s="6">
        <f t="shared" si="36"/>
        <v>0</v>
      </c>
      <c r="M66" s="6"/>
      <c r="N66" s="6">
        <f t="shared" si="7"/>
        <v>0</v>
      </c>
      <c r="O66" s="6"/>
      <c r="P66" s="284">
        <f t="shared" si="37"/>
        <v>0</v>
      </c>
      <c r="Q66" s="6">
        <f t="shared" si="9"/>
        <v>0</v>
      </c>
      <c r="R66" s="6">
        <f t="shared" si="2"/>
        <v>0</v>
      </c>
      <c r="S66" s="6">
        <f t="shared" si="10"/>
        <v>0</v>
      </c>
      <c r="T66" s="6">
        <f t="shared" si="11"/>
        <v>0</v>
      </c>
      <c r="U66" s="6">
        <f t="shared" si="3"/>
        <v>0</v>
      </c>
      <c r="V66" s="6">
        <f t="shared" si="12"/>
        <v>0</v>
      </c>
      <c r="W66" s="283">
        <f t="shared" si="13"/>
        <v>0</v>
      </c>
      <c r="X66" s="13">
        <f t="shared" si="44"/>
        <v>0</v>
      </c>
      <c r="Y66" s="6">
        <f t="shared" si="45"/>
        <v>0</v>
      </c>
      <c r="Z66" s="6">
        <f t="shared" si="46"/>
        <v>0</v>
      </c>
      <c r="AA66" s="284">
        <f t="shared" si="47"/>
        <v>0</v>
      </c>
      <c r="AB66" s="13">
        <f t="shared" si="48"/>
        <v>0</v>
      </c>
      <c r="AC66" s="285" t="e">
        <f t="shared" si="49"/>
        <v>#DIV/0!</v>
      </c>
    </row>
    <row r="67" spans="1:29" ht="30" x14ac:dyDescent="0.25">
      <c r="A67" s="279" t="str">
        <f>+'PRIORIZACIÓN (2)'!B69</f>
        <v>Unidad Auditable 59</v>
      </c>
      <c r="B67" s="295" t="str">
        <f>+IF('PRIORIZACIÓN (2)'!I69&gt;0%,"YA CUENTA CON PONDERACIÓN DE RIESGOS, NO DILIGENCIAR ANALISIS OCI", "DILIGENCIE ANALISIS OCI PARA ESTA UNIDAD AUDITABLE")</f>
        <v>DILIGENCIE ANALISIS OCI PARA ESTA UNIDAD AUDITABLE</v>
      </c>
      <c r="C67" s="286"/>
      <c r="D67" s="6">
        <f t="shared" si="4"/>
        <v>0</v>
      </c>
      <c r="E67" s="6"/>
      <c r="F67" s="6">
        <f t="shared" si="35"/>
        <v>0</v>
      </c>
      <c r="G67" s="287"/>
      <c r="H67" s="6">
        <f t="shared" si="5"/>
        <v>0</v>
      </c>
      <c r="I67" s="287"/>
      <c r="J67" s="6">
        <f t="shared" si="6"/>
        <v>0</v>
      </c>
      <c r="K67" s="6"/>
      <c r="L67" s="6">
        <f t="shared" si="36"/>
        <v>0</v>
      </c>
      <c r="M67" s="6"/>
      <c r="N67" s="6">
        <f t="shared" si="7"/>
        <v>0</v>
      </c>
      <c r="O67" s="6"/>
      <c r="P67" s="284">
        <f t="shared" si="37"/>
        <v>0</v>
      </c>
      <c r="Q67" s="6">
        <f t="shared" si="9"/>
        <v>0</v>
      </c>
      <c r="R67" s="6">
        <f t="shared" si="2"/>
        <v>0</v>
      </c>
      <c r="S67" s="6">
        <f t="shared" si="10"/>
        <v>0</v>
      </c>
      <c r="T67" s="6">
        <f t="shared" si="11"/>
        <v>0</v>
      </c>
      <c r="U67" s="6">
        <f t="shared" si="3"/>
        <v>0</v>
      </c>
      <c r="V67" s="6">
        <f t="shared" si="12"/>
        <v>0</v>
      </c>
      <c r="W67" s="283">
        <f t="shared" si="13"/>
        <v>0</v>
      </c>
      <c r="X67" s="13">
        <f t="shared" si="44"/>
        <v>0</v>
      </c>
      <c r="Y67" s="6">
        <f t="shared" si="45"/>
        <v>0</v>
      </c>
      <c r="Z67" s="6">
        <f t="shared" si="46"/>
        <v>0</v>
      </c>
      <c r="AA67" s="284">
        <f t="shared" si="47"/>
        <v>0</v>
      </c>
      <c r="AB67" s="13">
        <f t="shared" si="48"/>
        <v>0</v>
      </c>
      <c r="AC67" s="285" t="e">
        <f t="shared" si="49"/>
        <v>#DIV/0!</v>
      </c>
    </row>
    <row r="68" spans="1:29" ht="30" x14ac:dyDescent="0.25">
      <c r="A68" s="279" t="str">
        <f>+'PRIORIZACIÓN (2)'!B70</f>
        <v>Unidad Auditable 60</v>
      </c>
      <c r="B68" s="295" t="str">
        <f>+IF('PRIORIZACIÓN (2)'!I70&gt;0%,"YA CUENTA CON PONDERACIÓN DE RIESGOS, NO DILIGENCIAR ANALISIS OCI", "DILIGENCIE ANALISIS OCI PARA ESTA UNIDAD AUDITABLE")</f>
        <v>DILIGENCIE ANALISIS OCI PARA ESTA UNIDAD AUDITABLE</v>
      </c>
      <c r="C68" s="286"/>
      <c r="D68" s="6">
        <f t="shared" si="4"/>
        <v>0</v>
      </c>
      <c r="E68" s="6"/>
      <c r="F68" s="6">
        <f t="shared" si="35"/>
        <v>0</v>
      </c>
      <c r="G68" s="287"/>
      <c r="H68" s="6">
        <f t="shared" si="5"/>
        <v>0</v>
      </c>
      <c r="I68" s="287"/>
      <c r="J68" s="6">
        <f t="shared" si="6"/>
        <v>0</v>
      </c>
      <c r="K68" s="6"/>
      <c r="L68" s="6">
        <f t="shared" si="36"/>
        <v>0</v>
      </c>
      <c r="M68" s="6"/>
      <c r="N68" s="6">
        <f t="shared" si="7"/>
        <v>0</v>
      </c>
      <c r="O68" s="6"/>
      <c r="P68" s="284">
        <f t="shared" si="37"/>
        <v>0</v>
      </c>
      <c r="Q68" s="6">
        <f t="shared" si="9"/>
        <v>0</v>
      </c>
      <c r="R68" s="6">
        <f t="shared" si="2"/>
        <v>0</v>
      </c>
      <c r="S68" s="6">
        <f t="shared" si="10"/>
        <v>0</v>
      </c>
      <c r="T68" s="6">
        <f t="shared" si="11"/>
        <v>0</v>
      </c>
      <c r="U68" s="6">
        <f t="shared" si="3"/>
        <v>0</v>
      </c>
      <c r="V68" s="6">
        <f t="shared" si="12"/>
        <v>0</v>
      </c>
      <c r="W68" s="283">
        <f t="shared" si="13"/>
        <v>0</v>
      </c>
      <c r="X68" s="13">
        <f t="shared" si="44"/>
        <v>0</v>
      </c>
      <c r="Y68" s="6">
        <f t="shared" si="45"/>
        <v>0</v>
      </c>
      <c r="Z68" s="6">
        <f t="shared" si="46"/>
        <v>0</v>
      </c>
      <c r="AA68" s="284">
        <f t="shared" si="47"/>
        <v>0</v>
      </c>
      <c r="AB68" s="13">
        <f t="shared" si="48"/>
        <v>0</v>
      </c>
      <c r="AC68" s="285" t="e">
        <f t="shared" si="49"/>
        <v>#DIV/0!</v>
      </c>
    </row>
    <row r="69" spans="1:29" ht="30" x14ac:dyDescent="0.25">
      <c r="A69" s="279" t="str">
        <f>+'PRIORIZACIÓN (2)'!B71</f>
        <v>Unidad Auditable 61</v>
      </c>
      <c r="B69" s="295" t="str">
        <f>+IF('PRIORIZACIÓN (2)'!I71&gt;0%,"YA CUENTA CON PONDERACIÓN DE RIESGOS, NO DILIGENCIAR ANALISIS OCI", "DILIGENCIE ANALISIS OCI PARA ESTA UNIDAD AUDITABLE")</f>
        <v>DILIGENCIE ANALISIS OCI PARA ESTA UNIDAD AUDITABLE</v>
      </c>
      <c r="C69" s="286"/>
      <c r="D69" s="6">
        <f t="shared" si="4"/>
        <v>0</v>
      </c>
      <c r="E69" s="6"/>
      <c r="F69" s="6">
        <f t="shared" si="35"/>
        <v>0</v>
      </c>
      <c r="G69" s="287"/>
      <c r="H69" s="6">
        <f t="shared" si="5"/>
        <v>0</v>
      </c>
      <c r="I69" s="287"/>
      <c r="J69" s="6">
        <f t="shared" si="6"/>
        <v>0</v>
      </c>
      <c r="K69" s="6"/>
      <c r="L69" s="6">
        <f t="shared" si="36"/>
        <v>0</v>
      </c>
      <c r="M69" s="6"/>
      <c r="N69" s="6">
        <f t="shared" si="7"/>
        <v>0</v>
      </c>
      <c r="O69" s="6"/>
      <c r="P69" s="284">
        <f t="shared" si="37"/>
        <v>0</v>
      </c>
      <c r="Q69" s="6">
        <f t="shared" si="9"/>
        <v>0</v>
      </c>
      <c r="R69" s="6">
        <f t="shared" si="2"/>
        <v>0</v>
      </c>
      <c r="S69" s="6">
        <f t="shared" si="10"/>
        <v>0</v>
      </c>
      <c r="T69" s="6">
        <f t="shared" si="11"/>
        <v>0</v>
      </c>
      <c r="U69" s="6">
        <f t="shared" si="3"/>
        <v>0</v>
      </c>
      <c r="V69" s="6">
        <f t="shared" si="12"/>
        <v>0</v>
      </c>
      <c r="W69" s="283">
        <f t="shared" si="13"/>
        <v>0</v>
      </c>
      <c r="X69" s="13">
        <f t="shared" si="44"/>
        <v>0</v>
      </c>
      <c r="Y69" s="6">
        <f t="shared" si="45"/>
        <v>0</v>
      </c>
      <c r="Z69" s="6">
        <f t="shared" si="46"/>
        <v>0</v>
      </c>
      <c r="AA69" s="284">
        <f t="shared" si="47"/>
        <v>0</v>
      </c>
      <c r="AB69" s="13">
        <f t="shared" si="48"/>
        <v>0</v>
      </c>
      <c r="AC69" s="285" t="e">
        <f t="shared" si="49"/>
        <v>#DIV/0!</v>
      </c>
    </row>
    <row r="70" spans="1:29" ht="30" x14ac:dyDescent="0.25">
      <c r="A70" s="279" t="str">
        <f>+'PRIORIZACIÓN (2)'!B72</f>
        <v>Unidad Auditable 62</v>
      </c>
      <c r="B70" s="295" t="str">
        <f>+IF('PRIORIZACIÓN (2)'!I72&gt;0%,"YA CUENTA CON PONDERACIÓN DE RIESGOS, NO DILIGENCIAR ANALISIS OCI", "DILIGENCIE ANALISIS OCI PARA ESTA UNIDAD AUDITABLE")</f>
        <v>DILIGENCIE ANALISIS OCI PARA ESTA UNIDAD AUDITABLE</v>
      </c>
      <c r="C70" s="286"/>
      <c r="D70" s="6">
        <f t="shared" si="4"/>
        <v>0</v>
      </c>
      <c r="E70" s="6"/>
      <c r="F70" s="6">
        <f t="shared" si="35"/>
        <v>0</v>
      </c>
      <c r="G70" s="287"/>
      <c r="H70" s="6">
        <f t="shared" si="5"/>
        <v>0</v>
      </c>
      <c r="I70" s="287"/>
      <c r="J70" s="6">
        <f t="shared" si="6"/>
        <v>0</v>
      </c>
      <c r="K70" s="6"/>
      <c r="L70" s="6">
        <f t="shared" si="36"/>
        <v>0</v>
      </c>
      <c r="M70" s="6"/>
      <c r="N70" s="6">
        <f t="shared" si="7"/>
        <v>0</v>
      </c>
      <c r="O70" s="6"/>
      <c r="P70" s="284">
        <f t="shared" si="37"/>
        <v>0</v>
      </c>
      <c r="Q70" s="6">
        <f t="shared" si="9"/>
        <v>0</v>
      </c>
      <c r="R70" s="6">
        <f t="shared" si="2"/>
        <v>0</v>
      </c>
      <c r="S70" s="6">
        <f t="shared" si="10"/>
        <v>0</v>
      </c>
      <c r="T70" s="6">
        <f t="shared" si="11"/>
        <v>0</v>
      </c>
      <c r="U70" s="6">
        <f t="shared" si="3"/>
        <v>0</v>
      </c>
      <c r="V70" s="6">
        <f t="shared" si="12"/>
        <v>0</v>
      </c>
      <c r="W70" s="283">
        <f t="shared" si="13"/>
        <v>0</v>
      </c>
      <c r="X70" s="13">
        <f t="shared" si="44"/>
        <v>0</v>
      </c>
      <c r="Y70" s="6">
        <f t="shared" si="45"/>
        <v>0</v>
      </c>
      <c r="Z70" s="6">
        <f t="shared" si="46"/>
        <v>0</v>
      </c>
      <c r="AA70" s="284">
        <f t="shared" si="47"/>
        <v>0</v>
      </c>
      <c r="AB70" s="13">
        <f t="shared" si="48"/>
        <v>0</v>
      </c>
      <c r="AC70" s="285" t="e">
        <f t="shared" si="49"/>
        <v>#DIV/0!</v>
      </c>
    </row>
    <row r="71" spans="1:29" ht="30" x14ac:dyDescent="0.25">
      <c r="A71" s="279" t="str">
        <f>+'PRIORIZACIÓN (2)'!B73</f>
        <v>Unidad Auditable 63</v>
      </c>
      <c r="B71" s="295" t="str">
        <f>+IF('PRIORIZACIÓN (2)'!I73&gt;0%,"YA CUENTA CON PONDERACIÓN DE RIESGOS, NO DILIGENCIAR ANALISIS OCI", "DILIGENCIE ANALISIS OCI PARA ESTA UNIDAD AUDITABLE")</f>
        <v>DILIGENCIE ANALISIS OCI PARA ESTA UNIDAD AUDITABLE</v>
      </c>
      <c r="C71" s="286"/>
      <c r="D71" s="6">
        <f t="shared" si="4"/>
        <v>0</v>
      </c>
      <c r="E71" s="6"/>
      <c r="F71" s="6">
        <f t="shared" si="35"/>
        <v>0</v>
      </c>
      <c r="G71" s="287"/>
      <c r="H71" s="6">
        <f t="shared" si="5"/>
        <v>0</v>
      </c>
      <c r="I71" s="287"/>
      <c r="J71" s="6">
        <f t="shared" si="6"/>
        <v>0</v>
      </c>
      <c r="K71" s="6"/>
      <c r="L71" s="6">
        <f t="shared" si="36"/>
        <v>0</v>
      </c>
      <c r="M71" s="6"/>
      <c r="N71" s="6">
        <f t="shared" si="7"/>
        <v>0</v>
      </c>
      <c r="O71" s="6"/>
      <c r="P71" s="284">
        <f t="shared" si="37"/>
        <v>0</v>
      </c>
      <c r="Q71" s="6">
        <f t="shared" si="9"/>
        <v>0</v>
      </c>
      <c r="R71" s="6">
        <f t="shared" si="2"/>
        <v>0</v>
      </c>
      <c r="S71" s="6">
        <f t="shared" si="10"/>
        <v>0</v>
      </c>
      <c r="T71" s="6">
        <f t="shared" si="11"/>
        <v>0</v>
      </c>
      <c r="U71" s="6">
        <f t="shared" si="3"/>
        <v>0</v>
      </c>
      <c r="V71" s="6">
        <f t="shared" si="12"/>
        <v>0</v>
      </c>
      <c r="W71" s="283">
        <f t="shared" si="13"/>
        <v>0</v>
      </c>
      <c r="X71" s="13">
        <f t="shared" si="44"/>
        <v>0</v>
      </c>
      <c r="Y71" s="6">
        <f t="shared" si="45"/>
        <v>0</v>
      </c>
      <c r="Z71" s="6">
        <f t="shared" si="46"/>
        <v>0</v>
      </c>
      <c r="AA71" s="284">
        <f t="shared" si="47"/>
        <v>0</v>
      </c>
      <c r="AB71" s="13">
        <f t="shared" si="48"/>
        <v>0</v>
      </c>
      <c r="AC71" s="285" t="e">
        <f t="shared" si="49"/>
        <v>#DIV/0!</v>
      </c>
    </row>
    <row r="72" spans="1:29" ht="30" x14ac:dyDescent="0.25">
      <c r="A72" s="279" t="str">
        <f>+'PRIORIZACIÓN (2)'!B74</f>
        <v>Unidad Auditable 64</v>
      </c>
      <c r="B72" s="295" t="str">
        <f>+IF('PRIORIZACIÓN (2)'!I74&gt;0%,"YA CUENTA CON PONDERACIÓN DE RIESGOS, NO DILIGENCIAR ANALISIS OCI", "DILIGENCIE ANALISIS OCI PARA ESTA UNIDAD AUDITABLE")</f>
        <v>DILIGENCIE ANALISIS OCI PARA ESTA UNIDAD AUDITABLE</v>
      </c>
      <c r="C72" s="286"/>
      <c r="D72" s="6">
        <f t="shared" si="4"/>
        <v>0</v>
      </c>
      <c r="E72" s="6"/>
      <c r="F72" s="6">
        <f t="shared" si="35"/>
        <v>0</v>
      </c>
      <c r="G72" s="287"/>
      <c r="H72" s="6">
        <f t="shared" si="5"/>
        <v>0</v>
      </c>
      <c r="I72" s="287"/>
      <c r="J72" s="6">
        <f t="shared" si="6"/>
        <v>0</v>
      </c>
      <c r="K72" s="6"/>
      <c r="L72" s="6">
        <f t="shared" si="36"/>
        <v>0</v>
      </c>
      <c r="M72" s="6"/>
      <c r="N72" s="6">
        <f t="shared" si="7"/>
        <v>0</v>
      </c>
      <c r="O72" s="6"/>
      <c r="P72" s="284">
        <f t="shared" si="37"/>
        <v>0</v>
      </c>
      <c r="Q72" s="6">
        <f t="shared" si="9"/>
        <v>0</v>
      </c>
      <c r="R72" s="6">
        <f t="shared" si="2"/>
        <v>0</v>
      </c>
      <c r="S72" s="6">
        <f t="shared" si="10"/>
        <v>0</v>
      </c>
      <c r="T72" s="6">
        <f t="shared" si="11"/>
        <v>0</v>
      </c>
      <c r="U72" s="6">
        <f t="shared" si="3"/>
        <v>0</v>
      </c>
      <c r="V72" s="6">
        <f t="shared" si="12"/>
        <v>0</v>
      </c>
      <c r="W72" s="283">
        <f t="shared" si="13"/>
        <v>0</v>
      </c>
      <c r="X72" s="13">
        <f t="shared" si="44"/>
        <v>0</v>
      </c>
      <c r="Y72" s="6">
        <f t="shared" si="45"/>
        <v>0</v>
      </c>
      <c r="Z72" s="6">
        <f t="shared" si="46"/>
        <v>0</v>
      </c>
      <c r="AA72" s="284">
        <f t="shared" si="47"/>
        <v>0</v>
      </c>
      <c r="AB72" s="13">
        <f t="shared" si="48"/>
        <v>0</v>
      </c>
      <c r="AC72" s="285" t="e">
        <f t="shared" si="49"/>
        <v>#DIV/0!</v>
      </c>
    </row>
    <row r="73" spans="1:29" ht="30" x14ac:dyDescent="0.25">
      <c r="A73" s="279" t="str">
        <f>+'PRIORIZACIÓN (2)'!B75</f>
        <v>Unidad Auditable 65</v>
      </c>
      <c r="B73" s="295" t="str">
        <f>+IF('PRIORIZACIÓN (2)'!I75&gt;0%,"YA CUENTA CON PONDERACIÓN DE RIESGOS, NO DILIGENCIAR ANALISIS OCI", "DILIGENCIE ANALISIS OCI PARA ESTA UNIDAD AUDITABLE")</f>
        <v>DILIGENCIE ANALISIS OCI PARA ESTA UNIDAD AUDITABLE</v>
      </c>
      <c r="C73" s="286"/>
      <c r="D73" s="6">
        <f t="shared" si="4"/>
        <v>0</v>
      </c>
      <c r="E73" s="6"/>
      <c r="F73" s="6">
        <f t="shared" si="35"/>
        <v>0</v>
      </c>
      <c r="G73" s="287"/>
      <c r="H73" s="6">
        <f t="shared" si="5"/>
        <v>0</v>
      </c>
      <c r="I73" s="287"/>
      <c r="J73" s="6">
        <f t="shared" si="6"/>
        <v>0</v>
      </c>
      <c r="K73" s="6"/>
      <c r="L73" s="6">
        <f t="shared" si="36"/>
        <v>0</v>
      </c>
      <c r="M73" s="6"/>
      <c r="N73" s="6">
        <f t="shared" si="7"/>
        <v>0</v>
      </c>
      <c r="O73" s="6"/>
      <c r="P73" s="284">
        <f t="shared" si="37"/>
        <v>0</v>
      </c>
      <c r="Q73" s="6">
        <f t="shared" si="9"/>
        <v>0</v>
      </c>
      <c r="R73" s="6">
        <f t="shared" ref="R73:R88" si="50">IF($E73="3 días","E",IF($E73="2 días","A",IF($E73="1 días","M",IF($E73="Varias horas","B",0))))</f>
        <v>0</v>
      </c>
      <c r="S73" s="6">
        <f t="shared" si="10"/>
        <v>0</v>
      </c>
      <c r="T73" s="6">
        <f t="shared" si="11"/>
        <v>0</v>
      </c>
      <c r="U73" s="6">
        <f t="shared" ref="U73:U88" si="51">IF($K73="Hechos de Corrupción","E",IF($K73="Incumplimiento de servicios","A",IF($K73="Retrasos en los servicios","M",IF($K73="Quejas por incumplimientos o retrasos","B",0))))</f>
        <v>0</v>
      </c>
      <c r="V73" s="6">
        <f t="shared" si="12"/>
        <v>0</v>
      </c>
      <c r="W73" s="283">
        <f t="shared" si="13"/>
        <v>0</v>
      </c>
      <c r="X73" s="13">
        <f t="shared" si="44"/>
        <v>0</v>
      </c>
      <c r="Y73" s="6">
        <f t="shared" si="45"/>
        <v>0</v>
      </c>
      <c r="Z73" s="6">
        <f t="shared" si="46"/>
        <v>0</v>
      </c>
      <c r="AA73" s="284">
        <f t="shared" si="47"/>
        <v>0</v>
      </c>
      <c r="AB73" s="13">
        <f t="shared" si="48"/>
        <v>0</v>
      </c>
      <c r="AC73" s="285" t="e">
        <f t="shared" si="49"/>
        <v>#DIV/0!</v>
      </c>
    </row>
    <row r="74" spans="1:29" ht="30" x14ac:dyDescent="0.25">
      <c r="A74" s="279" t="str">
        <f>+'PRIORIZACIÓN (2)'!B76</f>
        <v>Unidad Auditable 66</v>
      </c>
      <c r="B74" s="295" t="str">
        <f>+IF('PRIORIZACIÓN (2)'!I76&gt;0%,"YA CUENTA CON PONDERACIÓN DE RIESGOS, NO DILIGENCIAR ANALISIS OCI", "DILIGENCIE ANALISIS OCI PARA ESTA UNIDAD AUDITABLE")</f>
        <v>DILIGENCIE ANALISIS OCI PARA ESTA UNIDAD AUDITABLE</v>
      </c>
      <c r="C74" s="286"/>
      <c r="D74" s="6">
        <f t="shared" ref="D74:D88" si="52">IF($C74="EXTREMA","E",IF($C74="ALTA","A",IF($C74="MEDIA","M",IF($C74="BAJA","B",0))))</f>
        <v>0</v>
      </c>
      <c r="E74" s="6"/>
      <c r="F74" s="6">
        <f t="shared" si="35"/>
        <v>0</v>
      </c>
      <c r="G74" s="287"/>
      <c r="H74" s="6">
        <f t="shared" ref="H74:H88" si="53">IF($G74="EXTREMA","E",IF($G74="ALTA","A",IF($G74="MEDIA","M",IF($G74="BAJA","B",0))))</f>
        <v>0</v>
      </c>
      <c r="I74" s="287"/>
      <c r="J74" s="6">
        <f t="shared" ref="J74:J88" si="54">IF($I74="EXTREMA","E",IF($I74="ALTA","A",IF($I74="MEDIA","M",IF($I74="BAJA","B",0))))</f>
        <v>0</v>
      </c>
      <c r="K74" s="6"/>
      <c r="L74" s="6">
        <f t="shared" si="36"/>
        <v>0</v>
      </c>
      <c r="M74" s="6"/>
      <c r="N74" s="6">
        <f t="shared" ref="N74:N88" si="55">IF($M74="EXTREMA","E",IF($M74="ALTA","A",IF($M74="MEDIA","M",IF($M74="BAJA","B",0))))</f>
        <v>0</v>
      </c>
      <c r="O74" s="6"/>
      <c r="P74" s="284">
        <f t="shared" si="37"/>
        <v>0</v>
      </c>
      <c r="Q74" s="6">
        <f t="shared" ref="Q74:Q88" si="56">IF($C74="EXTREMA","E",IF($C74="ALTA","A",IF($C74="MEDIA","M",IF($C74="BAJA","B",0))))</f>
        <v>0</v>
      </c>
      <c r="R74" s="6">
        <f t="shared" si="50"/>
        <v>0</v>
      </c>
      <c r="S74" s="6">
        <f t="shared" ref="S74:S88" si="57">IF($G74="EXTREMA","E",IF($G74="ALTA","A",IF($G74="MEDIA","M",IF($G74="BAJA","B",0))))</f>
        <v>0</v>
      </c>
      <c r="T74" s="6">
        <f t="shared" ref="T74:T88" si="58">IF($I74="EXTREMA","E",IF($I74="ALTA","A",IF($I74="MEDIA","M",IF($I74="BAJA","B",0))))</f>
        <v>0</v>
      </c>
      <c r="U74" s="6">
        <f t="shared" si="51"/>
        <v>0</v>
      </c>
      <c r="V74" s="6">
        <f t="shared" ref="V74:V88" si="59">IF($M74="EXTREMA","E",IF($M74="ALTA","A",IF($M74="MEDIA","M",IF($M74="BAJA","B",0))))</f>
        <v>0</v>
      </c>
      <c r="W74" s="283">
        <f t="shared" ref="W74:W88" si="60">IF($O74="Critica no recuperable","E",IF($O74="Critica con recuperación parcial","A",IF($O74="Falta de oportunidad para atención usuarios","M",IF($O74="Falta de oportunidad para gestión de los procesos","B",0))))</f>
        <v>0</v>
      </c>
      <c r="X74" s="13">
        <f t="shared" si="44"/>
        <v>0</v>
      </c>
      <c r="Y74" s="6">
        <f t="shared" si="45"/>
        <v>0</v>
      </c>
      <c r="Z74" s="6">
        <f t="shared" si="46"/>
        <v>0</v>
      </c>
      <c r="AA74" s="284">
        <f t="shared" si="47"/>
        <v>0</v>
      </c>
      <c r="AB74" s="13">
        <f t="shared" si="48"/>
        <v>0</v>
      </c>
      <c r="AC74" s="285" t="e">
        <f t="shared" si="49"/>
        <v>#DIV/0!</v>
      </c>
    </row>
    <row r="75" spans="1:29" ht="30" x14ac:dyDescent="0.25">
      <c r="A75" s="279" t="str">
        <f>+'PRIORIZACIÓN (2)'!B77</f>
        <v>Unidad Auditable 67</v>
      </c>
      <c r="B75" s="295" t="str">
        <f>+IF('PRIORIZACIÓN (2)'!I77&gt;0%,"YA CUENTA CON PONDERACIÓN DE RIESGOS, NO DILIGENCIAR ANALISIS OCI", "DILIGENCIE ANALISIS OCI PARA ESTA UNIDAD AUDITABLE")</f>
        <v>DILIGENCIE ANALISIS OCI PARA ESTA UNIDAD AUDITABLE</v>
      </c>
      <c r="C75" s="286"/>
      <c r="D75" s="6">
        <f t="shared" si="52"/>
        <v>0</v>
      </c>
      <c r="E75" s="6"/>
      <c r="F75" s="6">
        <f t="shared" si="35"/>
        <v>0</v>
      </c>
      <c r="G75" s="287"/>
      <c r="H75" s="6">
        <f t="shared" si="53"/>
        <v>0</v>
      </c>
      <c r="I75" s="287"/>
      <c r="J75" s="6">
        <f t="shared" si="54"/>
        <v>0</v>
      </c>
      <c r="K75" s="6"/>
      <c r="L75" s="6">
        <f t="shared" si="36"/>
        <v>0</v>
      </c>
      <c r="M75" s="6"/>
      <c r="N75" s="6">
        <f t="shared" si="55"/>
        <v>0</v>
      </c>
      <c r="O75" s="6"/>
      <c r="P75" s="284">
        <f t="shared" si="37"/>
        <v>0</v>
      </c>
      <c r="Q75" s="6">
        <f t="shared" si="56"/>
        <v>0</v>
      </c>
      <c r="R75" s="6">
        <f t="shared" si="50"/>
        <v>0</v>
      </c>
      <c r="S75" s="6">
        <f t="shared" si="57"/>
        <v>0</v>
      </c>
      <c r="T75" s="6">
        <f t="shared" si="58"/>
        <v>0</v>
      </c>
      <c r="U75" s="6">
        <f t="shared" si="51"/>
        <v>0</v>
      </c>
      <c r="V75" s="6">
        <f t="shared" si="59"/>
        <v>0</v>
      </c>
      <c r="W75" s="283">
        <f t="shared" si="60"/>
        <v>0</v>
      </c>
      <c r="X75" s="13">
        <f t="shared" si="44"/>
        <v>0</v>
      </c>
      <c r="Y75" s="6">
        <f t="shared" si="45"/>
        <v>0</v>
      </c>
      <c r="Z75" s="6">
        <f t="shared" si="46"/>
        <v>0</v>
      </c>
      <c r="AA75" s="284">
        <f t="shared" si="47"/>
        <v>0</v>
      </c>
      <c r="AB75" s="13">
        <f t="shared" si="48"/>
        <v>0</v>
      </c>
      <c r="AC75" s="285" t="e">
        <f t="shared" si="49"/>
        <v>#DIV/0!</v>
      </c>
    </row>
    <row r="76" spans="1:29" ht="30" x14ac:dyDescent="0.25">
      <c r="A76" s="279" t="str">
        <f>+'PRIORIZACIÓN (2)'!B78</f>
        <v>Unidad Auditable 68</v>
      </c>
      <c r="B76" s="295" t="str">
        <f>+IF('PRIORIZACIÓN (2)'!I78&gt;0%,"YA CUENTA CON PONDERACIÓN DE RIESGOS, NO DILIGENCIAR ANALISIS OCI", "DILIGENCIE ANALISIS OCI PARA ESTA UNIDAD AUDITABLE")</f>
        <v>DILIGENCIE ANALISIS OCI PARA ESTA UNIDAD AUDITABLE</v>
      </c>
      <c r="C76" s="286"/>
      <c r="D76" s="6">
        <f t="shared" si="52"/>
        <v>0</v>
      </c>
      <c r="E76" s="6"/>
      <c r="F76" s="6">
        <f t="shared" si="35"/>
        <v>0</v>
      </c>
      <c r="G76" s="287"/>
      <c r="H76" s="6">
        <f t="shared" si="53"/>
        <v>0</v>
      </c>
      <c r="I76" s="287"/>
      <c r="J76" s="6">
        <f t="shared" si="54"/>
        <v>0</v>
      </c>
      <c r="K76" s="6"/>
      <c r="L76" s="6">
        <f t="shared" si="36"/>
        <v>0</v>
      </c>
      <c r="M76" s="6"/>
      <c r="N76" s="6">
        <f t="shared" si="55"/>
        <v>0</v>
      </c>
      <c r="O76" s="6"/>
      <c r="P76" s="284">
        <f t="shared" si="37"/>
        <v>0</v>
      </c>
      <c r="Q76" s="6">
        <f t="shared" si="56"/>
        <v>0</v>
      </c>
      <c r="R76" s="6">
        <f t="shared" si="50"/>
        <v>0</v>
      </c>
      <c r="S76" s="6">
        <f t="shared" si="57"/>
        <v>0</v>
      </c>
      <c r="T76" s="6">
        <f t="shared" si="58"/>
        <v>0</v>
      </c>
      <c r="U76" s="6">
        <f t="shared" si="51"/>
        <v>0</v>
      </c>
      <c r="V76" s="6">
        <f t="shared" si="59"/>
        <v>0</v>
      </c>
      <c r="W76" s="283">
        <f t="shared" si="60"/>
        <v>0</v>
      </c>
      <c r="X76" s="13">
        <f t="shared" si="44"/>
        <v>0</v>
      </c>
      <c r="Y76" s="6">
        <f t="shared" si="45"/>
        <v>0</v>
      </c>
      <c r="Z76" s="6">
        <f t="shared" si="46"/>
        <v>0</v>
      </c>
      <c r="AA76" s="284">
        <f t="shared" si="47"/>
        <v>0</v>
      </c>
      <c r="AB76" s="13">
        <f t="shared" si="48"/>
        <v>0</v>
      </c>
      <c r="AC76" s="285" t="e">
        <f t="shared" si="49"/>
        <v>#DIV/0!</v>
      </c>
    </row>
    <row r="77" spans="1:29" ht="30" x14ac:dyDescent="0.25">
      <c r="A77" s="279" t="str">
        <f>+'PRIORIZACIÓN (2)'!B79</f>
        <v>Unidad Auditable 69</v>
      </c>
      <c r="B77" s="295" t="str">
        <f>+IF('PRIORIZACIÓN (2)'!I79&gt;0%,"YA CUENTA CON PONDERACIÓN DE RIESGOS, NO DILIGENCIAR ANALISIS OCI", "DILIGENCIE ANALISIS OCI PARA ESTA UNIDAD AUDITABLE")</f>
        <v>DILIGENCIE ANALISIS OCI PARA ESTA UNIDAD AUDITABLE</v>
      </c>
      <c r="C77" s="286"/>
      <c r="D77" s="6">
        <f t="shared" si="52"/>
        <v>0</v>
      </c>
      <c r="E77" s="6"/>
      <c r="F77" s="6">
        <f t="shared" si="35"/>
        <v>0</v>
      </c>
      <c r="G77" s="287"/>
      <c r="H77" s="6">
        <f t="shared" si="53"/>
        <v>0</v>
      </c>
      <c r="I77" s="287"/>
      <c r="J77" s="6">
        <f t="shared" si="54"/>
        <v>0</v>
      </c>
      <c r="K77" s="6"/>
      <c r="L77" s="6">
        <f t="shared" si="36"/>
        <v>0</v>
      </c>
      <c r="M77" s="6"/>
      <c r="N77" s="6">
        <f t="shared" si="55"/>
        <v>0</v>
      </c>
      <c r="O77" s="6"/>
      <c r="P77" s="284">
        <f t="shared" si="37"/>
        <v>0</v>
      </c>
      <c r="Q77" s="6">
        <f t="shared" si="56"/>
        <v>0</v>
      </c>
      <c r="R77" s="6">
        <f t="shared" si="50"/>
        <v>0</v>
      </c>
      <c r="S77" s="6">
        <f t="shared" si="57"/>
        <v>0</v>
      </c>
      <c r="T77" s="6">
        <f t="shared" si="58"/>
        <v>0</v>
      </c>
      <c r="U77" s="6">
        <f t="shared" si="51"/>
        <v>0</v>
      </c>
      <c r="V77" s="6">
        <f t="shared" si="59"/>
        <v>0</v>
      </c>
      <c r="W77" s="283">
        <f t="shared" si="60"/>
        <v>0</v>
      </c>
      <c r="X77" s="13">
        <f t="shared" si="44"/>
        <v>0</v>
      </c>
      <c r="Y77" s="6">
        <f t="shared" si="45"/>
        <v>0</v>
      </c>
      <c r="Z77" s="6">
        <f t="shared" si="46"/>
        <v>0</v>
      </c>
      <c r="AA77" s="284">
        <f t="shared" si="47"/>
        <v>0</v>
      </c>
      <c r="AB77" s="13">
        <f t="shared" si="48"/>
        <v>0</v>
      </c>
      <c r="AC77" s="285" t="e">
        <f t="shared" si="49"/>
        <v>#DIV/0!</v>
      </c>
    </row>
    <row r="78" spans="1:29" ht="30" x14ac:dyDescent="0.25">
      <c r="A78" s="279" t="str">
        <f>+'PRIORIZACIÓN (2)'!B80</f>
        <v>Unidad Auditable 70</v>
      </c>
      <c r="B78" s="295" t="str">
        <f>+IF('PRIORIZACIÓN (2)'!I80&gt;0%,"YA CUENTA CON PONDERACIÓN DE RIESGOS, NO DILIGENCIAR ANALISIS OCI", "DILIGENCIE ANALISIS OCI PARA ESTA UNIDAD AUDITABLE")</f>
        <v>DILIGENCIE ANALISIS OCI PARA ESTA UNIDAD AUDITABLE</v>
      </c>
      <c r="C78" s="286"/>
      <c r="D78" s="6">
        <f t="shared" si="52"/>
        <v>0</v>
      </c>
      <c r="E78" s="6"/>
      <c r="F78" s="6">
        <f t="shared" si="35"/>
        <v>0</v>
      </c>
      <c r="G78" s="287"/>
      <c r="H78" s="6">
        <f t="shared" si="53"/>
        <v>0</v>
      </c>
      <c r="I78" s="287"/>
      <c r="J78" s="6">
        <f t="shared" si="54"/>
        <v>0</v>
      </c>
      <c r="K78" s="6"/>
      <c r="L78" s="6">
        <f t="shared" si="36"/>
        <v>0</v>
      </c>
      <c r="M78" s="6"/>
      <c r="N78" s="6">
        <f t="shared" si="55"/>
        <v>0</v>
      </c>
      <c r="O78" s="6"/>
      <c r="P78" s="284">
        <f t="shared" si="37"/>
        <v>0</v>
      </c>
      <c r="Q78" s="6">
        <f t="shared" si="56"/>
        <v>0</v>
      </c>
      <c r="R78" s="6">
        <f t="shared" si="50"/>
        <v>0</v>
      </c>
      <c r="S78" s="6">
        <f t="shared" si="57"/>
        <v>0</v>
      </c>
      <c r="T78" s="6">
        <f t="shared" si="58"/>
        <v>0</v>
      </c>
      <c r="U78" s="6">
        <f t="shared" si="51"/>
        <v>0</v>
      </c>
      <c r="V78" s="6">
        <f t="shared" si="59"/>
        <v>0</v>
      </c>
      <c r="W78" s="283">
        <f t="shared" si="60"/>
        <v>0</v>
      </c>
      <c r="X78" s="13">
        <f t="shared" si="44"/>
        <v>0</v>
      </c>
      <c r="Y78" s="6">
        <f t="shared" si="45"/>
        <v>0</v>
      </c>
      <c r="Z78" s="6">
        <f t="shared" si="46"/>
        <v>0</v>
      </c>
      <c r="AA78" s="284">
        <f t="shared" si="47"/>
        <v>0</v>
      </c>
      <c r="AB78" s="13">
        <f t="shared" si="48"/>
        <v>0</v>
      </c>
      <c r="AC78" s="285" t="e">
        <f t="shared" si="49"/>
        <v>#DIV/0!</v>
      </c>
    </row>
    <row r="79" spans="1:29" ht="30" x14ac:dyDescent="0.25">
      <c r="A79" s="279" t="str">
        <f>+'PRIORIZACIÓN (2)'!B81</f>
        <v>Unidad Auditable 71</v>
      </c>
      <c r="B79" s="295" t="str">
        <f>+IF('PRIORIZACIÓN (2)'!I81&gt;0%,"YA CUENTA CON PONDERACIÓN DE RIESGOS, NO DILIGENCIAR ANALISIS OCI", "DILIGENCIE ANALISIS OCI PARA ESTA UNIDAD AUDITABLE")</f>
        <v>DILIGENCIE ANALISIS OCI PARA ESTA UNIDAD AUDITABLE</v>
      </c>
      <c r="C79" s="286"/>
      <c r="D79" s="6">
        <f t="shared" si="52"/>
        <v>0</v>
      </c>
      <c r="E79" s="6"/>
      <c r="F79" s="6">
        <f t="shared" si="35"/>
        <v>0</v>
      </c>
      <c r="G79" s="287"/>
      <c r="H79" s="6">
        <f t="shared" si="53"/>
        <v>0</v>
      </c>
      <c r="I79" s="287"/>
      <c r="J79" s="6">
        <f t="shared" si="54"/>
        <v>0</v>
      </c>
      <c r="K79" s="6"/>
      <c r="L79" s="6">
        <f t="shared" si="36"/>
        <v>0</v>
      </c>
      <c r="M79" s="6"/>
      <c r="N79" s="6">
        <f t="shared" si="55"/>
        <v>0</v>
      </c>
      <c r="O79" s="6"/>
      <c r="P79" s="284">
        <f t="shared" si="37"/>
        <v>0</v>
      </c>
      <c r="Q79" s="6">
        <f t="shared" si="56"/>
        <v>0</v>
      </c>
      <c r="R79" s="6">
        <f t="shared" si="50"/>
        <v>0</v>
      </c>
      <c r="S79" s="6">
        <f t="shared" si="57"/>
        <v>0</v>
      </c>
      <c r="T79" s="6">
        <f t="shared" si="58"/>
        <v>0</v>
      </c>
      <c r="U79" s="6">
        <f t="shared" si="51"/>
        <v>0</v>
      </c>
      <c r="V79" s="6">
        <f t="shared" si="59"/>
        <v>0</v>
      </c>
      <c r="W79" s="283">
        <f t="shared" si="60"/>
        <v>0</v>
      </c>
      <c r="X79" s="13">
        <f t="shared" si="44"/>
        <v>0</v>
      </c>
      <c r="Y79" s="6">
        <f t="shared" si="45"/>
        <v>0</v>
      </c>
      <c r="Z79" s="6">
        <f t="shared" si="46"/>
        <v>0</v>
      </c>
      <c r="AA79" s="284">
        <f t="shared" si="47"/>
        <v>0</v>
      </c>
      <c r="AB79" s="13">
        <f t="shared" si="48"/>
        <v>0</v>
      </c>
      <c r="AC79" s="285" t="e">
        <f t="shared" si="49"/>
        <v>#DIV/0!</v>
      </c>
    </row>
    <row r="80" spans="1:29" ht="30" x14ac:dyDescent="0.25">
      <c r="A80" s="279" t="str">
        <f>+'PRIORIZACIÓN (2)'!B82</f>
        <v>Unidad Auditable 72</v>
      </c>
      <c r="B80" s="295" t="str">
        <f>+IF('PRIORIZACIÓN (2)'!I82&gt;0%,"YA CUENTA CON PONDERACIÓN DE RIESGOS, NO DILIGENCIAR ANALISIS OCI", "DILIGENCIE ANALISIS OCI PARA ESTA UNIDAD AUDITABLE")</f>
        <v>DILIGENCIE ANALISIS OCI PARA ESTA UNIDAD AUDITABLE</v>
      </c>
      <c r="C80" s="286"/>
      <c r="D80" s="6">
        <f t="shared" si="52"/>
        <v>0</v>
      </c>
      <c r="E80" s="6"/>
      <c r="F80" s="6">
        <f t="shared" si="35"/>
        <v>0</v>
      </c>
      <c r="G80" s="287"/>
      <c r="H80" s="6">
        <f t="shared" si="53"/>
        <v>0</v>
      </c>
      <c r="I80" s="287"/>
      <c r="J80" s="6">
        <f t="shared" si="54"/>
        <v>0</v>
      </c>
      <c r="K80" s="6"/>
      <c r="L80" s="6">
        <f t="shared" si="36"/>
        <v>0</v>
      </c>
      <c r="M80" s="6"/>
      <c r="N80" s="6">
        <f t="shared" si="55"/>
        <v>0</v>
      </c>
      <c r="O80" s="6"/>
      <c r="P80" s="284">
        <f t="shared" si="37"/>
        <v>0</v>
      </c>
      <c r="Q80" s="6">
        <f t="shared" si="56"/>
        <v>0</v>
      </c>
      <c r="R80" s="6">
        <f t="shared" si="50"/>
        <v>0</v>
      </c>
      <c r="S80" s="6">
        <f t="shared" si="57"/>
        <v>0</v>
      </c>
      <c r="T80" s="6">
        <f t="shared" si="58"/>
        <v>0</v>
      </c>
      <c r="U80" s="6">
        <f t="shared" si="51"/>
        <v>0</v>
      </c>
      <c r="V80" s="6">
        <f t="shared" si="59"/>
        <v>0</v>
      </c>
      <c r="W80" s="283">
        <f t="shared" si="60"/>
        <v>0</v>
      </c>
      <c r="X80" s="13">
        <f t="shared" si="44"/>
        <v>0</v>
      </c>
      <c r="Y80" s="6">
        <f t="shared" si="45"/>
        <v>0</v>
      </c>
      <c r="Z80" s="6">
        <f t="shared" si="46"/>
        <v>0</v>
      </c>
      <c r="AA80" s="284">
        <f t="shared" si="47"/>
        <v>0</v>
      </c>
      <c r="AB80" s="13">
        <f t="shared" si="48"/>
        <v>0</v>
      </c>
      <c r="AC80" s="285" t="e">
        <f t="shared" si="49"/>
        <v>#DIV/0!</v>
      </c>
    </row>
    <row r="81" spans="1:29" ht="30" x14ac:dyDescent="0.25">
      <c r="A81" s="279" t="str">
        <f>+'PRIORIZACIÓN (2)'!B83</f>
        <v>Unidad Auditable 73</v>
      </c>
      <c r="B81" s="295" t="str">
        <f>+IF('PRIORIZACIÓN (2)'!I83&gt;0%,"YA CUENTA CON PONDERACIÓN DE RIESGOS, NO DILIGENCIAR ANALISIS OCI", "DILIGENCIE ANALISIS OCI PARA ESTA UNIDAD AUDITABLE")</f>
        <v>DILIGENCIE ANALISIS OCI PARA ESTA UNIDAD AUDITABLE</v>
      </c>
      <c r="C81" s="286"/>
      <c r="D81" s="6">
        <f t="shared" si="52"/>
        <v>0</v>
      </c>
      <c r="E81" s="6"/>
      <c r="F81" s="6">
        <f t="shared" si="35"/>
        <v>0</v>
      </c>
      <c r="G81" s="287"/>
      <c r="H81" s="6">
        <f t="shared" si="53"/>
        <v>0</v>
      </c>
      <c r="I81" s="287"/>
      <c r="J81" s="6">
        <f t="shared" si="54"/>
        <v>0</v>
      </c>
      <c r="K81" s="6"/>
      <c r="L81" s="6">
        <f t="shared" si="36"/>
        <v>0</v>
      </c>
      <c r="M81" s="6"/>
      <c r="N81" s="6">
        <f t="shared" si="55"/>
        <v>0</v>
      </c>
      <c r="O81" s="6"/>
      <c r="P81" s="284">
        <f t="shared" si="37"/>
        <v>0</v>
      </c>
      <c r="Q81" s="6">
        <f t="shared" si="56"/>
        <v>0</v>
      </c>
      <c r="R81" s="6">
        <f t="shared" si="50"/>
        <v>0</v>
      </c>
      <c r="S81" s="6">
        <f t="shared" si="57"/>
        <v>0</v>
      </c>
      <c r="T81" s="6">
        <f t="shared" si="58"/>
        <v>0</v>
      </c>
      <c r="U81" s="6">
        <f t="shared" si="51"/>
        <v>0</v>
      </c>
      <c r="V81" s="6">
        <f t="shared" si="59"/>
        <v>0</v>
      </c>
      <c r="W81" s="283">
        <f t="shared" si="60"/>
        <v>0</v>
      </c>
      <c r="X81" s="13">
        <f t="shared" si="44"/>
        <v>0</v>
      </c>
      <c r="Y81" s="6">
        <f t="shared" si="45"/>
        <v>0</v>
      </c>
      <c r="Z81" s="6">
        <f t="shared" si="46"/>
        <v>0</v>
      </c>
      <c r="AA81" s="284">
        <f t="shared" si="47"/>
        <v>0</v>
      </c>
      <c r="AB81" s="13">
        <f t="shared" si="48"/>
        <v>0</v>
      </c>
      <c r="AC81" s="285" t="e">
        <f t="shared" si="49"/>
        <v>#DIV/0!</v>
      </c>
    </row>
    <row r="82" spans="1:29" ht="30" x14ac:dyDescent="0.25">
      <c r="A82" s="279" t="str">
        <f>+'PRIORIZACIÓN (2)'!B84</f>
        <v>Unidad Auditable 74</v>
      </c>
      <c r="B82" s="295" t="str">
        <f>+IF('PRIORIZACIÓN (2)'!I84&gt;0%,"YA CUENTA CON PONDERACIÓN DE RIESGOS, NO DILIGENCIAR ANALISIS OCI", "DILIGENCIE ANALISIS OCI PARA ESTA UNIDAD AUDITABLE")</f>
        <v>DILIGENCIE ANALISIS OCI PARA ESTA UNIDAD AUDITABLE</v>
      </c>
      <c r="C82" s="286"/>
      <c r="D82" s="6">
        <f t="shared" si="52"/>
        <v>0</v>
      </c>
      <c r="E82" s="6"/>
      <c r="F82" s="6">
        <f t="shared" si="35"/>
        <v>0</v>
      </c>
      <c r="G82" s="287"/>
      <c r="H82" s="6">
        <f t="shared" si="53"/>
        <v>0</v>
      </c>
      <c r="I82" s="287"/>
      <c r="J82" s="6">
        <f t="shared" si="54"/>
        <v>0</v>
      </c>
      <c r="K82" s="6"/>
      <c r="L82" s="6">
        <f t="shared" si="36"/>
        <v>0</v>
      </c>
      <c r="M82" s="6"/>
      <c r="N82" s="6">
        <f t="shared" si="55"/>
        <v>0</v>
      </c>
      <c r="O82" s="6"/>
      <c r="P82" s="284">
        <f t="shared" si="37"/>
        <v>0</v>
      </c>
      <c r="Q82" s="6">
        <f t="shared" si="56"/>
        <v>0</v>
      </c>
      <c r="R82" s="6">
        <f t="shared" si="50"/>
        <v>0</v>
      </c>
      <c r="S82" s="6">
        <f t="shared" si="57"/>
        <v>0</v>
      </c>
      <c r="T82" s="6">
        <f t="shared" si="58"/>
        <v>0</v>
      </c>
      <c r="U82" s="6">
        <f t="shared" si="51"/>
        <v>0</v>
      </c>
      <c r="V82" s="6">
        <f t="shared" si="59"/>
        <v>0</v>
      </c>
      <c r="W82" s="283">
        <f t="shared" si="60"/>
        <v>0</v>
      </c>
      <c r="X82" s="13">
        <f t="shared" si="44"/>
        <v>0</v>
      </c>
      <c r="Y82" s="6">
        <f t="shared" si="45"/>
        <v>0</v>
      </c>
      <c r="Z82" s="6">
        <f t="shared" si="46"/>
        <v>0</v>
      </c>
      <c r="AA82" s="284">
        <f t="shared" si="47"/>
        <v>0</v>
      </c>
      <c r="AB82" s="13">
        <f t="shared" si="48"/>
        <v>0</v>
      </c>
      <c r="AC82" s="285" t="e">
        <f t="shared" si="49"/>
        <v>#DIV/0!</v>
      </c>
    </row>
    <row r="83" spans="1:29" ht="30" x14ac:dyDescent="0.25">
      <c r="A83" s="279" t="str">
        <f>+'PRIORIZACIÓN (2)'!B85</f>
        <v>Unidad Auditable 75</v>
      </c>
      <c r="B83" s="295" t="str">
        <f>+IF('PRIORIZACIÓN (2)'!I85&gt;0%,"YA CUENTA CON PONDERACIÓN DE RIESGOS, NO DILIGENCIAR ANALISIS OCI", "DILIGENCIE ANALISIS OCI PARA ESTA UNIDAD AUDITABLE")</f>
        <v>DILIGENCIE ANALISIS OCI PARA ESTA UNIDAD AUDITABLE</v>
      </c>
      <c r="C83" s="286"/>
      <c r="D83" s="6">
        <f t="shared" si="52"/>
        <v>0</v>
      </c>
      <c r="E83" s="6"/>
      <c r="F83" s="6">
        <f t="shared" si="35"/>
        <v>0</v>
      </c>
      <c r="G83" s="287"/>
      <c r="H83" s="6">
        <f t="shared" si="53"/>
        <v>0</v>
      </c>
      <c r="I83" s="287"/>
      <c r="J83" s="6">
        <f t="shared" si="54"/>
        <v>0</v>
      </c>
      <c r="K83" s="6"/>
      <c r="L83" s="6">
        <f t="shared" si="36"/>
        <v>0</v>
      </c>
      <c r="M83" s="6"/>
      <c r="N83" s="6">
        <f t="shared" si="55"/>
        <v>0</v>
      </c>
      <c r="O83" s="6"/>
      <c r="P83" s="284">
        <f t="shared" si="37"/>
        <v>0</v>
      </c>
      <c r="Q83" s="6">
        <f t="shared" si="56"/>
        <v>0</v>
      </c>
      <c r="R83" s="6">
        <f t="shared" si="50"/>
        <v>0</v>
      </c>
      <c r="S83" s="6">
        <f t="shared" si="57"/>
        <v>0</v>
      </c>
      <c r="T83" s="6">
        <f t="shared" si="58"/>
        <v>0</v>
      </c>
      <c r="U83" s="6">
        <f t="shared" si="51"/>
        <v>0</v>
      </c>
      <c r="V83" s="6">
        <f t="shared" si="59"/>
        <v>0</v>
      </c>
      <c r="W83" s="283">
        <f t="shared" si="60"/>
        <v>0</v>
      </c>
      <c r="X83" s="13">
        <f t="shared" si="44"/>
        <v>0</v>
      </c>
      <c r="Y83" s="6">
        <f t="shared" si="45"/>
        <v>0</v>
      </c>
      <c r="Z83" s="6">
        <f t="shared" si="46"/>
        <v>0</v>
      </c>
      <c r="AA83" s="284">
        <f t="shared" si="47"/>
        <v>0</v>
      </c>
      <c r="AB83" s="13">
        <f t="shared" si="48"/>
        <v>0</v>
      </c>
      <c r="AC83" s="285" t="e">
        <f t="shared" si="49"/>
        <v>#DIV/0!</v>
      </c>
    </row>
    <row r="84" spans="1:29" ht="30" x14ac:dyDescent="0.25">
      <c r="A84" s="279" t="str">
        <f>+'PRIORIZACIÓN (2)'!B86</f>
        <v>Unidad Auditable 76</v>
      </c>
      <c r="B84" s="295" t="str">
        <f>+IF('PRIORIZACIÓN (2)'!I86&gt;0%,"YA CUENTA CON PONDERACIÓN DE RIESGOS, NO DILIGENCIAR ANALISIS OCI", "DILIGENCIE ANALISIS OCI PARA ESTA UNIDAD AUDITABLE")</f>
        <v>DILIGENCIE ANALISIS OCI PARA ESTA UNIDAD AUDITABLE</v>
      </c>
      <c r="C84" s="286"/>
      <c r="D84" s="6">
        <f t="shared" si="52"/>
        <v>0</v>
      </c>
      <c r="E84" s="6"/>
      <c r="F84" s="6">
        <f t="shared" si="35"/>
        <v>0</v>
      </c>
      <c r="G84" s="287"/>
      <c r="H84" s="6">
        <f t="shared" si="53"/>
        <v>0</v>
      </c>
      <c r="I84" s="287"/>
      <c r="J84" s="6">
        <f t="shared" si="54"/>
        <v>0</v>
      </c>
      <c r="K84" s="6"/>
      <c r="L84" s="6">
        <f t="shared" si="36"/>
        <v>0</v>
      </c>
      <c r="M84" s="6"/>
      <c r="N84" s="6">
        <f t="shared" si="55"/>
        <v>0</v>
      </c>
      <c r="O84" s="6"/>
      <c r="P84" s="284">
        <f t="shared" si="37"/>
        <v>0</v>
      </c>
      <c r="Q84" s="6">
        <f t="shared" si="56"/>
        <v>0</v>
      </c>
      <c r="R84" s="6">
        <f t="shared" si="50"/>
        <v>0</v>
      </c>
      <c r="S84" s="6">
        <f t="shared" si="57"/>
        <v>0</v>
      </c>
      <c r="T84" s="6">
        <f t="shared" si="58"/>
        <v>0</v>
      </c>
      <c r="U84" s="6">
        <f t="shared" si="51"/>
        <v>0</v>
      </c>
      <c r="V84" s="6">
        <f t="shared" si="59"/>
        <v>0</v>
      </c>
      <c r="W84" s="283">
        <f t="shared" si="60"/>
        <v>0</v>
      </c>
      <c r="X84" s="13">
        <f t="shared" si="44"/>
        <v>0</v>
      </c>
      <c r="Y84" s="6">
        <f t="shared" si="45"/>
        <v>0</v>
      </c>
      <c r="Z84" s="6">
        <f t="shared" si="46"/>
        <v>0</v>
      </c>
      <c r="AA84" s="284">
        <f t="shared" si="47"/>
        <v>0</v>
      </c>
      <c r="AB84" s="13">
        <f t="shared" si="48"/>
        <v>0</v>
      </c>
      <c r="AC84" s="285" t="e">
        <f t="shared" si="49"/>
        <v>#DIV/0!</v>
      </c>
    </row>
    <row r="85" spans="1:29" ht="30" x14ac:dyDescent="0.25">
      <c r="A85" s="279" t="str">
        <f>+'PRIORIZACIÓN (2)'!B87</f>
        <v>Unidad Auditable 77</v>
      </c>
      <c r="B85" s="295" t="str">
        <f>+IF('PRIORIZACIÓN (2)'!I87&gt;0%,"YA CUENTA CON PONDERACIÓN DE RIESGOS, NO DILIGENCIAR ANALISIS OCI", "DILIGENCIE ANALISIS OCI PARA ESTA UNIDAD AUDITABLE")</f>
        <v>DILIGENCIE ANALISIS OCI PARA ESTA UNIDAD AUDITABLE</v>
      </c>
      <c r="C85" s="286"/>
      <c r="D85" s="6">
        <f t="shared" si="52"/>
        <v>0</v>
      </c>
      <c r="E85" s="6"/>
      <c r="F85" s="6">
        <f t="shared" si="35"/>
        <v>0</v>
      </c>
      <c r="G85" s="287"/>
      <c r="H85" s="6">
        <f t="shared" si="53"/>
        <v>0</v>
      </c>
      <c r="I85" s="287"/>
      <c r="J85" s="6">
        <f t="shared" si="54"/>
        <v>0</v>
      </c>
      <c r="K85" s="6"/>
      <c r="L85" s="6">
        <f t="shared" si="36"/>
        <v>0</v>
      </c>
      <c r="M85" s="6"/>
      <c r="N85" s="6">
        <f t="shared" si="55"/>
        <v>0</v>
      </c>
      <c r="O85" s="6"/>
      <c r="P85" s="284">
        <f t="shared" si="37"/>
        <v>0</v>
      </c>
      <c r="Q85" s="6">
        <f t="shared" si="56"/>
        <v>0</v>
      </c>
      <c r="R85" s="6">
        <f t="shared" si="50"/>
        <v>0</v>
      </c>
      <c r="S85" s="6">
        <f t="shared" si="57"/>
        <v>0</v>
      </c>
      <c r="T85" s="6">
        <f t="shared" si="58"/>
        <v>0</v>
      </c>
      <c r="U85" s="6">
        <f t="shared" si="51"/>
        <v>0</v>
      </c>
      <c r="V85" s="6">
        <f t="shared" si="59"/>
        <v>0</v>
      </c>
      <c r="W85" s="283">
        <f t="shared" si="60"/>
        <v>0</v>
      </c>
      <c r="X85" s="13">
        <f t="shared" si="44"/>
        <v>0</v>
      </c>
      <c r="Y85" s="6">
        <f t="shared" si="45"/>
        <v>0</v>
      </c>
      <c r="Z85" s="6">
        <f t="shared" si="46"/>
        <v>0</v>
      </c>
      <c r="AA85" s="284">
        <f t="shared" si="47"/>
        <v>0</v>
      </c>
      <c r="AB85" s="13">
        <f t="shared" si="48"/>
        <v>0</v>
      </c>
      <c r="AC85" s="285" t="e">
        <f t="shared" si="49"/>
        <v>#DIV/0!</v>
      </c>
    </row>
    <row r="86" spans="1:29" ht="30" x14ac:dyDescent="0.25">
      <c r="A86" s="279" t="str">
        <f>+'PRIORIZACIÓN (2)'!B88</f>
        <v>Unidad Auditable 78</v>
      </c>
      <c r="B86" s="295" t="str">
        <f>+IF('PRIORIZACIÓN (2)'!I88&gt;0%,"YA CUENTA CON PONDERACIÓN DE RIESGOS, NO DILIGENCIAR ANALISIS OCI", "DILIGENCIE ANALISIS OCI PARA ESTA UNIDAD AUDITABLE")</f>
        <v>DILIGENCIE ANALISIS OCI PARA ESTA UNIDAD AUDITABLE</v>
      </c>
      <c r="C86" s="286"/>
      <c r="D86" s="6">
        <f t="shared" si="52"/>
        <v>0</v>
      </c>
      <c r="E86" s="6"/>
      <c r="F86" s="6">
        <f t="shared" si="35"/>
        <v>0</v>
      </c>
      <c r="G86" s="287"/>
      <c r="H86" s="6">
        <f t="shared" si="53"/>
        <v>0</v>
      </c>
      <c r="I86" s="287"/>
      <c r="J86" s="6">
        <f t="shared" si="54"/>
        <v>0</v>
      </c>
      <c r="K86" s="6"/>
      <c r="L86" s="6">
        <f t="shared" si="36"/>
        <v>0</v>
      </c>
      <c r="M86" s="6"/>
      <c r="N86" s="6">
        <f t="shared" si="55"/>
        <v>0</v>
      </c>
      <c r="O86" s="6"/>
      <c r="P86" s="284">
        <f t="shared" si="37"/>
        <v>0</v>
      </c>
      <c r="Q86" s="6">
        <f t="shared" si="56"/>
        <v>0</v>
      </c>
      <c r="R86" s="6">
        <f t="shared" si="50"/>
        <v>0</v>
      </c>
      <c r="S86" s="6">
        <f t="shared" si="57"/>
        <v>0</v>
      </c>
      <c r="T86" s="6">
        <f t="shared" si="58"/>
        <v>0</v>
      </c>
      <c r="U86" s="6">
        <f t="shared" si="51"/>
        <v>0</v>
      </c>
      <c r="V86" s="6">
        <f t="shared" si="59"/>
        <v>0</v>
      </c>
      <c r="W86" s="283">
        <f t="shared" si="60"/>
        <v>0</v>
      </c>
      <c r="X86" s="13">
        <f t="shared" si="44"/>
        <v>0</v>
      </c>
      <c r="Y86" s="6">
        <f t="shared" si="45"/>
        <v>0</v>
      </c>
      <c r="Z86" s="6">
        <f t="shared" si="46"/>
        <v>0</v>
      </c>
      <c r="AA86" s="284">
        <f t="shared" si="47"/>
        <v>0</v>
      </c>
      <c r="AB86" s="13">
        <f t="shared" si="48"/>
        <v>0</v>
      </c>
      <c r="AC86" s="285" t="e">
        <f t="shared" si="49"/>
        <v>#DIV/0!</v>
      </c>
    </row>
    <row r="87" spans="1:29" ht="30" x14ac:dyDescent="0.25">
      <c r="A87" s="279" t="str">
        <f>+'PRIORIZACIÓN (2)'!B89</f>
        <v>Unidad Auditable 79</v>
      </c>
      <c r="B87" s="295" t="str">
        <f>+IF('PRIORIZACIÓN (2)'!I89&gt;0%,"YA CUENTA CON PONDERACIÓN DE RIESGOS, NO DILIGENCIAR ANALISIS OCI", "DILIGENCIE ANALISIS OCI PARA ESTA UNIDAD AUDITABLE")</f>
        <v>DILIGENCIE ANALISIS OCI PARA ESTA UNIDAD AUDITABLE</v>
      </c>
      <c r="C87" s="286"/>
      <c r="D87" s="6">
        <f t="shared" si="52"/>
        <v>0</v>
      </c>
      <c r="E87" s="6"/>
      <c r="F87" s="6">
        <f t="shared" si="35"/>
        <v>0</v>
      </c>
      <c r="G87" s="287"/>
      <c r="H87" s="6">
        <f t="shared" si="53"/>
        <v>0</v>
      </c>
      <c r="I87" s="287"/>
      <c r="J87" s="6">
        <f t="shared" si="54"/>
        <v>0</v>
      </c>
      <c r="K87" s="6"/>
      <c r="L87" s="6">
        <f t="shared" si="36"/>
        <v>0</v>
      </c>
      <c r="M87" s="6"/>
      <c r="N87" s="6">
        <f t="shared" si="55"/>
        <v>0</v>
      </c>
      <c r="O87" s="6"/>
      <c r="P87" s="284">
        <f t="shared" si="37"/>
        <v>0</v>
      </c>
      <c r="Q87" s="6">
        <f t="shared" si="56"/>
        <v>0</v>
      </c>
      <c r="R87" s="6">
        <f t="shared" si="50"/>
        <v>0</v>
      </c>
      <c r="S87" s="6">
        <f t="shared" si="57"/>
        <v>0</v>
      </c>
      <c r="T87" s="6">
        <f t="shared" si="58"/>
        <v>0</v>
      </c>
      <c r="U87" s="6">
        <f t="shared" si="51"/>
        <v>0</v>
      </c>
      <c r="V87" s="6">
        <f t="shared" si="59"/>
        <v>0</v>
      </c>
      <c r="W87" s="283">
        <f t="shared" si="60"/>
        <v>0</v>
      </c>
      <c r="X87" s="13">
        <f t="shared" si="44"/>
        <v>0</v>
      </c>
      <c r="Y87" s="6">
        <f t="shared" si="45"/>
        <v>0</v>
      </c>
      <c r="Z87" s="6">
        <f t="shared" si="46"/>
        <v>0</v>
      </c>
      <c r="AA87" s="284">
        <f t="shared" si="47"/>
        <v>0</v>
      </c>
      <c r="AB87" s="13">
        <f t="shared" si="48"/>
        <v>0</v>
      </c>
      <c r="AC87" s="285" t="e">
        <f t="shared" si="49"/>
        <v>#DIV/0!</v>
      </c>
    </row>
    <row r="88" spans="1:29" ht="30" x14ac:dyDescent="0.25">
      <c r="A88" s="279" t="str">
        <f>+'PRIORIZACIÓN (2)'!B90</f>
        <v>Unidad Auditable 80</v>
      </c>
      <c r="B88" s="295" t="str">
        <f>+IF('PRIORIZACIÓN (2)'!I90&gt;0%,"YA CUENTA CON PONDERACIÓN DE RIESGOS, NO DILIGENCIAR ANALISIS OCI", "DILIGENCIE ANALISIS OCI PARA ESTA UNIDAD AUDITABLE")</f>
        <v>DILIGENCIE ANALISIS OCI PARA ESTA UNIDAD AUDITABLE</v>
      </c>
      <c r="C88" s="286"/>
      <c r="D88" s="6">
        <f t="shared" si="52"/>
        <v>0</v>
      </c>
      <c r="E88" s="6"/>
      <c r="F88" s="6">
        <f t="shared" si="35"/>
        <v>0</v>
      </c>
      <c r="G88" s="287"/>
      <c r="H88" s="6">
        <f t="shared" si="53"/>
        <v>0</v>
      </c>
      <c r="I88" s="287"/>
      <c r="J88" s="6">
        <f t="shared" si="54"/>
        <v>0</v>
      </c>
      <c r="K88" s="6"/>
      <c r="L88" s="6">
        <f t="shared" si="36"/>
        <v>0</v>
      </c>
      <c r="M88" s="6"/>
      <c r="N88" s="6">
        <f t="shared" si="55"/>
        <v>0</v>
      </c>
      <c r="O88" s="6"/>
      <c r="P88" s="284">
        <f t="shared" si="37"/>
        <v>0</v>
      </c>
      <c r="Q88" s="6">
        <f t="shared" si="56"/>
        <v>0</v>
      </c>
      <c r="R88" s="6">
        <f t="shared" si="50"/>
        <v>0</v>
      </c>
      <c r="S88" s="6">
        <f t="shared" si="57"/>
        <v>0</v>
      </c>
      <c r="T88" s="6">
        <f t="shared" si="58"/>
        <v>0</v>
      </c>
      <c r="U88" s="6">
        <f t="shared" si="51"/>
        <v>0</v>
      </c>
      <c r="V88" s="6">
        <f t="shared" si="59"/>
        <v>0</v>
      </c>
      <c r="W88" s="283">
        <f t="shared" si="60"/>
        <v>0</v>
      </c>
      <c r="X88" s="13">
        <f t="shared" si="44"/>
        <v>0</v>
      </c>
      <c r="Y88" s="6">
        <f t="shared" si="45"/>
        <v>0</v>
      </c>
      <c r="Z88" s="6">
        <f t="shared" si="46"/>
        <v>0</v>
      </c>
      <c r="AA88" s="284">
        <f t="shared" si="47"/>
        <v>0</v>
      </c>
      <c r="AB88" s="13">
        <f t="shared" si="48"/>
        <v>0</v>
      </c>
      <c r="AC88" s="285" t="e">
        <f t="shared" si="49"/>
        <v>#DIV/0!</v>
      </c>
    </row>
    <row r="96" spans="1:29" x14ac:dyDescent="0.25">
      <c r="A96" s="296" t="s">
        <v>412</v>
      </c>
      <c r="B96" s="297" t="s">
        <v>413</v>
      </c>
      <c r="C96" s="297" t="s">
        <v>414</v>
      </c>
    </row>
    <row r="97" spans="1:3" x14ac:dyDescent="0.25">
      <c r="A97" s="298" t="s">
        <v>421</v>
      </c>
      <c r="B97" s="299">
        <v>0</v>
      </c>
      <c r="C97" s="300" t="s">
        <v>415</v>
      </c>
    </row>
    <row r="98" spans="1:3" x14ac:dyDescent="0.25">
      <c r="A98" s="298" t="s">
        <v>422</v>
      </c>
      <c r="B98" s="300" t="s">
        <v>416</v>
      </c>
      <c r="C98" s="300" t="s">
        <v>417</v>
      </c>
    </row>
    <row r="99" spans="1:3" x14ac:dyDescent="0.25">
      <c r="A99" s="298" t="s">
        <v>423</v>
      </c>
      <c r="B99" s="300" t="s">
        <v>418</v>
      </c>
      <c r="C99" s="300" t="s">
        <v>419</v>
      </c>
    </row>
    <row r="100" spans="1:3" x14ac:dyDescent="0.25">
      <c r="A100" s="298" t="s">
        <v>424</v>
      </c>
      <c r="B100" s="300" t="s">
        <v>420</v>
      </c>
      <c r="C100" s="301"/>
    </row>
  </sheetData>
  <mergeCells count="36">
    <mergeCell ref="A2:A5"/>
    <mergeCell ref="C2:O5"/>
    <mergeCell ref="AA2:AC5"/>
    <mergeCell ref="Q2:Z2"/>
    <mergeCell ref="Q3:Z3"/>
    <mergeCell ref="Q4:Z4"/>
    <mergeCell ref="Q5:Z5"/>
    <mergeCell ref="R7:R8"/>
    <mergeCell ref="S7:S8"/>
    <mergeCell ref="T7:T8"/>
    <mergeCell ref="U7:U8"/>
    <mergeCell ref="A7:A8"/>
    <mergeCell ref="C7:D7"/>
    <mergeCell ref="E7:F7"/>
    <mergeCell ref="G7:H7"/>
    <mergeCell ref="I7:J7"/>
    <mergeCell ref="K7:L7"/>
    <mergeCell ref="M7:N7"/>
    <mergeCell ref="O7:P7"/>
    <mergeCell ref="B7:B8"/>
    <mergeCell ref="AA7:AA8"/>
    <mergeCell ref="AB7:AB8"/>
    <mergeCell ref="AC7:AC8"/>
    <mergeCell ref="C8:D8"/>
    <mergeCell ref="E8:F8"/>
    <mergeCell ref="G8:H8"/>
    <mergeCell ref="I8:J8"/>
    <mergeCell ref="K8:L8"/>
    <mergeCell ref="M8:N8"/>
    <mergeCell ref="O8:P8"/>
    <mergeCell ref="V7:V8"/>
    <mergeCell ref="W7:W8"/>
    <mergeCell ref="X7:X8"/>
    <mergeCell ref="Y7:Y8"/>
    <mergeCell ref="Z7:Z8"/>
    <mergeCell ref="Q7:Q8"/>
  </mergeCells>
  <conditionalFormatting sqref="AC9">
    <cfRule type="containsText" dxfId="77" priority="52" operator="containsText" text="Moderado">
      <formula>NOT(ISERROR(SEARCH(("Moderado"),(AC9))))</formula>
    </cfRule>
  </conditionalFormatting>
  <conditionalFormatting sqref="AC9">
    <cfRule type="containsText" dxfId="76" priority="53" operator="containsText" text="Alto">
      <formula>NOT(ISERROR(SEARCH(("Alto"),(AC9))))</formula>
    </cfRule>
  </conditionalFormatting>
  <conditionalFormatting sqref="AC9">
    <cfRule type="containsText" dxfId="75" priority="54" operator="containsText" text="Muy Alto">
      <formula>NOT(ISERROR(SEARCH(("Muy Alto"),(AC9))))</formula>
    </cfRule>
  </conditionalFormatting>
  <conditionalFormatting sqref="AC9">
    <cfRule type="containsText" dxfId="74" priority="55" operator="containsText" text="Muy Bajo">
      <formula>NOT(ISERROR(SEARCH(("Muy Bajo"),(AC9))))</formula>
    </cfRule>
  </conditionalFormatting>
  <conditionalFormatting sqref="AC9">
    <cfRule type="containsText" dxfId="73" priority="56" operator="containsText" text="Bajo">
      <formula>NOT(ISERROR(SEARCH(("Bajo"),(AC9))))</formula>
    </cfRule>
  </conditionalFormatting>
  <conditionalFormatting sqref="AC9">
    <cfRule type="containsText" dxfId="72" priority="57" operator="containsText" text="Extremo">
      <formula>NOT(ISERROR(SEARCH(("Extremo"),(AC9))))</formula>
    </cfRule>
  </conditionalFormatting>
  <conditionalFormatting sqref="AC36:AC88">
    <cfRule type="containsText" dxfId="71" priority="46" operator="containsText" text="Moderado">
      <formula>NOT(ISERROR(SEARCH(("Moderado"),(AC36))))</formula>
    </cfRule>
  </conditionalFormatting>
  <conditionalFormatting sqref="AC36:AC88">
    <cfRule type="containsText" dxfId="70" priority="47" operator="containsText" text="Alto">
      <formula>NOT(ISERROR(SEARCH(("Alto"),(AC36))))</formula>
    </cfRule>
  </conditionalFormatting>
  <conditionalFormatting sqref="AC36:AC88">
    <cfRule type="containsText" dxfId="69" priority="48" operator="containsText" text="Muy Alto">
      <formula>NOT(ISERROR(SEARCH(("Muy Alto"),(AC36))))</formula>
    </cfRule>
  </conditionalFormatting>
  <conditionalFormatting sqref="AC36:AC88">
    <cfRule type="containsText" dxfId="68" priority="49" operator="containsText" text="Muy Bajo">
      <formula>NOT(ISERROR(SEARCH(("Muy Bajo"),(AC36))))</formula>
    </cfRule>
  </conditionalFormatting>
  <conditionalFormatting sqref="AC36:AC88">
    <cfRule type="containsText" dxfId="67" priority="50" operator="containsText" text="Bajo">
      <formula>NOT(ISERROR(SEARCH(("Bajo"),(AC36))))</formula>
    </cfRule>
  </conditionalFormatting>
  <conditionalFormatting sqref="AC36:AC88">
    <cfRule type="containsText" dxfId="66" priority="51" operator="containsText" text="Extremo">
      <formula>NOT(ISERROR(SEARCH(("Extremo"),(AC36))))</formula>
    </cfRule>
  </conditionalFormatting>
  <conditionalFormatting sqref="AC18:AC23 AC34:AC35">
    <cfRule type="containsText" dxfId="65" priority="40" operator="containsText" text="Moderado">
      <formula>NOT(ISERROR(SEARCH(("Moderado"),(AC18))))</formula>
    </cfRule>
  </conditionalFormatting>
  <conditionalFormatting sqref="AC18:AC23 AC34:AC35">
    <cfRule type="containsText" dxfId="64" priority="41" operator="containsText" text="Alto">
      <formula>NOT(ISERROR(SEARCH(("Alto"),(AC18))))</formula>
    </cfRule>
  </conditionalFormatting>
  <conditionalFormatting sqref="AC18:AC23 AC34:AC35">
    <cfRule type="containsText" dxfId="63" priority="42" operator="containsText" text="Muy Alto">
      <formula>NOT(ISERROR(SEARCH(("Muy Alto"),(AC18))))</formula>
    </cfRule>
  </conditionalFormatting>
  <conditionalFormatting sqref="AC18:AC23 AC34:AC35">
    <cfRule type="containsText" dxfId="62" priority="43" operator="containsText" text="Muy Bajo">
      <formula>NOT(ISERROR(SEARCH(("Muy Bajo"),(AC18))))</formula>
    </cfRule>
  </conditionalFormatting>
  <conditionalFormatting sqref="AC18:AC23 AC34:AC35">
    <cfRule type="containsText" dxfId="61" priority="44" operator="containsText" text="Bajo">
      <formula>NOT(ISERROR(SEARCH(("Bajo"),(AC18))))</formula>
    </cfRule>
  </conditionalFormatting>
  <conditionalFormatting sqref="AC18:AC23 AC34:AC35">
    <cfRule type="containsText" dxfId="60" priority="45" operator="containsText" text="Extremo">
      <formula>NOT(ISERROR(SEARCH(("Extremo"),(AC18))))</formula>
    </cfRule>
  </conditionalFormatting>
  <conditionalFormatting sqref="AC10:AC17">
    <cfRule type="containsText" dxfId="59" priority="34" operator="containsText" text="Moderado">
      <formula>NOT(ISERROR(SEARCH(("Moderado"),(AC10))))</formula>
    </cfRule>
  </conditionalFormatting>
  <conditionalFormatting sqref="AC10:AC17">
    <cfRule type="containsText" dxfId="58" priority="35" operator="containsText" text="Alto">
      <formula>NOT(ISERROR(SEARCH(("Alto"),(AC10))))</formula>
    </cfRule>
  </conditionalFormatting>
  <conditionalFormatting sqref="AC10:AC17">
    <cfRule type="containsText" dxfId="57" priority="36" operator="containsText" text="Muy Alto">
      <formula>NOT(ISERROR(SEARCH(("Muy Alto"),(AC10))))</formula>
    </cfRule>
  </conditionalFormatting>
  <conditionalFormatting sqref="AC10:AC17">
    <cfRule type="containsText" dxfId="56" priority="37" operator="containsText" text="Muy Bajo">
      <formula>NOT(ISERROR(SEARCH(("Muy Bajo"),(AC10))))</formula>
    </cfRule>
  </conditionalFormatting>
  <conditionalFormatting sqref="AC10:AC17">
    <cfRule type="containsText" dxfId="55" priority="38" operator="containsText" text="Bajo">
      <formula>NOT(ISERROR(SEARCH(("Bajo"),(AC10))))</formula>
    </cfRule>
  </conditionalFormatting>
  <conditionalFormatting sqref="AC10:AC17">
    <cfRule type="containsText" dxfId="54" priority="39" operator="containsText" text="Extremo">
      <formula>NOT(ISERROR(SEARCH(("Extremo"),(AC10))))</formula>
    </cfRule>
  </conditionalFormatting>
  <conditionalFormatting sqref="AC26:AC33">
    <cfRule type="containsText" dxfId="53" priority="28" operator="containsText" text="Moderado">
      <formula>NOT(ISERROR(SEARCH(("Moderado"),(AC26))))</formula>
    </cfRule>
  </conditionalFormatting>
  <conditionalFormatting sqref="AC26:AC33">
    <cfRule type="containsText" dxfId="52" priority="29" operator="containsText" text="Alto">
      <formula>NOT(ISERROR(SEARCH(("Alto"),(AC26))))</formula>
    </cfRule>
  </conditionalFormatting>
  <conditionalFormatting sqref="AC26:AC33">
    <cfRule type="containsText" dxfId="51" priority="30" operator="containsText" text="Muy Alto">
      <formula>NOT(ISERROR(SEARCH(("Muy Alto"),(AC26))))</formula>
    </cfRule>
  </conditionalFormatting>
  <conditionalFormatting sqref="AC26:AC33">
    <cfRule type="containsText" dxfId="50" priority="31" operator="containsText" text="Muy Bajo">
      <formula>NOT(ISERROR(SEARCH(("Muy Bajo"),(AC26))))</formula>
    </cfRule>
  </conditionalFormatting>
  <conditionalFormatting sqref="AC26:AC33">
    <cfRule type="containsText" dxfId="49" priority="32" operator="containsText" text="Bajo">
      <formula>NOT(ISERROR(SEARCH(("Bajo"),(AC26))))</formula>
    </cfRule>
  </conditionalFormatting>
  <conditionalFormatting sqref="AC26:AC33">
    <cfRule type="containsText" dxfId="48" priority="33" operator="containsText" text="Extremo">
      <formula>NOT(ISERROR(SEARCH(("Extremo"),(AC26))))</formula>
    </cfRule>
  </conditionalFormatting>
  <conditionalFormatting sqref="AC24:AC25">
    <cfRule type="containsText" dxfId="47" priority="22" operator="containsText" text="Moderado">
      <formula>NOT(ISERROR(SEARCH(("Moderado"),(AC24))))</formula>
    </cfRule>
  </conditionalFormatting>
  <conditionalFormatting sqref="AC24:AC25">
    <cfRule type="containsText" dxfId="46" priority="23" operator="containsText" text="Alto">
      <formula>NOT(ISERROR(SEARCH(("Alto"),(AC24))))</formula>
    </cfRule>
  </conditionalFormatting>
  <conditionalFormatting sqref="AC24:AC25">
    <cfRule type="containsText" dxfId="45" priority="24" operator="containsText" text="Muy Alto">
      <formula>NOT(ISERROR(SEARCH(("Muy Alto"),(AC24))))</formula>
    </cfRule>
  </conditionalFormatting>
  <conditionalFormatting sqref="AC24:AC25">
    <cfRule type="containsText" dxfId="44" priority="25" operator="containsText" text="Muy Bajo">
      <formula>NOT(ISERROR(SEARCH(("Muy Bajo"),(AC24))))</formula>
    </cfRule>
  </conditionalFormatting>
  <conditionalFormatting sqref="AC24:AC25">
    <cfRule type="containsText" dxfId="43" priority="26" operator="containsText" text="Bajo">
      <formula>NOT(ISERROR(SEARCH(("Bajo"),(AC24))))</formula>
    </cfRule>
  </conditionalFormatting>
  <conditionalFormatting sqref="AC24:AC25">
    <cfRule type="containsText" dxfId="42" priority="27" operator="containsText" text="Extremo">
      <formula>NOT(ISERROR(SEARCH(("Extremo"),(AC24))))</formula>
    </cfRule>
  </conditionalFormatting>
  <conditionalFormatting sqref="C10:O88 D9:O9">
    <cfRule type="expression" dxfId="41" priority="19">
      <formula>"(B9=""YA CUENTA CON PONDERACION DE RIESGOS, NO DILIGENCIARANALISIS;B9)"</formula>
    </cfRule>
  </conditionalFormatting>
  <conditionalFormatting sqref="B9:B88">
    <cfRule type="cellIs" dxfId="40" priority="13" operator="equal">
      <formula>$AI$10</formula>
    </cfRule>
    <cfRule type="cellIs" dxfId="39" priority="16" operator="equal">
      <formula>$AI$9</formula>
    </cfRule>
  </conditionalFormatting>
  <conditionalFormatting sqref="Q9">
    <cfRule type="expression" dxfId="38" priority="12">
      <formula>"(B9=""YA CUENTA CON PONDERACION DE RIESGOS, NO DILIGENCIARANALISIS;B9)"</formula>
    </cfRule>
  </conditionalFormatting>
  <conditionalFormatting sqref="R9">
    <cfRule type="expression" dxfId="37" priority="11">
      <formula>"(B9=""YA CUENTA CON PONDERACION DE RIESGOS, NO DILIGENCIARANALISIS;B9)"</formula>
    </cfRule>
  </conditionalFormatting>
  <conditionalFormatting sqref="S9">
    <cfRule type="expression" dxfId="36" priority="10">
      <formula>"(B9=""YA CUENTA CON PONDERACION DE RIESGOS, NO DILIGENCIARANALISIS;B9)"</formula>
    </cfRule>
  </conditionalFormatting>
  <conditionalFormatting sqref="T9">
    <cfRule type="expression" dxfId="35" priority="9">
      <formula>"(B9=""YA CUENTA CON PONDERACION DE RIESGOS, NO DILIGENCIARANALISIS;B9)"</formula>
    </cfRule>
  </conditionalFormatting>
  <conditionalFormatting sqref="U9">
    <cfRule type="expression" dxfId="34" priority="8">
      <formula>"(B9=""YA CUENTA CON PONDERACION DE RIESGOS, NO DILIGENCIARANALISIS;B9)"</formula>
    </cfRule>
  </conditionalFormatting>
  <conditionalFormatting sqref="V9">
    <cfRule type="expression" dxfId="33" priority="7">
      <formula>"(B9=""YA CUENTA CON PONDERACION DE RIESGOS, NO DILIGENCIARANALISIS;B9)"</formula>
    </cfRule>
  </conditionalFormatting>
  <conditionalFormatting sqref="Q10:Q88">
    <cfRule type="expression" dxfId="32" priority="6">
      <formula>"(B9=""YA CUENTA CON PONDERACION DE RIESGOS, NO DILIGENCIARANALISIS;B9)"</formula>
    </cfRule>
  </conditionalFormatting>
  <conditionalFormatting sqref="R10:R88">
    <cfRule type="expression" dxfId="31" priority="5">
      <formula>"(B9=""YA CUENTA CON PONDERACION DE RIESGOS, NO DILIGENCIARANALISIS;B9)"</formula>
    </cfRule>
  </conditionalFormatting>
  <conditionalFormatting sqref="S10:S88">
    <cfRule type="expression" dxfId="30" priority="4">
      <formula>"(B9=""YA CUENTA CON PONDERACION DE RIESGOS, NO DILIGENCIARANALISIS;B9)"</formula>
    </cfRule>
  </conditionalFormatting>
  <conditionalFormatting sqref="T10:T88">
    <cfRule type="expression" dxfId="29" priority="3">
      <formula>"(B9=""YA CUENTA CON PONDERACION DE RIESGOS, NO DILIGENCIARANALISIS;B9)"</formula>
    </cfRule>
  </conditionalFormatting>
  <conditionalFormatting sqref="U10:U88">
    <cfRule type="expression" dxfId="28" priority="2">
      <formula>"(B9=""YA CUENTA CON PONDERACION DE RIESGOS, NO DILIGENCIARANALISIS;B9)"</formula>
    </cfRule>
  </conditionalFormatting>
  <conditionalFormatting sqref="V10:V88">
    <cfRule type="expression" dxfId="27" priority="1">
      <formula>"(B9=""YA CUENTA CON PONDERACION DE RIESGOS, NO DILIGENCIARANALISIS;B9)"</formula>
    </cfRule>
  </conditionalFormatting>
  <dataValidations count="4">
    <dataValidation type="list" allowBlank="1" showInputMessage="1" showErrorMessage="1" sqref="O9:O88" xr:uid="{00000000-0002-0000-0600-000000000000}">
      <formula1>"Critica no recuperable, Critica con recuperación parcial, Falta de oportunidad para atención usuarios, Falta de oportunidad para gestión de los procesos"</formula1>
    </dataValidation>
    <dataValidation type="list" allowBlank="1" showInputMessage="1" showErrorMessage="1" sqref="K9:K88" xr:uid="{00000000-0002-0000-0600-000001000000}">
      <formula1>"Hechos de Corrupción, Incumplimiento de servicios, Retrasos en los servicios, Quejas por incumplimientos o retrasos"</formula1>
    </dataValidation>
    <dataValidation type="list" allowBlank="1" showInputMessage="1" showErrorMessage="1" sqref="E9:E88" xr:uid="{00000000-0002-0000-0600-000002000000}">
      <formula1>"3 días,2 días, 1 día, Varias horas"</formula1>
    </dataValidation>
    <dataValidation type="list" allowBlank="1" showInputMessage="1" showErrorMessage="1" sqref="M9:M88 C9:C88 G9:G88 I9:I88" xr:uid="{00000000-0002-0000-0600-000003000000}">
      <formula1>$A$97:$A$100</formula1>
    </dataValidation>
  </dataValidations>
  <pageMargins left="0.7" right="0.7" top="0.75" bottom="0.75" header="0.3" footer="0.3"/>
  <pageSetup orientation="portrait" horizontalDpi="4294967295" verticalDpi="4294967295"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3:E28"/>
  <sheetViews>
    <sheetView zoomScale="95" zoomScaleNormal="95" workbookViewId="0">
      <selection activeCell="B21" sqref="B21:D21"/>
    </sheetView>
  </sheetViews>
  <sheetFormatPr baseColWidth="10" defaultRowHeight="15" x14ac:dyDescent="0.25"/>
  <cols>
    <col min="2" max="2" width="47.140625" customWidth="1"/>
    <col min="3" max="3" width="4.5703125" customWidth="1"/>
    <col min="4" max="4" width="84.85546875" customWidth="1"/>
    <col min="5" max="5" width="45.28515625" customWidth="1"/>
  </cols>
  <sheetData>
    <row r="3" spans="1:5" x14ac:dyDescent="0.25">
      <c r="A3" s="111"/>
      <c r="B3" s="111" t="s">
        <v>164</v>
      </c>
      <c r="C3" s="111"/>
      <c r="D3" s="111" t="s">
        <v>131</v>
      </c>
      <c r="E3" s="111" t="s">
        <v>165</v>
      </c>
    </row>
    <row r="4" spans="1:5" ht="60" customHeight="1" x14ac:dyDescent="0.25">
      <c r="A4" s="411">
        <v>1</v>
      </c>
      <c r="B4" s="414" t="s">
        <v>157</v>
      </c>
      <c r="C4" s="112" t="s">
        <v>166</v>
      </c>
      <c r="D4" s="85" t="s">
        <v>167</v>
      </c>
      <c r="E4" s="113" t="s">
        <v>168</v>
      </c>
    </row>
    <row r="5" spans="1:5" ht="45" customHeight="1" x14ac:dyDescent="0.25">
      <c r="A5" s="412"/>
      <c r="B5" s="415"/>
      <c r="C5" s="112" t="s">
        <v>158</v>
      </c>
      <c r="D5" s="85" t="s">
        <v>120</v>
      </c>
      <c r="E5" s="113" t="s">
        <v>169</v>
      </c>
    </row>
    <row r="6" spans="1:5" ht="33" x14ac:dyDescent="0.25">
      <c r="A6" s="413"/>
      <c r="B6" s="416"/>
      <c r="C6" s="112" t="s">
        <v>159</v>
      </c>
      <c r="D6" s="85" t="s">
        <v>121</v>
      </c>
      <c r="E6" s="113" t="s">
        <v>170</v>
      </c>
    </row>
    <row r="7" spans="1:5" ht="28.5" x14ac:dyDescent="0.25">
      <c r="A7" s="71">
        <v>2</v>
      </c>
      <c r="B7" s="114" t="s">
        <v>171</v>
      </c>
      <c r="C7" s="112" t="s">
        <v>172</v>
      </c>
      <c r="D7" s="85" t="s">
        <v>173</v>
      </c>
      <c r="E7" s="87"/>
    </row>
    <row r="8" spans="1:5" ht="30.75" customHeight="1" x14ac:dyDescent="0.25">
      <c r="A8" s="71"/>
      <c r="B8" s="114"/>
      <c r="C8" s="112"/>
      <c r="D8" s="85" t="s">
        <v>174</v>
      </c>
      <c r="E8" s="115" t="s">
        <v>175</v>
      </c>
    </row>
    <row r="9" spans="1:5" ht="30.75" customHeight="1" x14ac:dyDescent="0.25">
      <c r="A9" s="71"/>
      <c r="B9" s="114"/>
      <c r="C9" s="112"/>
      <c r="D9" s="85" t="s">
        <v>176</v>
      </c>
      <c r="E9" s="116" t="s">
        <v>177</v>
      </c>
    </row>
    <row r="10" spans="1:5" ht="33" x14ac:dyDescent="0.25">
      <c r="A10" s="71">
        <v>3</v>
      </c>
      <c r="B10" s="114" t="s">
        <v>178</v>
      </c>
      <c r="C10" s="112" t="s">
        <v>179</v>
      </c>
      <c r="D10" s="85" t="s">
        <v>180</v>
      </c>
      <c r="E10" s="116" t="s">
        <v>181</v>
      </c>
    </row>
    <row r="11" spans="1:5" ht="33" x14ac:dyDescent="0.3">
      <c r="A11" s="71"/>
      <c r="B11" s="114"/>
      <c r="C11" s="112" t="s">
        <v>182</v>
      </c>
      <c r="D11" s="85" t="s">
        <v>183</v>
      </c>
      <c r="E11" s="84"/>
    </row>
    <row r="12" spans="1:5" ht="33" x14ac:dyDescent="0.3">
      <c r="A12" s="86"/>
      <c r="B12" s="85"/>
      <c r="C12" s="112" t="s">
        <v>184</v>
      </c>
      <c r="D12" s="85" t="s">
        <v>185</v>
      </c>
      <c r="E12" s="84"/>
    </row>
    <row r="13" spans="1:5" ht="33" x14ac:dyDescent="0.3">
      <c r="A13" s="86"/>
      <c r="B13" s="85"/>
      <c r="C13" s="112" t="s">
        <v>186</v>
      </c>
      <c r="D13" s="85" t="s">
        <v>187</v>
      </c>
      <c r="E13" s="84"/>
    </row>
    <row r="14" spans="1:5" ht="33" x14ac:dyDescent="0.3">
      <c r="A14" s="86"/>
      <c r="B14" s="85"/>
      <c r="C14" s="112" t="s">
        <v>188</v>
      </c>
      <c r="D14" s="85" t="s">
        <v>189</v>
      </c>
      <c r="E14" s="84"/>
    </row>
    <row r="15" spans="1:5" ht="33" x14ac:dyDescent="0.3">
      <c r="A15" s="86"/>
      <c r="B15" s="85"/>
      <c r="C15" s="112" t="s">
        <v>190</v>
      </c>
      <c r="D15" s="85" t="s">
        <v>191</v>
      </c>
      <c r="E15" s="84"/>
    </row>
    <row r="16" spans="1:5" ht="33" x14ac:dyDescent="0.3">
      <c r="A16" s="86"/>
      <c r="B16" s="85"/>
      <c r="C16" s="112" t="s">
        <v>192</v>
      </c>
      <c r="D16" s="85" t="s">
        <v>193</v>
      </c>
      <c r="E16" s="84"/>
    </row>
    <row r="17" spans="1:5" ht="16.5" x14ac:dyDescent="0.3">
      <c r="A17" s="86"/>
      <c r="B17" s="85"/>
      <c r="C17" s="112"/>
      <c r="D17" s="117" t="s">
        <v>194</v>
      </c>
      <c r="E17" s="84"/>
    </row>
    <row r="18" spans="1:5" ht="33" x14ac:dyDescent="0.3">
      <c r="A18" s="86"/>
      <c r="B18" s="85"/>
      <c r="C18" s="112" t="s">
        <v>195</v>
      </c>
      <c r="D18" s="85" t="s">
        <v>196</v>
      </c>
      <c r="E18" s="84"/>
    </row>
    <row r="19" spans="1:5" ht="16.5" x14ac:dyDescent="0.3">
      <c r="A19" s="86"/>
      <c r="B19" s="85"/>
      <c r="C19" s="112"/>
      <c r="D19" s="117" t="s">
        <v>197</v>
      </c>
      <c r="E19" s="84"/>
    </row>
    <row r="20" spans="1:5" ht="16.5" x14ac:dyDescent="0.3">
      <c r="A20" s="86"/>
      <c r="B20" s="85"/>
      <c r="C20" s="86"/>
      <c r="D20" s="117" t="s">
        <v>198</v>
      </c>
      <c r="E20" s="118" t="s">
        <v>199</v>
      </c>
    </row>
    <row r="21" spans="1:5" ht="33" x14ac:dyDescent="0.3">
      <c r="A21" s="71">
        <v>4</v>
      </c>
      <c r="B21" s="114" t="s">
        <v>200</v>
      </c>
      <c r="C21" s="112" t="s">
        <v>201</v>
      </c>
      <c r="D21" s="85" t="s">
        <v>202</v>
      </c>
      <c r="E21" s="84"/>
    </row>
    <row r="22" spans="1:5" ht="16.5" x14ac:dyDescent="0.3">
      <c r="A22" s="84"/>
      <c r="B22" s="83"/>
      <c r="C22" s="84"/>
      <c r="D22" s="83"/>
      <c r="E22" s="84"/>
    </row>
    <row r="23" spans="1:5" x14ac:dyDescent="0.25">
      <c r="B23" s="28"/>
      <c r="D23" s="28"/>
    </row>
    <row r="24" spans="1:5" x14ac:dyDescent="0.25">
      <c r="B24" s="28"/>
      <c r="D24" s="28"/>
    </row>
    <row r="25" spans="1:5" x14ac:dyDescent="0.25">
      <c r="B25" s="28"/>
      <c r="D25" s="28"/>
    </row>
    <row r="26" spans="1:5" x14ac:dyDescent="0.25">
      <c r="B26" s="28"/>
      <c r="D26" s="28"/>
    </row>
    <row r="27" spans="1:5" x14ac:dyDescent="0.25">
      <c r="B27" s="28"/>
      <c r="D27" s="28"/>
    </row>
    <row r="28" spans="1:5" x14ac:dyDescent="0.25">
      <c r="B28" s="28"/>
      <c r="D28" s="28"/>
    </row>
  </sheetData>
  <mergeCells count="2">
    <mergeCell ref="A4:A6"/>
    <mergeCell ref="B4:B6"/>
  </mergeCells>
  <hyperlinks>
    <hyperlink ref="E4" location="'1. Horas requeridas PAAI'!A1" display="'1. Horas requeridas PAAI'!A1" xr:uid="{00000000-0004-0000-0700-000000000000}"/>
    <hyperlink ref="E10" location="'3 Horas disponibles E. Auditor'!A1" display="'3 Horas disponibles E. Auditor'!A1" xr:uid="{00000000-0004-0000-0700-000001000000}"/>
    <hyperlink ref="E5" location="'1. Horas requeridas PAAI'!A1" display="'1. Horas requeridas PAAI'!A1" xr:uid="{00000000-0004-0000-0700-000002000000}"/>
    <hyperlink ref="E6" location="'1. Horas requeridas PAAI'!A1" display="'1. Horas requeridas PAAI'!A1" xr:uid="{00000000-0004-0000-0700-000003000000}"/>
    <hyperlink ref="E9" location="'2. Días -horas hábiles x vig'!A1" display="'2. Días -horas hábiles x vig'!A1" xr:uid="{00000000-0004-0000-0700-000004000000}"/>
    <hyperlink ref="E8" r:id="rId1" xr:uid="{00000000-0004-0000-0700-000005000000}"/>
    <hyperlink ref="E20" location="'4. Resultado'!A1" display="'4. Resultado'!A1" xr:uid="{00000000-0004-0000-0700-000006000000}"/>
  </hyperlinks>
  <pageMargins left="0.7" right="0.7" top="0.75" bottom="0.75" header="0.3" footer="0.3"/>
  <pageSetup paperSize="9" orientation="portrait"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N122"/>
  <sheetViews>
    <sheetView topLeftCell="A7" zoomScale="80" zoomScaleNormal="80" workbookViewId="0">
      <selection activeCell="B14" sqref="B14"/>
    </sheetView>
  </sheetViews>
  <sheetFormatPr baseColWidth="10" defaultColWidth="11.42578125" defaultRowHeight="16.5" x14ac:dyDescent="0.3"/>
  <cols>
    <col min="1" max="1" width="26.140625" style="145" customWidth="1"/>
    <col min="2" max="2" width="48.7109375" style="145" customWidth="1"/>
    <col min="3" max="3" width="30.28515625" style="145" customWidth="1"/>
    <col min="4" max="9" width="23.28515625" style="145" customWidth="1"/>
    <col min="10" max="10" width="11" style="145" customWidth="1"/>
    <col min="11" max="11" width="12.5703125" style="145" bestFit="1" customWidth="1"/>
    <col min="12" max="13" width="11.42578125" style="145"/>
    <col min="14" max="14" width="27.5703125" style="145" customWidth="1"/>
    <col min="15" max="16384" width="11.42578125" style="145"/>
  </cols>
  <sheetData>
    <row r="1" spans="1:14" s="38" customFormat="1" ht="72" customHeight="1" x14ac:dyDescent="0.25">
      <c r="A1" s="139" t="s">
        <v>19</v>
      </c>
      <c r="B1" s="420" t="s">
        <v>298</v>
      </c>
      <c r="C1" s="420"/>
      <c r="D1" s="420"/>
      <c r="E1" s="420"/>
      <c r="F1" s="420"/>
      <c r="G1" s="420"/>
      <c r="H1" s="420"/>
      <c r="I1" s="421"/>
      <c r="J1" s="95"/>
      <c r="K1" s="95"/>
      <c r="L1" s="97"/>
      <c r="M1" s="98"/>
    </row>
    <row r="2" spans="1:14" x14ac:dyDescent="0.3">
      <c r="A2" s="147"/>
      <c r="B2" s="148"/>
      <c r="C2" s="148"/>
      <c r="D2" s="148"/>
      <c r="E2" s="148"/>
      <c r="F2" s="148"/>
      <c r="G2" s="148"/>
      <c r="H2" s="148"/>
      <c r="I2" s="149"/>
    </row>
    <row r="3" spans="1:14" x14ac:dyDescent="0.3">
      <c r="A3" s="147" t="s">
        <v>315</v>
      </c>
      <c r="B3" s="148"/>
      <c r="C3" s="148"/>
      <c r="D3" s="148"/>
      <c r="E3" s="148"/>
      <c r="F3" s="148"/>
      <c r="G3" s="148"/>
      <c r="H3" s="148"/>
      <c r="I3" s="149"/>
    </row>
    <row r="4" spans="1:14" ht="18.75" x14ac:dyDescent="0.3">
      <c r="A4" s="228" t="s">
        <v>296</v>
      </c>
      <c r="B4" s="148"/>
      <c r="C4" s="148"/>
      <c r="D4" s="148"/>
      <c r="E4" s="148"/>
      <c r="F4" s="148"/>
      <c r="G4" s="148"/>
      <c r="H4" s="148"/>
      <c r="I4" s="149"/>
    </row>
    <row r="5" spans="1:14" ht="18.75" x14ac:dyDescent="0.3">
      <c r="A5" s="228" t="s">
        <v>295</v>
      </c>
      <c r="B5" s="148"/>
      <c r="C5" s="148"/>
      <c r="D5" s="148"/>
      <c r="E5" s="148"/>
      <c r="F5" s="148"/>
      <c r="G5" s="148"/>
      <c r="H5" s="148"/>
      <c r="I5" s="149"/>
    </row>
    <row r="6" spans="1:14" ht="18.75" x14ac:dyDescent="0.3">
      <c r="A6" s="228" t="s">
        <v>297</v>
      </c>
      <c r="B6" s="148"/>
      <c r="C6" s="148"/>
      <c r="D6" s="148"/>
      <c r="E6" s="148"/>
      <c r="F6" s="148"/>
      <c r="G6" s="148"/>
      <c r="H6" s="148"/>
      <c r="I6" s="149"/>
    </row>
    <row r="7" spans="1:14" ht="18.75" x14ac:dyDescent="0.3">
      <c r="A7" s="227"/>
      <c r="B7" s="148"/>
      <c r="C7" s="148"/>
      <c r="D7" s="148"/>
      <c r="E7" s="148"/>
      <c r="F7" s="148"/>
      <c r="G7" s="148"/>
      <c r="H7" s="148"/>
      <c r="I7" s="149"/>
    </row>
    <row r="8" spans="1:14" x14ac:dyDescent="0.3">
      <c r="A8" s="212"/>
      <c r="B8" s="148"/>
      <c r="C8" s="148"/>
      <c r="D8" s="148"/>
      <c r="E8" s="148"/>
      <c r="F8" s="148"/>
      <c r="G8" s="148"/>
      <c r="H8" s="148"/>
      <c r="I8" s="149"/>
    </row>
    <row r="9" spans="1:14" x14ac:dyDescent="0.3">
      <c r="A9" s="422" t="s">
        <v>296</v>
      </c>
      <c r="B9" s="423"/>
      <c r="C9" s="423"/>
      <c r="D9" s="423"/>
      <c r="E9" s="423"/>
      <c r="F9" s="423"/>
      <c r="G9" s="423"/>
      <c r="H9" s="423"/>
      <c r="I9" s="424"/>
    </row>
    <row r="10" spans="1:14" x14ac:dyDescent="0.3">
      <c r="A10" s="150" t="s">
        <v>122</v>
      </c>
      <c r="B10" s="140" t="s">
        <v>123</v>
      </c>
      <c r="C10" s="140" t="s">
        <v>124</v>
      </c>
      <c r="D10" s="140" t="s">
        <v>125</v>
      </c>
      <c r="E10" s="140" t="s">
        <v>126</v>
      </c>
      <c r="F10" s="140" t="s">
        <v>127</v>
      </c>
      <c r="G10" s="140" t="s">
        <v>128</v>
      </c>
      <c r="H10" s="141" t="s">
        <v>129</v>
      </c>
      <c r="I10" s="151" t="s">
        <v>130</v>
      </c>
    </row>
    <row r="11" spans="1:14" x14ac:dyDescent="0.3">
      <c r="A11" s="150"/>
      <c r="B11" s="140"/>
      <c r="C11" s="140"/>
      <c r="D11" s="417" t="s">
        <v>265</v>
      </c>
      <c r="E11" s="418"/>
      <c r="F11" s="419"/>
      <c r="G11" s="140"/>
      <c r="H11" s="141"/>
      <c r="I11" s="151"/>
    </row>
    <row r="12" spans="1:14" ht="58.5" customHeight="1" x14ac:dyDescent="0.3">
      <c r="A12" s="152" t="s">
        <v>12</v>
      </c>
      <c r="B12" s="143" t="s">
        <v>264</v>
      </c>
      <c r="C12" s="142" t="s">
        <v>131</v>
      </c>
      <c r="D12" s="143" t="s">
        <v>132</v>
      </c>
      <c r="E12" s="143" t="s">
        <v>133</v>
      </c>
      <c r="F12" s="143" t="s">
        <v>134</v>
      </c>
      <c r="G12" s="143" t="s">
        <v>268</v>
      </c>
      <c r="H12" s="143" t="s">
        <v>135</v>
      </c>
      <c r="I12" s="153" t="s">
        <v>269</v>
      </c>
      <c r="N12" s="216" t="s">
        <v>304</v>
      </c>
    </row>
    <row r="13" spans="1:14" ht="48" customHeight="1" x14ac:dyDescent="0.3">
      <c r="A13" s="154">
        <v>1</v>
      </c>
      <c r="B13" s="136" t="s">
        <v>136</v>
      </c>
      <c r="C13" s="144" t="s">
        <v>137</v>
      </c>
      <c r="D13" s="137">
        <v>12</v>
      </c>
      <c r="E13" s="137">
        <v>16</v>
      </c>
      <c r="F13" s="137">
        <v>32</v>
      </c>
      <c r="G13" s="137">
        <f>SUM(D13:F13)</f>
        <v>60</v>
      </c>
      <c r="H13" s="137">
        <v>3</v>
      </c>
      <c r="I13" s="155">
        <f>+G13*H13</f>
        <v>180</v>
      </c>
      <c r="N13" s="213" t="s">
        <v>136</v>
      </c>
    </row>
    <row r="14" spans="1:14" ht="48" customHeight="1" x14ac:dyDescent="0.3">
      <c r="A14" s="154">
        <v>2</v>
      </c>
      <c r="B14" s="136" t="s">
        <v>136</v>
      </c>
      <c r="C14" s="144" t="s">
        <v>138</v>
      </c>
      <c r="D14" s="137">
        <v>12</v>
      </c>
      <c r="E14" s="137">
        <v>16</v>
      </c>
      <c r="F14" s="137">
        <v>32</v>
      </c>
      <c r="G14" s="137">
        <f t="shared" ref="G14:G30" si="0">SUM(D14:F14)</f>
        <v>60</v>
      </c>
      <c r="H14" s="137">
        <v>3</v>
      </c>
      <c r="I14" s="155">
        <f t="shared" ref="I14:I30" si="1">+G14*H14</f>
        <v>180</v>
      </c>
      <c r="N14" s="213" t="s">
        <v>142</v>
      </c>
    </row>
    <row r="15" spans="1:14" ht="48" customHeight="1" x14ac:dyDescent="0.3">
      <c r="A15" s="154">
        <v>3</v>
      </c>
      <c r="B15" s="136" t="s">
        <v>136</v>
      </c>
      <c r="C15" s="144" t="s">
        <v>139</v>
      </c>
      <c r="D15" s="137">
        <v>12</v>
      </c>
      <c r="E15" s="137">
        <v>9</v>
      </c>
      <c r="F15" s="137">
        <v>32</v>
      </c>
      <c r="G15" s="137">
        <f t="shared" si="0"/>
        <v>53</v>
      </c>
      <c r="H15" s="137">
        <v>3</v>
      </c>
      <c r="I15" s="155">
        <f t="shared" si="1"/>
        <v>159</v>
      </c>
      <c r="N15" s="213" t="s">
        <v>147</v>
      </c>
    </row>
    <row r="16" spans="1:14" ht="48" customHeight="1" x14ac:dyDescent="0.3">
      <c r="A16" s="154">
        <v>4</v>
      </c>
      <c r="B16" s="136" t="s">
        <v>136</v>
      </c>
      <c r="C16" s="144" t="s">
        <v>140</v>
      </c>
      <c r="D16" s="137">
        <v>4</v>
      </c>
      <c r="E16" s="137">
        <v>16</v>
      </c>
      <c r="F16" s="137">
        <v>16</v>
      </c>
      <c r="G16" s="137">
        <f t="shared" si="0"/>
        <v>36</v>
      </c>
      <c r="H16" s="137">
        <v>3</v>
      </c>
      <c r="I16" s="155">
        <f t="shared" si="1"/>
        <v>108</v>
      </c>
      <c r="N16" s="213" t="s">
        <v>305</v>
      </c>
    </row>
    <row r="17" spans="1:14" ht="48" customHeight="1" x14ac:dyDescent="0.3">
      <c r="A17" s="154">
        <v>5</v>
      </c>
      <c r="B17" s="136" t="s">
        <v>136</v>
      </c>
      <c r="C17" s="144" t="s">
        <v>141</v>
      </c>
      <c r="D17" s="137">
        <v>12</v>
      </c>
      <c r="E17" s="137">
        <v>40</v>
      </c>
      <c r="F17" s="137">
        <v>40</v>
      </c>
      <c r="G17" s="137">
        <f t="shared" si="0"/>
        <v>92</v>
      </c>
      <c r="H17" s="137">
        <v>4</v>
      </c>
      <c r="I17" s="155">
        <f t="shared" si="1"/>
        <v>368</v>
      </c>
      <c r="N17" s="213" t="s">
        <v>306</v>
      </c>
    </row>
    <row r="18" spans="1:14" ht="48" customHeight="1" x14ac:dyDescent="0.3">
      <c r="A18" s="154">
        <v>6</v>
      </c>
      <c r="B18" s="136" t="s">
        <v>142</v>
      </c>
      <c r="C18" s="144" t="s">
        <v>143</v>
      </c>
      <c r="D18" s="137">
        <v>8</v>
      </c>
      <c r="E18" s="137">
        <v>24</v>
      </c>
      <c r="F18" s="137">
        <v>16</v>
      </c>
      <c r="G18" s="137">
        <f t="shared" si="0"/>
        <v>48</v>
      </c>
      <c r="H18" s="137">
        <v>4</v>
      </c>
      <c r="I18" s="155">
        <f t="shared" si="1"/>
        <v>192</v>
      </c>
    </row>
    <row r="19" spans="1:14" ht="48" customHeight="1" x14ac:dyDescent="0.3">
      <c r="A19" s="154">
        <v>7</v>
      </c>
      <c r="B19" s="136" t="s">
        <v>142</v>
      </c>
      <c r="C19" s="144" t="s">
        <v>144</v>
      </c>
      <c r="D19" s="137">
        <v>4</v>
      </c>
      <c r="E19" s="137">
        <v>16</v>
      </c>
      <c r="F19" s="137">
        <v>16</v>
      </c>
      <c r="G19" s="137">
        <f t="shared" si="0"/>
        <v>36</v>
      </c>
      <c r="H19" s="137">
        <v>1</v>
      </c>
      <c r="I19" s="155">
        <f t="shared" si="1"/>
        <v>36</v>
      </c>
    </row>
    <row r="20" spans="1:14" ht="48" customHeight="1" x14ac:dyDescent="0.3">
      <c r="A20" s="154">
        <v>8</v>
      </c>
      <c r="B20" s="136" t="s">
        <v>142</v>
      </c>
      <c r="C20" s="144" t="s">
        <v>145</v>
      </c>
      <c r="D20" s="137">
        <v>4</v>
      </c>
      <c r="E20" s="137">
        <v>16</v>
      </c>
      <c r="F20" s="137">
        <v>16</v>
      </c>
      <c r="G20" s="137">
        <f t="shared" si="0"/>
        <v>36</v>
      </c>
      <c r="H20" s="137">
        <v>3</v>
      </c>
      <c r="I20" s="155">
        <f t="shared" si="1"/>
        <v>108</v>
      </c>
    </row>
    <row r="21" spans="1:14" ht="48" customHeight="1" x14ac:dyDescent="0.3">
      <c r="A21" s="154">
        <v>9</v>
      </c>
      <c r="B21" s="136" t="s">
        <v>142</v>
      </c>
      <c r="C21" s="144" t="s">
        <v>146</v>
      </c>
      <c r="D21" s="137">
        <v>8</v>
      </c>
      <c r="E21" s="137">
        <v>9</v>
      </c>
      <c r="F21" s="137">
        <v>10</v>
      </c>
      <c r="G21" s="137">
        <f t="shared" si="0"/>
        <v>27</v>
      </c>
      <c r="H21" s="137">
        <v>3</v>
      </c>
      <c r="I21" s="155">
        <f t="shared" si="1"/>
        <v>81</v>
      </c>
    </row>
    <row r="22" spans="1:14" ht="48" customHeight="1" x14ac:dyDescent="0.3">
      <c r="A22" s="154">
        <v>10</v>
      </c>
      <c r="B22" s="136" t="s">
        <v>147</v>
      </c>
      <c r="C22" s="144" t="s">
        <v>148</v>
      </c>
      <c r="D22" s="138">
        <v>56</v>
      </c>
      <c r="E22" s="138">
        <v>48</v>
      </c>
      <c r="F22" s="138">
        <v>40</v>
      </c>
      <c r="G22" s="137">
        <f t="shared" si="0"/>
        <v>144</v>
      </c>
      <c r="H22" s="138">
        <v>1</v>
      </c>
      <c r="I22" s="155">
        <f t="shared" si="1"/>
        <v>144</v>
      </c>
    </row>
    <row r="23" spans="1:14" ht="48" customHeight="1" x14ac:dyDescent="0.3">
      <c r="A23" s="154">
        <v>11</v>
      </c>
      <c r="B23" s="136" t="s">
        <v>147</v>
      </c>
      <c r="C23" s="144" t="s">
        <v>149</v>
      </c>
      <c r="D23" s="138">
        <v>56</v>
      </c>
      <c r="E23" s="138">
        <v>48</v>
      </c>
      <c r="F23" s="138">
        <v>40</v>
      </c>
      <c r="G23" s="137">
        <f t="shared" si="0"/>
        <v>144</v>
      </c>
      <c r="H23" s="138">
        <v>1</v>
      </c>
      <c r="I23" s="155">
        <f t="shared" si="1"/>
        <v>144</v>
      </c>
    </row>
    <row r="24" spans="1:14" ht="48" customHeight="1" x14ac:dyDescent="0.3">
      <c r="A24" s="154">
        <v>12</v>
      </c>
      <c r="B24" s="136" t="s">
        <v>147</v>
      </c>
      <c r="C24" s="144" t="s">
        <v>150</v>
      </c>
      <c r="D24" s="138">
        <v>56</v>
      </c>
      <c r="E24" s="138">
        <v>48</v>
      </c>
      <c r="F24" s="138">
        <v>40</v>
      </c>
      <c r="G24" s="137">
        <f t="shared" si="0"/>
        <v>144</v>
      </c>
      <c r="H24" s="138">
        <v>1</v>
      </c>
      <c r="I24" s="155">
        <f t="shared" si="1"/>
        <v>144</v>
      </c>
    </row>
    <row r="25" spans="1:14" ht="48" customHeight="1" x14ac:dyDescent="0.3">
      <c r="A25" s="154">
        <v>13</v>
      </c>
      <c r="B25" s="136" t="s">
        <v>147</v>
      </c>
      <c r="C25" s="144" t="s">
        <v>151</v>
      </c>
      <c r="D25" s="138">
        <v>56</v>
      </c>
      <c r="E25" s="138">
        <v>48</v>
      </c>
      <c r="F25" s="138">
        <v>40</v>
      </c>
      <c r="G25" s="137">
        <f t="shared" si="0"/>
        <v>144</v>
      </c>
      <c r="H25" s="138">
        <v>1</v>
      </c>
      <c r="I25" s="155">
        <f t="shared" si="1"/>
        <v>144</v>
      </c>
    </row>
    <row r="26" spans="1:14" ht="48" customHeight="1" x14ac:dyDescent="0.3">
      <c r="A26" s="154">
        <v>14</v>
      </c>
      <c r="B26" s="136" t="s">
        <v>147</v>
      </c>
      <c r="C26" s="144" t="s">
        <v>152</v>
      </c>
      <c r="D26" s="138">
        <v>56</v>
      </c>
      <c r="E26" s="138">
        <v>48</v>
      </c>
      <c r="F26" s="138">
        <v>40</v>
      </c>
      <c r="G26" s="137">
        <f t="shared" si="0"/>
        <v>144</v>
      </c>
      <c r="H26" s="138">
        <v>1</v>
      </c>
      <c r="I26" s="155">
        <f t="shared" si="1"/>
        <v>144</v>
      </c>
    </row>
    <row r="27" spans="1:14" ht="48" customHeight="1" x14ac:dyDescent="0.3">
      <c r="A27" s="154">
        <v>15</v>
      </c>
      <c r="B27" s="136" t="s">
        <v>147</v>
      </c>
      <c r="C27" s="144" t="s">
        <v>153</v>
      </c>
      <c r="D27" s="138">
        <v>56</v>
      </c>
      <c r="E27" s="138">
        <v>48</v>
      </c>
      <c r="F27" s="138">
        <v>40</v>
      </c>
      <c r="G27" s="137">
        <f t="shared" si="0"/>
        <v>144</v>
      </c>
      <c r="H27" s="138">
        <v>1</v>
      </c>
      <c r="I27" s="155">
        <f t="shared" si="1"/>
        <v>144</v>
      </c>
    </row>
    <row r="28" spans="1:14" ht="48" customHeight="1" x14ac:dyDescent="0.3">
      <c r="A28" s="154">
        <v>16</v>
      </c>
      <c r="B28" s="136" t="s">
        <v>147</v>
      </c>
      <c r="C28" s="144" t="s">
        <v>154</v>
      </c>
      <c r="D28" s="138">
        <v>56</v>
      </c>
      <c r="E28" s="138">
        <v>48</v>
      </c>
      <c r="F28" s="138">
        <v>40</v>
      </c>
      <c r="G28" s="137">
        <f t="shared" si="0"/>
        <v>144</v>
      </c>
      <c r="H28" s="138">
        <v>1</v>
      </c>
      <c r="I28" s="155">
        <f t="shared" si="1"/>
        <v>144</v>
      </c>
    </row>
    <row r="29" spans="1:14" ht="48" customHeight="1" x14ac:dyDescent="0.3">
      <c r="A29" s="154">
        <v>17</v>
      </c>
      <c r="B29" s="136" t="s">
        <v>147</v>
      </c>
      <c r="C29" s="144" t="s">
        <v>155</v>
      </c>
      <c r="D29" s="138">
        <v>56</v>
      </c>
      <c r="E29" s="138">
        <v>48</v>
      </c>
      <c r="F29" s="138">
        <v>40</v>
      </c>
      <c r="G29" s="137">
        <f t="shared" si="0"/>
        <v>144</v>
      </c>
      <c r="H29" s="138">
        <v>1</v>
      </c>
      <c r="I29" s="155">
        <f t="shared" si="1"/>
        <v>144</v>
      </c>
    </row>
    <row r="30" spans="1:14" ht="48" customHeight="1" x14ac:dyDescent="0.3">
      <c r="A30" s="154">
        <v>18</v>
      </c>
      <c r="B30" s="136" t="s">
        <v>147</v>
      </c>
      <c r="C30" s="144" t="s">
        <v>156</v>
      </c>
      <c r="D30" s="138">
        <v>56</v>
      </c>
      <c r="E30" s="138">
        <v>48</v>
      </c>
      <c r="F30" s="138">
        <v>40</v>
      </c>
      <c r="G30" s="137">
        <f t="shared" si="0"/>
        <v>144</v>
      </c>
      <c r="H30" s="138">
        <v>1</v>
      </c>
      <c r="I30" s="155">
        <f t="shared" si="1"/>
        <v>144</v>
      </c>
    </row>
    <row r="31" spans="1:14" ht="48" customHeight="1" x14ac:dyDescent="0.3">
      <c r="A31" s="214"/>
      <c r="B31" s="136"/>
      <c r="C31" s="144"/>
      <c r="D31" s="138"/>
      <c r="E31" s="138"/>
      <c r="F31" s="138"/>
      <c r="G31" s="137"/>
      <c r="H31" s="138"/>
      <c r="I31" s="215">
        <f t="shared" ref="I31:I62" si="2">+G31*H31</f>
        <v>0</v>
      </c>
    </row>
    <row r="32" spans="1:14" ht="48" customHeight="1" x14ac:dyDescent="0.3">
      <c r="A32" s="214"/>
      <c r="B32" s="136"/>
      <c r="C32" s="144"/>
      <c r="D32" s="138"/>
      <c r="E32" s="138"/>
      <c r="F32" s="138"/>
      <c r="G32" s="137"/>
      <c r="H32" s="138"/>
      <c r="I32" s="215">
        <f t="shared" si="2"/>
        <v>0</v>
      </c>
    </row>
    <row r="33" spans="1:9" ht="48" customHeight="1" x14ac:dyDescent="0.3">
      <c r="A33" s="214"/>
      <c r="B33" s="136"/>
      <c r="C33" s="144"/>
      <c r="D33" s="138"/>
      <c r="E33" s="138"/>
      <c r="F33" s="138"/>
      <c r="G33" s="137"/>
      <c r="H33" s="138"/>
      <c r="I33" s="215">
        <f t="shared" si="2"/>
        <v>0</v>
      </c>
    </row>
    <row r="34" spans="1:9" ht="48" customHeight="1" x14ac:dyDescent="0.3">
      <c r="A34" s="214"/>
      <c r="B34" s="136"/>
      <c r="C34" s="144"/>
      <c r="D34" s="138"/>
      <c r="E34" s="138"/>
      <c r="F34" s="138"/>
      <c r="G34" s="137"/>
      <c r="H34" s="138"/>
      <c r="I34" s="215">
        <f t="shared" si="2"/>
        <v>0</v>
      </c>
    </row>
    <row r="35" spans="1:9" ht="48" customHeight="1" x14ac:dyDescent="0.3">
      <c r="A35" s="214"/>
      <c r="B35" s="136"/>
      <c r="C35" s="144"/>
      <c r="D35" s="138"/>
      <c r="E35" s="138"/>
      <c r="F35" s="138"/>
      <c r="G35" s="137"/>
      <c r="H35" s="138"/>
      <c r="I35" s="215">
        <f t="shared" si="2"/>
        <v>0</v>
      </c>
    </row>
    <row r="36" spans="1:9" ht="48" customHeight="1" x14ac:dyDescent="0.3">
      <c r="A36" s="214"/>
      <c r="B36" s="136"/>
      <c r="C36" s="144"/>
      <c r="D36" s="138"/>
      <c r="E36" s="138"/>
      <c r="F36" s="138"/>
      <c r="G36" s="137"/>
      <c r="H36" s="138"/>
      <c r="I36" s="215">
        <f t="shared" si="2"/>
        <v>0</v>
      </c>
    </row>
    <row r="37" spans="1:9" ht="48" customHeight="1" x14ac:dyDescent="0.3">
      <c r="A37" s="214"/>
      <c r="B37" s="136"/>
      <c r="C37" s="144"/>
      <c r="D37" s="138"/>
      <c r="E37" s="138"/>
      <c r="F37" s="138"/>
      <c r="G37" s="137"/>
      <c r="H37" s="138"/>
      <c r="I37" s="215">
        <f t="shared" si="2"/>
        <v>0</v>
      </c>
    </row>
    <row r="38" spans="1:9" ht="48" customHeight="1" x14ac:dyDescent="0.3">
      <c r="A38" s="214"/>
      <c r="B38" s="136"/>
      <c r="C38" s="144"/>
      <c r="D38" s="138"/>
      <c r="E38" s="138"/>
      <c r="F38" s="138"/>
      <c r="G38" s="137"/>
      <c r="H38" s="138"/>
      <c r="I38" s="215">
        <f t="shared" si="2"/>
        <v>0</v>
      </c>
    </row>
    <row r="39" spans="1:9" ht="48" customHeight="1" x14ac:dyDescent="0.3">
      <c r="A39" s="214"/>
      <c r="B39" s="136"/>
      <c r="C39" s="144"/>
      <c r="D39" s="138"/>
      <c r="E39" s="138"/>
      <c r="F39" s="138"/>
      <c r="G39" s="137"/>
      <c r="H39" s="138"/>
      <c r="I39" s="215">
        <f t="shared" si="2"/>
        <v>0</v>
      </c>
    </row>
    <row r="40" spans="1:9" ht="48" customHeight="1" x14ac:dyDescent="0.3">
      <c r="A40" s="214"/>
      <c r="B40" s="136"/>
      <c r="C40" s="144"/>
      <c r="D40" s="138"/>
      <c r="E40" s="138"/>
      <c r="F40" s="138"/>
      <c r="G40" s="137"/>
      <c r="H40" s="138"/>
      <c r="I40" s="215">
        <f t="shared" si="2"/>
        <v>0</v>
      </c>
    </row>
    <row r="41" spans="1:9" ht="48" customHeight="1" x14ac:dyDescent="0.3">
      <c r="A41" s="214"/>
      <c r="B41" s="136"/>
      <c r="C41" s="144"/>
      <c r="D41" s="138"/>
      <c r="E41" s="138"/>
      <c r="F41" s="138"/>
      <c r="G41" s="137"/>
      <c r="H41" s="138"/>
      <c r="I41" s="215">
        <f t="shared" si="2"/>
        <v>0</v>
      </c>
    </row>
    <row r="42" spans="1:9" ht="48" customHeight="1" x14ac:dyDescent="0.3">
      <c r="A42" s="214"/>
      <c r="B42" s="136"/>
      <c r="C42" s="144"/>
      <c r="D42" s="138"/>
      <c r="E42" s="138"/>
      <c r="F42" s="138"/>
      <c r="G42" s="137"/>
      <c r="H42" s="138"/>
      <c r="I42" s="215">
        <f t="shared" si="2"/>
        <v>0</v>
      </c>
    </row>
    <row r="43" spans="1:9" ht="48" customHeight="1" x14ac:dyDescent="0.3">
      <c r="A43" s="214"/>
      <c r="B43" s="136"/>
      <c r="C43" s="144"/>
      <c r="D43" s="138"/>
      <c r="E43" s="138"/>
      <c r="F43" s="138"/>
      <c r="G43" s="137"/>
      <c r="H43" s="138"/>
      <c r="I43" s="215">
        <f t="shared" si="2"/>
        <v>0</v>
      </c>
    </row>
    <row r="44" spans="1:9" ht="48" customHeight="1" x14ac:dyDescent="0.3">
      <c r="A44" s="214"/>
      <c r="B44" s="136"/>
      <c r="C44" s="144"/>
      <c r="D44" s="138"/>
      <c r="E44" s="138"/>
      <c r="F44" s="138"/>
      <c r="G44" s="137"/>
      <c r="H44" s="138"/>
      <c r="I44" s="215">
        <f t="shared" si="2"/>
        <v>0</v>
      </c>
    </row>
    <row r="45" spans="1:9" ht="48" customHeight="1" x14ac:dyDescent="0.3">
      <c r="A45" s="214"/>
      <c r="B45" s="136"/>
      <c r="C45" s="144"/>
      <c r="D45" s="138"/>
      <c r="E45" s="138"/>
      <c r="F45" s="138"/>
      <c r="G45" s="137"/>
      <c r="H45" s="138"/>
      <c r="I45" s="215">
        <f t="shared" si="2"/>
        <v>0</v>
      </c>
    </row>
    <row r="46" spans="1:9" ht="48" customHeight="1" x14ac:dyDescent="0.3">
      <c r="A46" s="214"/>
      <c r="B46" s="136"/>
      <c r="C46" s="144"/>
      <c r="D46" s="138"/>
      <c r="E46" s="138"/>
      <c r="F46" s="138"/>
      <c r="G46" s="137"/>
      <c r="H46" s="138"/>
      <c r="I46" s="215">
        <f t="shared" si="2"/>
        <v>0</v>
      </c>
    </row>
    <row r="47" spans="1:9" ht="48" customHeight="1" x14ac:dyDescent="0.3">
      <c r="A47" s="214"/>
      <c r="B47" s="136"/>
      <c r="C47" s="144"/>
      <c r="D47" s="138"/>
      <c r="E47" s="138"/>
      <c r="F47" s="138"/>
      <c r="G47" s="137"/>
      <c r="H47" s="138"/>
      <c r="I47" s="215">
        <f t="shared" si="2"/>
        <v>0</v>
      </c>
    </row>
    <row r="48" spans="1:9" ht="48" customHeight="1" x14ac:dyDescent="0.3">
      <c r="A48" s="214"/>
      <c r="B48" s="136"/>
      <c r="C48" s="144"/>
      <c r="D48" s="138"/>
      <c r="E48" s="138"/>
      <c r="F48" s="138"/>
      <c r="G48" s="137"/>
      <c r="H48" s="138"/>
      <c r="I48" s="215">
        <f t="shared" si="2"/>
        <v>0</v>
      </c>
    </row>
    <row r="49" spans="1:9" ht="48" customHeight="1" x14ac:dyDescent="0.3">
      <c r="A49" s="214"/>
      <c r="B49" s="136"/>
      <c r="C49" s="144"/>
      <c r="D49" s="138"/>
      <c r="E49" s="138"/>
      <c r="F49" s="138"/>
      <c r="G49" s="137"/>
      <c r="H49" s="138"/>
      <c r="I49" s="215">
        <f t="shared" si="2"/>
        <v>0</v>
      </c>
    </row>
    <row r="50" spans="1:9" ht="48" customHeight="1" x14ac:dyDescent="0.3">
      <c r="A50" s="214"/>
      <c r="B50" s="136"/>
      <c r="C50" s="144"/>
      <c r="D50" s="138"/>
      <c r="E50" s="138"/>
      <c r="F50" s="138"/>
      <c r="G50" s="137"/>
      <c r="H50" s="138"/>
      <c r="I50" s="215">
        <f t="shared" si="2"/>
        <v>0</v>
      </c>
    </row>
    <row r="51" spans="1:9" ht="48" customHeight="1" x14ac:dyDescent="0.3">
      <c r="A51" s="214"/>
      <c r="B51" s="136"/>
      <c r="C51" s="144"/>
      <c r="D51" s="138"/>
      <c r="E51" s="138"/>
      <c r="F51" s="138"/>
      <c r="G51" s="137"/>
      <c r="H51" s="138"/>
      <c r="I51" s="215">
        <f t="shared" si="2"/>
        <v>0</v>
      </c>
    </row>
    <row r="52" spans="1:9" ht="48" customHeight="1" x14ac:dyDescent="0.3">
      <c r="A52" s="214"/>
      <c r="B52" s="136"/>
      <c r="C52" s="144"/>
      <c r="D52" s="138"/>
      <c r="E52" s="138"/>
      <c r="F52" s="138"/>
      <c r="G52" s="137"/>
      <c r="H52" s="138"/>
      <c r="I52" s="215">
        <f t="shared" si="2"/>
        <v>0</v>
      </c>
    </row>
    <row r="53" spans="1:9" ht="48" customHeight="1" x14ac:dyDescent="0.3">
      <c r="A53" s="214"/>
      <c r="B53" s="136"/>
      <c r="C53" s="144"/>
      <c r="D53" s="138"/>
      <c r="E53" s="138"/>
      <c r="F53" s="138"/>
      <c r="G53" s="137"/>
      <c r="H53" s="138"/>
      <c r="I53" s="215">
        <f t="shared" si="2"/>
        <v>0</v>
      </c>
    </row>
    <row r="54" spans="1:9" ht="48" customHeight="1" x14ac:dyDescent="0.3">
      <c r="A54" s="214"/>
      <c r="B54" s="136"/>
      <c r="C54" s="144"/>
      <c r="D54" s="138"/>
      <c r="E54" s="138"/>
      <c r="F54" s="138"/>
      <c r="G54" s="137"/>
      <c r="H54" s="138"/>
      <c r="I54" s="215">
        <f t="shared" si="2"/>
        <v>0</v>
      </c>
    </row>
    <row r="55" spans="1:9" ht="48" customHeight="1" x14ac:dyDescent="0.3">
      <c r="A55" s="214"/>
      <c r="B55" s="136"/>
      <c r="C55" s="144"/>
      <c r="D55" s="138"/>
      <c r="E55" s="138"/>
      <c r="F55" s="138"/>
      <c r="G55" s="137"/>
      <c r="H55" s="138"/>
      <c r="I55" s="215">
        <f t="shared" si="2"/>
        <v>0</v>
      </c>
    </row>
    <row r="56" spans="1:9" ht="48" customHeight="1" x14ac:dyDescent="0.3">
      <c r="A56" s="214"/>
      <c r="B56" s="136"/>
      <c r="C56" s="144"/>
      <c r="D56" s="138"/>
      <c r="E56" s="138"/>
      <c r="F56" s="138"/>
      <c r="G56" s="137"/>
      <c r="H56" s="138"/>
      <c r="I56" s="215">
        <f t="shared" si="2"/>
        <v>0</v>
      </c>
    </row>
    <row r="57" spans="1:9" ht="48" customHeight="1" x14ac:dyDescent="0.3">
      <c r="A57" s="214"/>
      <c r="B57" s="136"/>
      <c r="C57" s="144"/>
      <c r="D57" s="138"/>
      <c r="E57" s="138"/>
      <c r="F57" s="138"/>
      <c r="G57" s="137"/>
      <c r="H57" s="138"/>
      <c r="I57" s="215">
        <f t="shared" si="2"/>
        <v>0</v>
      </c>
    </row>
    <row r="58" spans="1:9" ht="48" customHeight="1" x14ac:dyDescent="0.3">
      <c r="A58" s="214"/>
      <c r="B58" s="136"/>
      <c r="C58" s="144"/>
      <c r="D58" s="138"/>
      <c r="E58" s="138"/>
      <c r="F58" s="138"/>
      <c r="G58" s="137"/>
      <c r="H58" s="138"/>
      <c r="I58" s="215">
        <f t="shared" si="2"/>
        <v>0</v>
      </c>
    </row>
    <row r="59" spans="1:9" ht="48" customHeight="1" x14ac:dyDescent="0.3">
      <c r="A59" s="214"/>
      <c r="B59" s="136"/>
      <c r="C59" s="144"/>
      <c r="D59" s="138"/>
      <c r="E59" s="138"/>
      <c r="F59" s="138"/>
      <c r="G59" s="137"/>
      <c r="H59" s="138"/>
      <c r="I59" s="215">
        <f t="shared" si="2"/>
        <v>0</v>
      </c>
    </row>
    <row r="60" spans="1:9" ht="48" customHeight="1" x14ac:dyDescent="0.3">
      <c r="A60" s="214"/>
      <c r="B60" s="136"/>
      <c r="C60" s="144"/>
      <c r="D60" s="138"/>
      <c r="E60" s="138"/>
      <c r="F60" s="138"/>
      <c r="G60" s="137"/>
      <c r="H60" s="138"/>
      <c r="I60" s="215">
        <f t="shared" si="2"/>
        <v>0</v>
      </c>
    </row>
    <row r="61" spans="1:9" ht="48" customHeight="1" x14ac:dyDescent="0.3">
      <c r="A61" s="214"/>
      <c r="B61" s="136"/>
      <c r="C61" s="144"/>
      <c r="D61" s="138"/>
      <c r="E61" s="138"/>
      <c r="F61" s="138"/>
      <c r="G61" s="137"/>
      <c r="H61" s="138"/>
      <c r="I61" s="215">
        <f t="shared" si="2"/>
        <v>0</v>
      </c>
    </row>
    <row r="62" spans="1:9" ht="48" customHeight="1" x14ac:dyDescent="0.3">
      <c r="A62" s="214"/>
      <c r="B62" s="136"/>
      <c r="C62" s="144"/>
      <c r="D62" s="138"/>
      <c r="E62" s="138"/>
      <c r="F62" s="138"/>
      <c r="G62" s="137"/>
      <c r="H62" s="138"/>
      <c r="I62" s="215">
        <f t="shared" si="2"/>
        <v>0</v>
      </c>
    </row>
    <row r="63" spans="1:9" ht="48" customHeight="1" x14ac:dyDescent="0.3">
      <c r="A63" s="214"/>
      <c r="B63" s="136"/>
      <c r="C63" s="144"/>
      <c r="D63" s="138"/>
      <c r="E63" s="138"/>
      <c r="F63" s="138"/>
      <c r="G63" s="137"/>
      <c r="H63" s="138"/>
      <c r="I63" s="215">
        <f t="shared" ref="I63:I94" si="3">+G63*H63</f>
        <v>0</v>
      </c>
    </row>
    <row r="64" spans="1:9" ht="48" customHeight="1" x14ac:dyDescent="0.3">
      <c r="A64" s="214"/>
      <c r="B64" s="136"/>
      <c r="C64" s="144"/>
      <c r="D64" s="138"/>
      <c r="E64" s="138"/>
      <c r="F64" s="138"/>
      <c r="G64" s="137"/>
      <c r="H64" s="138"/>
      <c r="I64" s="215">
        <f t="shared" si="3"/>
        <v>0</v>
      </c>
    </row>
    <row r="65" spans="1:9" ht="48" customHeight="1" x14ac:dyDescent="0.3">
      <c r="A65" s="214"/>
      <c r="B65" s="136"/>
      <c r="C65" s="144"/>
      <c r="D65" s="138"/>
      <c r="E65" s="138"/>
      <c r="F65" s="138"/>
      <c r="G65" s="137"/>
      <c r="H65" s="138"/>
      <c r="I65" s="215">
        <f t="shared" si="3"/>
        <v>0</v>
      </c>
    </row>
    <row r="66" spans="1:9" ht="48" customHeight="1" x14ac:dyDescent="0.3">
      <c r="A66" s="214"/>
      <c r="B66" s="136"/>
      <c r="C66" s="144"/>
      <c r="D66" s="138"/>
      <c r="E66" s="138"/>
      <c r="F66" s="138"/>
      <c r="G66" s="137"/>
      <c r="H66" s="138"/>
      <c r="I66" s="215">
        <f t="shared" si="3"/>
        <v>0</v>
      </c>
    </row>
    <row r="67" spans="1:9" ht="48" customHeight="1" x14ac:dyDescent="0.3">
      <c r="A67" s="214"/>
      <c r="B67" s="136"/>
      <c r="C67" s="144"/>
      <c r="D67" s="138"/>
      <c r="E67" s="138"/>
      <c r="F67" s="138"/>
      <c r="G67" s="137"/>
      <c r="H67" s="138"/>
      <c r="I67" s="215">
        <f t="shared" si="3"/>
        <v>0</v>
      </c>
    </row>
    <row r="68" spans="1:9" ht="48" customHeight="1" x14ac:dyDescent="0.3">
      <c r="A68" s="214"/>
      <c r="B68" s="136"/>
      <c r="C68" s="144"/>
      <c r="D68" s="138"/>
      <c r="E68" s="138"/>
      <c r="F68" s="138"/>
      <c r="G68" s="137"/>
      <c r="H68" s="138"/>
      <c r="I68" s="215">
        <f t="shared" si="3"/>
        <v>0</v>
      </c>
    </row>
    <row r="69" spans="1:9" ht="48" customHeight="1" x14ac:dyDescent="0.3">
      <c r="A69" s="214"/>
      <c r="B69" s="136"/>
      <c r="C69" s="144"/>
      <c r="D69" s="138"/>
      <c r="E69" s="138"/>
      <c r="F69" s="138"/>
      <c r="G69" s="137"/>
      <c r="H69" s="138"/>
      <c r="I69" s="215">
        <f t="shared" si="3"/>
        <v>0</v>
      </c>
    </row>
    <row r="70" spans="1:9" ht="48" customHeight="1" x14ac:dyDescent="0.3">
      <c r="A70" s="214"/>
      <c r="B70" s="136"/>
      <c r="C70" s="144"/>
      <c r="D70" s="138"/>
      <c r="E70" s="138"/>
      <c r="F70" s="138"/>
      <c r="G70" s="137"/>
      <c r="H70" s="138"/>
      <c r="I70" s="215">
        <f t="shared" si="3"/>
        <v>0</v>
      </c>
    </row>
    <row r="71" spans="1:9" ht="48" customHeight="1" x14ac:dyDescent="0.3">
      <c r="A71" s="214"/>
      <c r="B71" s="136"/>
      <c r="C71" s="144"/>
      <c r="D71" s="138"/>
      <c r="E71" s="138"/>
      <c r="F71" s="138"/>
      <c r="G71" s="137"/>
      <c r="H71" s="138"/>
      <c r="I71" s="215">
        <f t="shared" si="3"/>
        <v>0</v>
      </c>
    </row>
    <row r="72" spans="1:9" ht="48" customHeight="1" x14ac:dyDescent="0.3">
      <c r="A72" s="214"/>
      <c r="B72" s="136"/>
      <c r="C72" s="144"/>
      <c r="D72" s="138"/>
      <c r="E72" s="138"/>
      <c r="F72" s="138"/>
      <c r="G72" s="137"/>
      <c r="H72" s="138"/>
      <c r="I72" s="215">
        <f t="shared" si="3"/>
        <v>0</v>
      </c>
    </row>
    <row r="73" spans="1:9" ht="48" customHeight="1" x14ac:dyDescent="0.3">
      <c r="A73" s="214"/>
      <c r="B73" s="136"/>
      <c r="C73" s="144"/>
      <c r="D73" s="138"/>
      <c r="E73" s="138"/>
      <c r="F73" s="138"/>
      <c r="G73" s="137"/>
      <c r="H73" s="138"/>
      <c r="I73" s="215">
        <f t="shared" si="3"/>
        <v>0</v>
      </c>
    </row>
    <row r="74" spans="1:9" ht="48" customHeight="1" x14ac:dyDescent="0.3">
      <c r="A74" s="214"/>
      <c r="B74" s="136"/>
      <c r="C74" s="144"/>
      <c r="D74" s="138"/>
      <c r="E74" s="138"/>
      <c r="F74" s="138"/>
      <c r="G74" s="137"/>
      <c r="H74" s="138"/>
      <c r="I74" s="215">
        <f t="shared" si="3"/>
        <v>0</v>
      </c>
    </row>
    <row r="75" spans="1:9" ht="48" customHeight="1" x14ac:dyDescent="0.3">
      <c r="A75" s="214"/>
      <c r="B75" s="136"/>
      <c r="C75" s="144"/>
      <c r="D75" s="138"/>
      <c r="E75" s="138"/>
      <c r="F75" s="138"/>
      <c r="G75" s="137"/>
      <c r="H75" s="138"/>
      <c r="I75" s="215">
        <f t="shared" si="3"/>
        <v>0</v>
      </c>
    </row>
    <row r="76" spans="1:9" ht="48" customHeight="1" x14ac:dyDescent="0.3">
      <c r="A76" s="214"/>
      <c r="B76" s="136"/>
      <c r="C76" s="144"/>
      <c r="D76" s="138"/>
      <c r="E76" s="138"/>
      <c r="F76" s="138"/>
      <c r="G76" s="137"/>
      <c r="H76" s="138"/>
      <c r="I76" s="215">
        <f t="shared" si="3"/>
        <v>0</v>
      </c>
    </row>
    <row r="77" spans="1:9" ht="48" customHeight="1" x14ac:dyDescent="0.3">
      <c r="A77" s="214"/>
      <c r="B77" s="136"/>
      <c r="C77" s="144"/>
      <c r="D77" s="138"/>
      <c r="E77" s="138"/>
      <c r="F77" s="138"/>
      <c r="G77" s="137"/>
      <c r="H77" s="138"/>
      <c r="I77" s="215">
        <f t="shared" si="3"/>
        <v>0</v>
      </c>
    </row>
    <row r="78" spans="1:9" ht="48" customHeight="1" x14ac:dyDescent="0.3">
      <c r="A78" s="214"/>
      <c r="B78" s="136"/>
      <c r="C78" s="144"/>
      <c r="D78" s="138"/>
      <c r="E78" s="138"/>
      <c r="F78" s="138"/>
      <c r="G78" s="137"/>
      <c r="H78" s="138"/>
      <c r="I78" s="215">
        <f t="shared" si="3"/>
        <v>0</v>
      </c>
    </row>
    <row r="79" spans="1:9" ht="48" customHeight="1" x14ac:dyDescent="0.3">
      <c r="A79" s="214"/>
      <c r="B79" s="136"/>
      <c r="C79" s="144"/>
      <c r="D79" s="138"/>
      <c r="E79" s="138"/>
      <c r="F79" s="138"/>
      <c r="G79" s="137"/>
      <c r="H79" s="138"/>
      <c r="I79" s="215">
        <f t="shared" si="3"/>
        <v>0</v>
      </c>
    </row>
    <row r="80" spans="1:9" ht="48" customHeight="1" x14ac:dyDescent="0.3">
      <c r="A80" s="214"/>
      <c r="B80" s="136"/>
      <c r="C80" s="144"/>
      <c r="D80" s="138"/>
      <c r="E80" s="138"/>
      <c r="F80" s="138"/>
      <c r="G80" s="137"/>
      <c r="H80" s="138"/>
      <c r="I80" s="215">
        <f t="shared" si="3"/>
        <v>0</v>
      </c>
    </row>
    <row r="81" spans="1:9" ht="48" customHeight="1" x14ac:dyDescent="0.3">
      <c r="A81" s="214"/>
      <c r="B81" s="136"/>
      <c r="C81" s="144"/>
      <c r="D81" s="138"/>
      <c r="E81" s="138"/>
      <c r="F81" s="138"/>
      <c r="G81" s="137"/>
      <c r="H81" s="138"/>
      <c r="I81" s="215">
        <f t="shared" si="3"/>
        <v>0</v>
      </c>
    </row>
    <row r="82" spans="1:9" ht="48" customHeight="1" x14ac:dyDescent="0.3">
      <c r="A82" s="214"/>
      <c r="B82" s="136"/>
      <c r="C82" s="144"/>
      <c r="D82" s="138"/>
      <c r="E82" s="138"/>
      <c r="F82" s="138"/>
      <c r="G82" s="137"/>
      <c r="H82" s="138"/>
      <c r="I82" s="215">
        <f t="shared" si="3"/>
        <v>0</v>
      </c>
    </row>
    <row r="83" spans="1:9" ht="48" customHeight="1" x14ac:dyDescent="0.3">
      <c r="A83" s="214"/>
      <c r="B83" s="136"/>
      <c r="C83" s="144"/>
      <c r="D83" s="138"/>
      <c r="E83" s="138"/>
      <c r="F83" s="138"/>
      <c r="G83" s="137"/>
      <c r="H83" s="138"/>
      <c r="I83" s="215">
        <f t="shared" si="3"/>
        <v>0</v>
      </c>
    </row>
    <row r="84" spans="1:9" ht="48" customHeight="1" x14ac:dyDescent="0.3">
      <c r="A84" s="214"/>
      <c r="B84" s="136"/>
      <c r="C84" s="144"/>
      <c r="D84" s="138"/>
      <c r="E84" s="138"/>
      <c r="F84" s="138"/>
      <c r="G84" s="137"/>
      <c r="H84" s="138"/>
      <c r="I84" s="215">
        <f t="shared" si="3"/>
        <v>0</v>
      </c>
    </row>
    <row r="85" spans="1:9" ht="48" customHeight="1" x14ac:dyDescent="0.3">
      <c r="A85" s="214"/>
      <c r="B85" s="136"/>
      <c r="C85" s="144"/>
      <c r="D85" s="138"/>
      <c r="E85" s="138"/>
      <c r="F85" s="138"/>
      <c r="G85" s="137"/>
      <c r="H85" s="138"/>
      <c r="I85" s="215">
        <f t="shared" si="3"/>
        <v>0</v>
      </c>
    </row>
    <row r="86" spans="1:9" ht="48" customHeight="1" x14ac:dyDescent="0.3">
      <c r="A86" s="214"/>
      <c r="B86" s="136"/>
      <c r="C86" s="144"/>
      <c r="D86" s="138"/>
      <c r="E86" s="138"/>
      <c r="F86" s="138"/>
      <c r="G86" s="137"/>
      <c r="H86" s="138"/>
      <c r="I86" s="215">
        <f t="shared" si="3"/>
        <v>0</v>
      </c>
    </row>
    <row r="87" spans="1:9" ht="48" customHeight="1" x14ac:dyDescent="0.3">
      <c r="A87" s="214"/>
      <c r="B87" s="136"/>
      <c r="C87" s="144"/>
      <c r="D87" s="138"/>
      <c r="E87" s="138"/>
      <c r="F87" s="138"/>
      <c r="G87" s="137"/>
      <c r="H87" s="138"/>
      <c r="I87" s="215">
        <f t="shared" si="3"/>
        <v>0</v>
      </c>
    </row>
    <row r="88" spans="1:9" ht="48" customHeight="1" x14ac:dyDescent="0.3">
      <c r="A88" s="214"/>
      <c r="B88" s="136"/>
      <c r="C88" s="144"/>
      <c r="D88" s="138"/>
      <c r="E88" s="138"/>
      <c r="F88" s="138"/>
      <c r="G88" s="137"/>
      <c r="H88" s="138"/>
      <c r="I88" s="215">
        <f t="shared" si="3"/>
        <v>0</v>
      </c>
    </row>
    <row r="89" spans="1:9" ht="48" customHeight="1" x14ac:dyDescent="0.3">
      <c r="A89" s="214"/>
      <c r="B89" s="136"/>
      <c r="C89" s="144"/>
      <c r="D89" s="138"/>
      <c r="E89" s="138"/>
      <c r="F89" s="138"/>
      <c r="G89" s="137"/>
      <c r="H89" s="138"/>
      <c r="I89" s="215">
        <f t="shared" si="3"/>
        <v>0</v>
      </c>
    </row>
    <row r="90" spans="1:9" ht="48" customHeight="1" x14ac:dyDescent="0.3">
      <c r="A90" s="214"/>
      <c r="B90" s="136"/>
      <c r="C90" s="144"/>
      <c r="D90" s="138"/>
      <c r="E90" s="138"/>
      <c r="F90" s="138"/>
      <c r="G90" s="137"/>
      <c r="H90" s="138"/>
      <c r="I90" s="215">
        <f t="shared" si="3"/>
        <v>0</v>
      </c>
    </row>
    <row r="91" spans="1:9" ht="48" customHeight="1" x14ac:dyDescent="0.3">
      <c r="A91" s="214"/>
      <c r="B91" s="136"/>
      <c r="C91" s="144"/>
      <c r="D91" s="138"/>
      <c r="E91" s="138"/>
      <c r="F91" s="138"/>
      <c r="G91" s="137"/>
      <c r="H91" s="138"/>
      <c r="I91" s="215">
        <f t="shared" si="3"/>
        <v>0</v>
      </c>
    </row>
    <row r="92" spans="1:9" ht="48" customHeight="1" x14ac:dyDescent="0.3">
      <c r="A92" s="214"/>
      <c r="B92" s="136"/>
      <c r="C92" s="144"/>
      <c r="D92" s="138"/>
      <c r="E92" s="138"/>
      <c r="F92" s="138"/>
      <c r="G92" s="137"/>
      <c r="H92" s="138"/>
      <c r="I92" s="215">
        <f t="shared" si="3"/>
        <v>0</v>
      </c>
    </row>
    <row r="93" spans="1:9" ht="48" customHeight="1" x14ac:dyDescent="0.3">
      <c r="A93" s="214"/>
      <c r="B93" s="136"/>
      <c r="C93" s="144"/>
      <c r="D93" s="138"/>
      <c r="E93" s="138"/>
      <c r="F93" s="138"/>
      <c r="G93" s="137"/>
      <c r="H93" s="138"/>
      <c r="I93" s="215">
        <f t="shared" si="3"/>
        <v>0</v>
      </c>
    </row>
    <row r="94" spans="1:9" ht="48" customHeight="1" x14ac:dyDescent="0.3">
      <c r="A94" s="214"/>
      <c r="B94" s="136"/>
      <c r="C94" s="144"/>
      <c r="D94" s="138"/>
      <c r="E94" s="138"/>
      <c r="F94" s="138"/>
      <c r="G94" s="137"/>
      <c r="H94" s="138"/>
      <c r="I94" s="215">
        <f t="shared" si="3"/>
        <v>0</v>
      </c>
    </row>
    <row r="95" spans="1:9" ht="48" customHeight="1" x14ac:dyDescent="0.3">
      <c r="A95" s="214"/>
      <c r="B95" s="136"/>
      <c r="C95" s="144"/>
      <c r="D95" s="138"/>
      <c r="E95" s="138"/>
      <c r="F95" s="138"/>
      <c r="G95" s="137"/>
      <c r="H95" s="138"/>
      <c r="I95" s="215">
        <f t="shared" ref="I95:I98" si="4">+G95*H95</f>
        <v>0</v>
      </c>
    </row>
    <row r="96" spans="1:9" ht="48" customHeight="1" x14ac:dyDescent="0.3">
      <c r="A96" s="214"/>
      <c r="B96" s="136"/>
      <c r="C96" s="144"/>
      <c r="D96" s="138"/>
      <c r="E96" s="138"/>
      <c r="F96" s="138"/>
      <c r="G96" s="137"/>
      <c r="H96" s="138"/>
      <c r="I96" s="215">
        <f t="shared" si="4"/>
        <v>0</v>
      </c>
    </row>
    <row r="97" spans="1:11" ht="48" customHeight="1" x14ac:dyDescent="0.3">
      <c r="A97" s="214"/>
      <c r="B97" s="136"/>
      <c r="C97" s="144"/>
      <c r="D97" s="138"/>
      <c r="E97" s="138"/>
      <c r="F97" s="138"/>
      <c r="G97" s="137"/>
      <c r="H97" s="138"/>
      <c r="I97" s="215">
        <f t="shared" si="4"/>
        <v>0</v>
      </c>
    </row>
    <row r="98" spans="1:11" ht="48" customHeight="1" x14ac:dyDescent="0.3">
      <c r="A98" s="214"/>
      <c r="B98" s="136"/>
      <c r="C98" s="144"/>
      <c r="D98" s="138"/>
      <c r="E98" s="138"/>
      <c r="F98" s="138"/>
      <c r="G98" s="137"/>
      <c r="H98" s="138"/>
      <c r="I98" s="215">
        <f t="shared" si="4"/>
        <v>0</v>
      </c>
    </row>
    <row r="99" spans="1:11" ht="48" customHeight="1" thickBot="1" x14ac:dyDescent="0.35">
      <c r="A99" s="156"/>
      <c r="B99" s="157"/>
      <c r="C99" s="157"/>
      <c r="D99" s="158"/>
      <c r="E99" s="158"/>
      <c r="F99" s="159" t="s">
        <v>267</v>
      </c>
      <c r="G99" s="159">
        <f>SUBTOTAL(109,G13:G30)</f>
        <v>1744</v>
      </c>
      <c r="H99" s="159">
        <f>SUBTOTAL(109,H13:H30)</f>
        <v>36</v>
      </c>
      <c r="I99" s="160">
        <f>SUBTOTAL(109,I13:I30)</f>
        <v>2708</v>
      </c>
    </row>
    <row r="101" spans="1:11" x14ac:dyDescent="0.3">
      <c r="K101" s="146"/>
    </row>
    <row r="102" spans="1:11" x14ac:dyDescent="0.3">
      <c r="K102" s="146"/>
    </row>
    <row r="103" spans="1:11" x14ac:dyDescent="0.3">
      <c r="A103" s="217" t="s">
        <v>303</v>
      </c>
      <c r="K103" s="146"/>
    </row>
    <row r="104" spans="1:11" x14ac:dyDescent="0.3">
      <c r="A104" s="217"/>
      <c r="K104" s="146"/>
    </row>
    <row r="105" spans="1:11" x14ac:dyDescent="0.3">
      <c r="A105" s="218" t="s">
        <v>307</v>
      </c>
      <c r="B105" s="44" t="s">
        <v>311</v>
      </c>
      <c r="C105" s="44" t="s">
        <v>310</v>
      </c>
      <c r="D105"/>
      <c r="E105"/>
      <c r="F105"/>
      <c r="G105"/>
      <c r="H105"/>
      <c r="I105"/>
      <c r="J105"/>
      <c r="K105"/>
    </row>
    <row r="106" spans="1:11" x14ac:dyDescent="0.3">
      <c r="A106" s="219" t="s">
        <v>147</v>
      </c>
      <c r="B106" s="220">
        <v>1296</v>
      </c>
      <c r="C106" s="220">
        <v>9</v>
      </c>
      <c r="D106"/>
      <c r="E106"/>
      <c r="F106"/>
      <c r="G106"/>
      <c r="H106"/>
      <c r="I106"/>
      <c r="J106"/>
      <c r="K106"/>
    </row>
    <row r="107" spans="1:11" x14ac:dyDescent="0.3">
      <c r="A107" s="219" t="s">
        <v>136</v>
      </c>
      <c r="B107" s="220">
        <v>301</v>
      </c>
      <c r="C107" s="220">
        <v>5</v>
      </c>
      <c r="D107"/>
      <c r="E107"/>
      <c r="F107"/>
      <c r="G107"/>
      <c r="H107"/>
      <c r="I107"/>
      <c r="J107"/>
      <c r="K107"/>
    </row>
    <row r="108" spans="1:11" x14ac:dyDescent="0.3">
      <c r="A108" s="219" t="s">
        <v>142</v>
      </c>
      <c r="B108" s="220">
        <v>147</v>
      </c>
      <c r="C108" s="220">
        <v>4</v>
      </c>
      <c r="D108"/>
      <c r="E108"/>
      <c r="F108"/>
      <c r="G108"/>
      <c r="H108"/>
      <c r="I108"/>
      <c r="J108"/>
      <c r="K108"/>
    </row>
    <row r="109" spans="1:11" x14ac:dyDescent="0.3">
      <c r="A109" s="219" t="s">
        <v>308</v>
      </c>
      <c r="B109" s="220">
        <v>1744</v>
      </c>
      <c r="C109" s="220">
        <v>1</v>
      </c>
      <c r="D109"/>
      <c r="E109"/>
      <c r="F109"/>
      <c r="G109"/>
      <c r="H109"/>
      <c r="I109"/>
      <c r="J109"/>
      <c r="K109"/>
    </row>
    <row r="110" spans="1:11" x14ac:dyDescent="0.3">
      <c r="A110" s="219" t="s">
        <v>309</v>
      </c>
      <c r="B110" s="220">
        <v>3488</v>
      </c>
      <c r="C110" s="220">
        <v>19</v>
      </c>
      <c r="D110"/>
      <c r="E110"/>
      <c r="F110"/>
      <c r="G110"/>
      <c r="H110"/>
      <c r="I110"/>
      <c r="J110"/>
      <c r="K110"/>
    </row>
    <row r="111" spans="1:11" x14ac:dyDescent="0.3">
      <c r="A111"/>
      <c r="B111"/>
      <c r="C111"/>
      <c r="D111"/>
      <c r="E111"/>
      <c r="F111"/>
      <c r="G111"/>
      <c r="H111"/>
      <c r="I111"/>
      <c r="J111"/>
      <c r="K111"/>
    </row>
    <row r="112" spans="1:11" x14ac:dyDescent="0.3">
      <c r="A112"/>
      <c r="B112"/>
      <c r="C112"/>
    </row>
    <row r="113" spans="1:3" x14ac:dyDescent="0.3">
      <c r="A113"/>
      <c r="B113"/>
      <c r="C113"/>
    </row>
    <row r="114" spans="1:3" x14ac:dyDescent="0.3">
      <c r="A114"/>
      <c r="B114"/>
      <c r="C114"/>
    </row>
    <row r="115" spans="1:3" x14ac:dyDescent="0.3">
      <c r="A115"/>
      <c r="B115"/>
      <c r="C115"/>
    </row>
    <row r="116" spans="1:3" x14ac:dyDescent="0.3">
      <c r="A116"/>
      <c r="B116"/>
      <c r="C116"/>
    </row>
    <row r="117" spans="1:3" x14ac:dyDescent="0.3">
      <c r="A117"/>
      <c r="B117"/>
      <c r="C117"/>
    </row>
    <row r="118" spans="1:3" x14ac:dyDescent="0.3">
      <c r="A118"/>
      <c r="B118"/>
      <c r="C118"/>
    </row>
    <row r="119" spans="1:3" x14ac:dyDescent="0.3">
      <c r="A119"/>
      <c r="B119"/>
      <c r="C119"/>
    </row>
    <row r="120" spans="1:3" x14ac:dyDescent="0.3">
      <c r="A120"/>
      <c r="B120"/>
      <c r="C120"/>
    </row>
    <row r="121" spans="1:3" x14ac:dyDescent="0.3">
      <c r="A121"/>
      <c r="B121"/>
      <c r="C121"/>
    </row>
    <row r="122" spans="1:3" x14ac:dyDescent="0.3">
      <c r="A122"/>
      <c r="B122"/>
      <c r="C122"/>
    </row>
  </sheetData>
  <mergeCells count="3">
    <mergeCell ref="D11:F11"/>
    <mergeCell ref="B1:I1"/>
    <mergeCell ref="A9:I9"/>
  </mergeCells>
  <dataValidations count="6">
    <dataValidation allowBlank="1" showInputMessage="1" showErrorMessage="1" prompt="Para el cálculo de las horas requeridas para el desarrollo del PAAI, liste todos los informes de ley que debe realizar la OCI, seguimientos y auditorias priorizadas" sqref="C12" xr:uid="{00000000-0002-0000-0800-000000000000}"/>
    <dataValidation allowBlank="1" showInputMessage="1" showErrorMessage="1" prompt="Registre para cada informe a realizar, las horas estimadas en cada fase o etapa (planeación, ejecucion y elaboracion del informe)" sqref="D12:F12" xr:uid="{00000000-0002-0000-0800-000001000000}"/>
    <dataValidation allowBlank="1" showInputMessage="1" showErrorMessage="1" prompt="Registre el numero de informes que se proyectan realizar en la vigencia según la periodicidad" sqref="H12" xr:uid="{00000000-0002-0000-0800-000002000000}"/>
    <dataValidation allowBlank="1" showInputMessage="1" showErrorMessage="1" prompt="En esta columna se determina el numero de horas requeridas para el desarrollo del PAAI" sqref="I12" xr:uid="{00000000-0002-0000-0800-000003000000}"/>
    <dataValidation allowBlank="1" showInputMessage="1" showErrorMessage="1" prompt="Identifique el tipo de trabajo de auditoría a realizar de acuerdo a la priorización realizada" sqref="B12" xr:uid="{00000000-0002-0000-0800-000004000000}"/>
    <dataValidation type="list" allowBlank="1" showInputMessage="1" showErrorMessage="1" sqref="B13:B98" xr:uid="{00000000-0002-0000-0800-000005000000}">
      <formula1>$N$13:$N$17</formula1>
    </dataValidation>
  </dataValidations>
  <hyperlinks>
    <hyperlink ref="A4" location="'1. Horas requeridas PAAI'!A9" display="1.CÁLCULO DE HORAS REQUERIDAS PARA EL PAA" xr:uid="{00000000-0004-0000-0800-000000000000}"/>
    <hyperlink ref="A5" location="'2. Días -horas hábiles x vig'!A1" display="2.CALCULO DIAS -HORAS LABORALES POR AÑO Y POR AUDITOR" xr:uid="{00000000-0004-0000-0800-000001000000}"/>
    <hyperlink ref="A6" location="'3 Horas disponibles E. Auditor'!A30" display="3. RESULTADOS SOBRE LA CAPACIDAD INSTALADA Y REQUERIDA DEL EQUIPO AUDITOR" xr:uid="{00000000-0004-0000-0800-000002000000}"/>
  </hyperlinks>
  <pageMargins left="0.7" right="0.7" top="0.75" bottom="0.75" header="0.3" footer="0.3"/>
  <drawing r:id="rId2"/>
  <legacyDrawing r:id="rId3"/>
  <tableParts count="1">
    <tablePart r:id="rId4"/>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19</vt:i4>
      </vt:variant>
    </vt:vector>
  </HeadingPairs>
  <TitlesOfParts>
    <vt:vector size="32" baseType="lpstr">
      <vt:lpstr>MENU CAJA DE HERRAMIENTAS</vt:lpstr>
      <vt:lpstr>GLOSARIO</vt:lpstr>
      <vt:lpstr>CONOCIMIENTO ENT</vt:lpstr>
      <vt:lpstr>MIPPA 1</vt:lpstr>
      <vt:lpstr>PRIORIZACIÓN (2)</vt:lpstr>
      <vt:lpstr>MIPPA 1.1</vt:lpstr>
      <vt:lpstr>ANALISIS OCI</vt:lpstr>
      <vt:lpstr>MET CALCULO RECURSOS</vt:lpstr>
      <vt:lpstr>1. Horas requeridas PAAI</vt:lpstr>
      <vt:lpstr>MIPPA 2</vt:lpstr>
      <vt:lpstr>2. Días -horas hábiles x vig</vt:lpstr>
      <vt:lpstr>PAA OCI  </vt:lpstr>
      <vt:lpstr>PRIORIZACIÓN</vt:lpstr>
      <vt:lpstr>GLOSARIO!_ftn1</vt:lpstr>
      <vt:lpstr>GLOSARIO!_ftn2</vt:lpstr>
      <vt:lpstr>GLOSARIO!_ftn3</vt:lpstr>
      <vt:lpstr>GLOSARIO!_ftn4</vt:lpstr>
      <vt:lpstr>GLOSARIO!_ftn5</vt:lpstr>
      <vt:lpstr>GLOSARIO!_ftn6</vt:lpstr>
      <vt:lpstr>GLOSARIO!_ftn7</vt:lpstr>
      <vt:lpstr>GLOSARIO!_ftn8</vt:lpstr>
      <vt:lpstr>GLOSARIO!_ftnref1</vt:lpstr>
      <vt:lpstr>GLOSARIO!_ftnref2</vt:lpstr>
      <vt:lpstr>GLOSARIO!_ftnref3</vt:lpstr>
      <vt:lpstr>GLOSARIO!_ftnref4</vt:lpstr>
      <vt:lpstr>GLOSARIO!_ftnref5</vt:lpstr>
      <vt:lpstr>GLOSARIO!_ftnref6</vt:lpstr>
      <vt:lpstr>GLOSARIO!_ftnref7</vt:lpstr>
      <vt:lpstr>GLOSARIO!_ftnref8</vt:lpstr>
      <vt:lpstr>'PAA OCI  '!Área_de_impresión</vt:lpstr>
      <vt:lpstr>DOCUMENTO_RELACIONADO</vt:lpstr>
      <vt:lpstr>'PAA OCI  '!Títulos_a_imprimir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FERNANDO AVELLA</dc:creator>
  <cp:lastModifiedBy>AHERNANDEZ</cp:lastModifiedBy>
  <dcterms:created xsi:type="dcterms:W3CDTF">2019-03-03T03:38:53Z</dcterms:created>
  <dcterms:modified xsi:type="dcterms:W3CDTF">2021-12-15T01:45:00Z</dcterms:modified>
</cp:coreProperties>
</file>