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Usuario\Documents\FUGA-CONTRATO-17-2023\Obligación 4 Reportes temas SDGC\Julio\Reporte medidas de austeridad\"/>
    </mc:Choice>
  </mc:AlternateContent>
  <xr:revisionPtr revIDLastSave="0" documentId="8_{85C6EAA7-BBF9-4EC2-B9AF-9D9B3569D9C0}" xr6:coauthVersionLast="47" xr6:coauthVersionMax="47" xr10:uidLastSave="{00000000-0000-0000-0000-000000000000}"/>
  <bookViews>
    <workbookView xWindow="-120" yWindow="-120" windowWidth="20730" windowHeight="11160" activeTab="1" xr2:uid="{00000000-000D-0000-FFFF-FFFF00000000}"/>
  </bookViews>
  <sheets>
    <sheet name="datos" sheetId="2" r:id="rId1"/>
    <sheet name="formato captura"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0" i="3" l="1"/>
  <c r="I12" i="3" l="1"/>
  <c r="W25" i="3" l="1"/>
  <c r="W26" i="3"/>
  <c r="X13" i="3"/>
  <c r="X14" i="3"/>
  <c r="X15" i="3"/>
  <c r="X16" i="3"/>
  <c r="X17" i="3"/>
  <c r="X18" i="3"/>
  <c r="X19" i="3"/>
  <c r="X20" i="3"/>
  <c r="X21" i="3"/>
  <c r="X22" i="3"/>
  <c r="X23" i="3"/>
  <c r="X24" i="3"/>
  <c r="X25" i="3"/>
  <c r="X26" i="3"/>
  <c r="X27" i="3"/>
  <c r="X28" i="3"/>
  <c r="X29" i="3"/>
  <c r="X30" i="3"/>
  <c r="X31" i="3"/>
  <c r="X32" i="3"/>
  <c r="W13" i="3"/>
  <c r="W14" i="3"/>
  <c r="U25" i="3"/>
  <c r="U26" i="3"/>
  <c r="U27" i="3"/>
  <c r="W27" i="3" s="1"/>
  <c r="U28" i="3"/>
  <c r="W28" i="3" s="1"/>
  <c r="U29" i="3"/>
  <c r="W29" i="3" s="1"/>
  <c r="U30" i="3"/>
  <c r="W30" i="3" s="1"/>
  <c r="U31" i="3"/>
  <c r="W31" i="3" s="1"/>
  <c r="U32" i="3"/>
  <c r="W32" i="3" s="1"/>
  <c r="T52" i="3"/>
  <c r="J13" i="3" l="1"/>
  <c r="K17" i="3"/>
  <c r="K19" i="3"/>
  <c r="K20" i="3"/>
  <c r="K32" i="3" l="1"/>
  <c r="J32" i="3"/>
  <c r="I32" i="3"/>
  <c r="H32" i="3"/>
  <c r="I31" i="3"/>
  <c r="H31" i="3"/>
  <c r="K31" i="3"/>
  <c r="J31" i="3"/>
  <c r="I13" i="3" l="1"/>
  <c r="H13" i="3"/>
  <c r="Q14" i="3" l="1"/>
  <c r="P14" i="3"/>
  <c r="U15" i="3"/>
  <c r="W15" i="3" s="1"/>
  <c r="U16" i="3"/>
  <c r="W16" i="3" s="1"/>
  <c r="U17" i="3"/>
  <c r="W17" i="3" s="1"/>
  <c r="U18" i="3"/>
  <c r="W18" i="3" s="1"/>
  <c r="U19" i="3"/>
  <c r="W19" i="3" s="1"/>
  <c r="U20" i="3"/>
  <c r="W20" i="3" s="1"/>
  <c r="U21" i="3"/>
  <c r="W21" i="3" s="1"/>
  <c r="U22" i="3"/>
  <c r="W22" i="3" s="1"/>
  <c r="U23" i="3"/>
  <c r="W23" i="3" s="1"/>
  <c r="U24" i="3"/>
  <c r="W24" i="3" s="1"/>
  <c r="U33" i="3"/>
  <c r="W33" i="3" s="1"/>
  <c r="V33" i="3"/>
  <c r="X33" i="3" s="1"/>
  <c r="P13" i="3"/>
  <c r="Q13" i="3"/>
  <c r="N15" i="3"/>
  <c r="P15" i="3" s="1"/>
  <c r="O15" i="3"/>
  <c r="Q15" i="3" s="1"/>
  <c r="N16" i="3"/>
  <c r="P16" i="3" s="1"/>
  <c r="O16" i="3"/>
  <c r="Q16" i="3" s="1"/>
  <c r="N17" i="3"/>
  <c r="P17" i="3" s="1"/>
  <c r="Q17" i="3"/>
  <c r="N18" i="3"/>
  <c r="P18" i="3" s="1"/>
  <c r="O18" i="3"/>
  <c r="Q18" i="3" s="1"/>
  <c r="N19" i="3"/>
  <c r="P19" i="3" s="1"/>
  <c r="Q19" i="3"/>
  <c r="N20" i="3"/>
  <c r="P20" i="3" s="1"/>
  <c r="N21" i="3"/>
  <c r="P21" i="3" s="1"/>
  <c r="O21" i="3"/>
  <c r="Q21" i="3" s="1"/>
  <c r="N22" i="3"/>
  <c r="P22" i="3" s="1"/>
  <c r="O22" i="3"/>
  <c r="Q22" i="3" s="1"/>
  <c r="N23" i="3"/>
  <c r="P23" i="3" s="1"/>
  <c r="O23" i="3"/>
  <c r="Q23" i="3" s="1"/>
  <c r="P24" i="3"/>
  <c r="Q24" i="3"/>
  <c r="N25" i="3"/>
  <c r="P25" i="3" s="1"/>
  <c r="O25" i="3"/>
  <c r="Q25" i="3" s="1"/>
  <c r="N26" i="3"/>
  <c r="P26" i="3" s="1"/>
  <c r="O26" i="3"/>
  <c r="Q26" i="3" s="1"/>
  <c r="N27" i="3"/>
  <c r="P27" i="3" s="1"/>
  <c r="O27" i="3"/>
  <c r="Q27" i="3" s="1"/>
  <c r="N28" i="3"/>
  <c r="P28" i="3" s="1"/>
  <c r="O28" i="3"/>
  <c r="Q28" i="3" s="1"/>
  <c r="N29" i="3"/>
  <c r="P29" i="3" s="1"/>
  <c r="O29" i="3"/>
  <c r="Q29" i="3" s="1"/>
  <c r="N30" i="3"/>
  <c r="P30" i="3" s="1"/>
  <c r="O30" i="3"/>
  <c r="Q30" i="3" s="1"/>
  <c r="P31" i="3"/>
  <c r="Q31" i="3"/>
  <c r="N32" i="3"/>
  <c r="P32" i="3" s="1"/>
  <c r="O32" i="3"/>
  <c r="Q32" i="3" s="1"/>
  <c r="P33" i="3"/>
  <c r="Q33" i="3"/>
  <c r="X12" i="3" l="1"/>
  <c r="W12" i="3"/>
  <c r="Q12" i="3"/>
  <c r="P12" i="3"/>
</calcChain>
</file>

<file path=xl/sharedStrings.xml><?xml version="1.0" encoding="utf-8"?>
<sst xmlns="http://schemas.openxmlformats.org/spreadsheetml/2006/main" count="278" uniqueCount="203">
  <si>
    <t>Contratos de prestación de servicios profesionales y de apoyo a la gestión</t>
  </si>
  <si>
    <t>Horas extras, dominicales y festivos</t>
  </si>
  <si>
    <t>Viáticos y gastos de viaje</t>
  </si>
  <si>
    <t>Telefonía celular</t>
  </si>
  <si>
    <t>Telefonía fija</t>
  </si>
  <si>
    <t>Vehículos oficiales</t>
  </si>
  <si>
    <t>Fotocopiado, multicopiado e impresión</t>
  </si>
  <si>
    <t>Eventos y conmemoraciones</t>
  </si>
  <si>
    <t>Servicios públicos</t>
  </si>
  <si>
    <t>COMPONENTES</t>
  </si>
  <si>
    <t>Viáticos y Gastos de Viaje</t>
  </si>
  <si>
    <t>Administración de Servicios</t>
  </si>
  <si>
    <t>Control del Consumo de los Recursos Naturales y Sostenibilidad Ambiental</t>
  </si>
  <si>
    <t>Ejecución</t>
  </si>
  <si>
    <t>Suscripción electrónica</t>
  </si>
  <si>
    <t>Agua</t>
  </si>
  <si>
    <t xml:space="preserve">Gas </t>
  </si>
  <si>
    <t>Energía</t>
  </si>
  <si>
    <t>REGISTRO RESULTADOS PLAN DE AUSTERIDAD DEL GASTO PÚBLICO</t>
  </si>
  <si>
    <t>ENTIDAD</t>
  </si>
  <si>
    <t>SECTOR ADMINISTRATIVO</t>
  </si>
  <si>
    <t>Gestión pública </t>
  </si>
  <si>
    <t>Gobierno</t>
  </si>
  <si>
    <t>Hacienda </t>
  </si>
  <si>
    <t>Planeación </t>
  </si>
  <si>
    <t>Desarrollo Económico Industria y Turismo </t>
  </si>
  <si>
    <t>Educación </t>
  </si>
  <si>
    <t>Salud</t>
  </si>
  <si>
    <t>Integración Social</t>
  </si>
  <si>
    <t>Cultura, Recreación y Deporte </t>
  </si>
  <si>
    <t>Ambiente </t>
  </si>
  <si>
    <t>Movilidad</t>
  </si>
  <si>
    <t>Hábitat </t>
  </si>
  <si>
    <t>Mujeres</t>
  </si>
  <si>
    <t>Seguridad, Convivencia y Justicia </t>
  </si>
  <si>
    <t>Gestión Jurídica</t>
  </si>
  <si>
    <t>Otras entidades presentes en la ciudad </t>
  </si>
  <si>
    <t>SECTOR</t>
  </si>
  <si>
    <t>VIGENCIA</t>
  </si>
  <si>
    <t>VIGENCIA DEL REPORTE</t>
  </si>
  <si>
    <t xml:space="preserve">PERIODO A REPORTAR </t>
  </si>
  <si>
    <t>DESTINATARIO</t>
  </si>
  <si>
    <t>FECHA MAXIMA DE REPORTE</t>
  </si>
  <si>
    <t>FECHA DE REPORTE</t>
  </si>
  <si>
    <t>PRIORIZADO?</t>
  </si>
  <si>
    <t>SI</t>
  </si>
  <si>
    <t>NO</t>
  </si>
  <si>
    <t>Suscripción física</t>
  </si>
  <si>
    <t>Contratos de publicidad y/o propaganda personalizada (agendas, almanaques, libretas, pocillos, vasos, esferos, regalos corporativos, souvenir o recuerdos</t>
  </si>
  <si>
    <t>Edición, impresión, reproducción o publicación de avisos, informes, folletos o textos institucionales, piezas de comunicación, tales como avisos, folletos, cuadernillos, entre otros</t>
  </si>
  <si>
    <t>Tiquetes</t>
  </si>
  <si>
    <t>Mantenimiento preventivo de vehículos</t>
  </si>
  <si>
    <t>Combustible</t>
  </si>
  <si>
    <t>FORMULACIÓN</t>
  </si>
  <si>
    <t>Concejo de Bogotá - publicación en la página web de la entidad</t>
  </si>
  <si>
    <t>15 días hábiles de julio</t>
  </si>
  <si>
    <t>15 días hábiles de enero</t>
  </si>
  <si>
    <t>mediados de octubre (según fecha de solicitud de la SDH)</t>
  </si>
  <si>
    <t>Edición, impresión, reproducción, publicación de avisos (publicidad)</t>
  </si>
  <si>
    <t>Suscripciones (periódicos y revistas, publicaciones y bases de datos)</t>
  </si>
  <si>
    <t>1. Enero a junio</t>
  </si>
  <si>
    <t>2. Enero a septiembre (anteproyecto de presupuesto)</t>
  </si>
  <si>
    <t>Secretaría de Hacienda</t>
  </si>
  <si>
    <t>1. Secretaría General de la Alcaldía de Bogotá</t>
  </si>
  <si>
    <t>4. Departamento Administrativo del Servicio Civil Distrital</t>
  </si>
  <si>
    <t>1. Secretaría Distrital de Gobierno</t>
  </si>
  <si>
    <t>2. Departamento Administrativo del Espacio Público, Dadep</t>
  </si>
  <si>
    <t>3. Instituto Distrital de la Participación y Acción Comunal, IDPAC</t>
  </si>
  <si>
    <t>1. Secretaría Distrital de Hacienda</t>
  </si>
  <si>
    <t>2. Fondo de Prestaciones Económicas, Cesantías y Pensiones de Bogotá, Foncep</t>
  </si>
  <si>
    <t>4. Lotería de Bogotá</t>
  </si>
  <si>
    <t>1. Secretaría Distrital de Planeación</t>
  </si>
  <si>
    <t>1. Secretaría Distrital de Desarrollo Económico</t>
  </si>
  <si>
    <t>4. Corporación para el Desarrollo y la Productividad - Bogotá Región</t>
  </si>
  <si>
    <t>1.  Secretaría de Educación del Distrito</t>
  </si>
  <si>
    <t>3. Universidad Distrital Francisco José de Caldas</t>
  </si>
  <si>
    <t>1. Secretaría Distrital de Salud de Bogotá</t>
  </si>
  <si>
    <t>2. Fondo Financiero Distrital de Salud</t>
  </si>
  <si>
    <t>4. Subred Integrada de Servicios de Salud Centro Oriente E.S.E.</t>
  </si>
  <si>
    <t>6. Capital Salud EPS-S SAS </t>
  </si>
  <si>
    <t>1. Secretaría Social</t>
  </si>
  <si>
    <t>2. Instituto Distrital para la Protección de la Niñez y la Juventud</t>
  </si>
  <si>
    <t>1. Secretaría de Cultura, Recreación y Deporte</t>
  </si>
  <si>
    <t>2. Instituto Distrital de Recreación y Deporte</t>
  </si>
  <si>
    <t>3. Orquesta Filarmonica de Bogotá</t>
  </si>
  <si>
    <t>4. Instituto Distrital de Patrimonio Cultural</t>
  </si>
  <si>
    <t>5. Fundación Gilberto Alzate Avendaño</t>
  </si>
  <si>
    <t>6. Instituto Distrital de las Artes</t>
  </si>
  <si>
    <t>7. Canal Capital</t>
  </si>
  <si>
    <t>2. Jardín Botánico de Bogotá</t>
  </si>
  <si>
    <t>3. Instituto Distrital de Gestión de Riesgos y Cambio Climático</t>
  </si>
  <si>
    <t>4. Instituto Distrital de Protección y Bienestar Animal IDPYBA</t>
  </si>
  <si>
    <t>1. Secretaría Distrital de Movilidad</t>
  </si>
  <si>
    <t>2. Unidad Administrativa Especial De Rehabilitacion Y Mantenimiento Vial</t>
  </si>
  <si>
    <t>3. Instituto de Desarrollo Urbano</t>
  </si>
  <si>
    <t>4. Transmilenio</t>
  </si>
  <si>
    <t>5. Empresa Metro de Bogotá </t>
  </si>
  <si>
    <t>6. Terminal de Transportes de Bogotá</t>
  </si>
  <si>
    <t>1. Secretaría Distrital del Hábitat</t>
  </si>
  <si>
    <t>6. Grupo Energía de Bogotá</t>
  </si>
  <si>
    <t>7.  Empresa de Telecomunicaciones de Bogotá</t>
  </si>
  <si>
    <t>1. Secretaría Distrital de la Mujer </t>
  </si>
  <si>
    <t>1. Secretaría Distrital de Seguridad, Convivencia y Justicia </t>
  </si>
  <si>
    <t>2. Unidad Administrativa Especial Cuerpo Oficial de Bomberos de Bogotá</t>
  </si>
  <si>
    <t>1. Secretaría Jurídica Distrital </t>
  </si>
  <si>
    <t>3. Unidad Administrativa Especial de Catastro</t>
  </si>
  <si>
    <t>3. Instituto Distrital de Turismo</t>
  </si>
  <si>
    <t>2. Instituto Popular para la Economía Social</t>
  </si>
  <si>
    <t>2. Instituto para la Investigación Educativa y el Desarrollo Pedagógico</t>
  </si>
  <si>
    <t>7. Instituto Distrital de Ciencia, Biotecnología e Innovación en Salud</t>
  </si>
  <si>
    <t>3. Subred Integrada de Servicios de Salud Norte E.S.E.</t>
  </si>
  <si>
    <t>5. Subred Integrada de Servicios de Salud Sur E.S.E</t>
  </si>
  <si>
    <t>4. Empresa de Renovación y Desarrollo Urbano de Bogotá</t>
  </si>
  <si>
    <t>2. Unidad Administrativa Especial de Servicios Públicos</t>
  </si>
  <si>
    <t>3. Caja de Vivienda Popular</t>
  </si>
  <si>
    <t>5.  Empresa de Acueducto y Alcantarillado de Bogotá</t>
  </si>
  <si>
    <t>1. Concejo de Bogotá</t>
  </si>
  <si>
    <t>2. Personería de Bogotá</t>
  </si>
  <si>
    <t>3. Veeduría Distrital de Bogotá</t>
  </si>
  <si>
    <t>Columna1</t>
  </si>
  <si>
    <t>OBSERVACIONES
(comentarios que aclaren los resultados)</t>
  </si>
  <si>
    <t>GIROS</t>
  </si>
  <si>
    <t>CONSUMO EN GIROS</t>
  </si>
  <si>
    <t>1. Secretaría Distrital de Ambiente</t>
  </si>
  <si>
    <t>UNIDAD DE MEDIDA</t>
  </si>
  <si>
    <t>CANTIDAD UNIDAD DE MEDIDA</t>
  </si>
  <si>
    <t>CONSUMO EN UNIDAD DE MEDIDA</t>
  </si>
  <si>
    <t>META
(EN % DE REDUCCIÓN DE RECURSOS)</t>
  </si>
  <si>
    <t>META
(EN % DE REDUCCIÓN DE LA UNIDAD DE MEDIDA)</t>
  </si>
  <si>
    <t>SEGUIMIENTO</t>
  </si>
  <si>
    <t>SEGUIMIENTO DEL 1 DE ENERO AL 30 DE JUNIO</t>
  </si>
  <si>
    <t>SEGUIMIENTO DEL 1 DE ENERO AL 31 DE DICIEMBRE</t>
  </si>
  <si>
    <t>LINEA BASE DEL 1 DE ENERO AL 30 DE JUNIO</t>
  </si>
  <si>
    <t>LINEA BASE DEL 1 DE ENERO AL 31 DE DICIEMBRE</t>
  </si>
  <si>
    <t>INDICADOR DE AUSTERIDAD 
(1-(total giros del periodo/total giros del mismo periodo de año anterior))</t>
  </si>
  <si>
    <t>INDICADOR DE AUSTERIDAD 
(1-(total consumo unidad de medida en el periodo/total consumo unidad de medida del mismo periodo de año anterior))</t>
  </si>
  <si>
    <t>INDICADOR DE CUMPLIMIENTO EN UNIDAD DE MEDIDA
(INDICADOR DE AUSTERIDAD/META)</t>
  </si>
  <si>
    <t>INDICADOR DE CUMPLIMIENTO EN GIROS
(INDICADOR DE AUSTERIDAD/META)</t>
  </si>
  <si>
    <t>Número de horas liquidadas y pagadas.</t>
  </si>
  <si>
    <t>Número de personas contratadas (Sin incluir Cesiones).</t>
  </si>
  <si>
    <t>Número de Equipos Adquiridos.</t>
  </si>
  <si>
    <t>Horas extras diurnas, nocturnas, dominicales y festivas</t>
  </si>
  <si>
    <t>No Aplica</t>
  </si>
  <si>
    <t>Equipos Celular</t>
  </si>
  <si>
    <t>Gastos de viajes y viáticos</t>
  </si>
  <si>
    <t xml:space="preserve">Planes de telefonía móvil </t>
  </si>
  <si>
    <t>Número de líneas activas.</t>
  </si>
  <si>
    <t>Líneas de telefonía fija</t>
  </si>
  <si>
    <t>Servicio contratado de alquiler de vehículos</t>
  </si>
  <si>
    <t>Parque automotor</t>
  </si>
  <si>
    <t>Número de vehículos que componen el parque automotor.</t>
  </si>
  <si>
    <t>Cantidad de Tiquetes expedidos y utilizados.</t>
  </si>
  <si>
    <t xml:space="preserve">Número de Galones de Combustible consumidos. </t>
  </si>
  <si>
    <t xml:space="preserve">Impresión </t>
  </si>
  <si>
    <t>Fotocopiado</t>
  </si>
  <si>
    <t>Número de folios impresos.</t>
  </si>
  <si>
    <t xml:space="preserve">Número de fotocopias tomadas. </t>
  </si>
  <si>
    <t xml:space="preserve">Cantidad de suscripciones contratadas en la vigencia. </t>
  </si>
  <si>
    <t xml:space="preserve">Actividades definidas en los planes y programas de bienestar e incentivos para servidores públicos o actos protocolarios que deben atenderse misionalmente. </t>
  </si>
  <si>
    <t xml:space="preserve">Cantidad de Actividades y/o eventos realizados. </t>
  </si>
  <si>
    <t>Metros Cubicos facturados en el periodo</t>
  </si>
  <si>
    <t xml:space="preserve">Kilovatios por hora facturados en el periodo. </t>
  </si>
  <si>
    <t>¿EL GASTO / COMPONENTE SE PRIORIZA COMO GASTO ELEGIBLE PARA LA VIGENCIA?</t>
  </si>
  <si>
    <t>GASTOS CONTEMPLADOS EN EL DECRETO 492 DE 2019</t>
  </si>
  <si>
    <t>Administrativo</t>
  </si>
  <si>
    <t>Otros</t>
  </si>
  <si>
    <t>OTRAS ENTIDADES</t>
  </si>
  <si>
    <t>Nota:  Los valores deben ser registrados en pesos</t>
  </si>
  <si>
    <t>OTROS SECTORES</t>
  </si>
  <si>
    <t>Gestión_pública </t>
  </si>
  <si>
    <t>Hacienda</t>
  </si>
  <si>
    <t>Desarrollo_Económico_Indus</t>
  </si>
  <si>
    <t>Educación</t>
  </si>
  <si>
    <t>Integración_Social</t>
  </si>
  <si>
    <t>Cultura_Recreación_Deporte</t>
  </si>
  <si>
    <t>Ambiente</t>
  </si>
  <si>
    <t>Hábitat</t>
  </si>
  <si>
    <t>Seguridad_Convivencia_Justicia</t>
  </si>
  <si>
    <t>Gestión_Jurídica</t>
  </si>
  <si>
    <t>Otras_entidades</t>
  </si>
  <si>
    <t>3. enero a diciembre</t>
  </si>
  <si>
    <t>3. Enero a diciembre</t>
  </si>
  <si>
    <t>Contratos de prestación de servicios y administración de personal FUNCIONAMIENTO</t>
  </si>
  <si>
    <t>Contratos de prestación de servicios y administración de personal INVERSIÓN*</t>
  </si>
  <si>
    <t xml:space="preserve">* Nota: Esta informacion de Inversion solo sera remitida a la Secretaria Distrital de Hacienda, para analisis interno de la DDP y, conforme a la Circular, no hace parte integral del informe de austeridad. </t>
  </si>
  <si>
    <t>El rubro relacionado no fue objeto de ser gasto elegible dentro de la FUGA, sin embargo el pago de horas extras no supera los topes establecidos y corresponde al cubrimiento de actividades de índole misional</t>
  </si>
  <si>
    <t>Durante el periodo reportado la FUGA no ha incurrido en gastos de tiquetes</t>
  </si>
  <si>
    <t>Durante el periodo reportado la FUGA no ha incurrido en gastos de viaje</t>
  </si>
  <si>
    <t>La entidad no incurre en estos gastos, dado que no se tienen carros de propiedad de la entidad y el contrato de transporte es a todo costo</t>
  </si>
  <si>
    <t>Durante presente periodo no se realizaron,  fiestas, agazajos, conmemoraciones o cualquier otro evento que implicara erogaciones presupuestales, las actividades que se ejecutan son las planificadas dentro de los planes de capacitación y bienestar y  se planean conforme con lo normado</t>
  </si>
  <si>
    <t>El rubro relacionado no fue objeto de ser gasto elegible dentro de la FUGA para la vigencia 2023.</t>
  </si>
  <si>
    <t>El rubro relacionado no fue objeto de ser gasto elegible dentro de la FUGA para la vigencia 2023, sin embargo los planes de telefonía móvil no superan el 50% de un SMLMV (salario mínimo mensual vigente</t>
  </si>
  <si>
    <t>El rubro relacionado no fue objeto de ser gasto elegible dentro de la FUGA para la vigencia 2023., durante el periodo reportado no se han adquirido líneas de celular</t>
  </si>
  <si>
    <t>El rubro relacionado no fue objeto de ser gasto elegible dentro de la FUGA para la vigencia 2023, sin embargo la entidad aplican controles de índole tecnológico que restringen llamadas internacionales, nacionales y a teléfonos celulares.</t>
  </si>
  <si>
    <t xml:space="preserve">El gasto del servicio de transporte presenta un aumento final del 0.67%, en comparación I semestre 2023-2022 y que se evidencia por las horas extras de los vehículos que trasportan a los directivos que extienden sus horarios de trabajo presencial en la entidad para atender sus funciones; servicios adicionales por las áreas misionales de la entidad, en función a los eventos que organizan o en los que son invitados o aliados; jornadas de mantenimiento, inventario, traslado o revisión de obras de arte hasta las bodegas donde estas se ubican. Todos los servicios adicionales son aprobados por cada subdirección a través de correos que informan la necesidad de transporte, fecha hora, lugar. Estos servicios no son estimables o controlables con facilidad debido a la gran variedad de ofertas culturales en la que participa la fundación. 
</t>
  </si>
  <si>
    <t>Las impresiones se relacionan en el ítem inmediatamente anterior, de otro lado durante el periodo no se presentaron ingresos por fotocopiado o multicopiado</t>
  </si>
  <si>
    <t>En el primer trimestre del año 2023 se realizaron un total de 2757 impresiones - fotocopias en las tres sedes, comparando con el mismo periodo del 2022 donde se realizaron 2690 impresiones – fotocopias, se presentó un aumento del 2,5% impresiones entre estos periodos del año 2022 y 2023, considerando las condiciones de trabajo remoto y teletrabajo que se vio en mayor intensidad en el año 2022.
En el segundo trimestre del año 2023 se realizaron un total de 2131 impresiones - fotocopias en las dos sedes, comparando con el mismo periodo del 2022 donde se realizaron 3394 impresiones – fotocopias, se presentó una disminución del 37,2% impresiones entre estos periodos del año 2022 y 2023, considerando las condiciones de trabajo remoto y teletrabajo y las alternativas tecnológicas para la realización de trámites virtuales.</t>
  </si>
  <si>
    <t>La FUGA durante el periodo reportadono tiene  contratos vigentes cuyo objeto corresponda a la edición, impresión o publicación de documentos.</t>
  </si>
  <si>
    <t>La FUGA durante el periodo reportado no tiene  contratos vigentes cuyo objeto corresponda a la edición, impresión o publicación de documentos.</t>
  </si>
  <si>
    <t xml:space="preserve"> La FUGA durante el periodo reportado la entidad no ha suscrito contratos vinculados al criterio evaluado que afecten el presupuesto de la entidad durante el periodo del seguimiento.</t>
  </si>
  <si>
    <t>La entidad dentro del Plan PIGA tiene como  meta reducir en 1 % del consumo de agua anual de las sedes concertadas de la FUGA,durante este periodo  se observó un ahorro del 51.3% del consumo de agua reflejado en el pago realizado con un ahorro del 47.6%, este ahorro se debe a la instalación de un contenedor de aguas lluvias de 500 litros para el riego de áreas verdes, limpieza de áreas comunes y limpieza de elementos evitando el gasto de recurso; así mismo, el arreglo a la caja de paso del acueducto. La información suministrada es con corte al 6 de junio de 2023</t>
  </si>
  <si>
    <t>En comparación al I semestre de 2022, se presenta una disminución del consumo de gas natural, debido a que la FUGA realiza uso poco frecuente de la estufa de gas.</t>
  </si>
  <si>
    <t>Se presente un aumento en el consumo de 22.3% respecto a la vigencia anterior. El incremento se debe diversas situaciones tales como:
- Aumento de actividades misionales dentro de la sede principal en el espacio denominado muelle donde es necesario hacer uso de luminarias, equipos de sonido y calefacción
- Uso de calentadores por parte de colaboradores para mejorar las condiciones ambientales en las oficinas
- Uso de equipos eléctricos (estufa eléctrica y greca) por el cierre de la cocina en sede principal, por las obras realizadas de primeros auxilios sobre el salón de los espejos, para la preparación de bebidas calientes para colaborades y visitantes.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</si>
</sst>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3" formatCode="_-* #,##0.00_-;\-* #,##0.00_-;_-* &quot;-&quot;??_-;_-@_-"/>
    <numFmt numFmtId="164" formatCode="_-* #,##0_-;\-* #,##0_-;_-* &quot;-&quot;??_-;_-@_-"/>
    <numFmt numFmtId="165" formatCode="_-* #,##0.0_-;\-* #,##0.0_-;_-* &quot;-&quot;??_-;_-@_-"/>
  </numFmts>
  <fonts count="11" x14ac:knownFonts="1">
    <font>
      <sz val="11"/>
      <color theme="1"/>
      <name val="Calibri"/>
      <family val="2"/>
      <scheme val="minor"/>
    </font>
    <font>
      <b/>
      <sz val="11"/>
      <color theme="8" tint="-0.249977111117893"/>
      <name val="Calibri"/>
      <family val="2"/>
      <scheme val="minor"/>
    </font>
    <font>
      <sz val="11"/>
      <color theme="1"/>
      <name val="Calibri"/>
      <family val="2"/>
      <scheme val="minor"/>
    </font>
    <font>
      <sz val="11"/>
      <color rgb="FF006100"/>
      <name val="Calibri"/>
      <family val="2"/>
      <scheme val="minor"/>
    </font>
    <font>
      <sz val="11"/>
      <name val="Calibri"/>
      <family val="2"/>
      <scheme val="minor"/>
    </font>
    <font>
      <b/>
      <sz val="11"/>
      <color rgb="FF000000"/>
      <name val="Calibri"/>
      <family val="2"/>
      <scheme val="minor"/>
    </font>
    <font>
      <b/>
      <sz val="11"/>
      <color rgb="FF333333"/>
      <name val="Calibri"/>
      <family val="2"/>
      <scheme val="minor"/>
    </font>
    <font>
      <b/>
      <sz val="24"/>
      <color theme="8" tint="-0.249977111117893"/>
      <name val="Calibri"/>
      <family val="2"/>
      <scheme val="minor"/>
    </font>
    <font>
      <b/>
      <sz val="11"/>
      <color theme="3"/>
      <name val="Calibri"/>
      <family val="2"/>
      <scheme val="minor"/>
    </font>
    <font>
      <sz val="11"/>
      <color theme="0" tint="-0.499984740745262"/>
      <name val="Calibri"/>
      <family val="2"/>
      <scheme val="minor"/>
    </font>
    <font>
      <b/>
      <sz val="11"/>
      <color theme="1"/>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C6EFCE"/>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rgb="FFFF99CC"/>
        <bgColor indexed="64"/>
      </patternFill>
    </fill>
  </fills>
  <borders count="54">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91454817346722"/>
      </bottom>
      <diagonal/>
    </border>
    <border>
      <left style="medium">
        <color theme="4" tint="0.399914548173467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diagonal/>
    </border>
    <border>
      <left style="thin">
        <color theme="4" tint="0.39994506668294322"/>
      </left>
      <right style="thin">
        <color theme="4" tint="0.39994506668294322"/>
      </right>
      <top/>
      <bottom style="medium">
        <color theme="4" tint="0.39991454817346722"/>
      </bottom>
      <diagonal/>
    </border>
    <border>
      <left style="medium">
        <color theme="4" tint="0.39991454817346722"/>
      </left>
      <right style="thin">
        <color theme="4" tint="0.39994506668294322"/>
      </right>
      <top/>
      <bottom/>
      <diagonal/>
    </border>
    <border>
      <left style="medium">
        <color theme="4" tint="0.39991454817346722"/>
      </left>
      <right style="thin">
        <color theme="4" tint="0.39994506668294322"/>
      </right>
      <top/>
      <bottom style="medium">
        <color theme="4" tint="0.39991454817346722"/>
      </bottom>
      <diagonal/>
    </border>
    <border>
      <left style="medium">
        <color theme="4" tint="0.39991454817346722"/>
      </left>
      <right style="medium">
        <color theme="4" tint="0.39991454817346722"/>
      </right>
      <top/>
      <bottom style="thin">
        <color theme="4" tint="0.39994506668294322"/>
      </bottom>
      <diagonal/>
    </border>
    <border>
      <left style="thin">
        <color theme="4" tint="0.39994506668294322"/>
      </left>
      <right/>
      <top/>
      <bottom style="thin">
        <color theme="4" tint="0.39994506668294322"/>
      </bottom>
      <diagonal/>
    </border>
    <border>
      <left style="medium">
        <color theme="4" tint="0.39991454817346722"/>
      </left>
      <right style="medium">
        <color theme="4" tint="0.399914548173467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88402966399123"/>
      </bottom>
      <diagonal/>
    </border>
    <border>
      <left style="medium">
        <color theme="4" tint="0.39991454817346722"/>
      </left>
      <right style="thin">
        <color theme="4" tint="0.39994506668294322"/>
      </right>
      <top style="thin">
        <color theme="4" tint="0.39994506668294322"/>
      </top>
      <bottom style="medium">
        <color theme="4" tint="0.39988402966399123"/>
      </bottom>
      <diagonal/>
    </border>
    <border>
      <left style="thin">
        <color theme="4" tint="0.39994506668294322"/>
      </left>
      <right style="thin">
        <color theme="4" tint="0.39994506668294322"/>
      </right>
      <top style="medium">
        <color theme="4" tint="0.39988402966399123"/>
      </top>
      <bottom style="thin">
        <color theme="4" tint="0.39994506668294322"/>
      </bottom>
      <diagonal/>
    </border>
    <border>
      <left style="thin">
        <color theme="4" tint="0.39994506668294322"/>
      </left>
      <right/>
      <top/>
      <bottom/>
      <diagonal/>
    </border>
    <border>
      <left style="medium">
        <color theme="4" tint="0.39988402966399123"/>
      </left>
      <right/>
      <top style="medium">
        <color theme="4" tint="0.39988402966399123"/>
      </top>
      <bottom style="medium">
        <color theme="4" tint="0.39988402966399123"/>
      </bottom>
      <diagonal/>
    </border>
    <border>
      <left/>
      <right/>
      <top style="medium">
        <color theme="4" tint="0.39988402966399123"/>
      </top>
      <bottom style="medium">
        <color theme="4" tint="0.39988402966399123"/>
      </bottom>
      <diagonal/>
    </border>
    <border>
      <left style="medium">
        <color theme="4" tint="0.39991454817346722"/>
      </left>
      <right style="thin">
        <color theme="4" tint="0.39994506668294322"/>
      </right>
      <top style="medium">
        <color theme="4" tint="0.39988402966399123"/>
      </top>
      <bottom style="thin">
        <color theme="4" tint="0.39994506668294322"/>
      </bottom>
      <diagonal/>
    </border>
    <border>
      <left style="medium">
        <color theme="4" tint="0.39988402966399123"/>
      </left>
      <right style="medium">
        <color theme="4" tint="0.39988402966399123"/>
      </right>
      <top style="thin">
        <color theme="4" tint="0.39994506668294322"/>
      </top>
      <bottom style="thin">
        <color theme="4" tint="0.39994506668294322"/>
      </bottom>
      <diagonal/>
    </border>
    <border>
      <left style="medium">
        <color theme="4" tint="0.39988402966399123"/>
      </left>
      <right style="medium">
        <color theme="4" tint="0.39988402966399123"/>
      </right>
      <top style="thin">
        <color theme="4" tint="0.39994506668294322"/>
      </top>
      <bottom style="medium">
        <color theme="4" tint="0.39988402966399123"/>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medium">
        <color theme="4" tint="0.39988402966399123"/>
      </left>
      <right style="medium">
        <color theme="4" tint="0.39988402966399123"/>
      </right>
      <top/>
      <bottom style="thin">
        <color theme="4" tint="0.39994506668294322"/>
      </bottom>
      <diagonal/>
    </border>
    <border>
      <left style="medium">
        <color theme="4" tint="0.39988402966399123"/>
      </left>
      <right style="medium">
        <color theme="4" tint="0.39988402966399123"/>
      </right>
      <top style="thin">
        <color theme="4" tint="0.39994506668294322"/>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indexed="64"/>
      </right>
      <top style="thin">
        <color theme="4" tint="0.39997558519241921"/>
      </top>
      <bottom style="thin">
        <color indexed="64"/>
      </bottom>
      <diagonal/>
    </border>
    <border>
      <left style="thin">
        <color indexed="64"/>
      </left>
      <right style="thin">
        <color theme="4" tint="0.39997558519241921"/>
      </right>
      <top style="thin">
        <color theme="4" tint="0.39997558519241921"/>
      </top>
      <bottom style="thin">
        <color indexed="64"/>
      </bottom>
      <diagonal/>
    </border>
    <border>
      <left style="thin">
        <color theme="4" tint="0.39997558519241921"/>
      </left>
      <right style="thin">
        <color indexed="64"/>
      </right>
      <top style="thin">
        <color indexed="64"/>
      </top>
      <bottom style="thin">
        <color theme="4" tint="0.39997558519241921"/>
      </bottom>
      <diagonal/>
    </border>
    <border>
      <left style="thin">
        <color indexed="64"/>
      </left>
      <right style="thin">
        <color theme="4" tint="0.39997558519241921"/>
      </right>
      <top style="thin">
        <color indexed="64"/>
      </top>
      <bottom style="thin">
        <color theme="4" tint="0.39997558519241921"/>
      </bottom>
      <diagonal/>
    </border>
    <border>
      <left/>
      <right style="thin">
        <color theme="4" tint="0.39997558519241921"/>
      </right>
      <top style="thin">
        <color theme="4" tint="0.39997558519241921"/>
      </top>
      <bottom style="thin">
        <color indexed="64"/>
      </bottom>
      <diagonal/>
    </border>
    <border>
      <left/>
      <right style="thin">
        <color theme="4" tint="0.39997558519241921"/>
      </right>
      <top style="thin">
        <color indexed="64"/>
      </top>
      <bottom style="thin">
        <color theme="4" tint="0.39997558519241921"/>
      </bottom>
      <diagonal/>
    </border>
    <border>
      <left style="thin">
        <color theme="4" tint="0.39997558519241921"/>
      </left>
      <right style="thin">
        <color theme="4" tint="0.39997558519241921"/>
      </right>
      <top style="thin">
        <color theme="4" tint="0.39997558519241921"/>
      </top>
      <bottom style="thin">
        <color indexed="64"/>
      </bottom>
      <diagonal/>
    </border>
    <border>
      <left style="thin">
        <color theme="4" tint="0.39997558519241921"/>
      </left>
      <right style="thin">
        <color theme="4" tint="0.39997558519241921"/>
      </right>
      <top style="thin">
        <color indexed="64"/>
      </top>
      <bottom style="thin">
        <color theme="4" tint="0.39997558519241921"/>
      </bottom>
      <diagonal/>
    </border>
    <border>
      <left style="thin">
        <color theme="4" tint="0.39997558519241921"/>
      </left>
      <right/>
      <top/>
      <bottom/>
      <diagonal/>
    </border>
    <border>
      <left style="thin">
        <color theme="4" tint="0.39994506668294322"/>
      </left>
      <right/>
      <top style="medium">
        <color theme="4" tint="0.39991454817346722"/>
      </top>
      <bottom/>
      <diagonal/>
    </border>
    <border>
      <left style="thin">
        <color theme="4" tint="0.39994506668294322"/>
      </left>
      <right style="thin">
        <color theme="4" tint="0.39994506668294322"/>
      </right>
      <top style="medium">
        <color theme="4" tint="0.39988402966399123"/>
      </top>
      <bottom/>
      <diagonal/>
    </border>
    <border>
      <left style="thin">
        <color theme="4" tint="0.39994506668294322"/>
      </left>
      <right style="thin">
        <color theme="4" tint="0.39994506668294322"/>
      </right>
      <top/>
      <bottom style="medium">
        <color theme="4" tint="0.39988402966399123"/>
      </bottom>
      <diagonal/>
    </border>
    <border>
      <left style="thin">
        <color theme="4" tint="0.39994506668294322"/>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bottom style="thin">
        <color theme="4" tint="0.39997558519241921"/>
      </bottom>
      <diagonal/>
    </border>
    <border>
      <left/>
      <right style="thin">
        <color theme="4" tint="0.39997558519241921"/>
      </right>
      <top/>
      <bottom style="thin">
        <color theme="4" tint="0.39997558519241921"/>
      </bottom>
      <diagonal/>
    </border>
    <border>
      <left/>
      <right/>
      <top/>
      <bottom style="thin">
        <color theme="4" tint="0.39994506668294322"/>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diagonal/>
    </border>
    <border>
      <left style="thin">
        <color theme="4" tint="0.39988402966399123"/>
      </left>
      <right/>
      <top style="thin">
        <color theme="4" tint="0.39988402966399123"/>
      </top>
      <bottom style="thin">
        <color theme="4" tint="0.39988402966399123"/>
      </bottom>
      <diagonal/>
    </border>
    <border>
      <left/>
      <right style="thin">
        <color theme="4" tint="0.39988402966399123"/>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right/>
      <top style="thin">
        <color theme="4" tint="0.39988402966399123"/>
      </top>
      <bottom/>
      <diagonal/>
    </border>
    <border>
      <left style="medium">
        <color theme="4" tint="0.39991454817346722"/>
      </left>
      <right style="medium">
        <color theme="4" tint="0.39991454817346722"/>
      </right>
      <top style="thin">
        <color theme="4" tint="0.39994506668294322"/>
      </top>
      <bottom/>
      <diagonal/>
    </border>
  </borders>
  <cellStyleXfs count="5">
    <xf numFmtId="0" fontId="0" fillId="0" borderId="0"/>
    <xf numFmtId="42" fontId="2" fillId="0" borderId="0" applyFont="0" applyFill="0" applyBorder="0" applyAlignment="0" applyProtection="0"/>
    <xf numFmtId="9" fontId="2" fillId="0" borderId="0" applyFont="0" applyFill="0" applyBorder="0" applyAlignment="0" applyProtection="0"/>
    <xf numFmtId="0" fontId="3" fillId="6" borderId="0" applyNumberFormat="0" applyBorder="0" applyAlignment="0" applyProtection="0"/>
    <xf numFmtId="43" fontId="2" fillId="0" borderId="0" applyFont="0" applyFill="0" applyBorder="0" applyAlignment="0" applyProtection="0"/>
  </cellStyleXfs>
  <cellXfs count="141">
    <xf numFmtId="0" fontId="0" fillId="0" borderId="0" xfId="0"/>
    <xf numFmtId="0" fontId="0" fillId="0" borderId="0" xfId="0" applyAlignment="1">
      <alignment horizontal="left" vertical="center"/>
    </xf>
    <xf numFmtId="0" fontId="0" fillId="2" borderId="3" xfId="0" applyFill="1" applyBorder="1" applyAlignment="1">
      <alignment vertical="center"/>
    </xf>
    <xf numFmtId="0" fontId="0" fillId="2" borderId="0" xfId="0" applyFill="1" applyAlignment="1">
      <alignment vertical="center"/>
    </xf>
    <xf numFmtId="0" fontId="3" fillId="6" borderId="0" xfId="3" applyAlignment="1">
      <alignment horizontal="center" vertical="center"/>
    </xf>
    <xf numFmtId="0" fontId="0" fillId="2" borderId="5" xfId="0" applyFill="1" applyBorder="1" applyAlignment="1">
      <alignment vertical="center"/>
    </xf>
    <xf numFmtId="0" fontId="0" fillId="2" borderId="4" xfId="0" applyFill="1" applyBorder="1" applyAlignment="1">
      <alignment vertical="center"/>
    </xf>
    <xf numFmtId="0" fontId="0" fillId="2" borderId="25" xfId="0" applyFill="1" applyBorder="1" applyAlignment="1">
      <alignment vertical="center"/>
    </xf>
    <xf numFmtId="0" fontId="0" fillId="2" borderId="25" xfId="0" applyFill="1" applyBorder="1" applyAlignment="1">
      <alignment vertical="center" wrapText="1"/>
    </xf>
    <xf numFmtId="9" fontId="0" fillId="2" borderId="14" xfId="2" applyFont="1" applyFill="1" applyBorder="1" applyAlignment="1" applyProtection="1">
      <alignment horizontal="center" vertical="center"/>
      <protection locked="0"/>
    </xf>
    <xf numFmtId="9" fontId="0" fillId="2" borderId="13" xfId="0" applyNumberFormat="1" applyFill="1" applyBorder="1" applyAlignment="1" applyProtection="1">
      <alignment horizontal="center" vertical="center"/>
      <protection locked="0"/>
    </xf>
    <xf numFmtId="9" fontId="0" fillId="2" borderId="14" xfId="2" applyFont="1" applyFill="1" applyBorder="1" applyAlignment="1" applyProtection="1">
      <alignment horizontal="center" vertical="center"/>
    </xf>
    <xf numFmtId="9" fontId="0" fillId="2" borderId="13" xfId="0" applyNumberFormat="1" applyFill="1" applyBorder="1" applyAlignment="1">
      <alignment horizontal="center" vertical="center"/>
    </xf>
    <xf numFmtId="0" fontId="0" fillId="2" borderId="0" xfId="0" applyFill="1" applyProtection="1">
      <protection locked="0"/>
    </xf>
    <xf numFmtId="0" fontId="0" fillId="0" borderId="0" xfId="0" applyProtection="1">
      <protection locked="0"/>
    </xf>
    <xf numFmtId="0" fontId="1" fillId="4" borderId="25" xfId="0" applyFont="1" applyFill="1" applyBorder="1" applyAlignment="1" applyProtection="1">
      <alignment horizontal="right" vertical="center" wrapText="1"/>
      <protection locked="0"/>
    </xf>
    <xf numFmtId="0" fontId="1" fillId="2" borderId="0" xfId="0" applyFont="1" applyFill="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1" fillId="10" borderId="38" xfId="0" applyFont="1" applyFill="1" applyBorder="1" applyAlignment="1" applyProtection="1">
      <alignment horizontal="center" vertical="center" wrapText="1"/>
      <protection locked="0"/>
    </xf>
    <xf numFmtId="0" fontId="1" fillId="7" borderId="38" xfId="0" applyFont="1" applyFill="1" applyBorder="1" applyAlignment="1" applyProtection="1">
      <alignment horizontal="center" vertical="center" wrapText="1"/>
      <protection locked="0"/>
    </xf>
    <xf numFmtId="0" fontId="1" fillId="8" borderId="28" xfId="0" applyFont="1" applyFill="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9" fontId="4" fillId="0" borderId="14" xfId="2" applyFont="1" applyBorder="1" applyAlignment="1" applyProtection="1">
      <alignment horizontal="center" vertical="center" wrapText="1"/>
      <protection locked="0"/>
    </xf>
    <xf numFmtId="42" fontId="0" fillId="0" borderId="5" xfId="1" applyFont="1" applyBorder="1" applyAlignment="1" applyProtection="1">
      <alignment horizontal="right" vertical="center"/>
      <protection locked="0"/>
    </xf>
    <xf numFmtId="0" fontId="4" fillId="0" borderId="1" xfId="0" applyFont="1" applyBorder="1" applyAlignment="1" applyProtection="1">
      <alignment horizontal="left" vertical="center" wrapText="1"/>
      <protection locked="0"/>
    </xf>
    <xf numFmtId="9" fontId="4" fillId="0" borderId="2" xfId="2" applyFont="1" applyBorder="1" applyAlignment="1" applyProtection="1">
      <alignment horizontal="center" vertical="center" wrapText="1"/>
      <protection locked="0"/>
    </xf>
    <xf numFmtId="42" fontId="0" fillId="0" borderId="1" xfId="1" applyFont="1" applyBorder="1" applyAlignment="1" applyProtection="1">
      <alignment horizontal="right" vertical="center"/>
      <protection locked="0"/>
    </xf>
    <xf numFmtId="0" fontId="4" fillId="0" borderId="3"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42" fontId="0" fillId="0" borderId="7" xfId="1" applyFont="1" applyBorder="1" applyAlignment="1" applyProtection="1">
      <alignment horizontal="right" vertical="center"/>
      <protection locked="0"/>
    </xf>
    <xf numFmtId="0" fontId="0" fillId="0" borderId="0" xfId="0" applyAlignment="1" applyProtection="1">
      <alignment wrapText="1"/>
      <protection locked="0"/>
    </xf>
    <xf numFmtId="0" fontId="1" fillId="9" borderId="28" xfId="0" applyFont="1" applyFill="1" applyBorder="1" applyAlignment="1" applyProtection="1">
      <alignment horizontal="center" vertical="center" wrapText="1"/>
      <protection locked="0"/>
    </xf>
    <xf numFmtId="0" fontId="1" fillId="11" borderId="28" xfId="0" applyFont="1" applyFill="1" applyBorder="1" applyAlignment="1" applyProtection="1">
      <alignment horizontal="center" vertical="center" wrapText="1"/>
      <protection locked="0"/>
    </xf>
    <xf numFmtId="0" fontId="1" fillId="4" borderId="49" xfId="0" applyFont="1" applyFill="1" applyBorder="1" applyAlignment="1" applyProtection="1">
      <alignment horizontal="right" vertical="center" wrapText="1"/>
      <protection locked="0"/>
    </xf>
    <xf numFmtId="164" fontId="1" fillId="5" borderId="0" xfId="4" applyNumberFormat="1" applyFont="1" applyFill="1" applyBorder="1" applyAlignment="1" applyProtection="1">
      <alignment horizontal="center" wrapText="1"/>
      <protection locked="0"/>
    </xf>
    <xf numFmtId="164" fontId="4" fillId="0" borderId="26" xfId="4" applyNumberFormat="1" applyFont="1" applyBorder="1" applyAlignment="1" applyProtection="1">
      <alignment horizontal="center" vertical="center" wrapText="1"/>
      <protection locked="0"/>
    </xf>
    <xf numFmtId="164" fontId="4" fillId="0" borderId="23" xfId="4" applyNumberFormat="1" applyFont="1" applyBorder="1" applyAlignment="1" applyProtection="1">
      <alignment horizontal="center" vertical="center" wrapText="1"/>
      <protection locked="0"/>
    </xf>
    <xf numFmtId="164" fontId="4" fillId="0" borderId="27" xfId="4" applyNumberFormat="1" applyFont="1" applyBorder="1" applyAlignment="1" applyProtection="1">
      <alignment horizontal="center" vertical="center" wrapText="1"/>
      <protection locked="0"/>
    </xf>
    <xf numFmtId="164" fontId="4" fillId="0" borderId="24" xfId="4" applyNumberFormat="1" applyFont="1" applyBorder="1" applyAlignment="1" applyProtection="1">
      <alignment horizontal="center" vertical="center" wrapText="1"/>
      <protection locked="0"/>
    </xf>
    <xf numFmtId="164" fontId="0" fillId="0" borderId="0" xfId="4" applyNumberFormat="1" applyFont="1" applyAlignment="1" applyProtection="1">
      <alignment horizontal="center"/>
      <protection locked="0"/>
    </xf>
    <xf numFmtId="9" fontId="0" fillId="0" borderId="0" xfId="2" applyFont="1" applyProtection="1">
      <protection locked="0"/>
    </xf>
    <xf numFmtId="164" fontId="1" fillId="4" borderId="49" xfId="4" applyNumberFormat="1" applyFont="1" applyFill="1" applyBorder="1" applyAlignment="1" applyProtection="1">
      <alignment horizontal="right" vertical="center" wrapText="1"/>
      <protection locked="0"/>
    </xf>
    <xf numFmtId="164" fontId="1" fillId="8" borderId="28" xfId="4" applyNumberFormat="1" applyFont="1" applyFill="1" applyBorder="1" applyAlignment="1" applyProtection="1">
      <alignment horizontal="center" vertical="center" wrapText="1"/>
      <protection locked="0"/>
    </xf>
    <xf numFmtId="164" fontId="0" fillId="0" borderId="0" xfId="4" applyNumberFormat="1" applyFont="1" applyProtection="1">
      <protection locked="0"/>
    </xf>
    <xf numFmtId="164" fontId="1" fillId="4" borderId="50" xfId="4" applyNumberFormat="1" applyFont="1" applyFill="1" applyBorder="1" applyAlignment="1" applyProtection="1">
      <alignment horizontal="right" vertical="center" wrapText="1"/>
      <protection locked="0"/>
    </xf>
    <xf numFmtId="0" fontId="5" fillId="0" borderId="8" xfId="0" applyFont="1" applyBorder="1" applyAlignment="1" applyProtection="1">
      <alignment horizontal="center" vertical="center" wrapText="1"/>
      <protection locked="0"/>
    </xf>
    <xf numFmtId="0" fontId="0" fillId="12" borderId="13" xfId="0" applyFill="1" applyBorder="1" applyAlignment="1" applyProtection="1">
      <alignment horizontal="right" vertical="center"/>
      <protection locked="0"/>
    </xf>
    <xf numFmtId="0" fontId="0" fillId="12" borderId="15" xfId="0" applyFill="1" applyBorder="1" applyAlignment="1" applyProtection="1">
      <alignment horizontal="right" vertical="center"/>
      <protection locked="0"/>
    </xf>
    <xf numFmtId="9" fontId="4" fillId="0" borderId="1" xfId="2" applyFont="1" applyBorder="1" applyAlignment="1" applyProtection="1">
      <alignment horizontal="center" vertical="center" wrapText="1"/>
      <protection locked="0"/>
    </xf>
    <xf numFmtId="164" fontId="4" fillId="13" borderId="23" xfId="4" applyNumberFormat="1" applyFont="1" applyFill="1" applyBorder="1" applyAlignment="1" applyProtection="1">
      <alignment horizontal="center" vertical="center" wrapText="1"/>
      <protection locked="0"/>
    </xf>
    <xf numFmtId="42" fontId="0" fillId="13" borderId="5" xfId="1" applyFont="1" applyFill="1" applyBorder="1" applyAlignment="1" applyProtection="1">
      <alignment horizontal="right" vertical="center"/>
      <protection locked="0"/>
    </xf>
    <xf numFmtId="9" fontId="4" fillId="0" borderId="3" xfId="2" applyFont="1" applyBorder="1" applyAlignment="1" applyProtection="1">
      <alignment horizontal="center" vertical="center" wrapText="1"/>
      <protection locked="0"/>
    </xf>
    <xf numFmtId="9" fontId="4" fillId="0" borderId="7" xfId="2" applyFont="1" applyBorder="1" applyAlignment="1" applyProtection="1">
      <alignment horizontal="center" vertical="center" wrapText="1"/>
      <protection locked="0"/>
    </xf>
    <xf numFmtId="43" fontId="4" fillId="0" borderId="23" xfId="4" applyFont="1" applyBorder="1" applyAlignment="1" applyProtection="1">
      <alignment horizontal="center" vertical="center" wrapText="1"/>
      <protection locked="0"/>
    </xf>
    <xf numFmtId="164" fontId="0" fillId="14" borderId="13" xfId="4" applyNumberFormat="1" applyFont="1" applyFill="1" applyBorder="1" applyAlignment="1" applyProtection="1">
      <alignment horizontal="right" vertical="center"/>
      <protection locked="0"/>
    </xf>
    <xf numFmtId="42" fontId="0" fillId="14" borderId="5" xfId="1" applyFont="1" applyFill="1" applyBorder="1" applyAlignment="1" applyProtection="1">
      <alignment horizontal="right" vertical="center"/>
      <protection locked="0"/>
    </xf>
    <xf numFmtId="0" fontId="0" fillId="0" borderId="13" xfId="0" applyBorder="1" applyAlignment="1" applyProtection="1">
      <alignment horizontal="justify" vertical="center" wrapText="1"/>
      <protection locked="0"/>
    </xf>
    <xf numFmtId="0" fontId="4" fillId="13" borderId="5" xfId="0" applyFont="1" applyFill="1" applyBorder="1" applyAlignment="1" applyProtection="1">
      <alignment horizontal="left" vertical="center" wrapText="1"/>
      <protection locked="0"/>
    </xf>
    <xf numFmtId="0" fontId="4" fillId="13" borderId="1" xfId="0" applyFont="1" applyFill="1" applyBorder="1" applyAlignment="1" applyProtection="1">
      <alignment horizontal="left" vertical="center" wrapText="1"/>
      <protection locked="0"/>
    </xf>
    <xf numFmtId="165" fontId="0" fillId="14" borderId="13" xfId="4" applyNumberFormat="1" applyFont="1" applyFill="1" applyBorder="1" applyAlignment="1" applyProtection="1">
      <alignment horizontal="right" vertical="center"/>
      <protection locked="0"/>
    </xf>
    <xf numFmtId="1" fontId="0" fillId="12" borderId="15" xfId="0" applyNumberFormat="1" applyFill="1" applyBorder="1" applyAlignment="1" applyProtection="1">
      <alignment horizontal="right" vertical="center"/>
      <protection locked="0"/>
    </xf>
    <xf numFmtId="0" fontId="0" fillId="0" borderId="13" xfId="0" applyBorder="1" applyAlignment="1" applyProtection="1">
      <alignment horizontal="left" vertical="center" wrapText="1"/>
      <protection locked="0"/>
    </xf>
    <xf numFmtId="0" fontId="0" fillId="0" borderId="0" xfId="0" applyAlignment="1" applyProtection="1">
      <alignment horizontal="left"/>
      <protection locked="0"/>
    </xf>
    <xf numFmtId="0" fontId="0" fillId="13" borderId="13" xfId="0" applyFill="1" applyBorder="1" applyAlignment="1" applyProtection="1">
      <alignment horizontal="justify" vertical="center" wrapText="1"/>
      <protection locked="0"/>
    </xf>
    <xf numFmtId="9" fontId="4" fillId="13" borderId="3" xfId="2" applyFont="1" applyFill="1" applyBorder="1" applyAlignment="1" applyProtection="1">
      <alignment horizontal="center" vertical="center" wrapText="1"/>
      <protection locked="0"/>
    </xf>
    <xf numFmtId="164" fontId="4" fillId="13" borderId="27" xfId="4" applyNumberFormat="1" applyFont="1" applyFill="1" applyBorder="1" applyAlignment="1" applyProtection="1">
      <alignment horizontal="center" vertical="center" wrapText="1"/>
      <protection locked="0"/>
    </xf>
    <xf numFmtId="9" fontId="0" fillId="13" borderId="14" xfId="2" applyFont="1" applyFill="1" applyBorder="1" applyAlignment="1" applyProtection="1">
      <alignment horizontal="center" vertical="center"/>
    </xf>
    <xf numFmtId="9" fontId="0" fillId="13" borderId="13" xfId="0" applyNumberFormat="1" applyFill="1" applyBorder="1" applyAlignment="1">
      <alignment horizontal="center" vertical="center"/>
    </xf>
    <xf numFmtId="42" fontId="0" fillId="13" borderId="45" xfId="1" applyFont="1" applyFill="1" applyBorder="1" applyAlignment="1" applyProtection="1">
      <alignment horizontal="right" vertical="center" wrapText="1"/>
      <protection locked="0"/>
    </xf>
    <xf numFmtId="0" fontId="4" fillId="13" borderId="3" xfId="0" applyFont="1" applyFill="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9" fillId="2" borderId="49" xfId="0" applyFont="1" applyFill="1" applyBorder="1" applyAlignment="1" applyProtection="1">
      <alignment horizontal="center"/>
      <protection locked="0"/>
    </xf>
    <xf numFmtId="0" fontId="9" fillId="2" borderId="51" xfId="0" applyFont="1" applyFill="1" applyBorder="1" applyAlignment="1" applyProtection="1">
      <alignment horizontal="center"/>
      <protection locked="0"/>
    </xf>
    <xf numFmtId="0" fontId="9" fillId="2" borderId="50" xfId="0" applyFont="1" applyFill="1" applyBorder="1" applyAlignment="1" applyProtection="1">
      <alignment horizontal="center"/>
      <protection locked="0"/>
    </xf>
    <xf numFmtId="0" fontId="4" fillId="0" borderId="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1" fillId="4" borderId="49" xfId="0" applyFont="1" applyFill="1" applyBorder="1" applyAlignment="1" applyProtection="1">
      <alignment horizontal="right" vertical="center" wrapText="1"/>
      <protection locked="0"/>
    </xf>
    <xf numFmtId="0" fontId="1" fillId="4" borderId="50" xfId="0" applyFont="1" applyFill="1" applyBorder="1" applyAlignment="1" applyProtection="1">
      <alignment horizontal="right" vertical="center" wrapText="1"/>
      <protection locked="0"/>
    </xf>
    <xf numFmtId="0" fontId="8" fillId="7" borderId="19" xfId="0" applyFont="1" applyFill="1" applyBorder="1" applyAlignment="1" applyProtection="1">
      <alignment horizontal="center"/>
      <protection locked="0"/>
    </xf>
    <xf numFmtId="0" fontId="8" fillId="7" borderId="0" xfId="0" applyFont="1" applyFill="1" applyAlignment="1" applyProtection="1">
      <alignment horizontal="center"/>
      <protection locked="0"/>
    </xf>
    <xf numFmtId="0" fontId="10" fillId="2" borderId="52" xfId="0" applyFont="1" applyFill="1" applyBorder="1" applyAlignment="1" applyProtection="1">
      <alignment horizontal="left" wrapText="1"/>
      <protection locked="0"/>
    </xf>
    <xf numFmtId="0" fontId="6" fillId="0" borderId="9"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164" fontId="1" fillId="3" borderId="33" xfId="4" applyNumberFormat="1" applyFont="1" applyFill="1" applyBorder="1" applyAlignment="1" applyProtection="1">
      <alignment horizontal="center" vertical="center" wrapText="1"/>
      <protection locked="0"/>
    </xf>
    <xf numFmtId="164" fontId="1" fillId="3" borderId="34" xfId="4" applyNumberFormat="1" applyFont="1" applyFill="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9" fontId="8" fillId="3" borderId="18" xfId="2" applyFont="1" applyFill="1" applyBorder="1" applyAlignment="1" applyProtection="1">
      <alignment horizontal="center" vertical="center" wrapText="1"/>
      <protection locked="0"/>
    </xf>
    <xf numFmtId="9" fontId="8" fillId="3" borderId="5" xfId="2" applyFont="1" applyFill="1" applyBorder="1" applyAlignment="1" applyProtection="1">
      <alignment horizontal="center" vertical="center" wrapText="1"/>
      <protection locked="0"/>
    </xf>
    <xf numFmtId="9" fontId="8" fillId="3" borderId="1" xfId="2" applyFont="1" applyFill="1" applyBorder="1" applyAlignment="1" applyProtection="1">
      <alignment horizontal="center" vertical="center" wrapText="1"/>
      <protection locked="0"/>
    </xf>
    <xf numFmtId="9" fontId="8" fillId="3" borderId="16" xfId="2" applyFont="1" applyFill="1" applyBorder="1" applyAlignment="1" applyProtection="1">
      <alignment horizontal="center" vertical="center" wrapText="1"/>
      <protection locked="0"/>
    </xf>
    <xf numFmtId="0" fontId="5" fillId="13" borderId="8" xfId="0" applyFont="1" applyFill="1" applyBorder="1" applyAlignment="1" applyProtection="1">
      <alignment horizontal="center" vertical="center" wrapText="1"/>
      <protection locked="0"/>
    </xf>
    <xf numFmtId="0" fontId="5" fillId="13" borderId="6"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3" borderId="16" xfId="0" applyFont="1" applyFill="1" applyBorder="1" applyAlignment="1" applyProtection="1">
      <alignment horizontal="center" vertical="center" wrapText="1"/>
      <protection locked="0"/>
    </xf>
    <xf numFmtId="0" fontId="0" fillId="0" borderId="53"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1" fillId="5" borderId="20" xfId="0" applyFont="1" applyFill="1" applyBorder="1" applyAlignment="1" applyProtection="1">
      <alignment horizontal="center" wrapText="1"/>
      <protection locked="0"/>
    </xf>
    <xf numFmtId="0" fontId="1" fillId="5" borderId="21" xfId="0" applyFont="1" applyFill="1" applyBorder="1" applyAlignment="1" applyProtection="1">
      <alignment horizontal="center" wrapText="1"/>
      <protection locked="0"/>
    </xf>
    <xf numFmtId="0" fontId="1" fillId="9" borderId="37" xfId="0" applyFont="1" applyFill="1" applyBorder="1" applyAlignment="1" applyProtection="1">
      <alignment horizontal="center" vertical="center" wrapText="1"/>
      <protection locked="0"/>
    </xf>
    <xf numFmtId="0" fontId="1" fillId="9" borderId="0" xfId="0" applyFont="1" applyFill="1" applyAlignment="1" applyProtection="1">
      <alignment horizontal="center" vertical="center" wrapText="1"/>
      <protection locked="0"/>
    </xf>
    <xf numFmtId="0" fontId="1" fillId="8" borderId="46" xfId="0" applyFont="1" applyFill="1" applyBorder="1" applyAlignment="1" applyProtection="1">
      <alignment horizontal="center" vertical="center" wrapText="1"/>
      <protection locked="0"/>
    </xf>
    <xf numFmtId="0" fontId="1" fillId="8" borderId="47" xfId="0" applyFont="1" applyFill="1" applyBorder="1" applyAlignment="1" applyProtection="1">
      <alignment horizontal="center" vertical="center" wrapText="1"/>
      <protection locked="0"/>
    </xf>
    <xf numFmtId="0" fontId="1" fillId="2" borderId="37"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9" fontId="1" fillId="3" borderId="29" xfId="2" applyFont="1" applyFill="1" applyBorder="1" applyAlignment="1" applyProtection="1">
      <alignment horizontal="center" vertical="center" wrapText="1"/>
      <protection locked="0"/>
    </xf>
    <xf numFmtId="9" fontId="1" fillId="3" borderId="30" xfId="2" applyFont="1" applyFill="1" applyBorder="1" applyAlignment="1" applyProtection="1">
      <alignment horizontal="center" vertical="center" wrapText="1"/>
      <protection locked="0"/>
    </xf>
    <xf numFmtId="9" fontId="1" fillId="3" borderId="31" xfId="2" applyFont="1" applyFill="1" applyBorder="1" applyAlignment="1" applyProtection="1">
      <alignment horizontal="center" vertical="center" wrapText="1"/>
      <protection locked="0"/>
    </xf>
    <xf numFmtId="9" fontId="1" fillId="3" borderId="32" xfId="2" applyFont="1" applyFill="1" applyBorder="1" applyAlignment="1" applyProtection="1">
      <alignment horizontal="center" vertical="center" wrapText="1"/>
      <protection locked="0"/>
    </xf>
    <xf numFmtId="164" fontId="1" fillId="3" borderId="35" xfId="4" applyNumberFormat="1" applyFont="1" applyFill="1" applyBorder="1" applyAlignment="1" applyProtection="1">
      <alignment horizontal="center" vertical="center" wrapText="1"/>
      <protection locked="0"/>
    </xf>
    <xf numFmtId="164" fontId="1" fillId="3" borderId="36" xfId="4" applyNumberFormat="1" applyFont="1" applyFill="1" applyBorder="1" applyAlignment="1" applyProtection="1">
      <alignment horizontal="center" vertical="center" wrapText="1"/>
      <protection locked="0"/>
    </xf>
    <xf numFmtId="0" fontId="1" fillId="3" borderId="39"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40" xfId="0" applyFont="1" applyFill="1" applyBorder="1" applyAlignment="1" applyProtection="1">
      <alignment horizontal="center" vertical="center" wrapText="1"/>
      <protection locked="0"/>
    </xf>
    <xf numFmtId="9" fontId="1" fillId="3" borderId="41" xfId="2" applyFont="1" applyFill="1" applyBorder="1" applyAlignment="1" applyProtection="1">
      <alignment horizontal="center" vertical="center" wrapText="1"/>
      <protection locked="0"/>
    </xf>
    <xf numFmtId="9" fontId="1" fillId="3" borderId="42" xfId="2" applyFont="1" applyFill="1" applyBorder="1" applyAlignment="1" applyProtection="1">
      <alignment horizontal="center" vertical="center" wrapText="1"/>
      <protection locked="0"/>
    </xf>
    <xf numFmtId="9" fontId="1" fillId="3" borderId="43" xfId="2" applyFont="1" applyFill="1" applyBorder="1" applyAlignment="1" applyProtection="1">
      <alignment horizontal="center" vertical="center" wrapText="1"/>
      <protection locked="0"/>
    </xf>
    <xf numFmtId="9" fontId="1" fillId="3" borderId="44" xfId="2" applyFont="1" applyFill="1" applyBorder="1" applyAlignment="1" applyProtection="1">
      <alignment horizontal="center" vertical="center" wrapText="1"/>
      <protection locked="0"/>
    </xf>
    <xf numFmtId="0" fontId="1" fillId="4" borderId="37"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48" xfId="0" applyFont="1" applyFill="1" applyBorder="1" applyAlignment="1" applyProtection="1">
      <alignment horizontal="center" vertical="center" wrapText="1"/>
      <protection locked="0"/>
    </xf>
    <xf numFmtId="0" fontId="8" fillId="8" borderId="37" xfId="0" applyFont="1" applyFill="1" applyBorder="1" applyAlignment="1" applyProtection="1">
      <alignment horizontal="center" vertical="center" wrapText="1"/>
      <protection locked="0"/>
    </xf>
    <xf numFmtId="0" fontId="8" fillId="8" borderId="0" xfId="0" applyFont="1" applyFill="1" applyAlignment="1" applyProtection="1">
      <alignment horizontal="center" vertical="center" wrapText="1"/>
      <protection locked="0"/>
    </xf>
    <xf numFmtId="0" fontId="1" fillId="2" borderId="48" xfId="0" applyFont="1" applyFill="1" applyBorder="1" applyAlignment="1" applyProtection="1">
      <alignment horizontal="center" vertical="center" wrapText="1"/>
      <protection locked="0"/>
    </xf>
    <xf numFmtId="9" fontId="0" fillId="2" borderId="14" xfId="2" quotePrefix="1" applyFont="1" applyFill="1" applyBorder="1" applyAlignment="1" applyProtection="1">
      <alignment horizontal="center" vertical="center"/>
    </xf>
    <xf numFmtId="10" fontId="4" fillId="0" borderId="1" xfId="2" applyNumberFormat="1" applyFont="1" applyBorder="1" applyAlignment="1" applyProtection="1">
      <alignment horizontal="center" vertical="center" wrapText="1"/>
      <protection locked="0"/>
    </xf>
    <xf numFmtId="0" fontId="1" fillId="13" borderId="0" xfId="0" applyFont="1" applyFill="1" applyAlignment="1" applyProtection="1">
      <alignment horizontal="center" vertical="center" wrapText="1"/>
      <protection locked="0"/>
    </xf>
    <xf numFmtId="0" fontId="0" fillId="13" borderId="13" xfId="0" applyFill="1" applyBorder="1" applyAlignment="1" applyProtection="1">
      <alignment horizontal="right" vertical="center" wrapText="1"/>
      <protection locked="0"/>
    </xf>
    <xf numFmtId="0" fontId="0" fillId="13" borderId="0" xfId="0" applyFill="1" applyProtection="1">
      <protection locked="0"/>
    </xf>
  </cellXfs>
  <cellStyles count="5">
    <cellStyle name="Bueno" xfId="3" builtinId="26"/>
    <cellStyle name="Millares" xfId="4" builtinId="3"/>
    <cellStyle name="Moneda [0]" xfId="1" builtinId="7"/>
    <cellStyle name="Normal" xfId="0" builtinId="0"/>
    <cellStyle name="Porcentaje" xfId="2" builtinId="5"/>
  </cellStyles>
  <dxfs count="6">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B9126CD1-FBD5-494B-9A75-2D947194EF9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C5D34C9E-2A70-4950-912B-968ADC01D27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148F0093-6524-4519-95BA-2F195460EE9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33750"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20" totalsRowShown="0" headerRowDxfId="5">
  <autoFilter ref="A1:A20" xr:uid="{00000000-0009-0000-0100-000001000000}"/>
  <tableColumns count="1">
    <tableColumn id="1" xr3:uid="{00000000-0010-0000-0000-000001000000}" name="SECTOR"/>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Salud" displayName="Salud" ref="K1:K9" totalsRowShown="0">
  <autoFilter ref="K1:K9" xr:uid="{00000000-0009-0000-0100-00000C000000}"/>
  <tableColumns count="1">
    <tableColumn id="1" xr3:uid="{00000000-0010-0000-0900-000001000000}" name="Columna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Integración_Social" displayName="Integración_Social" ref="L1:L10" totalsRowShown="0">
  <autoFilter ref="L1:L10" xr:uid="{00000000-0009-0000-0100-00000D000000}"/>
  <tableColumns count="1">
    <tableColumn id="1" xr3:uid="{00000000-0010-0000-0A00-000001000000}" name="Columna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Cultura_Recreación_Deporte" displayName="Cultura_Recreación_Deporte" ref="M1:M10" totalsRowShown="0">
  <autoFilter ref="M1:M10" xr:uid="{00000000-0009-0000-0100-00000E000000}"/>
  <tableColumns count="1">
    <tableColumn id="1" xr3:uid="{00000000-0010-0000-0B00-000001000000}" name="Columna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Ambiente" displayName="Ambiente" ref="N1:N6" totalsRowShown="0">
  <autoFilter ref="N1:N6" xr:uid="{00000000-0009-0000-0100-00000F000000}"/>
  <tableColumns count="1">
    <tableColumn id="1" xr3:uid="{00000000-0010-0000-0C00-000001000000}" name="Columna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Movilidad" displayName="Movilidad" ref="O1:O8" totalsRowShown="0">
  <autoFilter ref="O1:O8" xr:uid="{00000000-0009-0000-0100-000010000000}"/>
  <tableColumns count="1">
    <tableColumn id="1" xr3:uid="{00000000-0010-0000-0D00-000001000000}" name="Columna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Hábitat" displayName="Hábitat" ref="P1:P9" totalsRowShown="0">
  <autoFilter ref="P1:P9" xr:uid="{00000000-0009-0000-0100-000011000000}"/>
  <tableColumns count="1">
    <tableColumn id="1" xr3:uid="{00000000-0010-0000-0E00-000001000000}" name="Columna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Mujeres" displayName="Mujeres" ref="Q1:Q3" totalsRowShown="0">
  <autoFilter ref="Q1:Q3" xr:uid="{00000000-0009-0000-0100-000012000000}"/>
  <tableColumns count="1">
    <tableColumn id="1" xr3:uid="{00000000-0010-0000-0F00-000001000000}" name="Columna1"/>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Seguridad_Convivencia_Justicia" displayName="Seguridad_Convivencia_Justicia" ref="R1:R4" totalsRowShown="0">
  <autoFilter ref="R1:R4" xr:uid="{00000000-0009-0000-0100-000013000000}"/>
  <tableColumns count="1">
    <tableColumn id="1" xr3:uid="{00000000-0010-0000-1000-000001000000}" name="Columna1"/>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Gestión_Jurídica" displayName="Gestión_Jurídica" ref="S1:S3" totalsRowShown="0">
  <autoFilter ref="S1:S3" xr:uid="{00000000-0009-0000-0100-000014000000}"/>
  <tableColumns count="1">
    <tableColumn id="1" xr3:uid="{00000000-0010-0000-1100-000001000000}" name="Columna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Otras_entidades" displayName="Otras_entidades" ref="T1:T5" totalsRowShown="0">
  <autoFilter ref="T1:T5" xr:uid="{00000000-0009-0000-0100-000015000000}"/>
  <tableColumns count="1">
    <tableColumn id="1" xr3:uid="{00000000-0010-0000-1200-000001000000}"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4" displayName="Tabla4" ref="E26:E30" totalsRowShown="0" headerRowDxfId="4" dataDxfId="3">
  <autoFilter ref="E26:E30" xr:uid="{00000000-0009-0000-0100-000004000000}"/>
  <tableColumns count="1">
    <tableColumn id="1" xr3:uid="{00000000-0010-0000-0100-000001000000}" name="FECHA DE REPORTE" dataDxfId="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3000000}" name="Administrativo" displayName="Administrativo" ref="D1:D2" totalsRowShown="0">
  <autoFilter ref="D1:D2" xr:uid="{00000000-0009-0000-0100-000002000000}"/>
  <tableColumns count="1">
    <tableColumn id="1" xr3:uid="{00000000-0010-0000-1300-000001000000}" name="Columna1"/>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4000000}" name="Tabla3" displayName="Tabla3" ref="D26:D31" totalsRowShown="0" headerRowDxfId="0">
  <autoFilter ref="D26:D31" xr:uid="{00000000-0009-0000-0100-000003000000}"/>
  <tableColumns count="1">
    <tableColumn id="1" xr3:uid="{00000000-0010-0000-1400-000001000000}" name="VIGENCI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F26:F28" totalsRowShown="0" headerRowDxfId="1">
  <autoFilter ref="F26:F28" xr:uid="{00000000-0009-0000-0100-000005000000}"/>
  <tableColumns count="1">
    <tableColumn id="1" xr3:uid="{00000000-0010-0000-0200-000001000000}" name="PRIORIZAD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estión_pública" displayName="Gestión_pública" ref="E1:E4" totalsRowShown="0">
  <autoFilter ref="E1:E4" xr:uid="{00000000-0009-0000-0100-000006000000}"/>
  <tableColumns count="1">
    <tableColumn id="1" xr3:uid="{00000000-0010-0000-0300-000001000000}" name="C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Gobierno" displayName="Gobierno" ref="F1:F5" totalsRowShown="0">
  <autoFilter ref="F1:F5" xr:uid="{00000000-0009-0000-0100-000007000000}"/>
  <tableColumns count="1">
    <tableColumn id="1" xr3:uid="{00000000-0010-0000-0400-000001000000}" name="C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Hacienda" displayName="Hacienda" ref="G1:G6" totalsRowShown="0">
  <autoFilter ref="G1:G6" xr:uid="{00000000-0009-0000-0100-000008000000}"/>
  <tableColumns count="1">
    <tableColumn id="1" xr3:uid="{00000000-0010-0000-0500-000001000000}" name="Columna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laneación" displayName="Planeación" ref="H1:H6" totalsRowShown="0">
  <autoFilter ref="H1:H6" xr:uid="{00000000-0009-0000-0100-000009000000}"/>
  <tableColumns count="1">
    <tableColumn id="1" xr3:uid="{00000000-0010-0000-0600-000001000000}" name="Columna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Desarrollo_Económico_Indus" displayName="Desarrollo_Económico_Indus" ref="I1:I6" totalsRowShown="0">
  <autoFilter ref="I1:I6" xr:uid="{00000000-0009-0000-0100-00000A000000}"/>
  <tableColumns count="1">
    <tableColumn id="1" xr3:uid="{00000000-0010-0000-0700-000001000000}" name="Columna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Educación" displayName="Educación" ref="J1:J7" totalsRowShown="0">
  <autoFilter ref="J1:J7" xr:uid="{00000000-0009-0000-0100-00000B000000}"/>
  <tableColumns count="1">
    <tableColumn id="1" xr3:uid="{00000000-0010-0000-0800-000001000000}"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workbookViewId="0">
      <selection activeCell="A4" sqref="A4"/>
    </sheetView>
  </sheetViews>
  <sheetFormatPr baseColWidth="10" defaultColWidth="11.5703125" defaultRowHeight="15" x14ac:dyDescent="0.25"/>
  <cols>
    <col min="1" max="1" width="38.5703125" bestFit="1" customWidth="1"/>
    <col min="2" max="2" width="12.140625" customWidth="1"/>
    <col min="3" max="3" width="10.7109375" customWidth="1"/>
    <col min="4" max="4" width="14.28515625" bestFit="1" customWidth="1"/>
    <col min="5" max="5" width="54.42578125" customWidth="1"/>
    <col min="6" max="6" width="15.140625" customWidth="1"/>
    <col min="7" max="20" width="16.28515625" customWidth="1"/>
  </cols>
  <sheetData>
    <row r="1" spans="1:20" x14ac:dyDescent="0.25">
      <c r="A1" s="4" t="s">
        <v>37</v>
      </c>
      <c r="B1" s="4"/>
      <c r="C1" s="4"/>
      <c r="D1" t="s">
        <v>119</v>
      </c>
      <c r="E1" t="s">
        <v>119</v>
      </c>
      <c r="F1" t="s">
        <v>119</v>
      </c>
      <c r="G1" t="s">
        <v>119</v>
      </c>
      <c r="H1" t="s">
        <v>119</v>
      </c>
      <c r="I1" t="s">
        <v>119</v>
      </c>
      <c r="J1" t="s">
        <v>119</v>
      </c>
      <c r="K1" t="s">
        <v>119</v>
      </c>
      <c r="L1" t="s">
        <v>119</v>
      </c>
      <c r="M1" t="s">
        <v>119</v>
      </c>
      <c r="N1" t="s">
        <v>119</v>
      </c>
      <c r="O1" t="s">
        <v>119</v>
      </c>
      <c r="P1" t="s">
        <v>119</v>
      </c>
      <c r="Q1" t="s">
        <v>119</v>
      </c>
      <c r="R1" t="s">
        <v>119</v>
      </c>
      <c r="S1" t="s">
        <v>119</v>
      </c>
      <c r="T1" t="s">
        <v>119</v>
      </c>
    </row>
    <row r="2" spans="1:20" x14ac:dyDescent="0.25">
      <c r="A2" t="s">
        <v>30</v>
      </c>
      <c r="D2" t="s">
        <v>164</v>
      </c>
      <c r="E2" t="s">
        <v>169</v>
      </c>
      <c r="F2" t="s">
        <v>22</v>
      </c>
      <c r="G2" t="s">
        <v>170</v>
      </c>
      <c r="H2" t="s">
        <v>24</v>
      </c>
      <c r="I2" t="s">
        <v>171</v>
      </c>
      <c r="J2" t="s">
        <v>172</v>
      </c>
      <c r="K2" t="s">
        <v>27</v>
      </c>
      <c r="L2" t="s">
        <v>173</v>
      </c>
      <c r="M2" t="s">
        <v>174</v>
      </c>
      <c r="N2" t="s">
        <v>175</v>
      </c>
      <c r="O2" t="s">
        <v>31</v>
      </c>
      <c r="P2" t="s">
        <v>176</v>
      </c>
      <c r="Q2" t="s">
        <v>33</v>
      </c>
      <c r="R2" t="s">
        <v>177</v>
      </c>
      <c r="S2" t="s">
        <v>178</v>
      </c>
      <c r="T2" t="s">
        <v>179</v>
      </c>
    </row>
    <row r="3" spans="1:20" x14ac:dyDescent="0.25">
      <c r="A3" t="s">
        <v>29</v>
      </c>
      <c r="E3" t="s">
        <v>63</v>
      </c>
      <c r="F3" t="s">
        <v>65</v>
      </c>
      <c r="G3" t="s">
        <v>68</v>
      </c>
      <c r="H3" t="s">
        <v>71</v>
      </c>
      <c r="I3" t="s">
        <v>72</v>
      </c>
      <c r="J3" t="s">
        <v>74</v>
      </c>
      <c r="K3" t="s">
        <v>76</v>
      </c>
      <c r="L3" t="s">
        <v>80</v>
      </c>
      <c r="M3" t="s">
        <v>82</v>
      </c>
      <c r="N3" t="s">
        <v>123</v>
      </c>
      <c r="O3" t="s">
        <v>92</v>
      </c>
      <c r="P3" t="s">
        <v>98</v>
      </c>
      <c r="Q3" t="s">
        <v>101</v>
      </c>
      <c r="R3" t="s">
        <v>102</v>
      </c>
      <c r="S3" t="s">
        <v>104</v>
      </c>
      <c r="T3" t="s">
        <v>116</v>
      </c>
    </row>
    <row r="4" spans="1:20" x14ac:dyDescent="0.25">
      <c r="A4" t="s">
        <v>25</v>
      </c>
      <c r="E4" t="s">
        <v>64</v>
      </c>
      <c r="F4" t="s">
        <v>66</v>
      </c>
      <c r="G4" t="s">
        <v>69</v>
      </c>
      <c r="I4" t="s">
        <v>107</v>
      </c>
      <c r="J4" t="s">
        <v>108</v>
      </c>
      <c r="K4" t="s">
        <v>77</v>
      </c>
      <c r="L4" t="s">
        <v>81</v>
      </c>
      <c r="M4" t="s">
        <v>83</v>
      </c>
      <c r="N4" t="s">
        <v>89</v>
      </c>
      <c r="O4" t="s">
        <v>93</v>
      </c>
      <c r="P4" t="s">
        <v>113</v>
      </c>
      <c r="R4" t="s">
        <v>103</v>
      </c>
      <c r="T4" t="s">
        <v>117</v>
      </c>
    </row>
    <row r="5" spans="1:20" x14ac:dyDescent="0.25">
      <c r="A5" t="s">
        <v>26</v>
      </c>
      <c r="F5" t="s">
        <v>67</v>
      </c>
      <c r="G5" t="s">
        <v>105</v>
      </c>
      <c r="I5" t="s">
        <v>106</v>
      </c>
      <c r="J5" t="s">
        <v>75</v>
      </c>
      <c r="K5" t="s">
        <v>110</v>
      </c>
      <c r="M5" t="s">
        <v>84</v>
      </c>
      <c r="N5" t="s">
        <v>90</v>
      </c>
      <c r="O5" t="s">
        <v>94</v>
      </c>
      <c r="P5" t="s">
        <v>114</v>
      </c>
      <c r="T5" t="s">
        <v>118</v>
      </c>
    </row>
    <row r="6" spans="1:20" x14ac:dyDescent="0.25">
      <c r="A6" t="s">
        <v>35</v>
      </c>
      <c r="G6" t="s">
        <v>70</v>
      </c>
      <c r="I6" t="s">
        <v>73</v>
      </c>
      <c r="K6" t="s">
        <v>78</v>
      </c>
      <c r="M6" t="s">
        <v>85</v>
      </c>
      <c r="N6" t="s">
        <v>91</v>
      </c>
      <c r="O6" t="s">
        <v>95</v>
      </c>
      <c r="P6" t="s">
        <v>112</v>
      </c>
    </row>
    <row r="7" spans="1:20" x14ac:dyDescent="0.25">
      <c r="A7" t="s">
        <v>21</v>
      </c>
      <c r="K7" t="s">
        <v>111</v>
      </c>
      <c r="M7" t="s">
        <v>86</v>
      </c>
      <c r="O7" t="s">
        <v>96</v>
      </c>
      <c r="P7" t="s">
        <v>115</v>
      </c>
    </row>
    <row r="8" spans="1:20" x14ac:dyDescent="0.25">
      <c r="A8" t="s">
        <v>22</v>
      </c>
      <c r="K8" t="s">
        <v>79</v>
      </c>
      <c r="M8" t="s">
        <v>87</v>
      </c>
      <c r="O8" t="s">
        <v>97</v>
      </c>
      <c r="P8" t="s">
        <v>99</v>
      </c>
    </row>
    <row r="9" spans="1:20" x14ac:dyDescent="0.25">
      <c r="A9" t="s">
        <v>32</v>
      </c>
      <c r="K9" t="s">
        <v>109</v>
      </c>
      <c r="M9" t="s">
        <v>88</v>
      </c>
      <c r="P9" t="s">
        <v>100</v>
      </c>
    </row>
    <row r="10" spans="1:20" x14ac:dyDescent="0.25">
      <c r="A10" t="s">
        <v>23</v>
      </c>
    </row>
    <row r="11" spans="1:20" x14ac:dyDescent="0.25">
      <c r="A11" t="s">
        <v>28</v>
      </c>
      <c r="E11" t="s">
        <v>41</v>
      </c>
    </row>
    <row r="12" spans="1:20" ht="30" x14ac:dyDescent="0.25">
      <c r="A12" t="s">
        <v>31</v>
      </c>
      <c r="E12" s="8" t="s">
        <v>54</v>
      </c>
    </row>
    <row r="13" spans="1:20" x14ac:dyDescent="0.25">
      <c r="A13" t="s">
        <v>33</v>
      </c>
      <c r="E13" s="5" t="s">
        <v>62</v>
      </c>
    </row>
    <row r="14" spans="1:20" x14ac:dyDescent="0.25">
      <c r="A14" t="s">
        <v>24</v>
      </c>
    </row>
    <row r="15" spans="1:20" x14ac:dyDescent="0.25">
      <c r="A15" t="s">
        <v>27</v>
      </c>
    </row>
    <row r="16" spans="1:20" x14ac:dyDescent="0.25">
      <c r="A16" t="s">
        <v>34</v>
      </c>
    </row>
    <row r="17" spans="1:6" x14ac:dyDescent="0.25">
      <c r="A17" t="s">
        <v>36</v>
      </c>
      <c r="E17" t="s">
        <v>42</v>
      </c>
    </row>
    <row r="18" spans="1:6" x14ac:dyDescent="0.25">
      <c r="A18" t="s">
        <v>164</v>
      </c>
      <c r="E18" s="7" t="s">
        <v>55</v>
      </c>
      <c r="F18" s="7"/>
    </row>
    <row r="19" spans="1:6" x14ac:dyDescent="0.25">
      <c r="A19" t="s">
        <v>165</v>
      </c>
      <c r="E19" s="6" t="s">
        <v>57</v>
      </c>
    </row>
    <row r="20" spans="1:6" x14ac:dyDescent="0.25">
      <c r="E20" s="2" t="s">
        <v>56</v>
      </c>
      <c r="F20" s="3"/>
    </row>
    <row r="26" spans="1:6" x14ac:dyDescent="0.25">
      <c r="D26" s="4" t="s">
        <v>38</v>
      </c>
      <c r="E26" s="4" t="s">
        <v>43</v>
      </c>
      <c r="F26" s="4" t="s">
        <v>44</v>
      </c>
    </row>
    <row r="27" spans="1:6" x14ac:dyDescent="0.25">
      <c r="D27">
        <v>2020</v>
      </c>
      <c r="E27" s="1" t="s">
        <v>60</v>
      </c>
      <c r="F27" t="s">
        <v>45</v>
      </c>
    </row>
    <row r="28" spans="1:6" x14ac:dyDescent="0.25">
      <c r="D28">
        <v>2021</v>
      </c>
      <c r="E28" s="1" t="s">
        <v>61</v>
      </c>
      <c r="F28" t="s">
        <v>46</v>
      </c>
    </row>
    <row r="29" spans="1:6" x14ac:dyDescent="0.25">
      <c r="D29">
        <v>2022</v>
      </c>
      <c r="E29" s="1" t="s">
        <v>181</v>
      </c>
    </row>
    <row r="30" spans="1:6" x14ac:dyDescent="0.25">
      <c r="D30">
        <v>2023</v>
      </c>
      <c r="E30" s="1"/>
    </row>
    <row r="31" spans="1:6" x14ac:dyDescent="0.25">
      <c r="D31">
        <v>2024</v>
      </c>
    </row>
  </sheetData>
  <pageMargins left="0.7" right="0.7" top="0.75" bottom="0.75" header="0.3" footer="0.3"/>
  <pageSetup orientation="portrait" horizontalDpi="300" verticalDpi="300" r:id="rId1"/>
  <tableParts count="2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52"/>
  <sheetViews>
    <sheetView showGridLines="0" tabSelected="1" topLeftCell="A4" zoomScale="70" zoomScaleNormal="70" workbookViewId="0">
      <pane xSplit="2" ySplit="8" topLeftCell="C12" activePane="bottomRight" state="frozen"/>
      <selection activeCell="A4" sqref="A4"/>
      <selection pane="topRight" activeCell="C4" sqref="C4"/>
      <selection pane="bottomLeft" activeCell="A12" sqref="A12"/>
      <selection pane="bottomRight"/>
    </sheetView>
  </sheetViews>
  <sheetFormatPr baseColWidth="10" defaultColWidth="11.42578125" defaultRowHeight="15" x14ac:dyDescent="0.25"/>
  <cols>
    <col min="1" max="1" width="29" style="30" customWidth="1"/>
    <col min="2" max="2" width="29" style="14" customWidth="1"/>
    <col min="3" max="3" width="34.7109375" style="14" customWidth="1"/>
    <col min="4" max="4" width="19.28515625" style="14" customWidth="1"/>
    <col min="5" max="5" width="19.7109375" style="14" customWidth="1"/>
    <col min="6" max="6" width="16.42578125" style="40" customWidth="1"/>
    <col min="7" max="7" width="25.28515625" style="40" customWidth="1"/>
    <col min="8" max="8" width="16.85546875" style="39" hidden="1" customWidth="1"/>
    <col min="9" max="9" width="24.42578125" style="39" hidden="1" customWidth="1"/>
    <col min="10" max="11" width="16.85546875" style="39" hidden="1" customWidth="1"/>
    <col min="12" max="12" width="15.28515625" style="14" customWidth="1"/>
    <col min="13" max="13" width="19.5703125" style="14" customWidth="1"/>
    <col min="14" max="14" width="19.28515625" style="14" customWidth="1"/>
    <col min="15" max="15" width="19.85546875" style="14" customWidth="1"/>
    <col min="16" max="16" width="26" style="14" customWidth="1"/>
    <col min="17" max="17" width="24.140625" style="14" customWidth="1"/>
    <col min="18" max="18" width="51.42578125" style="140" customWidth="1"/>
    <col min="19" max="19" width="19.85546875" style="43" customWidth="1"/>
    <col min="20" max="20" width="19.85546875" style="14" customWidth="1"/>
    <col min="21" max="21" width="27.85546875" style="14" customWidth="1"/>
    <col min="22" max="22" width="19.85546875" style="14" customWidth="1"/>
    <col min="23" max="23" width="28.5703125" style="14" customWidth="1"/>
    <col min="24" max="24" width="33" style="14" customWidth="1"/>
    <col min="25" max="25" width="69.28515625" style="14" customWidth="1"/>
    <col min="26" max="16384" width="11.42578125" style="14"/>
  </cols>
  <sheetData>
    <row r="1" spans="1:25" ht="75" customHeight="1" x14ac:dyDescent="0.25">
      <c r="A1" s="13"/>
      <c r="B1" s="13"/>
      <c r="C1" s="76" t="s">
        <v>18</v>
      </c>
      <c r="D1" s="76"/>
      <c r="E1" s="76"/>
      <c r="F1" s="76"/>
      <c r="G1" s="76"/>
      <c r="H1" s="76"/>
      <c r="I1" s="76"/>
      <c r="J1" s="76"/>
      <c r="K1" s="76"/>
      <c r="L1" s="76"/>
      <c r="M1" s="76"/>
      <c r="N1" s="76"/>
      <c r="O1" s="76"/>
      <c r="P1" s="76"/>
      <c r="Q1" s="76"/>
      <c r="R1" s="76"/>
      <c r="S1" s="76"/>
      <c r="T1" s="76"/>
      <c r="U1" s="76"/>
      <c r="V1" s="76"/>
      <c r="W1" s="76"/>
      <c r="X1" s="76"/>
      <c r="Y1" s="76"/>
    </row>
    <row r="2" spans="1:25" ht="26.25" customHeight="1" x14ac:dyDescent="0.25">
      <c r="A2" s="33" t="s">
        <v>20</v>
      </c>
      <c r="B2" s="71" t="s">
        <v>174</v>
      </c>
      <c r="C2" s="72"/>
      <c r="D2" s="72"/>
      <c r="E2" s="72"/>
      <c r="F2" s="72"/>
      <c r="G2" s="73"/>
      <c r="H2" s="77" t="s">
        <v>19</v>
      </c>
      <c r="I2" s="78"/>
      <c r="J2" s="71" t="s">
        <v>164</v>
      </c>
      <c r="K2" s="72"/>
      <c r="L2" s="72"/>
      <c r="M2" s="72"/>
      <c r="N2" s="72"/>
      <c r="O2" s="72"/>
      <c r="P2" s="72"/>
      <c r="Q2" s="72"/>
      <c r="R2" s="72"/>
      <c r="S2" s="72"/>
      <c r="T2" s="72"/>
      <c r="U2" s="72"/>
      <c r="V2" s="72"/>
      <c r="W2" s="72"/>
      <c r="X2" s="72"/>
      <c r="Y2" s="72"/>
    </row>
    <row r="3" spans="1:25" ht="26.25" customHeight="1" x14ac:dyDescent="0.25">
      <c r="A3" s="33" t="s">
        <v>168</v>
      </c>
      <c r="B3" s="71"/>
      <c r="C3" s="72"/>
      <c r="D3" s="72"/>
      <c r="E3" s="72"/>
      <c r="F3" s="72"/>
      <c r="G3" s="73"/>
      <c r="H3" s="41"/>
      <c r="I3" s="44" t="s">
        <v>166</v>
      </c>
      <c r="J3" s="71"/>
      <c r="K3" s="72"/>
      <c r="L3" s="72"/>
      <c r="M3" s="72"/>
      <c r="N3" s="72"/>
      <c r="O3" s="72"/>
      <c r="P3" s="72"/>
      <c r="Q3" s="72"/>
      <c r="R3" s="72"/>
      <c r="S3" s="72"/>
      <c r="T3" s="72"/>
      <c r="U3" s="72"/>
      <c r="V3" s="72"/>
      <c r="W3" s="72"/>
      <c r="X3" s="72"/>
      <c r="Y3" s="72"/>
    </row>
    <row r="4" spans="1:25" ht="27.75" customHeight="1" x14ac:dyDescent="0.25">
      <c r="A4" s="15" t="s">
        <v>39</v>
      </c>
      <c r="B4" s="71">
        <v>2023</v>
      </c>
      <c r="C4" s="72"/>
      <c r="D4" s="72"/>
      <c r="E4" s="72"/>
      <c r="F4" s="72"/>
      <c r="G4" s="73"/>
      <c r="H4" s="77" t="s">
        <v>40</v>
      </c>
      <c r="I4" s="78"/>
      <c r="J4" s="71" t="s">
        <v>180</v>
      </c>
      <c r="K4" s="72"/>
      <c r="L4" s="72"/>
      <c r="M4" s="72"/>
      <c r="N4" s="72"/>
      <c r="O4" s="72"/>
      <c r="P4" s="72"/>
      <c r="Q4" s="72"/>
      <c r="R4" s="72"/>
      <c r="S4" s="72"/>
      <c r="T4" s="72"/>
      <c r="U4" s="72"/>
      <c r="V4" s="72"/>
      <c r="W4" s="72"/>
      <c r="X4" s="72"/>
      <c r="Y4" s="72"/>
    </row>
    <row r="5" spans="1:25" ht="38.25" customHeight="1" x14ac:dyDescent="0.25">
      <c r="A5" s="15" t="s">
        <v>41</v>
      </c>
      <c r="B5" s="71" t="s">
        <v>54</v>
      </c>
      <c r="C5" s="72"/>
      <c r="D5" s="72"/>
      <c r="E5" s="72"/>
      <c r="F5" s="72"/>
      <c r="G5" s="73"/>
      <c r="H5" s="77" t="s">
        <v>42</v>
      </c>
      <c r="I5" s="78"/>
      <c r="J5" s="71" t="s">
        <v>56</v>
      </c>
      <c r="K5" s="72"/>
      <c r="L5" s="72"/>
      <c r="M5" s="72"/>
      <c r="N5" s="72"/>
      <c r="O5" s="72"/>
      <c r="P5" s="72"/>
      <c r="Q5" s="72"/>
      <c r="R5" s="72"/>
      <c r="S5" s="72"/>
      <c r="T5" s="72"/>
      <c r="U5" s="72"/>
      <c r="V5" s="72"/>
      <c r="W5" s="72"/>
      <c r="X5" s="72"/>
      <c r="Y5" s="72"/>
    </row>
    <row r="6" spans="1:25" ht="19.5" customHeight="1" thickBot="1" x14ac:dyDescent="0.3">
      <c r="A6" s="81" t="s">
        <v>167</v>
      </c>
      <c r="B6" s="81"/>
      <c r="C6" s="81"/>
      <c r="D6" s="81"/>
      <c r="E6" s="81"/>
      <c r="F6" s="81"/>
      <c r="G6" s="81"/>
      <c r="H6" s="81"/>
      <c r="I6" s="81"/>
      <c r="J6" s="81"/>
      <c r="K6" s="81"/>
      <c r="L6" s="81"/>
      <c r="M6" s="81"/>
      <c r="N6" s="81"/>
      <c r="O6" s="81"/>
      <c r="P6" s="81"/>
      <c r="Q6" s="81"/>
      <c r="R6" s="81"/>
      <c r="S6" s="81"/>
      <c r="T6" s="81"/>
      <c r="U6" s="81"/>
      <c r="V6" s="81"/>
      <c r="W6" s="81"/>
      <c r="X6" s="81"/>
      <c r="Y6" s="81"/>
    </row>
    <row r="7" spans="1:25" ht="15.75" thickBot="1" x14ac:dyDescent="0.3">
      <c r="A7" s="109" t="s">
        <v>53</v>
      </c>
      <c r="B7" s="110"/>
      <c r="C7" s="110"/>
      <c r="D7" s="110"/>
      <c r="E7" s="110"/>
      <c r="F7" s="110"/>
      <c r="G7" s="110"/>
      <c r="H7" s="34"/>
      <c r="I7" s="34"/>
      <c r="J7" s="34"/>
      <c r="K7" s="34"/>
      <c r="L7" s="79" t="s">
        <v>129</v>
      </c>
      <c r="M7" s="80"/>
      <c r="N7" s="80"/>
      <c r="O7" s="80"/>
      <c r="P7" s="80"/>
      <c r="Q7" s="80"/>
      <c r="R7" s="80"/>
      <c r="S7" s="80"/>
      <c r="T7" s="80"/>
      <c r="U7" s="80"/>
      <c r="V7" s="80"/>
      <c r="W7" s="80"/>
      <c r="X7" s="80"/>
      <c r="Y7" s="80"/>
    </row>
    <row r="8" spans="1:25" ht="18" customHeight="1" x14ac:dyDescent="0.25">
      <c r="A8" s="99" t="s">
        <v>163</v>
      </c>
      <c r="B8" s="100"/>
      <c r="C8" s="100" t="s">
        <v>9</v>
      </c>
      <c r="D8" s="123" t="s">
        <v>124</v>
      </c>
      <c r="E8" s="100" t="s">
        <v>162</v>
      </c>
      <c r="F8" s="93" t="s">
        <v>127</v>
      </c>
      <c r="G8" s="93" t="s">
        <v>128</v>
      </c>
      <c r="H8" s="126" t="s">
        <v>132</v>
      </c>
      <c r="I8" s="127"/>
      <c r="J8" s="117" t="s">
        <v>133</v>
      </c>
      <c r="K8" s="118"/>
      <c r="L8" s="115"/>
      <c r="M8" s="116"/>
      <c r="N8" s="116"/>
      <c r="O8" s="116"/>
      <c r="P8" s="16"/>
      <c r="Q8" s="16"/>
      <c r="R8" s="138"/>
      <c r="S8" s="133"/>
      <c r="T8" s="134"/>
      <c r="U8" s="134"/>
      <c r="V8" s="134"/>
      <c r="W8" s="134"/>
      <c r="X8" s="134"/>
      <c r="Y8" s="134"/>
    </row>
    <row r="9" spans="1:25" ht="18" customHeight="1" x14ac:dyDescent="0.25">
      <c r="A9" s="101"/>
      <c r="B9" s="102"/>
      <c r="C9" s="102"/>
      <c r="D9" s="124"/>
      <c r="E9" s="102"/>
      <c r="F9" s="94"/>
      <c r="G9" s="94"/>
      <c r="H9" s="128"/>
      <c r="I9" s="129"/>
      <c r="J9" s="119"/>
      <c r="K9" s="120"/>
      <c r="L9" s="130" t="s">
        <v>130</v>
      </c>
      <c r="M9" s="131"/>
      <c r="N9" s="131"/>
      <c r="O9" s="131"/>
      <c r="P9" s="131"/>
      <c r="Q9" s="131"/>
      <c r="R9" s="132"/>
      <c r="S9" s="111" t="s">
        <v>131</v>
      </c>
      <c r="T9" s="112"/>
      <c r="U9" s="112"/>
      <c r="V9" s="112"/>
      <c r="W9" s="112"/>
      <c r="X9" s="112"/>
      <c r="Y9" s="112"/>
    </row>
    <row r="10" spans="1:25" ht="18" customHeight="1" thickBot="1" x14ac:dyDescent="0.3">
      <c r="A10" s="103"/>
      <c r="B10" s="104"/>
      <c r="C10" s="104"/>
      <c r="D10" s="124"/>
      <c r="E10" s="104"/>
      <c r="F10" s="95"/>
      <c r="G10" s="95"/>
      <c r="H10" s="121" t="s">
        <v>125</v>
      </c>
      <c r="I10" s="88" t="s">
        <v>121</v>
      </c>
      <c r="J10" s="121" t="s">
        <v>125</v>
      </c>
      <c r="K10" s="88" t="s">
        <v>121</v>
      </c>
      <c r="L10" s="115" t="s">
        <v>13</v>
      </c>
      <c r="M10" s="116"/>
      <c r="N10" s="116"/>
      <c r="O10" s="116"/>
      <c r="P10" s="116"/>
      <c r="Q10" s="116"/>
      <c r="R10" s="135"/>
      <c r="S10" s="113" t="s">
        <v>13</v>
      </c>
      <c r="T10" s="114"/>
      <c r="U10" s="114"/>
      <c r="V10" s="114"/>
      <c r="W10" s="114"/>
      <c r="X10" s="114"/>
      <c r="Y10" s="114"/>
    </row>
    <row r="11" spans="1:25" ht="152.25" customHeight="1" thickBot="1" x14ac:dyDescent="0.3">
      <c r="A11" s="105"/>
      <c r="B11" s="106"/>
      <c r="C11" s="106"/>
      <c r="D11" s="125"/>
      <c r="E11" s="106"/>
      <c r="F11" s="96"/>
      <c r="G11" s="96"/>
      <c r="H11" s="122"/>
      <c r="I11" s="89"/>
      <c r="J11" s="122"/>
      <c r="K11" s="89"/>
      <c r="L11" s="17" t="s">
        <v>126</v>
      </c>
      <c r="M11" s="17" t="s">
        <v>122</v>
      </c>
      <c r="N11" s="18" t="s">
        <v>135</v>
      </c>
      <c r="O11" s="18" t="s">
        <v>134</v>
      </c>
      <c r="P11" s="19" t="s">
        <v>136</v>
      </c>
      <c r="Q11" s="19" t="s">
        <v>137</v>
      </c>
      <c r="R11" s="19" t="s">
        <v>120</v>
      </c>
      <c r="S11" s="42" t="s">
        <v>126</v>
      </c>
      <c r="T11" s="20" t="s">
        <v>122</v>
      </c>
      <c r="U11" s="31" t="s">
        <v>135</v>
      </c>
      <c r="V11" s="31" t="s">
        <v>134</v>
      </c>
      <c r="W11" s="32" t="s">
        <v>136</v>
      </c>
      <c r="X11" s="32" t="s">
        <v>137</v>
      </c>
      <c r="Y11" s="20" t="s">
        <v>120</v>
      </c>
    </row>
    <row r="12" spans="1:25" ht="98.25" customHeight="1" x14ac:dyDescent="0.25">
      <c r="A12" s="97" t="s">
        <v>182</v>
      </c>
      <c r="B12" s="57" t="s">
        <v>0</v>
      </c>
      <c r="C12" s="21" t="s">
        <v>0</v>
      </c>
      <c r="D12" s="21" t="s">
        <v>139</v>
      </c>
      <c r="E12" s="21" t="s">
        <v>46</v>
      </c>
      <c r="F12" s="22">
        <v>0</v>
      </c>
      <c r="G12" s="22">
        <v>0</v>
      </c>
      <c r="H12" s="35">
        <v>1</v>
      </c>
      <c r="I12" s="23">
        <f>11985000+3995000</f>
        <v>15980000</v>
      </c>
      <c r="J12" s="35">
        <v>4</v>
      </c>
      <c r="K12" s="35">
        <v>32207466</v>
      </c>
      <c r="L12" s="46">
        <v>15</v>
      </c>
      <c r="M12" s="23">
        <v>1218000</v>
      </c>
      <c r="N12" s="11">
        <v>0</v>
      </c>
      <c r="O12" s="11">
        <v>0</v>
      </c>
      <c r="P12" s="12">
        <f>IFERROR((N12/G12),0)</f>
        <v>0</v>
      </c>
      <c r="Q12" s="12">
        <f>IFERROR((O12/F12),0)</f>
        <v>0</v>
      </c>
      <c r="R12" s="139" t="s">
        <v>190</v>
      </c>
      <c r="S12" s="54"/>
      <c r="T12" s="55"/>
      <c r="U12" s="9">
        <v>0</v>
      </c>
      <c r="V12" s="9">
        <v>0</v>
      </c>
      <c r="W12" s="10">
        <f>IFERROR((U12/G12),0)</f>
        <v>0</v>
      </c>
      <c r="X12" s="10">
        <f>IFERROR((V12/F12),0)</f>
        <v>0</v>
      </c>
      <c r="Y12" s="56"/>
    </row>
    <row r="13" spans="1:25" ht="108.75" customHeight="1" x14ac:dyDescent="0.25">
      <c r="A13" s="98"/>
      <c r="B13" s="58" t="s">
        <v>1</v>
      </c>
      <c r="C13" s="24" t="s">
        <v>141</v>
      </c>
      <c r="D13" s="24" t="s">
        <v>138</v>
      </c>
      <c r="E13" s="24" t="s">
        <v>46</v>
      </c>
      <c r="F13" s="25">
        <v>0</v>
      </c>
      <c r="G13" s="25">
        <v>0</v>
      </c>
      <c r="H13" s="36">
        <f>5+23.5</f>
        <v>28.5</v>
      </c>
      <c r="I13" s="23">
        <f>120462+591744</f>
        <v>712206</v>
      </c>
      <c r="J13" s="35">
        <f>77+171</f>
        <v>248</v>
      </c>
      <c r="K13" s="36">
        <v>4714199</v>
      </c>
      <c r="L13" s="47">
        <v>151</v>
      </c>
      <c r="M13" s="26">
        <v>2396475</v>
      </c>
      <c r="N13" s="11">
        <v>0</v>
      </c>
      <c r="O13" s="11">
        <v>0</v>
      </c>
      <c r="P13" s="12">
        <f t="shared" ref="P13:P33" si="0">IFERROR((N13/G13),0)</f>
        <v>0</v>
      </c>
      <c r="Q13" s="12">
        <f t="shared" ref="Q13:Q33" si="1">IFERROR((O13/F13),0)</f>
        <v>0</v>
      </c>
      <c r="R13" s="139" t="s">
        <v>185</v>
      </c>
      <c r="S13" s="59"/>
      <c r="T13" s="55"/>
      <c r="U13" s="9">
        <v>0</v>
      </c>
      <c r="V13" s="9">
        <v>0</v>
      </c>
      <c r="W13" s="10">
        <f t="shared" ref="W13:W32" si="2">IFERROR((U13/G13),0)</f>
        <v>0</v>
      </c>
      <c r="X13" s="10">
        <f t="shared" ref="X13:X32" si="3">IFERROR((V13/F13),0)</f>
        <v>0</v>
      </c>
      <c r="Y13" s="56"/>
    </row>
    <row r="14" spans="1:25" ht="60" x14ac:dyDescent="0.25">
      <c r="A14" s="45" t="s">
        <v>183</v>
      </c>
      <c r="B14" s="21" t="s">
        <v>0</v>
      </c>
      <c r="C14" s="21" t="s">
        <v>0</v>
      </c>
      <c r="D14" s="21" t="s">
        <v>139</v>
      </c>
      <c r="E14" s="21" t="s">
        <v>46</v>
      </c>
      <c r="F14" s="22">
        <v>0</v>
      </c>
      <c r="G14" s="22">
        <v>0</v>
      </c>
      <c r="H14" s="35">
        <v>79</v>
      </c>
      <c r="I14" s="23">
        <v>1669433181</v>
      </c>
      <c r="J14" s="35">
        <v>28</v>
      </c>
      <c r="K14" s="36">
        <v>3704722735</v>
      </c>
      <c r="L14" s="46">
        <v>100</v>
      </c>
      <c r="M14" s="23">
        <v>2157132000</v>
      </c>
      <c r="N14" s="11">
        <v>0</v>
      </c>
      <c r="O14" s="136">
        <v>0</v>
      </c>
      <c r="P14" s="12">
        <f>IFERROR((N14/G14),0)</f>
        <v>0</v>
      </c>
      <c r="Q14" s="12">
        <f>IFERROR((O14/F14),0)</f>
        <v>0</v>
      </c>
      <c r="R14" s="139" t="s">
        <v>190</v>
      </c>
      <c r="S14" s="59"/>
      <c r="T14" s="55"/>
      <c r="U14" s="9">
        <v>0</v>
      </c>
      <c r="V14" s="9">
        <v>0</v>
      </c>
      <c r="W14" s="10">
        <f t="shared" si="2"/>
        <v>0</v>
      </c>
      <c r="X14" s="10">
        <f t="shared" si="3"/>
        <v>0</v>
      </c>
      <c r="Y14" s="56"/>
    </row>
    <row r="15" spans="1:25" ht="102" customHeight="1" x14ac:dyDescent="0.25">
      <c r="A15" s="90" t="s">
        <v>10</v>
      </c>
      <c r="B15" s="91" t="s">
        <v>2</v>
      </c>
      <c r="C15" s="24" t="s">
        <v>50</v>
      </c>
      <c r="D15" s="24" t="s">
        <v>151</v>
      </c>
      <c r="E15" s="24" t="s">
        <v>46</v>
      </c>
      <c r="F15" s="48">
        <v>0</v>
      </c>
      <c r="G15" s="48">
        <v>0</v>
      </c>
      <c r="H15" s="36">
        <v>0</v>
      </c>
      <c r="I15" s="23">
        <v>0</v>
      </c>
      <c r="J15" s="36">
        <v>0</v>
      </c>
      <c r="K15" s="36">
        <v>0</v>
      </c>
      <c r="L15" s="47">
        <v>0</v>
      </c>
      <c r="M15" s="26">
        <v>0</v>
      </c>
      <c r="N15" s="11">
        <f t="shared" ref="N15:N32" si="4">IFERROR((1-(L15/H15)),0)</f>
        <v>0</v>
      </c>
      <c r="O15" s="11">
        <f t="shared" ref="O15:O32" si="5">IFERROR((1-(M15/I15)),0)</f>
        <v>0</v>
      </c>
      <c r="P15" s="12">
        <f t="shared" si="0"/>
        <v>0</v>
      </c>
      <c r="Q15" s="12">
        <f t="shared" si="1"/>
        <v>0</v>
      </c>
      <c r="R15" s="139" t="s">
        <v>186</v>
      </c>
      <c r="S15" s="59"/>
      <c r="T15" s="55"/>
      <c r="U15" s="9">
        <f t="shared" ref="U15:U33" si="6">IFERROR((1-(S15/J15)),0)</f>
        <v>0</v>
      </c>
      <c r="V15" s="9">
        <v>0</v>
      </c>
      <c r="W15" s="10">
        <f t="shared" si="2"/>
        <v>0</v>
      </c>
      <c r="X15" s="10">
        <f t="shared" si="3"/>
        <v>0</v>
      </c>
      <c r="Y15" s="107"/>
    </row>
    <row r="16" spans="1:25" ht="105" customHeight="1" x14ac:dyDescent="0.25">
      <c r="A16" s="90"/>
      <c r="B16" s="91"/>
      <c r="C16" s="24" t="s">
        <v>144</v>
      </c>
      <c r="D16" s="24" t="s">
        <v>142</v>
      </c>
      <c r="E16" s="24" t="s">
        <v>46</v>
      </c>
      <c r="F16" s="48">
        <v>0</v>
      </c>
      <c r="G16" s="48">
        <v>0</v>
      </c>
      <c r="H16" s="36">
        <v>0</v>
      </c>
      <c r="I16" s="23">
        <v>0</v>
      </c>
      <c r="J16" s="36">
        <v>0</v>
      </c>
      <c r="K16" s="36">
        <v>0</v>
      </c>
      <c r="L16" s="47">
        <v>0</v>
      </c>
      <c r="M16" s="26">
        <v>0</v>
      </c>
      <c r="N16" s="11">
        <f t="shared" si="4"/>
        <v>0</v>
      </c>
      <c r="O16" s="11">
        <f t="shared" si="5"/>
        <v>0</v>
      </c>
      <c r="P16" s="12">
        <f t="shared" si="0"/>
        <v>0</v>
      </c>
      <c r="Q16" s="12">
        <f t="shared" si="1"/>
        <v>0</v>
      </c>
      <c r="R16" s="139" t="s">
        <v>187</v>
      </c>
      <c r="S16" s="59"/>
      <c r="T16" s="55"/>
      <c r="U16" s="9">
        <f t="shared" si="6"/>
        <v>0</v>
      </c>
      <c r="V16" s="9">
        <v>0</v>
      </c>
      <c r="W16" s="10">
        <f t="shared" si="2"/>
        <v>0</v>
      </c>
      <c r="X16" s="10">
        <f t="shared" si="3"/>
        <v>0</v>
      </c>
      <c r="Y16" s="108"/>
    </row>
    <row r="17" spans="1:25" ht="109.5" customHeight="1" x14ac:dyDescent="0.25">
      <c r="A17" s="90" t="s">
        <v>11</v>
      </c>
      <c r="B17" s="91" t="s">
        <v>3</v>
      </c>
      <c r="C17" s="24" t="s">
        <v>145</v>
      </c>
      <c r="D17" s="24" t="s">
        <v>146</v>
      </c>
      <c r="E17" s="24" t="s">
        <v>46</v>
      </c>
      <c r="F17" s="48">
        <v>0</v>
      </c>
      <c r="G17" s="48">
        <v>0</v>
      </c>
      <c r="H17" s="49">
        <v>4</v>
      </c>
      <c r="I17" s="50">
        <v>1891347</v>
      </c>
      <c r="J17" s="49">
        <v>4</v>
      </c>
      <c r="K17" s="49">
        <f>866502+673332</f>
        <v>1539834</v>
      </c>
      <c r="L17" s="47">
        <v>4</v>
      </c>
      <c r="M17" s="26">
        <v>1620729.04</v>
      </c>
      <c r="N17" s="11">
        <f t="shared" si="4"/>
        <v>0</v>
      </c>
      <c r="O17" s="11">
        <v>0</v>
      </c>
      <c r="P17" s="12">
        <f t="shared" si="0"/>
        <v>0</v>
      </c>
      <c r="Q17" s="12">
        <f t="shared" si="1"/>
        <v>0</v>
      </c>
      <c r="R17" s="139" t="s">
        <v>191</v>
      </c>
      <c r="S17" s="59"/>
      <c r="T17" s="55"/>
      <c r="U17" s="9">
        <f t="shared" si="6"/>
        <v>1</v>
      </c>
      <c r="V17" s="9">
        <v>0</v>
      </c>
      <c r="W17" s="10">
        <f t="shared" si="2"/>
        <v>0</v>
      </c>
      <c r="X17" s="10">
        <f t="shared" si="3"/>
        <v>0</v>
      </c>
      <c r="Y17" s="56"/>
    </row>
    <row r="18" spans="1:25" ht="48" customHeight="1" x14ac:dyDescent="0.25">
      <c r="A18" s="90"/>
      <c r="B18" s="91"/>
      <c r="C18" s="24" t="s">
        <v>143</v>
      </c>
      <c r="D18" s="24" t="s">
        <v>140</v>
      </c>
      <c r="E18" s="24" t="s">
        <v>46</v>
      </c>
      <c r="F18" s="48">
        <v>0</v>
      </c>
      <c r="G18" s="48">
        <v>0</v>
      </c>
      <c r="H18" s="49">
        <v>0</v>
      </c>
      <c r="I18" s="50"/>
      <c r="J18" s="49">
        <v>0</v>
      </c>
      <c r="K18" s="49"/>
      <c r="L18" s="47">
        <v>0</v>
      </c>
      <c r="M18" s="26">
        <v>0</v>
      </c>
      <c r="N18" s="11">
        <f t="shared" si="4"/>
        <v>0</v>
      </c>
      <c r="O18" s="11">
        <f t="shared" si="5"/>
        <v>0</v>
      </c>
      <c r="P18" s="12">
        <f t="shared" si="0"/>
        <v>0</v>
      </c>
      <c r="Q18" s="12">
        <f t="shared" si="1"/>
        <v>0</v>
      </c>
      <c r="R18" s="139" t="s">
        <v>192</v>
      </c>
      <c r="S18" s="59"/>
      <c r="T18" s="55"/>
      <c r="U18" s="9">
        <f t="shared" si="6"/>
        <v>0</v>
      </c>
      <c r="V18" s="9">
        <v>0</v>
      </c>
      <c r="W18" s="10">
        <f t="shared" si="2"/>
        <v>0</v>
      </c>
      <c r="X18" s="10">
        <f t="shared" si="3"/>
        <v>0</v>
      </c>
      <c r="Y18" s="56"/>
    </row>
    <row r="19" spans="1:25" ht="75" x14ac:dyDescent="0.25">
      <c r="A19" s="90"/>
      <c r="B19" s="24" t="s">
        <v>4</v>
      </c>
      <c r="C19" s="24" t="s">
        <v>147</v>
      </c>
      <c r="D19" s="24" t="s">
        <v>146</v>
      </c>
      <c r="E19" s="24" t="s">
        <v>46</v>
      </c>
      <c r="F19" s="48">
        <v>0</v>
      </c>
      <c r="G19" s="48">
        <v>0</v>
      </c>
      <c r="H19" s="49">
        <v>1</v>
      </c>
      <c r="I19" s="50">
        <v>2015510</v>
      </c>
      <c r="J19" s="49">
        <v>1</v>
      </c>
      <c r="K19" s="49">
        <f>1226958+1262538</f>
        <v>2489496</v>
      </c>
      <c r="L19" s="47">
        <v>1</v>
      </c>
      <c r="M19" s="26">
        <v>2667606</v>
      </c>
      <c r="N19" s="11">
        <f t="shared" si="4"/>
        <v>0</v>
      </c>
      <c r="O19" s="11">
        <v>0</v>
      </c>
      <c r="P19" s="12">
        <f t="shared" si="0"/>
        <v>0</v>
      </c>
      <c r="Q19" s="12">
        <f t="shared" si="1"/>
        <v>0</v>
      </c>
      <c r="R19" s="139" t="s">
        <v>193</v>
      </c>
      <c r="S19" s="59"/>
      <c r="T19" s="55"/>
      <c r="U19" s="9">
        <f t="shared" si="6"/>
        <v>1</v>
      </c>
      <c r="V19" s="9">
        <v>0</v>
      </c>
      <c r="W19" s="10">
        <f t="shared" si="2"/>
        <v>0</v>
      </c>
      <c r="X19" s="10">
        <f t="shared" si="3"/>
        <v>0</v>
      </c>
      <c r="Y19" s="56"/>
    </row>
    <row r="20" spans="1:25" ht="67.5" customHeight="1" x14ac:dyDescent="0.25">
      <c r="A20" s="90"/>
      <c r="B20" s="91" t="s">
        <v>5</v>
      </c>
      <c r="C20" s="24" t="s">
        <v>148</v>
      </c>
      <c r="D20" s="24" t="s">
        <v>142</v>
      </c>
      <c r="E20" s="24" t="s">
        <v>45</v>
      </c>
      <c r="F20" s="48">
        <v>0.02</v>
      </c>
      <c r="G20" s="137">
        <v>-6.7000000000000002E-3</v>
      </c>
      <c r="H20" s="36">
        <v>1</v>
      </c>
      <c r="I20" s="23">
        <v>52930818</v>
      </c>
      <c r="J20" s="36">
        <v>1</v>
      </c>
      <c r="K20" s="36">
        <f>43138124+15419111</f>
        <v>58557235</v>
      </c>
      <c r="L20" s="47">
        <v>1</v>
      </c>
      <c r="M20" s="26">
        <v>123055463</v>
      </c>
      <c r="N20" s="11">
        <f t="shared" si="4"/>
        <v>0</v>
      </c>
      <c r="O20" s="11">
        <v>0</v>
      </c>
      <c r="P20" s="12">
        <f t="shared" si="0"/>
        <v>0</v>
      </c>
      <c r="Q20" s="12">
        <f>IFERROR((O20/F20),0)</f>
        <v>0</v>
      </c>
      <c r="R20" s="139" t="s">
        <v>194</v>
      </c>
      <c r="S20" s="59"/>
      <c r="T20" s="55"/>
      <c r="U20" s="9">
        <f t="shared" si="6"/>
        <v>1</v>
      </c>
      <c r="V20" s="9">
        <v>0</v>
      </c>
      <c r="W20" s="10">
        <f t="shared" si="2"/>
        <v>-149.25373134328359</v>
      </c>
      <c r="X20" s="10">
        <f t="shared" si="3"/>
        <v>0</v>
      </c>
      <c r="Y20" s="56"/>
    </row>
    <row r="21" spans="1:25" ht="60" x14ac:dyDescent="0.25">
      <c r="A21" s="90"/>
      <c r="B21" s="91"/>
      <c r="C21" s="24" t="s">
        <v>149</v>
      </c>
      <c r="D21" s="24" t="s">
        <v>150</v>
      </c>
      <c r="E21" s="24" t="s">
        <v>46</v>
      </c>
      <c r="F21" s="48">
        <v>0</v>
      </c>
      <c r="G21" s="48">
        <v>0</v>
      </c>
      <c r="H21" s="36">
        <v>0</v>
      </c>
      <c r="I21" s="39">
        <v>0</v>
      </c>
      <c r="J21" s="36">
        <v>0</v>
      </c>
      <c r="K21" s="36">
        <v>0</v>
      </c>
      <c r="L21" s="47">
        <v>0</v>
      </c>
      <c r="M21" s="26">
        <v>0</v>
      </c>
      <c r="N21" s="11">
        <f t="shared" si="4"/>
        <v>0</v>
      </c>
      <c r="O21" s="11">
        <f>IFERROR((1-(M21/I20)),0)</f>
        <v>1</v>
      </c>
      <c r="P21" s="12">
        <f t="shared" si="0"/>
        <v>0</v>
      </c>
      <c r="Q21" s="12">
        <f t="shared" si="1"/>
        <v>0</v>
      </c>
      <c r="R21" s="139" t="s">
        <v>188</v>
      </c>
      <c r="S21" s="59"/>
      <c r="T21" s="55"/>
      <c r="U21" s="9">
        <f t="shared" si="6"/>
        <v>0</v>
      </c>
      <c r="V21" s="9">
        <v>0</v>
      </c>
      <c r="W21" s="10">
        <f t="shared" si="2"/>
        <v>0</v>
      </c>
      <c r="X21" s="10">
        <f t="shared" si="3"/>
        <v>0</v>
      </c>
      <c r="Y21" s="61"/>
    </row>
    <row r="22" spans="1:25" ht="40.5" customHeight="1" x14ac:dyDescent="0.25">
      <c r="A22" s="90"/>
      <c r="B22" s="91"/>
      <c r="C22" s="24" t="s">
        <v>51</v>
      </c>
      <c r="D22" s="24" t="s">
        <v>142</v>
      </c>
      <c r="E22" s="24" t="s">
        <v>46</v>
      </c>
      <c r="F22" s="48">
        <v>0</v>
      </c>
      <c r="G22" s="48">
        <v>0</v>
      </c>
      <c r="H22" s="36">
        <v>0</v>
      </c>
      <c r="I22" s="23">
        <v>0</v>
      </c>
      <c r="J22" s="36">
        <v>0</v>
      </c>
      <c r="K22" s="36">
        <v>0</v>
      </c>
      <c r="L22" s="47">
        <v>0</v>
      </c>
      <c r="M22" s="26">
        <v>0</v>
      </c>
      <c r="N22" s="11">
        <f t="shared" si="4"/>
        <v>0</v>
      </c>
      <c r="O22" s="11">
        <f t="shared" si="5"/>
        <v>0</v>
      </c>
      <c r="P22" s="12">
        <f t="shared" si="0"/>
        <v>0</v>
      </c>
      <c r="Q22" s="12">
        <f t="shared" si="1"/>
        <v>0</v>
      </c>
      <c r="R22" s="139" t="s">
        <v>188</v>
      </c>
      <c r="S22" s="59"/>
      <c r="T22" s="55"/>
      <c r="U22" s="9">
        <f t="shared" si="6"/>
        <v>0</v>
      </c>
      <c r="V22" s="9">
        <v>0</v>
      </c>
      <c r="W22" s="10">
        <f t="shared" si="2"/>
        <v>0</v>
      </c>
      <c r="X22" s="10">
        <f t="shared" si="3"/>
        <v>0</v>
      </c>
      <c r="Y22" s="61"/>
    </row>
    <row r="23" spans="1:25" ht="63.75" customHeight="1" x14ac:dyDescent="0.25">
      <c r="A23" s="90"/>
      <c r="B23" s="91"/>
      <c r="C23" s="24" t="s">
        <v>52</v>
      </c>
      <c r="D23" s="24" t="s">
        <v>152</v>
      </c>
      <c r="E23" s="24" t="s">
        <v>46</v>
      </c>
      <c r="F23" s="48">
        <v>0</v>
      </c>
      <c r="G23" s="48">
        <v>0</v>
      </c>
      <c r="H23" s="36">
        <v>0</v>
      </c>
      <c r="I23" s="23">
        <v>0</v>
      </c>
      <c r="J23" s="36">
        <v>0</v>
      </c>
      <c r="K23" s="36">
        <v>0</v>
      </c>
      <c r="L23" s="47">
        <v>0</v>
      </c>
      <c r="M23" s="26">
        <v>0</v>
      </c>
      <c r="N23" s="11">
        <f t="shared" si="4"/>
        <v>0</v>
      </c>
      <c r="O23" s="11">
        <f t="shared" si="5"/>
        <v>0</v>
      </c>
      <c r="P23" s="12">
        <f t="shared" si="0"/>
        <v>0</v>
      </c>
      <c r="Q23" s="12">
        <f t="shared" si="1"/>
        <v>0</v>
      </c>
      <c r="R23" s="139" t="s">
        <v>188</v>
      </c>
      <c r="S23" s="59"/>
      <c r="T23" s="55"/>
      <c r="U23" s="9">
        <f t="shared" si="6"/>
        <v>0</v>
      </c>
      <c r="V23" s="9">
        <v>0</v>
      </c>
      <c r="W23" s="10">
        <f t="shared" si="2"/>
        <v>0</v>
      </c>
      <c r="X23" s="10">
        <f t="shared" si="3"/>
        <v>0</v>
      </c>
      <c r="Y23" s="61"/>
    </row>
    <row r="24" spans="1:25" ht="186.75" customHeight="1" x14ac:dyDescent="0.25">
      <c r="A24" s="90"/>
      <c r="B24" s="74" t="s">
        <v>6</v>
      </c>
      <c r="C24" s="24" t="s">
        <v>153</v>
      </c>
      <c r="D24" s="24" t="s">
        <v>155</v>
      </c>
      <c r="E24" s="24" t="s">
        <v>46</v>
      </c>
      <c r="F24" s="48">
        <v>0</v>
      </c>
      <c r="G24" s="48">
        <v>0</v>
      </c>
      <c r="H24" s="53">
        <v>9</v>
      </c>
      <c r="I24" s="23">
        <v>115011</v>
      </c>
      <c r="J24" s="36">
        <v>9</v>
      </c>
      <c r="K24" s="36">
        <v>115011</v>
      </c>
      <c r="L24" s="60">
        <v>4888</v>
      </c>
      <c r="M24" s="26">
        <v>666000</v>
      </c>
      <c r="N24" s="11">
        <v>0</v>
      </c>
      <c r="O24" s="11">
        <v>0</v>
      </c>
      <c r="P24" s="12">
        <f t="shared" si="0"/>
        <v>0</v>
      </c>
      <c r="Q24" s="12">
        <f t="shared" si="1"/>
        <v>0</v>
      </c>
      <c r="R24" s="139" t="s">
        <v>196</v>
      </c>
      <c r="S24" s="59"/>
      <c r="T24" s="55"/>
      <c r="U24" s="9">
        <f t="shared" si="6"/>
        <v>1</v>
      </c>
      <c r="V24" s="9">
        <v>0</v>
      </c>
      <c r="W24" s="10">
        <f t="shared" si="2"/>
        <v>0</v>
      </c>
      <c r="X24" s="10">
        <f t="shared" si="3"/>
        <v>0</v>
      </c>
      <c r="Y24" s="63"/>
    </row>
    <row r="25" spans="1:25" ht="126" customHeight="1" x14ac:dyDescent="0.25">
      <c r="A25" s="90"/>
      <c r="B25" s="75"/>
      <c r="C25" s="24" t="s">
        <v>154</v>
      </c>
      <c r="D25" s="24" t="s">
        <v>156</v>
      </c>
      <c r="E25" s="24" t="s">
        <v>46</v>
      </c>
      <c r="F25" s="48">
        <v>0</v>
      </c>
      <c r="G25" s="48">
        <v>0</v>
      </c>
      <c r="H25" s="36">
        <v>0</v>
      </c>
      <c r="I25" s="23">
        <v>0</v>
      </c>
      <c r="J25" s="36">
        <v>0</v>
      </c>
      <c r="K25" s="36">
        <v>0</v>
      </c>
      <c r="L25" s="47">
        <v>0</v>
      </c>
      <c r="M25" s="26">
        <v>0</v>
      </c>
      <c r="N25" s="11">
        <f t="shared" si="4"/>
        <v>0</v>
      </c>
      <c r="O25" s="11">
        <f t="shared" si="5"/>
        <v>0</v>
      </c>
      <c r="P25" s="12">
        <f t="shared" si="0"/>
        <v>0</v>
      </c>
      <c r="Q25" s="12">
        <f t="shared" si="1"/>
        <v>0</v>
      </c>
      <c r="R25" s="139" t="s">
        <v>195</v>
      </c>
      <c r="S25" s="59"/>
      <c r="T25" s="59"/>
      <c r="U25" s="9">
        <f t="shared" si="6"/>
        <v>0</v>
      </c>
      <c r="V25" s="9">
        <v>0</v>
      </c>
      <c r="W25" s="10">
        <f t="shared" si="2"/>
        <v>0</v>
      </c>
      <c r="X25" s="10">
        <f t="shared" si="3"/>
        <v>0</v>
      </c>
      <c r="Y25" s="56"/>
    </row>
    <row r="26" spans="1:25" ht="90" x14ac:dyDescent="0.25">
      <c r="A26" s="90"/>
      <c r="B26" s="85" t="s">
        <v>58</v>
      </c>
      <c r="C26" s="24" t="s">
        <v>49</v>
      </c>
      <c r="D26" s="24" t="s">
        <v>142</v>
      </c>
      <c r="E26" s="24" t="s">
        <v>46</v>
      </c>
      <c r="F26" s="48">
        <v>0</v>
      </c>
      <c r="G26" s="48">
        <v>0</v>
      </c>
      <c r="H26" s="36">
        <v>0</v>
      </c>
      <c r="I26" s="23">
        <v>0</v>
      </c>
      <c r="J26" s="36">
        <v>0</v>
      </c>
      <c r="K26" s="36">
        <v>0</v>
      </c>
      <c r="L26" s="47">
        <v>0</v>
      </c>
      <c r="M26" s="26">
        <v>0</v>
      </c>
      <c r="N26" s="11">
        <f t="shared" si="4"/>
        <v>0</v>
      </c>
      <c r="O26" s="11">
        <f t="shared" si="5"/>
        <v>0</v>
      </c>
      <c r="P26" s="12">
        <f t="shared" si="0"/>
        <v>0</v>
      </c>
      <c r="Q26" s="12">
        <f t="shared" si="1"/>
        <v>0</v>
      </c>
      <c r="R26" s="139" t="s">
        <v>197</v>
      </c>
      <c r="S26" s="59"/>
      <c r="T26" s="59"/>
      <c r="U26" s="9">
        <f t="shared" si="6"/>
        <v>0</v>
      </c>
      <c r="V26" s="9">
        <v>0</v>
      </c>
      <c r="W26" s="10">
        <f t="shared" si="2"/>
        <v>0</v>
      </c>
      <c r="X26" s="10">
        <f t="shared" si="3"/>
        <v>0</v>
      </c>
      <c r="Y26" s="61"/>
    </row>
    <row r="27" spans="1:25" ht="68.25" customHeight="1" x14ac:dyDescent="0.25">
      <c r="A27" s="90"/>
      <c r="B27" s="92"/>
      <c r="C27" s="24" t="s">
        <v>48</v>
      </c>
      <c r="D27" s="24" t="s">
        <v>142</v>
      </c>
      <c r="E27" s="24" t="s">
        <v>46</v>
      </c>
      <c r="F27" s="48">
        <v>0</v>
      </c>
      <c r="G27" s="48">
        <v>0</v>
      </c>
      <c r="H27" s="36">
        <v>0</v>
      </c>
      <c r="I27" s="23">
        <v>0</v>
      </c>
      <c r="J27" s="36">
        <v>0</v>
      </c>
      <c r="K27" s="36">
        <v>0</v>
      </c>
      <c r="L27" s="47">
        <v>0</v>
      </c>
      <c r="M27" s="26">
        <v>0</v>
      </c>
      <c r="N27" s="11">
        <f t="shared" si="4"/>
        <v>0</v>
      </c>
      <c r="O27" s="11">
        <f t="shared" si="5"/>
        <v>0</v>
      </c>
      <c r="P27" s="12">
        <f t="shared" si="0"/>
        <v>0</v>
      </c>
      <c r="Q27" s="12">
        <f t="shared" si="1"/>
        <v>0</v>
      </c>
      <c r="R27" s="139" t="s">
        <v>198</v>
      </c>
      <c r="S27" s="59"/>
      <c r="T27" s="59"/>
      <c r="U27" s="9">
        <f t="shared" si="6"/>
        <v>0</v>
      </c>
      <c r="V27" s="9">
        <v>0</v>
      </c>
      <c r="W27" s="10">
        <f t="shared" si="2"/>
        <v>0</v>
      </c>
      <c r="X27" s="10">
        <f t="shared" si="3"/>
        <v>0</v>
      </c>
      <c r="Y27" s="61"/>
    </row>
    <row r="28" spans="1:25" ht="60" x14ac:dyDescent="0.25">
      <c r="A28" s="90"/>
      <c r="B28" s="85" t="s">
        <v>59</v>
      </c>
      <c r="C28" s="24" t="s">
        <v>47</v>
      </c>
      <c r="D28" s="24" t="s">
        <v>157</v>
      </c>
      <c r="E28" s="24" t="s">
        <v>46</v>
      </c>
      <c r="F28" s="48">
        <v>0</v>
      </c>
      <c r="G28" s="48">
        <v>0</v>
      </c>
      <c r="H28" s="36">
        <v>0</v>
      </c>
      <c r="I28" s="23">
        <v>0</v>
      </c>
      <c r="J28" s="36">
        <v>0</v>
      </c>
      <c r="K28" s="36">
        <v>0</v>
      </c>
      <c r="L28" s="47">
        <v>0</v>
      </c>
      <c r="M28" s="26">
        <v>0</v>
      </c>
      <c r="N28" s="11">
        <f t="shared" si="4"/>
        <v>0</v>
      </c>
      <c r="O28" s="11">
        <f t="shared" si="5"/>
        <v>0</v>
      </c>
      <c r="P28" s="12">
        <f t="shared" si="0"/>
        <v>0</v>
      </c>
      <c r="Q28" s="12">
        <f t="shared" si="1"/>
        <v>0</v>
      </c>
      <c r="R28" s="139" t="s">
        <v>199</v>
      </c>
      <c r="S28" s="59"/>
      <c r="T28" s="59"/>
      <c r="U28" s="9">
        <f t="shared" si="6"/>
        <v>0</v>
      </c>
      <c r="V28" s="9">
        <v>0</v>
      </c>
      <c r="W28" s="10">
        <f t="shared" si="2"/>
        <v>0</v>
      </c>
      <c r="X28" s="10">
        <f t="shared" si="3"/>
        <v>0</v>
      </c>
      <c r="Y28" s="61"/>
    </row>
    <row r="29" spans="1:25" ht="60" x14ac:dyDescent="0.25">
      <c r="A29" s="90"/>
      <c r="B29" s="92"/>
      <c r="C29" s="24" t="s">
        <v>14</v>
      </c>
      <c r="D29" s="24" t="s">
        <v>157</v>
      </c>
      <c r="E29" s="24" t="s">
        <v>46</v>
      </c>
      <c r="F29" s="48">
        <v>0</v>
      </c>
      <c r="G29" s="48">
        <v>0</v>
      </c>
      <c r="H29" s="36">
        <v>0</v>
      </c>
      <c r="I29" s="23">
        <v>0</v>
      </c>
      <c r="J29" s="36">
        <v>0</v>
      </c>
      <c r="K29" s="36">
        <v>0</v>
      </c>
      <c r="L29" s="47">
        <v>0</v>
      </c>
      <c r="M29" s="26">
        <v>0</v>
      </c>
      <c r="N29" s="11">
        <f t="shared" si="4"/>
        <v>0</v>
      </c>
      <c r="O29" s="11">
        <f t="shared" si="5"/>
        <v>0</v>
      </c>
      <c r="P29" s="12">
        <f t="shared" si="0"/>
        <v>0</v>
      </c>
      <c r="Q29" s="12">
        <f t="shared" si="1"/>
        <v>0</v>
      </c>
      <c r="R29" s="139" t="s">
        <v>199</v>
      </c>
      <c r="S29" s="59"/>
      <c r="T29" s="59"/>
      <c r="U29" s="9">
        <f t="shared" si="6"/>
        <v>0</v>
      </c>
      <c r="V29" s="9">
        <v>0</v>
      </c>
      <c r="W29" s="10">
        <f t="shared" si="2"/>
        <v>0</v>
      </c>
      <c r="X29" s="10">
        <f t="shared" si="3"/>
        <v>0</v>
      </c>
      <c r="Y29" s="61"/>
    </row>
    <row r="30" spans="1:25" ht="94.5" customHeight="1" x14ac:dyDescent="0.25">
      <c r="A30" s="90"/>
      <c r="B30" s="24" t="s">
        <v>7</v>
      </c>
      <c r="C30" s="24" t="s">
        <v>158</v>
      </c>
      <c r="D30" s="24" t="s">
        <v>159</v>
      </c>
      <c r="E30" s="24" t="s">
        <v>46</v>
      </c>
      <c r="F30" s="48">
        <v>0</v>
      </c>
      <c r="G30" s="48">
        <v>0</v>
      </c>
      <c r="H30" s="36">
        <v>0</v>
      </c>
      <c r="I30" s="23">
        <v>0</v>
      </c>
      <c r="J30" s="36">
        <v>0</v>
      </c>
      <c r="K30" s="36">
        <v>0</v>
      </c>
      <c r="L30" s="47">
        <v>0</v>
      </c>
      <c r="M30" s="26">
        <v>0</v>
      </c>
      <c r="N30" s="11">
        <f t="shared" si="4"/>
        <v>0</v>
      </c>
      <c r="O30" s="11">
        <f t="shared" si="5"/>
        <v>0</v>
      </c>
      <c r="P30" s="12">
        <f t="shared" si="0"/>
        <v>0</v>
      </c>
      <c r="Q30" s="12">
        <f t="shared" si="1"/>
        <v>0</v>
      </c>
      <c r="R30" s="139" t="s">
        <v>189</v>
      </c>
      <c r="S30" s="59"/>
      <c r="T30" s="59"/>
      <c r="U30" s="9">
        <f t="shared" si="6"/>
        <v>0</v>
      </c>
      <c r="V30" s="9">
        <v>0</v>
      </c>
      <c r="W30" s="10">
        <f t="shared" si="2"/>
        <v>0</v>
      </c>
      <c r="X30" s="10">
        <f t="shared" si="3"/>
        <v>0</v>
      </c>
      <c r="Y30" s="61"/>
    </row>
    <row r="31" spans="1:25" ht="165" x14ac:dyDescent="0.25">
      <c r="A31" s="82" t="s">
        <v>12</v>
      </c>
      <c r="B31" s="85" t="s">
        <v>8</v>
      </c>
      <c r="C31" s="27" t="s">
        <v>15</v>
      </c>
      <c r="D31" s="27" t="s">
        <v>160</v>
      </c>
      <c r="E31" s="24" t="s">
        <v>46</v>
      </c>
      <c r="F31" s="51">
        <v>0</v>
      </c>
      <c r="G31" s="51">
        <v>0</v>
      </c>
      <c r="H31" s="37">
        <f>371+172+187</f>
        <v>730</v>
      </c>
      <c r="I31" s="23">
        <f>2154410+1035720+1135938</f>
        <v>4326068</v>
      </c>
      <c r="J31" s="37">
        <f>161+246</f>
        <v>407</v>
      </c>
      <c r="K31" s="37">
        <f>1005458+1458308</f>
        <v>2463766</v>
      </c>
      <c r="L31" s="47">
        <v>426</v>
      </c>
      <c r="M31" s="26">
        <v>3296350</v>
      </c>
      <c r="N31" s="11">
        <v>0</v>
      </c>
      <c r="O31" s="11">
        <v>0</v>
      </c>
      <c r="P31" s="12">
        <f t="shared" si="0"/>
        <v>0</v>
      </c>
      <c r="Q31" s="12">
        <f t="shared" si="1"/>
        <v>0</v>
      </c>
      <c r="R31" s="139" t="s">
        <v>200</v>
      </c>
      <c r="S31" s="54"/>
      <c r="T31" s="59"/>
      <c r="U31" s="9">
        <f t="shared" si="6"/>
        <v>1</v>
      </c>
      <c r="V31" s="9">
        <v>0</v>
      </c>
      <c r="W31" s="10">
        <f t="shared" si="2"/>
        <v>0</v>
      </c>
      <c r="X31" s="10">
        <f t="shared" si="3"/>
        <v>0</v>
      </c>
      <c r="Y31" s="61"/>
    </row>
    <row r="32" spans="1:25" ht="45" x14ac:dyDescent="0.25">
      <c r="A32" s="83"/>
      <c r="B32" s="86"/>
      <c r="C32" s="69" t="s">
        <v>16</v>
      </c>
      <c r="D32" s="69" t="s">
        <v>160</v>
      </c>
      <c r="E32" s="58" t="s">
        <v>46</v>
      </c>
      <c r="F32" s="64">
        <v>0</v>
      </c>
      <c r="G32" s="64">
        <v>0</v>
      </c>
      <c r="H32" s="65">
        <f>56+53</f>
        <v>109</v>
      </c>
      <c r="I32" s="50">
        <f>117350+117310</f>
        <v>234660</v>
      </c>
      <c r="J32" s="65">
        <f>66+75</f>
        <v>141</v>
      </c>
      <c r="K32" s="65">
        <f>147210+160832</f>
        <v>308042</v>
      </c>
      <c r="L32" s="47">
        <v>89</v>
      </c>
      <c r="M32" s="26">
        <v>3296350</v>
      </c>
      <c r="N32" s="66">
        <f t="shared" si="4"/>
        <v>0.1834862385321101</v>
      </c>
      <c r="O32" s="66">
        <f t="shared" si="5"/>
        <v>-13.047345095031108</v>
      </c>
      <c r="P32" s="67">
        <f t="shared" si="0"/>
        <v>0</v>
      </c>
      <c r="Q32" s="67">
        <f t="shared" si="1"/>
        <v>0</v>
      </c>
      <c r="R32" s="68" t="s">
        <v>201</v>
      </c>
      <c r="S32" s="54"/>
      <c r="T32" s="59"/>
      <c r="U32" s="9">
        <f t="shared" si="6"/>
        <v>1</v>
      </c>
      <c r="V32" s="9">
        <v>0</v>
      </c>
      <c r="W32" s="10">
        <f t="shared" si="2"/>
        <v>0</v>
      </c>
      <c r="X32" s="10">
        <f t="shared" si="3"/>
        <v>0</v>
      </c>
      <c r="Y32" s="61"/>
    </row>
    <row r="33" spans="1:25" ht="127.5" customHeight="1" thickBot="1" x14ac:dyDescent="0.3">
      <c r="A33" s="84"/>
      <c r="B33" s="87"/>
      <c r="C33" s="28" t="s">
        <v>17</v>
      </c>
      <c r="D33" s="28" t="s">
        <v>161</v>
      </c>
      <c r="E33" s="24" t="s">
        <v>46</v>
      </c>
      <c r="F33" s="52">
        <v>0</v>
      </c>
      <c r="G33" s="52">
        <v>0</v>
      </c>
      <c r="H33" s="38">
        <v>26962</v>
      </c>
      <c r="I33" s="23">
        <v>17223960</v>
      </c>
      <c r="J33" s="38">
        <v>32671</v>
      </c>
      <c r="K33" s="38">
        <v>22328140</v>
      </c>
      <c r="L33" s="47">
        <v>34135</v>
      </c>
      <c r="M33" s="29">
        <v>33697750</v>
      </c>
      <c r="N33" s="11">
        <v>0</v>
      </c>
      <c r="O33" s="11">
        <v>0</v>
      </c>
      <c r="P33" s="12">
        <f t="shared" si="0"/>
        <v>0</v>
      </c>
      <c r="Q33" s="12">
        <f t="shared" si="1"/>
        <v>0</v>
      </c>
      <c r="R33" s="139" t="s">
        <v>202</v>
      </c>
      <c r="S33" s="54"/>
      <c r="T33" s="59"/>
      <c r="U33" s="9">
        <f t="shared" si="6"/>
        <v>1</v>
      </c>
      <c r="V33" s="9">
        <f>IFERROR((1-(T33/K33)),0)</f>
        <v>1</v>
      </c>
      <c r="W33" s="10">
        <f>IFERROR((U33/G33),0)</f>
        <v>0</v>
      </c>
      <c r="X33" s="10">
        <f>IFERROR((V33/F33),0)</f>
        <v>0</v>
      </c>
      <c r="Y33" s="61"/>
    </row>
    <row r="34" spans="1:25" x14ac:dyDescent="0.25">
      <c r="Y34" s="62"/>
    </row>
    <row r="38" spans="1:25" ht="19.5" customHeight="1" x14ac:dyDescent="0.25">
      <c r="A38" s="70" t="s">
        <v>184</v>
      </c>
      <c r="B38" s="70"/>
      <c r="C38" s="70"/>
      <c r="D38" s="70"/>
      <c r="E38" s="70"/>
      <c r="F38" s="70"/>
      <c r="G38" s="70"/>
      <c r="H38" s="70"/>
    </row>
    <row r="50" spans="20:20" x14ac:dyDescent="0.25">
      <c r="T50" s="14">
        <v>758530</v>
      </c>
    </row>
    <row r="51" spans="20:20" x14ac:dyDescent="0.25">
      <c r="T51" s="14">
        <v>1211530</v>
      </c>
    </row>
    <row r="52" spans="20:20" x14ac:dyDescent="0.25">
      <c r="T52" s="14">
        <f>+T51-T50</f>
        <v>453000</v>
      </c>
    </row>
  </sheetData>
  <mergeCells count="46">
    <mergeCell ref="Y15:Y16"/>
    <mergeCell ref="A7:G7"/>
    <mergeCell ref="S9:Y9"/>
    <mergeCell ref="S10:Y10"/>
    <mergeCell ref="L8:O8"/>
    <mergeCell ref="J8:K9"/>
    <mergeCell ref="J10:J11"/>
    <mergeCell ref="K10:K11"/>
    <mergeCell ref="E8:E11"/>
    <mergeCell ref="G8:G11"/>
    <mergeCell ref="H10:H11"/>
    <mergeCell ref="D8:D11"/>
    <mergeCell ref="H8:I9"/>
    <mergeCell ref="L9:R9"/>
    <mergeCell ref="S8:Y8"/>
    <mergeCell ref="L10:R10"/>
    <mergeCell ref="A31:A33"/>
    <mergeCell ref="B31:B33"/>
    <mergeCell ref="I10:I11"/>
    <mergeCell ref="A15:A16"/>
    <mergeCell ref="B15:B16"/>
    <mergeCell ref="A17:A30"/>
    <mergeCell ref="B17:B18"/>
    <mergeCell ref="B20:B23"/>
    <mergeCell ref="B26:B27"/>
    <mergeCell ref="B28:B29"/>
    <mergeCell ref="F8:F11"/>
    <mergeCell ref="A12:A13"/>
    <mergeCell ref="A8:B11"/>
    <mergeCell ref="C8:C11"/>
    <mergeCell ref="A38:H38"/>
    <mergeCell ref="B3:G3"/>
    <mergeCell ref="J3:Y3"/>
    <mergeCell ref="B24:B25"/>
    <mergeCell ref="C1:Y1"/>
    <mergeCell ref="H2:I2"/>
    <mergeCell ref="H4:I4"/>
    <mergeCell ref="J2:Y2"/>
    <mergeCell ref="J4:Y4"/>
    <mergeCell ref="L7:Y7"/>
    <mergeCell ref="B5:G5"/>
    <mergeCell ref="H5:I5"/>
    <mergeCell ref="J5:Y5"/>
    <mergeCell ref="B2:G2"/>
    <mergeCell ref="B4:G4"/>
    <mergeCell ref="A6:Y6"/>
  </mergeCells>
  <dataValidations xWindow="619" yWindow="475" count="14">
    <dataValidation allowBlank="1" showInputMessage="1" showErrorMessage="1" prompt="Defina la referencia que se usará  para medir el rubro o componente. Ejem. Metro cúbico, personas, horas, entre otros." sqref="D8:D11" xr:uid="{00000000-0002-0000-0100-000000000000}"/>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00000000-0002-0000-0100-000001000000}"/>
    <dataValidation allowBlank="1" showInputMessage="1" showErrorMessage="1" prompt="Si en la celda &quot;E&quot;, selecionó SI, defina una meta en porcentaje para mantener o reducir el gasto en la vigencia. (En giros presupuestales)" sqref="F8:F11" xr:uid="{00000000-0002-0000-0100-000002000000}"/>
    <dataValidation allowBlank="1" showInputMessage="1" showErrorMessage="1" prompt="Si en la celda &quot;E&quot;, selecionó SI, defina una meta en porcentaje para mantener o reducir el gasto en la vigencia. (En unidad de medida)" sqref="G8:G11" xr:uid="{00000000-0002-0000-0100-000003000000}"/>
    <dataValidation allowBlank="1" showInputMessage="1" showErrorMessage="1" prompt="Relacione el dato de consumo asociado al rubro, componente y unidad de medida reportado en el  mismo periodo del año anterior_x000a_" sqref="H10:H11 J10:J11" xr:uid="{00000000-0002-0000-0100-000004000000}"/>
    <dataValidation allowBlank="1" showInputMessage="1" showErrorMessage="1" prompt="Relacione los giros realizados  en el  mismo periodo del año anterior, relacionados con el rubro y el componente. Valores en pesos." sqref="K10:K11" xr:uid="{00000000-0002-0000-0100-000005000000}"/>
    <dataValidation allowBlank="1" showInputMessage="1" showErrorMessage="1" prompt="Relacione el dato de consumo asociado al rubro, componente y unidad de medida en el periodo de reporte._x000a_" sqref="L11 S11" xr:uid="{00000000-0002-0000-0100-000006000000}"/>
    <dataValidation allowBlank="1" showInputMessage="1" showErrorMessage="1" prompt="Relacione los giros realizados  en el  periodo de reporte para el rubro y el componente. Valores en pesos." sqref="M11" xr:uid="{00000000-0002-0000-0100-000007000000}"/>
    <dataValidation allowBlank="1" showInputMessage="1" showErrorMessage="1" prompt="Relacione los giros realizados  en el  periodo de reporte para el rubro y el componente. Valores en pesos._x000a_" sqref="T11" xr:uid="{00000000-0002-0000-0100-000008000000}"/>
    <dataValidation allowBlank="1" showInputMessage="1" showErrorMessage="1" prompt="Escribir el otro sector que no se encuentra en la lista desplegable" sqref="B3:G3" xr:uid="{00000000-0002-0000-0100-000009000000}"/>
    <dataValidation allowBlank="1" showInputMessage="1" showErrorMessage="1" prompt="Escribir la otra entidad que no se encuentra en la lista desplegable" sqref="J3:Y3" xr:uid="{00000000-0002-0000-0100-00000A000000}"/>
    <dataValidation type="list" allowBlank="1" showInputMessage="1" showErrorMessage="1" sqref="J2:Y2" xr:uid="{00000000-0002-0000-0100-00000B000000}">
      <formula1>INDIRECT(B2)</formula1>
    </dataValidation>
    <dataValidation allowBlank="1" showInputMessage="1" showErrorMessage="1" prompt="Relacione los giros realizados  en el  mismo periodo del año anterior, relacionados con el rubro y el componente. valores en pesos." sqref="I10:I11" xr:uid="{00000000-0002-0000-0100-00000C000000}"/>
    <dataValidation allowBlank="1" showInputMessage="1" showErrorMessage="1" prompt="Solo aplica para gastos de funcionamiento." sqref="A8:B11" xr:uid="{00000000-0002-0000-0100-00000D000000}"/>
  </dataValidations>
  <pageMargins left="0.7" right="0.7" top="0.75" bottom="0.75" header="0.3" footer="0.3"/>
  <pageSetup orientation="portrait" horizontalDpi="300" verticalDpi="300" r:id="rId1"/>
  <ignoredErrors>
    <ignoredError sqref="H13:J13 K17 K19:K20 J31:K31 H31:I31 H32:K32 I12" unlockedFormula="1"/>
  </ignoredErrors>
  <drawing r:id="rId2"/>
  <legacyDrawing r:id="rId3"/>
  <extLst>
    <ext xmlns:x14="http://schemas.microsoft.com/office/spreadsheetml/2009/9/main" uri="{CCE6A557-97BC-4b89-ADB6-D9C93CAAB3DF}">
      <x14:dataValidations xmlns:xm="http://schemas.microsoft.com/office/excel/2006/main" xWindow="619" yWindow="475" count="6">
        <x14:dataValidation type="list" allowBlank="1" showInputMessage="1" showErrorMessage="1" xr:uid="{00000000-0002-0000-0100-00000E000000}">
          <x14:formula1>
            <xm:f>datos!$E$12:$E$13</xm:f>
          </x14:formula1>
          <xm:sqref>B5</xm:sqref>
        </x14:dataValidation>
        <x14:dataValidation type="list" allowBlank="1" showInputMessage="1" showErrorMessage="1" xr:uid="{00000000-0002-0000-0100-00000F000000}">
          <x14:formula1>
            <xm:f>datos!$E$27:$E$29</xm:f>
          </x14:formula1>
          <xm:sqref>J4</xm:sqref>
        </x14:dataValidation>
        <x14:dataValidation type="list" allowBlank="1" showInputMessage="1" showErrorMessage="1" xr:uid="{00000000-0002-0000-0100-000010000000}">
          <x14:formula1>
            <xm:f>datos!$D$27:$D$31</xm:f>
          </x14:formula1>
          <xm:sqref>B4</xm:sqref>
        </x14:dataValidation>
        <x14:dataValidation type="list" allowBlank="1" showInputMessage="1" showErrorMessage="1" xr:uid="{00000000-0002-0000-0100-000011000000}">
          <x14:formula1>
            <xm:f>datos!$E$18:$E$20</xm:f>
          </x14:formula1>
          <xm:sqref>J5</xm:sqref>
        </x14:dataValidation>
        <x14:dataValidation type="list" showInputMessage="1" showErrorMessage="1" xr:uid="{00000000-0002-0000-0100-000012000000}">
          <x14:formula1>
            <xm:f>datos!$D$2:$T$2</xm:f>
          </x14:formula1>
          <xm:sqref>B2:G2</xm:sqref>
        </x14:dataValidation>
        <x14:dataValidation type="list" allowBlank="1" showInputMessage="1" showErrorMessage="1" xr:uid="{00000000-0002-0000-0100-000013000000}">
          <x14:formula1>
            <xm:f>datos!$F$27:$F$28</xm:f>
          </x14:formula1>
          <xm:sqref>E12:E33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datos</vt:lpstr>
      <vt:lpstr>formato captura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Patricia Casas Betancourt</dc:creator>
  <cp:lastModifiedBy>Usuario</cp:lastModifiedBy>
  <dcterms:created xsi:type="dcterms:W3CDTF">2021-10-14T18:59:05Z</dcterms:created>
  <dcterms:modified xsi:type="dcterms:W3CDTF">2023-07-24T18:44:12Z</dcterms:modified>
</cp:coreProperties>
</file>