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5" ContentType="application/binary"/>
  <Override PartName="/xl/commentsmeta6"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192.168.0.34\plan operativo integral\OFICINA ASESORA DE PLANEACIÓN\SIG-MIPG\Riesgos\2023\Fichas de riesgos\Finales\"/>
    </mc:Choice>
  </mc:AlternateContent>
  <xr:revisionPtr revIDLastSave="0" documentId="13_ncr:1_{BE7CAD5A-950B-4AD7-91B6-E2FD1980A05E}" xr6:coauthVersionLast="47" xr6:coauthVersionMax="47" xr10:uidLastSave="{00000000-0000-0000-0000-000000000000}"/>
  <bookViews>
    <workbookView xWindow="-24120" yWindow="-120" windowWidth="24240" windowHeight="13140" tabRatio="711" firstSheet="1" activeTab="6" xr2:uid="{00000000-000D-0000-FFFF-FFFF00000000}"/>
  </bookViews>
  <sheets>
    <sheet name="Portada" sheetId="1" r:id="rId1"/>
    <sheet name="Datos del proceso" sheetId="2" r:id="rId2"/>
    <sheet name="Intructivo" sheetId="3" r:id="rId3"/>
    <sheet name="Riesg de corrupción" sheetId="4" state="hidden" r:id="rId4"/>
    <sheet name="Riesgos de gestión" sheetId="5" state="hidden" r:id="rId5"/>
    <sheet name="Riesg de gestión" sheetId="6" r:id="rId6"/>
    <sheet name="R.corrupción CID" sheetId="7" r:id="rId7"/>
    <sheet name="Riesgos de segInf" sheetId="9" r:id="rId8"/>
    <sheet name="SARLAF" sheetId="10" r:id="rId9"/>
    <sheet name="Riesgos Seguridad D información" sheetId="11" state="hidden" r:id="rId10"/>
    <sheet name="Matrices" sheetId="12" r:id="rId11"/>
    <sheet name="Matriz Calor Inherente" sheetId="13" r:id="rId12"/>
    <sheet name="Matriz Calor Residual" sheetId="14" r:id="rId13"/>
    <sheet name="Tabla probabilidad" sheetId="15" r:id="rId14"/>
    <sheet name="Tabla Impacto" sheetId="16" r:id="rId15"/>
    <sheet name="Tabla Valoración controles" sheetId="17" r:id="rId16"/>
    <sheet name="Opciones Tratamiento" sheetId="18" state="hidden" r:id="rId17"/>
    <sheet name="Hoja1" sheetId="19" state="hidden" r:id="rId18"/>
  </sheets>
  <externalReferences>
    <externalReference r:id="rId19"/>
    <externalReference r:id="rId20"/>
  </externalReferences>
  <calcPr calcId="191029"/>
  <extLst>
    <ext uri="GoogleSheetsCustomDataVersion1">
      <go:sheetsCustomData xmlns:go="http://customooxmlschemas.google.com/" r:id="rId27" roundtripDataSignature="AMtx7mhgs62eQo2aX9461yVPBfT/NYvctQ=="/>
    </ext>
  </extLst>
</workbook>
</file>

<file path=xl/calcChain.xml><?xml version="1.0" encoding="utf-8"?>
<calcChain xmlns="http://schemas.openxmlformats.org/spreadsheetml/2006/main">
  <c r="G9" i="7" l="1"/>
  <c r="G8" i="7"/>
  <c r="C7" i="6"/>
  <c r="C6" i="6"/>
  <c r="Q13" i="6"/>
  <c r="Q12" i="6"/>
  <c r="Q11" i="6"/>
  <c r="T12" i="6"/>
  <c r="B223" i="16" l="1"/>
  <c r="B222" i="16"/>
  <c r="F221" i="16"/>
  <c r="B221" i="16"/>
  <c r="F220" i="16"/>
  <c r="F219" i="16"/>
  <c r="F218" i="16"/>
  <c r="F217" i="16"/>
  <c r="F216" i="16"/>
  <c r="F215" i="16"/>
  <c r="F214" i="16"/>
  <c r="F213" i="16"/>
  <c r="F212" i="16"/>
  <c r="F211" i="16"/>
  <c r="H210" i="16"/>
  <c r="F210" i="16"/>
  <c r="AL44" i="13"/>
  <c r="AJ44" i="13"/>
  <c r="AF44" i="13"/>
  <c r="AD44" i="13"/>
  <c r="Z44" i="13"/>
  <c r="X44" i="13"/>
  <c r="T44" i="13"/>
  <c r="R44" i="13"/>
  <c r="N44" i="13"/>
  <c r="L44" i="13"/>
  <c r="AL36" i="13"/>
  <c r="AJ36" i="13"/>
  <c r="AF36" i="13"/>
  <c r="AD36" i="13"/>
  <c r="Z36" i="13"/>
  <c r="X36" i="13"/>
  <c r="T36" i="13"/>
  <c r="R36" i="13"/>
  <c r="N36" i="13"/>
  <c r="L36" i="13"/>
  <c r="AL28" i="13"/>
  <c r="AJ28" i="13"/>
  <c r="AF28" i="13"/>
  <c r="AD28" i="13"/>
  <c r="Z28" i="13"/>
  <c r="X28" i="13"/>
  <c r="T28" i="13"/>
  <c r="R28" i="13"/>
  <c r="N28" i="13"/>
  <c r="L28" i="13"/>
  <c r="AL20" i="13"/>
  <c r="AJ20" i="13"/>
  <c r="AF20" i="13"/>
  <c r="AD20" i="13"/>
  <c r="Z20" i="13"/>
  <c r="X20" i="13"/>
  <c r="T20" i="13"/>
  <c r="R20" i="13"/>
  <c r="N20" i="13"/>
  <c r="L20" i="13"/>
  <c r="AL12" i="13"/>
  <c r="AJ12" i="13"/>
  <c r="AF12" i="13"/>
  <c r="AD12" i="13"/>
  <c r="Z12" i="13"/>
  <c r="X12" i="13"/>
  <c r="T12" i="13"/>
  <c r="R12" i="13"/>
  <c r="N12" i="13"/>
  <c r="L12" i="13"/>
  <c r="K59" i="11"/>
  <c r="I59" i="11"/>
  <c r="G59" i="11"/>
  <c r="K56" i="11"/>
  <c r="I56" i="11"/>
  <c r="G56" i="11"/>
  <c r="K54" i="11"/>
  <c r="I54" i="11"/>
  <c r="G54" i="11"/>
  <c r="K51" i="11"/>
  <c r="I51" i="11"/>
  <c r="G51" i="11"/>
  <c r="K49" i="11"/>
  <c r="I49" i="11"/>
  <c r="G49" i="11"/>
  <c r="K47" i="11"/>
  <c r="I47" i="11"/>
  <c r="G47" i="11"/>
  <c r="K45" i="11"/>
  <c r="I45" i="11"/>
  <c r="G45" i="11"/>
  <c r="M33" i="11"/>
  <c r="I33" i="11"/>
  <c r="M29" i="11"/>
  <c r="V25" i="11"/>
  <c r="M25" i="11"/>
  <c r="F25" i="11"/>
  <c r="AC23" i="11"/>
  <c r="F10" i="11"/>
  <c r="F9" i="11"/>
  <c r="G72" i="10"/>
  <c r="F72" i="10"/>
  <c r="E72" i="10"/>
  <c r="E73" i="10" s="1"/>
  <c r="E74" i="10" s="1"/>
  <c r="G22" i="10"/>
  <c r="F22" i="10"/>
  <c r="E22" i="10"/>
  <c r="E23" i="10" s="1"/>
  <c r="V30" i="9"/>
  <c r="S30" i="9"/>
  <c r="V29" i="9"/>
  <c r="S29" i="9"/>
  <c r="N29" i="9"/>
  <c r="O29" i="9" s="1"/>
  <c r="M29" i="9"/>
  <c r="J29" i="9"/>
  <c r="V28" i="9"/>
  <c r="S28" i="9"/>
  <c r="V27" i="9"/>
  <c r="S27" i="9"/>
  <c r="AD28" i="9" s="1"/>
  <c r="AC28" i="9" s="1"/>
  <c r="N27" i="9"/>
  <c r="O27" i="9" s="1"/>
  <c r="M27" i="9"/>
  <c r="J27" i="9"/>
  <c r="V26" i="9"/>
  <c r="S26" i="9"/>
  <c r="V25" i="9"/>
  <c r="S25" i="9"/>
  <c r="N25" i="9"/>
  <c r="O25" i="9" s="1"/>
  <c r="M25" i="9"/>
  <c r="J25" i="9"/>
  <c r="V24" i="9"/>
  <c r="S24" i="9"/>
  <c r="V23" i="9"/>
  <c r="S23" i="9"/>
  <c r="AD23" i="9" s="1"/>
  <c r="AC23" i="9" s="1"/>
  <c r="N23" i="9"/>
  <c r="O23" i="9" s="1"/>
  <c r="M23" i="9"/>
  <c r="J23" i="9"/>
  <c r="V22" i="9"/>
  <c r="S22" i="9"/>
  <c r="V21" i="9"/>
  <c r="S21" i="9"/>
  <c r="N21" i="9"/>
  <c r="O21" i="9" s="1"/>
  <c r="M21" i="9"/>
  <c r="J21" i="9"/>
  <c r="V20" i="9"/>
  <c r="S20" i="9"/>
  <c r="V19" i="9"/>
  <c r="S19" i="9"/>
  <c r="N19" i="9"/>
  <c r="O19" i="9" s="1"/>
  <c r="M19" i="9"/>
  <c r="J19" i="9"/>
  <c r="V18" i="9"/>
  <c r="S18" i="9"/>
  <c r="V17" i="9"/>
  <c r="S17" i="9"/>
  <c r="N17" i="9"/>
  <c r="O17" i="9" s="1"/>
  <c r="M17" i="9"/>
  <c r="J17" i="9"/>
  <c r="V16" i="9"/>
  <c r="S16" i="9"/>
  <c r="V15" i="9"/>
  <c r="S15" i="9"/>
  <c r="N15" i="9"/>
  <c r="O15" i="9" s="1"/>
  <c r="M15" i="9"/>
  <c r="J15" i="9"/>
  <c r="V14" i="9"/>
  <c r="S14" i="9"/>
  <c r="V13" i="9"/>
  <c r="S13" i="9"/>
  <c r="N13" i="9"/>
  <c r="O13" i="9" s="1"/>
  <c r="M13" i="9"/>
  <c r="J13" i="9"/>
  <c r="V12" i="9"/>
  <c r="S12" i="9"/>
  <c r="V11" i="9"/>
  <c r="S11" i="9"/>
  <c r="N11" i="9"/>
  <c r="O11" i="9" s="1"/>
  <c r="M11" i="9"/>
  <c r="J11" i="9"/>
  <c r="C7" i="9"/>
  <c r="C6" i="9"/>
  <c r="H60" i="7"/>
  <c r="S25" i="7"/>
  <c r="U25" i="7" s="1"/>
  <c r="F25" i="7"/>
  <c r="D25" i="7"/>
  <c r="U24" i="7"/>
  <c r="S24" i="7"/>
  <c r="T24" i="7" s="1"/>
  <c r="O23" i="7"/>
  <c r="L23" i="7"/>
  <c r="W23" i="7" s="1"/>
  <c r="V23" i="7" s="1"/>
  <c r="O22" i="7"/>
  <c r="L22" i="7"/>
  <c r="W22" i="7" s="1"/>
  <c r="V22" i="7" s="1"/>
  <c r="T31" i="6"/>
  <c r="Q31" i="6"/>
  <c r="T30" i="6"/>
  <c r="Q30" i="6"/>
  <c r="L30" i="6"/>
  <c r="M30" i="6" s="1"/>
  <c r="K30" i="6"/>
  <c r="H30" i="6"/>
  <c r="I30" i="6" s="1"/>
  <c r="T29" i="6"/>
  <c r="Q29" i="6"/>
  <c r="T28" i="6"/>
  <c r="Q28" i="6"/>
  <c r="L28" i="6"/>
  <c r="M28" i="6" s="1"/>
  <c r="K28" i="6"/>
  <c r="H28" i="6"/>
  <c r="T27" i="6"/>
  <c r="Q27" i="6"/>
  <c r="T26" i="6"/>
  <c r="Q26" i="6"/>
  <c r="L26" i="6"/>
  <c r="M26" i="6" s="1"/>
  <c r="K26" i="6"/>
  <c r="H26" i="6"/>
  <c r="I26" i="6" s="1"/>
  <c r="T25" i="6"/>
  <c r="Q25" i="6"/>
  <c r="T24" i="6"/>
  <c r="Q24" i="6"/>
  <c r="AB24" i="6" s="1"/>
  <c r="AA24" i="6" s="1"/>
  <c r="L24" i="6"/>
  <c r="M24" i="6" s="1"/>
  <c r="K24" i="6"/>
  <c r="H24" i="6"/>
  <c r="T23" i="6"/>
  <c r="Q23" i="6"/>
  <c r="T22" i="6"/>
  <c r="Q22" i="6"/>
  <c r="L22" i="6"/>
  <c r="M22" i="6" s="1"/>
  <c r="K22" i="6"/>
  <c r="H22" i="6"/>
  <c r="I22" i="6" s="1"/>
  <c r="T21" i="6"/>
  <c r="Q21" i="6"/>
  <c r="T20" i="6"/>
  <c r="Q20" i="6"/>
  <c r="L20" i="6"/>
  <c r="M20" i="6" s="1"/>
  <c r="K20" i="6"/>
  <c r="H20" i="6"/>
  <c r="T19" i="6"/>
  <c r="Q19" i="6"/>
  <c r="T18" i="6"/>
  <c r="Q18" i="6"/>
  <c r="L18" i="6"/>
  <c r="M18" i="6" s="1"/>
  <c r="K18" i="6"/>
  <c r="H18" i="6"/>
  <c r="I18" i="6" s="1"/>
  <c r="T17" i="6"/>
  <c r="Q17" i="6"/>
  <c r="T16" i="6"/>
  <c r="Q16" i="6"/>
  <c r="L16" i="6"/>
  <c r="M16" i="6" s="1"/>
  <c r="K16" i="6"/>
  <c r="H16" i="6"/>
  <c r="T15" i="6"/>
  <c r="Q15" i="6"/>
  <c r="T14" i="6"/>
  <c r="Q14" i="6"/>
  <c r="L14" i="6"/>
  <c r="M14" i="6" s="1"/>
  <c r="H14" i="6"/>
  <c r="T13" i="6"/>
  <c r="T11" i="6"/>
  <c r="L11" i="6"/>
  <c r="M11" i="6" s="1"/>
  <c r="AB11" i="6" s="1"/>
  <c r="AA11" i="6" s="1"/>
  <c r="K11" i="6"/>
  <c r="H11" i="6"/>
  <c r="I11" i="6" s="1"/>
  <c r="T69" i="5"/>
  <c r="Q69" i="5"/>
  <c r="T68" i="5"/>
  <c r="Q68" i="5"/>
  <c r="AB69" i="5" s="1"/>
  <c r="AA69" i="5" s="1"/>
  <c r="T67" i="5"/>
  <c r="Q67" i="5"/>
  <c r="T66" i="5"/>
  <c r="Q66" i="5"/>
  <c r="T65" i="5"/>
  <c r="Q65" i="5"/>
  <c r="T64" i="5"/>
  <c r="Q64" i="5"/>
  <c r="AB64" i="5" s="1"/>
  <c r="AA64" i="5" s="1"/>
  <c r="H64" i="5"/>
  <c r="T63" i="5"/>
  <c r="Q63" i="5"/>
  <c r="T62" i="5"/>
  <c r="Q62" i="5"/>
  <c r="T61" i="5"/>
  <c r="Q61" i="5"/>
  <c r="T60" i="5"/>
  <c r="Q60" i="5"/>
  <c r="T59" i="5"/>
  <c r="Q59" i="5"/>
  <c r="T58" i="5"/>
  <c r="Q58" i="5"/>
  <c r="H58" i="5"/>
  <c r="I58" i="5" s="1"/>
  <c r="T57" i="5"/>
  <c r="Q57" i="5"/>
  <c r="T56" i="5"/>
  <c r="Q56" i="5"/>
  <c r="AB57" i="5" s="1"/>
  <c r="AA57" i="5" s="1"/>
  <c r="T55" i="5"/>
  <c r="Q55" i="5"/>
  <c r="AB56" i="5" s="1"/>
  <c r="AA56" i="5" s="1"/>
  <c r="T54" i="5"/>
  <c r="Q54" i="5"/>
  <c r="T53" i="5"/>
  <c r="Q53" i="5"/>
  <c r="T52" i="5"/>
  <c r="Q52" i="5"/>
  <c r="AB52" i="5" s="1"/>
  <c r="AA52" i="5" s="1"/>
  <c r="H52" i="5"/>
  <c r="T51" i="5"/>
  <c r="Q51" i="5"/>
  <c r="T50" i="5"/>
  <c r="Q50" i="5"/>
  <c r="T49" i="5"/>
  <c r="Q49" i="5"/>
  <c r="T48" i="5"/>
  <c r="Q48" i="5"/>
  <c r="T47" i="5"/>
  <c r="Q47" i="5"/>
  <c r="T46" i="5"/>
  <c r="Q46" i="5"/>
  <c r="H46" i="5"/>
  <c r="I46" i="5" s="1"/>
  <c r="T45" i="5"/>
  <c r="Q45" i="5"/>
  <c r="T44" i="5"/>
  <c r="Q44" i="5"/>
  <c r="AB45" i="5" s="1"/>
  <c r="AA45" i="5" s="1"/>
  <c r="T43" i="5"/>
  <c r="Q43" i="5"/>
  <c r="T42" i="5"/>
  <c r="Q42" i="5"/>
  <c r="T41" i="5"/>
  <c r="Q41" i="5"/>
  <c r="AB42" i="5" s="1"/>
  <c r="AA42" i="5" s="1"/>
  <c r="T40" i="5"/>
  <c r="Q40" i="5"/>
  <c r="X41" i="5" s="1"/>
  <c r="Z41" i="5" s="1"/>
  <c r="H40" i="5"/>
  <c r="I40" i="5" s="1"/>
  <c r="T39" i="5"/>
  <c r="Q39" i="5"/>
  <c r="T38" i="5"/>
  <c r="Q38" i="5"/>
  <c r="T37" i="5"/>
  <c r="Q37" i="5"/>
  <c r="T36" i="5"/>
  <c r="Q36" i="5"/>
  <c r="T35" i="5"/>
  <c r="Q35" i="5"/>
  <c r="T34" i="5"/>
  <c r="Q34" i="5"/>
  <c r="H34" i="5"/>
  <c r="I34" i="5" s="1"/>
  <c r="T33" i="5"/>
  <c r="Q33" i="5"/>
  <c r="T32" i="5"/>
  <c r="Q32" i="5"/>
  <c r="T31" i="5"/>
  <c r="Q31" i="5"/>
  <c r="X32" i="5" s="1"/>
  <c r="Z32" i="5" s="1"/>
  <c r="T30" i="5"/>
  <c r="Q30" i="5"/>
  <c r="T29" i="5"/>
  <c r="Q29" i="5"/>
  <c r="AB30" i="5" s="1"/>
  <c r="AA30" i="5" s="1"/>
  <c r="T28" i="5"/>
  <c r="Q28" i="5"/>
  <c r="AB28" i="5" s="1"/>
  <c r="AA28" i="5" s="1"/>
  <c r="H28" i="5"/>
  <c r="T27" i="5"/>
  <c r="Q27" i="5"/>
  <c r="T26" i="5"/>
  <c r="Q26" i="5"/>
  <c r="T25" i="5"/>
  <c r="Q25" i="5"/>
  <c r="T24" i="5"/>
  <c r="Q24" i="5"/>
  <c r="T23" i="5"/>
  <c r="Q23" i="5"/>
  <c r="T22" i="5"/>
  <c r="Q22" i="5"/>
  <c r="H22" i="5"/>
  <c r="I22" i="5" s="1"/>
  <c r="T21" i="5"/>
  <c r="Q21" i="5"/>
  <c r="T20" i="5"/>
  <c r="Q20" i="5"/>
  <c r="T19" i="5"/>
  <c r="Q19" i="5"/>
  <c r="T18" i="5"/>
  <c r="Q18" i="5"/>
  <c r="X19" i="5" s="1"/>
  <c r="Z19" i="5" s="1"/>
  <c r="T17" i="5"/>
  <c r="Q17" i="5"/>
  <c r="T16" i="5"/>
  <c r="Q16" i="5"/>
  <c r="X16" i="5" s="1"/>
  <c r="Z16" i="5" s="1"/>
  <c r="H16" i="5"/>
  <c r="T15" i="5"/>
  <c r="Q15" i="5"/>
  <c r="T14" i="5"/>
  <c r="Q14" i="5"/>
  <c r="T13" i="5"/>
  <c r="Q13" i="5"/>
  <c r="T12" i="5"/>
  <c r="Q12" i="5"/>
  <c r="T11" i="5"/>
  <c r="Q11" i="5"/>
  <c r="T10" i="5"/>
  <c r="Q10" i="5"/>
  <c r="H10" i="5"/>
  <c r="I10" i="5" s="1"/>
  <c r="T30" i="4"/>
  <c r="Q30" i="4"/>
  <c r="T29" i="4"/>
  <c r="Q29" i="4"/>
  <c r="L29" i="4"/>
  <c r="M29" i="4" s="1"/>
  <c r="K29" i="4"/>
  <c r="H29" i="4"/>
  <c r="I29" i="4" s="1"/>
  <c r="T28" i="4"/>
  <c r="Q28" i="4"/>
  <c r="T27" i="4"/>
  <c r="Q27" i="4"/>
  <c r="L27" i="4"/>
  <c r="M27" i="4" s="1"/>
  <c r="K27" i="4"/>
  <c r="I27" i="4"/>
  <c r="T26" i="4"/>
  <c r="Q26" i="4"/>
  <c r="T25" i="4"/>
  <c r="Q25" i="4"/>
  <c r="L25" i="4"/>
  <c r="M25" i="4" s="1"/>
  <c r="K25" i="4"/>
  <c r="H25" i="4"/>
  <c r="T24" i="4"/>
  <c r="Q24" i="4"/>
  <c r="T23" i="4"/>
  <c r="Q23" i="4"/>
  <c r="X23" i="4" s="1"/>
  <c r="Z23" i="4" s="1"/>
  <c r="L23" i="4"/>
  <c r="M23" i="4" s="1"/>
  <c r="K23" i="4"/>
  <c r="H23" i="4"/>
  <c r="T22" i="4"/>
  <c r="Q22" i="4"/>
  <c r="T21" i="4"/>
  <c r="Q21" i="4"/>
  <c r="L21" i="4"/>
  <c r="M21" i="4" s="1"/>
  <c r="K21" i="4"/>
  <c r="H21" i="4"/>
  <c r="T20" i="4"/>
  <c r="Q20" i="4"/>
  <c r="T19" i="4"/>
  <c r="Q19" i="4"/>
  <c r="X19" i="4" s="1"/>
  <c r="Z19" i="4" s="1"/>
  <c r="L19" i="4"/>
  <c r="M19" i="4" s="1"/>
  <c r="K19" i="4"/>
  <c r="H19" i="4"/>
  <c r="T18" i="4"/>
  <c r="Q18" i="4"/>
  <c r="T17" i="4"/>
  <c r="Q17" i="4"/>
  <c r="L17" i="4"/>
  <c r="M17" i="4" s="1"/>
  <c r="K17" i="4"/>
  <c r="F17" i="4"/>
  <c r="C6" i="4"/>
  <c r="C5" i="4"/>
  <c r="X20" i="5" l="1"/>
  <c r="Z20" i="5" s="1"/>
  <c r="X57" i="5"/>
  <c r="Z57" i="5" s="1"/>
  <c r="AB18" i="5"/>
  <c r="AA18" i="5" s="1"/>
  <c r="AB33" i="5"/>
  <c r="AA33" i="5" s="1"/>
  <c r="X44" i="5"/>
  <c r="Z44" i="5" s="1"/>
  <c r="AB66" i="5"/>
  <c r="AA66" i="5" s="1"/>
  <c r="AD16" i="9"/>
  <c r="AC16" i="9" s="1"/>
  <c r="AD11" i="9"/>
  <c r="S22" i="7"/>
  <c r="T22" i="7" s="1"/>
  <c r="X22" i="7" s="1"/>
  <c r="AB30" i="4"/>
  <c r="AA30" i="4" s="1"/>
  <c r="P21" i="9"/>
  <c r="X11" i="6"/>
  <c r="X12" i="6" s="1"/>
  <c r="Z12" i="6" s="1"/>
  <c r="Z16" i="9"/>
  <c r="AB16" i="9" s="1"/>
  <c r="W25" i="7"/>
  <c r="V25" i="7" s="1"/>
  <c r="Z15" i="9"/>
  <c r="AB15" i="9" s="1"/>
  <c r="AD20" i="9"/>
  <c r="AC20" i="9" s="1"/>
  <c r="AB40" i="5"/>
  <c r="AA40" i="5" s="1"/>
  <c r="AB29" i="4"/>
  <c r="AA29" i="4" s="1"/>
  <c r="X25" i="6"/>
  <c r="S23" i="7"/>
  <c r="U23" i="7" s="1"/>
  <c r="AD15" i="9"/>
  <c r="AC15" i="9" s="1"/>
  <c r="Z27" i="9"/>
  <c r="AB27" i="9" s="1"/>
  <c r="N33" i="11"/>
  <c r="O33" i="11" s="1"/>
  <c r="X31" i="5"/>
  <c r="Z31" i="5" s="1"/>
  <c r="AB15" i="6"/>
  <c r="AB32" i="5"/>
  <c r="AA32" i="5" s="1"/>
  <c r="Z19" i="9"/>
  <c r="AB19" i="9" s="1"/>
  <c r="AD27" i="9"/>
  <c r="AC27" i="9" s="1"/>
  <c r="AB20" i="5"/>
  <c r="AA20" i="5" s="1"/>
  <c r="AB31" i="5"/>
  <c r="AA31" i="5" s="1"/>
  <c r="X42" i="5"/>
  <c r="Z42" i="5" s="1"/>
  <c r="X52" i="5"/>
  <c r="Z52" i="5" s="1"/>
  <c r="X30" i="4"/>
  <c r="Z30" i="4" s="1"/>
  <c r="AB17" i="5"/>
  <c r="AA17" i="5" s="1"/>
  <c r="AB53" i="5"/>
  <c r="AA53" i="5" s="1"/>
  <c r="X56" i="5"/>
  <c r="Z56" i="5" s="1"/>
  <c r="AB67" i="5"/>
  <c r="AA67" i="5" s="1"/>
  <c r="AB17" i="6"/>
  <c r="AA17" i="6" s="1"/>
  <c r="AD19" i="9"/>
  <c r="AC19" i="9" s="1"/>
  <c r="P27" i="9"/>
  <c r="AB13" i="6"/>
  <c r="AA13" i="6" s="1"/>
  <c r="X55" i="5"/>
  <c r="Z55" i="5" s="1"/>
  <c r="AB68" i="5"/>
  <c r="AA68" i="5" s="1"/>
  <c r="P11" i="9"/>
  <c r="P19" i="9"/>
  <c r="AB12" i="6"/>
  <c r="AA12" i="6" s="1"/>
  <c r="X21" i="5"/>
  <c r="Z21" i="5" s="1"/>
  <c r="X43" i="5"/>
  <c r="Z43" i="5" s="1"/>
  <c r="AB44" i="5"/>
  <c r="AA44" i="5" s="1"/>
  <c r="AB55" i="5"/>
  <c r="AA55" i="5" s="1"/>
  <c r="Z24" i="9"/>
  <c r="AB24" i="9" s="1"/>
  <c r="N19" i="4"/>
  <c r="N23" i="4"/>
  <c r="AB16" i="5"/>
  <c r="AA16" i="5" s="1"/>
  <c r="X18" i="5"/>
  <c r="AB19" i="5"/>
  <c r="AA19" i="5" s="1"/>
  <c r="X29" i="5"/>
  <c r="Z29" i="5" s="1"/>
  <c r="X40" i="5"/>
  <c r="AB41" i="5"/>
  <c r="AA41" i="5" s="1"/>
  <c r="Y57" i="5"/>
  <c r="X65" i="5"/>
  <c r="Z65" i="5" s="1"/>
  <c r="X68" i="5"/>
  <c r="Z68" i="5" s="1"/>
  <c r="P17" i="9"/>
  <c r="K19" i="9"/>
  <c r="AA19" i="9"/>
  <c r="AE19" i="9" s="1"/>
  <c r="AD24" i="9"/>
  <c r="AC24" i="9" s="1"/>
  <c r="AB43" i="5"/>
  <c r="AA43" i="5" s="1"/>
  <c r="AB65" i="5"/>
  <c r="AA65" i="5" s="1"/>
  <c r="Z28" i="9"/>
  <c r="Z23" i="9"/>
  <c r="AB23" i="9" s="1"/>
  <c r="X54" i="5"/>
  <c r="Z54" i="5" s="1"/>
  <c r="Y31" i="5"/>
  <c r="X45" i="5"/>
  <c r="Z45" i="5" s="1"/>
  <c r="X17" i="6"/>
  <c r="Z17" i="6" s="1"/>
  <c r="N20" i="6"/>
  <c r="X20" i="4"/>
  <c r="Z20" i="4" s="1"/>
  <c r="AB22" i="4"/>
  <c r="AA22" i="4" s="1"/>
  <c r="X24" i="4"/>
  <c r="Z24" i="4" s="1"/>
  <c r="AB26" i="4"/>
  <c r="AA26" i="4" s="1"/>
  <c r="X30" i="5"/>
  <c r="Z30" i="5" s="1"/>
  <c r="X33" i="5"/>
  <c r="Z33" i="5" s="1"/>
  <c r="X64" i="5"/>
  <c r="Z64" i="5" s="1"/>
  <c r="X69" i="5"/>
  <c r="Z69" i="5" s="1"/>
  <c r="X29" i="6"/>
  <c r="Z29" i="6" s="1"/>
  <c r="P15" i="9"/>
  <c r="Z20" i="9"/>
  <c r="AB20" i="9" s="1"/>
  <c r="AB21" i="5"/>
  <c r="AA21" i="5" s="1"/>
  <c r="AB29" i="5"/>
  <c r="AA29" i="5" s="1"/>
  <c r="P23" i="9"/>
  <c r="X17" i="5"/>
  <c r="Z17" i="5" s="1"/>
  <c r="X28" i="5"/>
  <c r="Z28" i="5" s="1"/>
  <c r="X53" i="5"/>
  <c r="AB54" i="5"/>
  <c r="AA54" i="5" s="1"/>
  <c r="X67" i="5"/>
  <c r="Z67" i="5" s="1"/>
  <c r="X29" i="4"/>
  <c r="Z29" i="4" s="1"/>
  <c r="X66" i="5"/>
  <c r="I20" i="6"/>
  <c r="AB29" i="6"/>
  <c r="AA29" i="6" s="1"/>
  <c r="X16" i="6"/>
  <c r="Z16" i="6" s="1"/>
  <c r="AB21" i="6"/>
  <c r="AA21" i="6" s="1"/>
  <c r="X28" i="6"/>
  <c r="Z28" i="6" s="1"/>
  <c r="AB14" i="6"/>
  <c r="AA14" i="6" s="1"/>
  <c r="AA15" i="6"/>
  <c r="X24" i="6"/>
  <c r="Z24" i="6" s="1"/>
  <c r="AB28" i="6"/>
  <c r="AA28" i="6" s="1"/>
  <c r="Z25" i="6"/>
  <c r="Y25" i="6"/>
  <c r="X21" i="6"/>
  <c r="Z21" i="6" s="1"/>
  <c r="AB20" i="6"/>
  <c r="AA20" i="6" s="1"/>
  <c r="AB25" i="6"/>
  <c r="AA25" i="6" s="1"/>
  <c r="N14" i="6"/>
  <c r="AB16" i="6"/>
  <c r="AA16" i="6" s="1"/>
  <c r="X20" i="6"/>
  <c r="N26" i="6"/>
  <c r="I14" i="6"/>
  <c r="X14" i="6" s="1"/>
  <c r="X15" i="6" s="1"/>
  <c r="N16" i="6"/>
  <c r="N24" i="6"/>
  <c r="N28" i="6"/>
  <c r="G61" i="11"/>
  <c r="G62" i="11" s="1"/>
  <c r="I25" i="11" s="1"/>
  <c r="N25" i="11" s="1"/>
  <c r="O25" i="11" s="1"/>
  <c r="N11" i="6"/>
  <c r="I61" i="11"/>
  <c r="I62" i="11" s="1"/>
  <c r="I29" i="11" s="1"/>
  <c r="N29" i="11" s="1"/>
  <c r="O29" i="11" s="1"/>
  <c r="K34" i="5"/>
  <c r="L34" i="5" s="1"/>
  <c r="X24" i="13" s="1"/>
  <c r="K10" i="5"/>
  <c r="L10" i="5" s="1"/>
  <c r="M10" i="5" s="1"/>
  <c r="AB10" i="5" s="1"/>
  <c r="AA10" i="5" s="1"/>
  <c r="K52" i="5"/>
  <c r="L52" i="5" s="1"/>
  <c r="M52" i="5" s="1"/>
  <c r="K16" i="5"/>
  <c r="L16" i="5" s="1"/>
  <c r="M16" i="5" s="1"/>
  <c r="K28" i="5"/>
  <c r="L28" i="5" s="1"/>
  <c r="M28" i="5" s="1"/>
  <c r="K40" i="5"/>
  <c r="L40" i="5" s="1"/>
  <c r="AL40" i="13" s="1"/>
  <c r="K46" i="5"/>
  <c r="L46" i="5" s="1"/>
  <c r="AH10" i="13" s="1"/>
  <c r="K64" i="5"/>
  <c r="L64" i="5" s="1"/>
  <c r="M64" i="5" s="1"/>
  <c r="K58" i="5"/>
  <c r="L58" i="5" s="1"/>
  <c r="N58" i="5" s="1"/>
  <c r="K22" i="5"/>
  <c r="L22" i="5" s="1"/>
  <c r="M22" i="5" s="1"/>
  <c r="AC11" i="9"/>
  <c r="AD12" i="9"/>
  <c r="AC12" i="9" s="1"/>
  <c r="Y20" i="4"/>
  <c r="AC20" i="4" s="1"/>
  <c r="N17" i="4"/>
  <c r="I17" i="4"/>
  <c r="X17" i="4" s="1"/>
  <c r="N21" i="4"/>
  <c r="I21" i="4"/>
  <c r="X22" i="4"/>
  <c r="N25" i="4"/>
  <c r="I25" i="4"/>
  <c r="AB28" i="4"/>
  <c r="AA28" i="4" s="1"/>
  <c r="X28" i="4"/>
  <c r="AB27" i="4"/>
  <c r="AA27" i="4" s="1"/>
  <c r="X27" i="4"/>
  <c r="AB24" i="5"/>
  <c r="AA24" i="5" s="1"/>
  <c r="X24" i="5"/>
  <c r="AE49" i="14"/>
  <c r="S49" i="14"/>
  <c r="AK49" i="14"/>
  <c r="Y49" i="14"/>
  <c r="M49" i="14"/>
  <c r="AE39" i="14"/>
  <c r="S39" i="14"/>
  <c r="M39" i="14"/>
  <c r="AE29" i="14"/>
  <c r="S29" i="14"/>
  <c r="AE19" i="14"/>
  <c r="S19" i="14"/>
  <c r="AK29" i="14"/>
  <c r="M29" i="14"/>
  <c r="Y19" i="14"/>
  <c r="AE9" i="14"/>
  <c r="S9" i="14"/>
  <c r="Y39" i="14"/>
  <c r="AK39" i="14"/>
  <c r="Y29" i="14"/>
  <c r="AK19" i="14"/>
  <c r="M19" i="14"/>
  <c r="Y9" i="14"/>
  <c r="AK9" i="14"/>
  <c r="M9" i="14"/>
  <c r="AB47" i="5"/>
  <c r="AA47" i="5" s="1"/>
  <c r="X47" i="5"/>
  <c r="AB46" i="5"/>
  <c r="AA46" i="5" s="1"/>
  <c r="X46" i="5"/>
  <c r="AM53" i="14"/>
  <c r="AA53" i="14"/>
  <c r="O53" i="14"/>
  <c r="AG53" i="14"/>
  <c r="U53" i="14"/>
  <c r="AM43" i="14"/>
  <c r="AA43" i="14"/>
  <c r="O43" i="14"/>
  <c r="AG43" i="14"/>
  <c r="U43" i="14"/>
  <c r="AM33" i="14"/>
  <c r="AA33" i="14"/>
  <c r="O33" i="14"/>
  <c r="AM23" i="14"/>
  <c r="AA23" i="14"/>
  <c r="O23" i="14"/>
  <c r="AG33" i="14"/>
  <c r="AG23" i="14"/>
  <c r="AM13" i="14"/>
  <c r="AA13" i="14"/>
  <c r="O13" i="14"/>
  <c r="U33" i="14"/>
  <c r="U23" i="14"/>
  <c r="AG13" i="14"/>
  <c r="U13" i="14"/>
  <c r="AB17" i="4"/>
  <c r="AA17" i="4" s="1"/>
  <c r="I19" i="4"/>
  <c r="Y19" i="4"/>
  <c r="AB21" i="4"/>
  <c r="AA21" i="4" s="1"/>
  <c r="AB25" i="4"/>
  <c r="AA25" i="4" s="1"/>
  <c r="N29" i="4"/>
  <c r="AB15" i="5"/>
  <c r="AA15" i="5" s="1"/>
  <c r="X15" i="5"/>
  <c r="Y17" i="5"/>
  <c r="Y30" i="5"/>
  <c r="I52" i="5"/>
  <c r="Y52" i="5"/>
  <c r="Y56" i="5"/>
  <c r="AB61" i="5"/>
  <c r="AA61" i="5" s="1"/>
  <c r="X61" i="5"/>
  <c r="I24" i="6"/>
  <c r="Y29" i="6"/>
  <c r="K23" i="9"/>
  <c r="AA23" i="9"/>
  <c r="AE23" i="9" s="1"/>
  <c r="AD26" i="9"/>
  <c r="AC26" i="9" s="1"/>
  <c r="Z26" i="9"/>
  <c r="AD25" i="9"/>
  <c r="AC25" i="9" s="1"/>
  <c r="Z25" i="9"/>
  <c r="X26" i="4"/>
  <c r="AB26" i="5"/>
  <c r="AA26" i="5" s="1"/>
  <c r="X26" i="5"/>
  <c r="AB49" i="5"/>
  <c r="AA49" i="5" s="1"/>
  <c r="X49" i="5"/>
  <c r="AB51" i="5"/>
  <c r="AA51" i="5" s="1"/>
  <c r="X51" i="5"/>
  <c r="AB23" i="6"/>
  <c r="AA23" i="6" s="1"/>
  <c r="X23" i="6"/>
  <c r="AB22" i="6"/>
  <c r="AA22" i="6" s="1"/>
  <c r="X22" i="6"/>
  <c r="AD22" i="9"/>
  <c r="AC22" i="9" s="1"/>
  <c r="Z22" i="9"/>
  <c r="AD21" i="9"/>
  <c r="AC21" i="9" s="1"/>
  <c r="Z21" i="9"/>
  <c r="I23" i="4"/>
  <c r="Y23" i="4"/>
  <c r="Y29" i="4"/>
  <c r="AB11" i="5"/>
  <c r="AA11" i="5" s="1"/>
  <c r="X11" i="5"/>
  <c r="X10" i="5"/>
  <c r="AB13" i="5"/>
  <c r="AA13" i="5" s="1"/>
  <c r="X13" i="5"/>
  <c r="AB36" i="5"/>
  <c r="AA36" i="5" s="1"/>
  <c r="X36" i="5"/>
  <c r="AB38" i="5"/>
  <c r="AA38" i="5" s="1"/>
  <c r="X38" i="5"/>
  <c r="Y43" i="5"/>
  <c r="AB59" i="5"/>
  <c r="AA59" i="5" s="1"/>
  <c r="X59" i="5"/>
  <c r="AB58" i="5"/>
  <c r="AA58" i="5" s="1"/>
  <c r="X58" i="5"/>
  <c r="AB63" i="5"/>
  <c r="AA63" i="5" s="1"/>
  <c r="X63" i="5"/>
  <c r="Y65" i="5"/>
  <c r="Y69" i="5"/>
  <c r="AB27" i="6"/>
  <c r="AA27" i="6" s="1"/>
  <c r="X27" i="6"/>
  <c r="AB26" i="6"/>
  <c r="AA26" i="6" s="1"/>
  <c r="X26" i="6"/>
  <c r="N30" i="6"/>
  <c r="AB20" i="4"/>
  <c r="AA20" i="4" s="1"/>
  <c r="X21" i="4"/>
  <c r="AB24" i="4"/>
  <c r="AA24" i="4" s="1"/>
  <c r="X25" i="4"/>
  <c r="I16" i="5"/>
  <c r="Y16" i="5"/>
  <c r="Y20" i="5"/>
  <c r="AB23" i="5"/>
  <c r="AA23" i="5" s="1"/>
  <c r="X23" i="5"/>
  <c r="AB22" i="5"/>
  <c r="AA22" i="5" s="1"/>
  <c r="X22" i="5"/>
  <c r="AB25" i="5"/>
  <c r="AA25" i="5" s="1"/>
  <c r="X25" i="5"/>
  <c r="AB27" i="5"/>
  <c r="AA27" i="5" s="1"/>
  <c r="X27" i="5"/>
  <c r="Y42" i="5"/>
  <c r="AB48" i="5"/>
  <c r="AA48" i="5" s="1"/>
  <c r="X48" i="5"/>
  <c r="AB50" i="5"/>
  <c r="AA50" i="5" s="1"/>
  <c r="X50" i="5"/>
  <c r="Y55" i="5"/>
  <c r="I64" i="5"/>
  <c r="Y64" i="5"/>
  <c r="Y17" i="6"/>
  <c r="N18" i="6"/>
  <c r="I28" i="6"/>
  <c r="AB31" i="6"/>
  <c r="AA31" i="6" s="1"/>
  <c r="X31" i="6"/>
  <c r="AB30" i="6"/>
  <c r="AA30" i="6" s="1"/>
  <c r="X30" i="6"/>
  <c r="T25" i="7"/>
  <c r="K11" i="9"/>
  <c r="Z11" i="9" s="1"/>
  <c r="AD14" i="9"/>
  <c r="AC14" i="9" s="1"/>
  <c r="Z14" i="9"/>
  <c r="AD13" i="9"/>
  <c r="AC13" i="9" s="1"/>
  <c r="Z13" i="9"/>
  <c r="P25" i="9"/>
  <c r="K27" i="9"/>
  <c r="AA27" i="9"/>
  <c r="AE27" i="9" s="1"/>
  <c r="AD30" i="9"/>
  <c r="AC30" i="9" s="1"/>
  <c r="Z30" i="9"/>
  <c r="AD29" i="9"/>
  <c r="AC29" i="9" s="1"/>
  <c r="Z29" i="9"/>
  <c r="AB19" i="4"/>
  <c r="AA19" i="4" s="1"/>
  <c r="AB23" i="4"/>
  <c r="AA23" i="4" s="1"/>
  <c r="N27" i="4"/>
  <c r="AB12" i="5"/>
  <c r="AA12" i="5" s="1"/>
  <c r="X12" i="5"/>
  <c r="AB14" i="5"/>
  <c r="AA14" i="5" s="1"/>
  <c r="X14" i="5"/>
  <c r="Y19" i="5"/>
  <c r="I28" i="5"/>
  <c r="AC31" i="5"/>
  <c r="Y32" i="5"/>
  <c r="AB35" i="5"/>
  <c r="AA35" i="5" s="1"/>
  <c r="X35" i="5"/>
  <c r="AB34" i="5"/>
  <c r="AA34" i="5" s="1"/>
  <c r="X34" i="5"/>
  <c r="AB37" i="5"/>
  <c r="AA37" i="5" s="1"/>
  <c r="X37" i="5"/>
  <c r="AB39" i="5"/>
  <c r="AA39" i="5" s="1"/>
  <c r="X39" i="5"/>
  <c r="Y41" i="5"/>
  <c r="Y45" i="5"/>
  <c r="Y54" i="5"/>
  <c r="AC57" i="5"/>
  <c r="AB60" i="5"/>
  <c r="AA60" i="5" s="1"/>
  <c r="X60" i="5"/>
  <c r="AB62" i="5"/>
  <c r="AA62" i="5" s="1"/>
  <c r="X62" i="5"/>
  <c r="I16" i="6"/>
  <c r="Y16" i="6"/>
  <c r="AB19" i="6"/>
  <c r="AA19" i="6" s="1"/>
  <c r="X19" i="6"/>
  <c r="AB18" i="6"/>
  <c r="AA18" i="6" s="1"/>
  <c r="X18" i="6"/>
  <c r="N22" i="6"/>
  <c r="P13" i="9"/>
  <c r="K15" i="9"/>
  <c r="AA15" i="9"/>
  <c r="AE15" i="9" s="1"/>
  <c r="AD18" i="9"/>
  <c r="AC18" i="9" s="1"/>
  <c r="Z18" i="9"/>
  <c r="AD17" i="9"/>
  <c r="AC17" i="9" s="1"/>
  <c r="Z17" i="9"/>
  <c r="AA24" i="9"/>
  <c r="AE24" i="9" s="1"/>
  <c r="P29" i="9"/>
  <c r="K13" i="9"/>
  <c r="K17" i="9"/>
  <c r="K21" i="9"/>
  <c r="K25" i="9"/>
  <c r="K29" i="9"/>
  <c r="AC16" i="6" l="1"/>
  <c r="AC17" i="6"/>
  <c r="X13" i="6"/>
  <c r="Y13" i="6" s="1"/>
  <c r="AC13" i="6" s="1"/>
  <c r="Z11" i="6"/>
  <c r="Y11" i="6"/>
  <c r="AC11" i="6" s="1"/>
  <c r="U22" i="7"/>
  <c r="X25" i="7"/>
  <c r="Y67" i="5"/>
  <c r="Y12" i="6"/>
  <c r="AC12" i="6" s="1"/>
  <c r="Y29" i="5"/>
  <c r="T23" i="7"/>
  <c r="X23" i="7" s="1"/>
  <c r="Y44" i="5"/>
  <c r="T51" i="14" s="1"/>
  <c r="AA16" i="9"/>
  <c r="AE16" i="9" s="1"/>
  <c r="Y33" i="5"/>
  <c r="O39" i="14" s="1"/>
  <c r="AC29" i="4"/>
  <c r="AC19" i="4"/>
  <c r="Z11" i="14"/>
  <c r="Z31" i="14"/>
  <c r="Y24" i="4"/>
  <c r="Y21" i="5"/>
  <c r="AL11" i="14"/>
  <c r="AL31" i="14"/>
  <c r="AF51" i="14"/>
  <c r="Y30" i="4"/>
  <c r="AC30" i="4" s="1"/>
  <c r="T11" i="14"/>
  <c r="T21" i="14"/>
  <c r="AF21" i="14"/>
  <c r="AF31" i="14"/>
  <c r="Z41" i="14"/>
  <c r="Y28" i="5"/>
  <c r="AB39" i="14" s="1"/>
  <c r="Y68" i="5"/>
  <c r="T31" i="14"/>
  <c r="AF41" i="14"/>
  <c r="AA20" i="9"/>
  <c r="AE20" i="9" s="1"/>
  <c r="Y24" i="6"/>
  <c r="AC24" i="6" s="1"/>
  <c r="T41" i="14"/>
  <c r="Z21" i="14"/>
  <c r="AC25" i="6"/>
  <c r="Z66" i="5"/>
  <c r="Y66" i="5"/>
  <c r="Z40" i="5"/>
  <c r="Y40" i="5"/>
  <c r="G64" i="11"/>
  <c r="G65" i="11" s="1"/>
  <c r="P25" i="11" s="1"/>
  <c r="Z53" i="5"/>
  <c r="Y53" i="5"/>
  <c r="Z18" i="5"/>
  <c r="Y18" i="5"/>
  <c r="AB28" i="9"/>
  <c r="AA28" i="9"/>
  <c r="AE28" i="9" s="1"/>
  <c r="Z14" i="6"/>
  <c r="Y14" i="6"/>
  <c r="AC14" i="6" s="1"/>
  <c r="Y21" i="6"/>
  <c r="AC21" i="6" s="1"/>
  <c r="AC29" i="6"/>
  <c r="Y28" i="6"/>
  <c r="AC28" i="6" s="1"/>
  <c r="Z15" i="6"/>
  <c r="Y15" i="6"/>
  <c r="AC15" i="6" s="1"/>
  <c r="Z20" i="6"/>
  <c r="Y20" i="6"/>
  <c r="AC20" i="6" s="1"/>
  <c r="AF10" i="13"/>
  <c r="P8" i="13"/>
  <c r="N8" i="13"/>
  <c r="N24" i="13"/>
  <c r="AL32" i="13"/>
  <c r="T38" i="13"/>
  <c r="AB16" i="13"/>
  <c r="N18" i="13"/>
  <c r="Z42" i="13"/>
  <c r="M58" i="5"/>
  <c r="AJ40" i="13"/>
  <c r="L32" i="13"/>
  <c r="AJ8" i="13"/>
  <c r="R32" i="13"/>
  <c r="X16" i="13"/>
  <c r="AD32" i="13"/>
  <c r="AD8" i="13"/>
  <c r="L40" i="13"/>
  <c r="N26" i="13"/>
  <c r="AJ16" i="13"/>
  <c r="L8" i="13"/>
  <c r="R24" i="13"/>
  <c r="X40" i="13"/>
  <c r="Z10" i="13"/>
  <c r="AD40" i="13"/>
  <c r="P40" i="13"/>
  <c r="V8" i="13"/>
  <c r="N34" i="5"/>
  <c r="AD24" i="13"/>
  <c r="N34" i="13"/>
  <c r="AJ24" i="13"/>
  <c r="L16" i="13"/>
  <c r="R40" i="13"/>
  <c r="R16" i="13"/>
  <c r="X32" i="13"/>
  <c r="X8" i="13"/>
  <c r="AH16" i="13"/>
  <c r="V40" i="13"/>
  <c r="M34" i="5"/>
  <c r="AD16" i="13"/>
  <c r="N42" i="13"/>
  <c r="AJ32" i="13"/>
  <c r="L24" i="13"/>
  <c r="N10" i="13"/>
  <c r="T34" i="13"/>
  <c r="R8" i="13"/>
  <c r="AH32" i="13"/>
  <c r="T14" i="13"/>
  <c r="AF14" i="13"/>
  <c r="N38" i="13"/>
  <c r="Z8" i="13"/>
  <c r="T6" i="13"/>
  <c r="AF30" i="13"/>
  <c r="Z16" i="13"/>
  <c r="AL22" i="13"/>
  <c r="Z40" i="13"/>
  <c r="AB22" i="13"/>
  <c r="J30" i="13"/>
  <c r="AH22" i="13"/>
  <c r="J14" i="13"/>
  <c r="AH6" i="13"/>
  <c r="AB6" i="13"/>
  <c r="AB30" i="13"/>
  <c r="P22" i="13"/>
  <c r="P6" i="13"/>
  <c r="J38" i="13"/>
  <c r="AH30" i="13"/>
  <c r="AL30" i="13"/>
  <c r="V14" i="13"/>
  <c r="T40" i="13"/>
  <c r="R34" i="13"/>
  <c r="AB42" i="13"/>
  <c r="V26" i="13"/>
  <c r="Z38" i="13"/>
  <c r="Z22" i="13"/>
  <c r="Z14" i="13"/>
  <c r="P38" i="13"/>
  <c r="P14" i="13"/>
  <c r="AF16" i="13"/>
  <c r="T16" i="13"/>
  <c r="N32" i="13"/>
  <c r="AB38" i="13"/>
  <c r="J18" i="13"/>
  <c r="T22" i="13"/>
  <c r="AF22" i="13"/>
  <c r="N30" i="13"/>
  <c r="AL6" i="13"/>
  <c r="AF32" i="13"/>
  <c r="T8" i="13"/>
  <c r="N16" i="13"/>
  <c r="X38" i="13"/>
  <c r="N10" i="5"/>
  <c r="N46" i="5"/>
  <c r="AJ42" i="13"/>
  <c r="T30" i="13"/>
  <c r="J6" i="13"/>
  <c r="AB34" i="13"/>
  <c r="P30" i="13"/>
  <c r="AF6" i="13"/>
  <c r="AL38" i="13"/>
  <c r="V30" i="13"/>
  <c r="V22" i="13"/>
  <c r="N14" i="13"/>
  <c r="V6" i="13"/>
  <c r="AF24" i="13"/>
  <c r="Z24" i="13"/>
  <c r="T32" i="13"/>
  <c r="AL16" i="13"/>
  <c r="N40" i="13"/>
  <c r="AD42" i="13"/>
  <c r="M46" i="5"/>
  <c r="AJ10" i="13"/>
  <c r="X26" i="13"/>
  <c r="P34" i="13"/>
  <c r="P26" i="13"/>
  <c r="P18" i="13"/>
  <c r="J42" i="13"/>
  <c r="AH34" i="13"/>
  <c r="AH18" i="13"/>
  <c r="L34" i="13"/>
  <c r="V34" i="13"/>
  <c r="V10" i="13"/>
  <c r="AB26" i="13"/>
  <c r="AB18" i="13"/>
  <c r="AH42" i="13"/>
  <c r="J34" i="13"/>
  <c r="L18" i="13"/>
  <c r="AD10" i="13"/>
  <c r="X34" i="13"/>
  <c r="AB20" i="13"/>
  <c r="L14" i="13"/>
  <c r="P10" i="13"/>
  <c r="AB10" i="13"/>
  <c r="P42" i="13"/>
  <c r="V44" i="13"/>
  <c r="AB14" i="13"/>
  <c r="V42" i="13"/>
  <c r="AH38" i="13"/>
  <c r="Z30" i="13"/>
  <c r="J22" i="13"/>
  <c r="AH14" i="13"/>
  <c r="Z6" i="13"/>
  <c r="AF38" i="13"/>
  <c r="V38" i="13"/>
  <c r="J26" i="13"/>
  <c r="N22" i="13"/>
  <c r="AL14" i="13"/>
  <c r="J10" i="13"/>
  <c r="N6" i="13"/>
  <c r="AF8" i="13"/>
  <c r="AF40" i="13"/>
  <c r="Z32" i="13"/>
  <c r="T24" i="13"/>
  <c r="AL8" i="13"/>
  <c r="AL24" i="13"/>
  <c r="J20" i="13"/>
  <c r="AD14" i="13"/>
  <c r="N22" i="5"/>
  <c r="R26" i="13"/>
  <c r="AJ26" i="13"/>
  <c r="AD34" i="13"/>
  <c r="AB44" i="13"/>
  <c r="P28" i="13"/>
  <c r="AH28" i="13"/>
  <c r="AD38" i="13"/>
  <c r="R22" i="13"/>
  <c r="AJ22" i="13"/>
  <c r="V18" i="13"/>
  <c r="AH26" i="13"/>
  <c r="V12" i="13"/>
  <c r="P36" i="13"/>
  <c r="J36" i="13"/>
  <c r="X6" i="13"/>
  <c r="R30" i="13"/>
  <c r="L30" i="13"/>
  <c r="R10" i="13"/>
  <c r="R42" i="13"/>
  <c r="AJ18" i="13"/>
  <c r="AJ34" i="13"/>
  <c r="AD18" i="13"/>
  <c r="X10" i="13"/>
  <c r="X42" i="13"/>
  <c r="N64" i="5"/>
  <c r="AB12" i="13"/>
  <c r="V36" i="13"/>
  <c r="AH12" i="13"/>
  <c r="AH44" i="13"/>
  <c r="AD6" i="13"/>
  <c r="X30" i="13"/>
  <c r="AJ6" i="13"/>
  <c r="AJ38" i="13"/>
  <c r="N52" i="5"/>
  <c r="R18" i="13"/>
  <c r="L10" i="13"/>
  <c r="L26" i="13"/>
  <c r="L42" i="13"/>
  <c r="AD26" i="13"/>
  <c r="X18" i="13"/>
  <c r="T26" i="13"/>
  <c r="Z18" i="13"/>
  <c r="N28" i="5"/>
  <c r="AF26" i="13"/>
  <c r="AL42" i="13"/>
  <c r="AL34" i="13"/>
  <c r="AL26" i="13"/>
  <c r="AL18" i="13"/>
  <c r="AL10" i="13"/>
  <c r="T18" i="13"/>
  <c r="Z26" i="13"/>
  <c r="P24" i="13"/>
  <c r="AH8" i="13"/>
  <c r="AH24" i="13"/>
  <c r="AH40" i="13"/>
  <c r="AB32" i="13"/>
  <c r="V24" i="13"/>
  <c r="AB28" i="13"/>
  <c r="V20" i="13"/>
  <c r="P12" i="13"/>
  <c r="P44" i="13"/>
  <c r="AH20" i="13"/>
  <c r="AH36" i="13"/>
  <c r="AD22" i="13"/>
  <c r="X14" i="13"/>
  <c r="R6" i="13"/>
  <c r="R38" i="13"/>
  <c r="AJ14" i="13"/>
  <c r="AJ30" i="13"/>
  <c r="AF42" i="13"/>
  <c r="AF34" i="13"/>
  <c r="P16" i="13"/>
  <c r="J8" i="13"/>
  <c r="J24" i="13"/>
  <c r="J40" i="13"/>
  <c r="AB24" i="13"/>
  <c r="V16" i="13"/>
  <c r="AF18" i="13"/>
  <c r="T42" i="13"/>
  <c r="T10" i="13"/>
  <c r="Z34" i="13"/>
  <c r="P32" i="13"/>
  <c r="J16" i="13"/>
  <c r="J32" i="13"/>
  <c r="AB8" i="13"/>
  <c r="AB40" i="13"/>
  <c r="V32" i="13"/>
  <c r="N16" i="5"/>
  <c r="AB36" i="13"/>
  <c r="V28" i="13"/>
  <c r="P20" i="13"/>
  <c r="J12" i="13"/>
  <c r="J28" i="13"/>
  <c r="J44" i="13"/>
  <c r="AD30" i="13"/>
  <c r="X22" i="13"/>
  <c r="R14" i="13"/>
  <c r="L6" i="13"/>
  <c r="L22" i="13"/>
  <c r="L38" i="13"/>
  <c r="M40" i="5"/>
  <c r="N40" i="5"/>
  <c r="Z18" i="6"/>
  <c r="Y18" i="6"/>
  <c r="AC18" i="6" s="1"/>
  <c r="Y14" i="5"/>
  <c r="Z14" i="5"/>
  <c r="Z27" i="5"/>
  <c r="Y27" i="5"/>
  <c r="Y22" i="5"/>
  <c r="Z22" i="5"/>
  <c r="AF47" i="14"/>
  <c r="T47" i="14"/>
  <c r="AL47" i="14"/>
  <c r="N47" i="14"/>
  <c r="T37" i="14"/>
  <c r="N37" i="14"/>
  <c r="AL37" i="14"/>
  <c r="Z37" i="14"/>
  <c r="AL27" i="14"/>
  <c r="Z27" i="14"/>
  <c r="N27" i="14"/>
  <c r="AL17" i="14"/>
  <c r="Z17" i="14"/>
  <c r="N17" i="14"/>
  <c r="AF27" i="14"/>
  <c r="T17" i="14"/>
  <c r="AL7" i="14"/>
  <c r="Z7" i="14"/>
  <c r="N7" i="14"/>
  <c r="Z47" i="14"/>
  <c r="AF37" i="14"/>
  <c r="T27" i="14"/>
  <c r="AF17" i="14"/>
  <c r="T7" i="14"/>
  <c r="AF7" i="14"/>
  <c r="AC20" i="5"/>
  <c r="Y25" i="4"/>
  <c r="AC25" i="4" s="1"/>
  <c r="Z25" i="4"/>
  <c r="Y17" i="4"/>
  <c r="AC17" i="4" s="1"/>
  <c r="Z17" i="4"/>
  <c r="X18" i="4" s="1"/>
  <c r="Y26" i="6"/>
  <c r="AC26" i="6" s="1"/>
  <c r="Z26" i="6"/>
  <c r="Z11" i="5"/>
  <c r="Y11" i="5"/>
  <c r="AB53" i="14"/>
  <c r="P53" i="14"/>
  <c r="AH53" i="14"/>
  <c r="AH43" i="14"/>
  <c r="P43" i="14"/>
  <c r="J43" i="14"/>
  <c r="AB33" i="14"/>
  <c r="P33" i="14"/>
  <c r="V53" i="14"/>
  <c r="J53" i="14"/>
  <c r="AH33" i="14"/>
  <c r="J33" i="14"/>
  <c r="AB43" i="14"/>
  <c r="AH23" i="14"/>
  <c r="V23" i="14"/>
  <c r="J23" i="14"/>
  <c r="V33" i="14"/>
  <c r="P23" i="14"/>
  <c r="AH13" i="14"/>
  <c r="V13" i="14"/>
  <c r="J13" i="14"/>
  <c r="V43" i="14"/>
  <c r="AB23" i="14"/>
  <c r="AB13" i="14"/>
  <c r="P13" i="14"/>
  <c r="AC52" i="5"/>
  <c r="Y39" i="5"/>
  <c r="Z39" i="5"/>
  <c r="AA14" i="9"/>
  <c r="AE14" i="9" s="1"/>
  <c r="AB14" i="9"/>
  <c r="Z48" i="5"/>
  <c r="Y48" i="5"/>
  <c r="AB47" i="14"/>
  <c r="P47" i="14"/>
  <c r="V47" i="14"/>
  <c r="AH47" i="14"/>
  <c r="J47" i="14"/>
  <c r="AH37" i="14"/>
  <c r="AB37" i="14"/>
  <c r="P37" i="14"/>
  <c r="AH27" i="14"/>
  <c r="V27" i="14"/>
  <c r="J27" i="14"/>
  <c r="AH17" i="14"/>
  <c r="V17" i="14"/>
  <c r="J17" i="14"/>
  <c r="V37" i="14"/>
  <c r="P27" i="14"/>
  <c r="AB17" i="14"/>
  <c r="AH7" i="14"/>
  <c r="V7" i="14"/>
  <c r="J7" i="14"/>
  <c r="J37" i="14"/>
  <c r="AB27" i="14"/>
  <c r="P17" i="14"/>
  <c r="AB7" i="14"/>
  <c r="P7" i="14"/>
  <c r="AC16" i="5"/>
  <c r="Z36" i="5"/>
  <c r="Y36" i="5"/>
  <c r="Y51" i="5"/>
  <c r="Z51" i="5"/>
  <c r="Y62" i="5"/>
  <c r="Z62" i="5"/>
  <c r="AM51" i="14"/>
  <c r="AA51" i="14"/>
  <c r="O51" i="14"/>
  <c r="AG51" i="14"/>
  <c r="U51" i="14"/>
  <c r="AM41" i="14"/>
  <c r="AA41" i="14"/>
  <c r="O41" i="14"/>
  <c r="AG41" i="14"/>
  <c r="U41" i="14"/>
  <c r="AM31" i="14"/>
  <c r="AA31" i="14"/>
  <c r="O31" i="14"/>
  <c r="AM21" i="14"/>
  <c r="AA21" i="14"/>
  <c r="O21" i="14"/>
  <c r="AG31" i="14"/>
  <c r="U21" i="14"/>
  <c r="AM11" i="14"/>
  <c r="AA11" i="14"/>
  <c r="O11" i="14"/>
  <c r="U31" i="14"/>
  <c r="AG21" i="14"/>
  <c r="U11" i="14"/>
  <c r="AG11" i="14"/>
  <c r="AC45" i="5"/>
  <c r="Z31" i="6"/>
  <c r="Y31" i="6"/>
  <c r="AC31" i="6" s="1"/>
  <c r="Z63" i="5"/>
  <c r="Y63" i="5"/>
  <c r="Z59" i="5"/>
  <c r="Y59" i="5"/>
  <c r="Z13" i="5"/>
  <c r="Y13" i="5"/>
  <c r="Y26" i="4"/>
  <c r="AC26" i="4" s="1"/>
  <c r="Z26" i="4"/>
  <c r="AA25" i="9"/>
  <c r="AE25" i="9" s="1"/>
  <c r="AB25" i="9"/>
  <c r="Z15" i="5"/>
  <c r="Y15" i="5"/>
  <c r="Z47" i="5"/>
  <c r="Y47" i="5"/>
  <c r="Z24" i="5"/>
  <c r="Y24" i="5"/>
  <c r="Z27" i="4"/>
  <c r="Y27" i="4"/>
  <c r="AC27" i="4" s="1"/>
  <c r="AA18" i="9"/>
  <c r="AE18" i="9" s="1"/>
  <c r="AB18" i="9"/>
  <c r="AJ53" i="14"/>
  <c r="X53" i="14"/>
  <c r="L53" i="14"/>
  <c r="R53" i="14"/>
  <c r="AD53" i="14"/>
  <c r="AD43" i="14"/>
  <c r="AJ33" i="14"/>
  <c r="X33" i="14"/>
  <c r="L33" i="14"/>
  <c r="R43" i="14"/>
  <c r="R33" i="14"/>
  <c r="AD23" i="14"/>
  <c r="R23" i="14"/>
  <c r="AJ43" i="14"/>
  <c r="L43" i="14"/>
  <c r="X23" i="14"/>
  <c r="AD13" i="14"/>
  <c r="R13" i="14"/>
  <c r="X43" i="14"/>
  <c r="AD33" i="14"/>
  <c r="AJ23" i="14"/>
  <c r="L23" i="14"/>
  <c r="L13" i="14"/>
  <c r="X13" i="14"/>
  <c r="AJ13" i="14"/>
  <c r="AC54" i="5"/>
  <c r="Z34" i="5"/>
  <c r="Y34" i="5"/>
  <c r="AF49" i="14"/>
  <c r="T49" i="14"/>
  <c r="Z49" i="14"/>
  <c r="AL49" i="14"/>
  <c r="N49" i="14"/>
  <c r="AL39" i="14"/>
  <c r="AF39" i="14"/>
  <c r="T39" i="14"/>
  <c r="AL29" i="14"/>
  <c r="Z29" i="14"/>
  <c r="N29" i="14"/>
  <c r="AL19" i="14"/>
  <c r="Z19" i="14"/>
  <c r="N19" i="14"/>
  <c r="Z39" i="14"/>
  <c r="T29" i="14"/>
  <c r="AF19" i="14"/>
  <c r="AL9" i="14"/>
  <c r="Z9" i="14"/>
  <c r="N9" i="14"/>
  <c r="N39" i="14"/>
  <c r="AF29" i="14"/>
  <c r="T19" i="14"/>
  <c r="AF9" i="14"/>
  <c r="T9" i="14"/>
  <c r="AC32" i="5"/>
  <c r="AA30" i="9"/>
  <c r="AE30" i="9" s="1"/>
  <c r="AB30" i="9"/>
  <c r="O49" i="14"/>
  <c r="U49" i="14"/>
  <c r="AA39" i="14"/>
  <c r="AM29" i="14"/>
  <c r="O29" i="14"/>
  <c r="AA19" i="14"/>
  <c r="AM9" i="14"/>
  <c r="O9" i="14"/>
  <c r="U19" i="14"/>
  <c r="AC33" i="5"/>
  <c r="AM55" i="14"/>
  <c r="AA55" i="14"/>
  <c r="O55" i="14"/>
  <c r="AM45" i="14"/>
  <c r="AA45" i="14"/>
  <c r="O45" i="14"/>
  <c r="AG55" i="14"/>
  <c r="U55" i="14"/>
  <c r="AG45" i="14"/>
  <c r="U45" i="14"/>
  <c r="AM35" i="14"/>
  <c r="AA35" i="14"/>
  <c r="O35" i="14"/>
  <c r="AM25" i="14"/>
  <c r="AA25" i="14"/>
  <c r="O25" i="14"/>
  <c r="AM15" i="14"/>
  <c r="AA15" i="14"/>
  <c r="U35" i="14"/>
  <c r="U25" i="14"/>
  <c r="AG15" i="14"/>
  <c r="O15" i="14"/>
  <c r="AG25" i="14"/>
  <c r="U15" i="14"/>
  <c r="AG35" i="14"/>
  <c r="AC69" i="5"/>
  <c r="AA21" i="9"/>
  <c r="AE21" i="9" s="1"/>
  <c r="AB21" i="9"/>
  <c r="Z22" i="6"/>
  <c r="Y22" i="6"/>
  <c r="AC22" i="6" s="1"/>
  <c r="Z61" i="5"/>
  <c r="Y61" i="5"/>
  <c r="Y19" i="6"/>
  <c r="AC19" i="6" s="1"/>
  <c r="Z19" i="6"/>
  <c r="AE55" i="14"/>
  <c r="S55" i="14"/>
  <c r="AE45" i="14"/>
  <c r="S45" i="14"/>
  <c r="AK55" i="14"/>
  <c r="Y55" i="14"/>
  <c r="M55" i="14"/>
  <c r="AK45" i="14"/>
  <c r="Y45" i="14"/>
  <c r="M45" i="14"/>
  <c r="AE35" i="14"/>
  <c r="S35" i="14"/>
  <c r="AE25" i="14"/>
  <c r="S25" i="14"/>
  <c r="AE15" i="14"/>
  <c r="AK35" i="14"/>
  <c r="M35" i="14"/>
  <c r="AK25" i="14"/>
  <c r="M25" i="14"/>
  <c r="Y15" i="14"/>
  <c r="S15" i="14"/>
  <c r="Y35" i="14"/>
  <c r="Y25" i="14"/>
  <c r="AK15" i="14"/>
  <c r="M15" i="14"/>
  <c r="AC67" i="5"/>
  <c r="Y60" i="5"/>
  <c r="Z60" i="5"/>
  <c r="AI51" i="14"/>
  <c r="W51" i="14"/>
  <c r="K51" i="14"/>
  <c r="AC51" i="14"/>
  <c r="Q51" i="14"/>
  <c r="AI41" i="14"/>
  <c r="W41" i="14"/>
  <c r="K41" i="14"/>
  <c r="Q41" i="14"/>
  <c r="AI31" i="14"/>
  <c r="W31" i="14"/>
  <c r="K31" i="14"/>
  <c r="AI21" i="14"/>
  <c r="W21" i="14"/>
  <c r="K21" i="14"/>
  <c r="Q31" i="14"/>
  <c r="AC21" i="14"/>
  <c r="AI11" i="14"/>
  <c r="W11" i="14"/>
  <c r="K11" i="14"/>
  <c r="AC41" i="14"/>
  <c r="AC31" i="14"/>
  <c r="Q21" i="14"/>
  <c r="AC11" i="14"/>
  <c r="Q11" i="14"/>
  <c r="AC41" i="5"/>
  <c r="AE47" i="14"/>
  <c r="S47" i="14"/>
  <c r="AK47" i="14"/>
  <c r="Y47" i="14"/>
  <c r="M47" i="14"/>
  <c r="AE37" i="14"/>
  <c r="S37" i="14"/>
  <c r="Y37" i="14"/>
  <c r="M37" i="14"/>
  <c r="AE27" i="14"/>
  <c r="S27" i="14"/>
  <c r="AE17" i="14"/>
  <c r="S17" i="14"/>
  <c r="AK37" i="14"/>
  <c r="Y27" i="14"/>
  <c r="AK17" i="14"/>
  <c r="M17" i="14"/>
  <c r="AE7" i="14"/>
  <c r="S7" i="14"/>
  <c r="AK27" i="14"/>
  <c r="M27" i="14"/>
  <c r="Y17" i="14"/>
  <c r="AK7" i="14"/>
  <c r="M7" i="14"/>
  <c r="Y7" i="14"/>
  <c r="AC19" i="5"/>
  <c r="Y12" i="5"/>
  <c r="Z12" i="5"/>
  <c r="Z30" i="6"/>
  <c r="Y30" i="6"/>
  <c r="AC30" i="6" s="1"/>
  <c r="AF55" i="14"/>
  <c r="T55" i="14"/>
  <c r="AF45" i="14"/>
  <c r="T45" i="14"/>
  <c r="AL55" i="14"/>
  <c r="N45" i="14"/>
  <c r="AF35" i="14"/>
  <c r="T35" i="14"/>
  <c r="Z55" i="14"/>
  <c r="AL45" i="14"/>
  <c r="N55" i="14"/>
  <c r="AL35" i="14"/>
  <c r="N35" i="14"/>
  <c r="AL25" i="14"/>
  <c r="Z25" i="14"/>
  <c r="N25" i="14"/>
  <c r="AL15" i="14"/>
  <c r="Z15" i="14"/>
  <c r="Z45" i="14"/>
  <c r="Z35" i="14"/>
  <c r="T25" i="14"/>
  <c r="AF15" i="14"/>
  <c r="N15" i="14"/>
  <c r="AF25" i="14"/>
  <c r="T15" i="14"/>
  <c r="AC68" i="5"/>
  <c r="AE53" i="14"/>
  <c r="S53" i="14"/>
  <c r="AK53" i="14"/>
  <c r="Y53" i="14"/>
  <c r="M53" i="14"/>
  <c r="AE43" i="14"/>
  <c r="S43" i="14"/>
  <c r="Y43" i="14"/>
  <c r="AE33" i="14"/>
  <c r="S33" i="14"/>
  <c r="AE23" i="14"/>
  <c r="S23" i="14"/>
  <c r="Y33" i="14"/>
  <c r="AK43" i="14"/>
  <c r="M43" i="14"/>
  <c r="Y23" i="14"/>
  <c r="AE13" i="14"/>
  <c r="S13" i="14"/>
  <c r="AK33" i="14"/>
  <c r="AK23" i="14"/>
  <c r="M23" i="14"/>
  <c r="AK13" i="14"/>
  <c r="Y13" i="14"/>
  <c r="M13" i="14"/>
  <c r="M33" i="14"/>
  <c r="AC55" i="5"/>
  <c r="AI49" i="14"/>
  <c r="W49" i="14"/>
  <c r="K49" i="14"/>
  <c r="AC49" i="14"/>
  <c r="Q49" i="14"/>
  <c r="AI39" i="14"/>
  <c r="W39" i="14"/>
  <c r="K39" i="14"/>
  <c r="AC39" i="14"/>
  <c r="Q39" i="14"/>
  <c r="AI29" i="14"/>
  <c r="W29" i="14"/>
  <c r="K29" i="14"/>
  <c r="AI19" i="14"/>
  <c r="W19" i="14"/>
  <c r="K19" i="14"/>
  <c r="AC29" i="14"/>
  <c r="Q19" i="14"/>
  <c r="AI9" i="14"/>
  <c r="W9" i="14"/>
  <c r="K9" i="14"/>
  <c r="Q29" i="14"/>
  <c r="AC19" i="14"/>
  <c r="Q9" i="14"/>
  <c r="AC9" i="14"/>
  <c r="AC29" i="5"/>
  <c r="Z25" i="5"/>
  <c r="Y25" i="5"/>
  <c r="Z23" i="5"/>
  <c r="Y23" i="5"/>
  <c r="Y21" i="4"/>
  <c r="AC21" i="4" s="1"/>
  <c r="Z21" i="4"/>
  <c r="Z27" i="6"/>
  <c r="Y27" i="6"/>
  <c r="AC27" i="6" s="1"/>
  <c r="AI55" i="14"/>
  <c r="W55" i="14"/>
  <c r="K55" i="14"/>
  <c r="AI45" i="14"/>
  <c r="W45" i="14"/>
  <c r="K45" i="14"/>
  <c r="AC55" i="14"/>
  <c r="Q55" i="14"/>
  <c r="AC45" i="14"/>
  <c r="Q45" i="14"/>
  <c r="AI35" i="14"/>
  <c r="W35" i="14"/>
  <c r="K35" i="14"/>
  <c r="AI25" i="14"/>
  <c r="W25" i="14"/>
  <c r="K25" i="14"/>
  <c r="AI15" i="14"/>
  <c r="W15" i="14"/>
  <c r="AC35" i="14"/>
  <c r="AC25" i="14"/>
  <c r="K15" i="14"/>
  <c r="Q25" i="14"/>
  <c r="AC15" i="14"/>
  <c r="Q15" i="14"/>
  <c r="Q35" i="14"/>
  <c r="AC65" i="5"/>
  <c r="Y58" i="5"/>
  <c r="Z58" i="5"/>
  <c r="AE51" i="14"/>
  <c r="S51" i="14"/>
  <c r="AK51" i="14"/>
  <c r="Y51" i="14"/>
  <c r="M51" i="14"/>
  <c r="AE41" i="14"/>
  <c r="S41" i="14"/>
  <c r="AK41" i="14"/>
  <c r="Y41" i="14"/>
  <c r="AE31" i="14"/>
  <c r="S31" i="14"/>
  <c r="AE21" i="14"/>
  <c r="S21" i="14"/>
  <c r="M41" i="14"/>
  <c r="Y31" i="14"/>
  <c r="AK21" i="14"/>
  <c r="M21" i="14"/>
  <c r="AE11" i="14"/>
  <c r="S11" i="14"/>
  <c r="AK31" i="14"/>
  <c r="M31" i="14"/>
  <c r="Y21" i="14"/>
  <c r="AK11" i="14"/>
  <c r="M11" i="14"/>
  <c r="Y11" i="14"/>
  <c r="AC43" i="5"/>
  <c r="Y10" i="5"/>
  <c r="Z10" i="5"/>
  <c r="Z26" i="5"/>
  <c r="Y26" i="5"/>
  <c r="AA26" i="9"/>
  <c r="AE26" i="9" s="1"/>
  <c r="AB26" i="9"/>
  <c r="AM47" i="14"/>
  <c r="AA47" i="14"/>
  <c r="O47" i="14"/>
  <c r="AG47" i="14"/>
  <c r="U47" i="14"/>
  <c r="AM37" i="14"/>
  <c r="AA37" i="14"/>
  <c r="O37" i="14"/>
  <c r="AM27" i="14"/>
  <c r="AA27" i="14"/>
  <c r="O27" i="14"/>
  <c r="AM17" i="14"/>
  <c r="AA17" i="14"/>
  <c r="O17" i="14"/>
  <c r="AG27" i="14"/>
  <c r="U17" i="14"/>
  <c r="AM7" i="14"/>
  <c r="AA7" i="14"/>
  <c r="O7" i="14"/>
  <c r="U37" i="14"/>
  <c r="AG37" i="14"/>
  <c r="U27" i="14"/>
  <c r="AG17" i="14"/>
  <c r="U7" i="14"/>
  <c r="AG7" i="14"/>
  <c r="AC21" i="5"/>
  <c r="Z46" i="5"/>
  <c r="Y46" i="5"/>
  <c r="Y28" i="4"/>
  <c r="AC28" i="4" s="1"/>
  <c r="Z28" i="4"/>
  <c r="Y22" i="4"/>
  <c r="AC22" i="4" s="1"/>
  <c r="Z22" i="4"/>
  <c r="AA17" i="9"/>
  <c r="AE17" i="9" s="1"/>
  <c r="AB17" i="9"/>
  <c r="Y37" i="5"/>
  <c r="Z37" i="5"/>
  <c r="Y35" i="5"/>
  <c r="Z35" i="5"/>
  <c r="J49" i="14"/>
  <c r="AH39" i="14"/>
  <c r="J29" i="14"/>
  <c r="V19" i="14"/>
  <c r="V9" i="14"/>
  <c r="P39" i="14"/>
  <c r="AA29" i="9"/>
  <c r="AE29" i="9" s="1"/>
  <c r="AB29" i="9"/>
  <c r="AA13" i="9"/>
  <c r="AE13" i="9" s="1"/>
  <c r="AB13" i="9"/>
  <c r="AB11" i="9"/>
  <c r="Z12" i="9" s="1"/>
  <c r="AA11" i="9"/>
  <c r="AE11" i="9" s="1"/>
  <c r="AB55" i="14"/>
  <c r="P55" i="14"/>
  <c r="AB45" i="14"/>
  <c r="P45" i="14"/>
  <c r="V55" i="14"/>
  <c r="AH45" i="14"/>
  <c r="AH55" i="14"/>
  <c r="J45" i="14"/>
  <c r="AB35" i="14"/>
  <c r="P35" i="14"/>
  <c r="V35" i="14"/>
  <c r="J55" i="14"/>
  <c r="AH25" i="14"/>
  <c r="V25" i="14"/>
  <c r="J25" i="14"/>
  <c r="AH15" i="14"/>
  <c r="V15" i="14"/>
  <c r="J35" i="14"/>
  <c r="V45" i="14"/>
  <c r="AB25" i="14"/>
  <c r="J15" i="14"/>
  <c r="AH35" i="14"/>
  <c r="P25" i="14"/>
  <c r="AB15" i="14"/>
  <c r="P15" i="14"/>
  <c r="AC64" i="5"/>
  <c r="Z50" i="5"/>
  <c r="Y50" i="5"/>
  <c r="AJ51" i="14"/>
  <c r="X51" i="14"/>
  <c r="L51" i="14"/>
  <c r="AD51" i="14"/>
  <c r="L41" i="14"/>
  <c r="R51" i="14"/>
  <c r="AJ41" i="14"/>
  <c r="X41" i="14"/>
  <c r="AD31" i="14"/>
  <c r="R31" i="14"/>
  <c r="AD21" i="14"/>
  <c r="R21" i="14"/>
  <c r="AD41" i="14"/>
  <c r="X31" i="14"/>
  <c r="AJ21" i="14"/>
  <c r="L21" i="14"/>
  <c r="AD11" i="14"/>
  <c r="R11" i="14"/>
  <c r="R41" i="14"/>
  <c r="AJ31" i="14"/>
  <c r="L31" i="14"/>
  <c r="X21" i="14"/>
  <c r="AJ11" i="14"/>
  <c r="L11" i="14"/>
  <c r="X11" i="14"/>
  <c r="AC42" i="5"/>
  <c r="Z38" i="5"/>
  <c r="Y38" i="5"/>
  <c r="AC23" i="4"/>
  <c r="AA22" i="9"/>
  <c r="AE22" i="9" s="1"/>
  <c r="AB22" i="9"/>
  <c r="Z23" i="6"/>
  <c r="Y23" i="6"/>
  <c r="AC23" i="6" s="1"/>
  <c r="Z49" i="5"/>
  <c r="Y49" i="5"/>
  <c r="AF53" i="14"/>
  <c r="T53" i="14"/>
  <c r="N53" i="14"/>
  <c r="AL43" i="14"/>
  <c r="Z53" i="14"/>
  <c r="Z43" i="14"/>
  <c r="AF33" i="14"/>
  <c r="T33" i="14"/>
  <c r="AF43" i="14"/>
  <c r="T43" i="14"/>
  <c r="N43" i="14"/>
  <c r="Z33" i="14"/>
  <c r="AL23" i="14"/>
  <c r="Z23" i="14"/>
  <c r="N23" i="14"/>
  <c r="AL33" i="14"/>
  <c r="AL53" i="14"/>
  <c r="AF23" i="14"/>
  <c r="AL13" i="14"/>
  <c r="Z13" i="14"/>
  <c r="N13" i="14"/>
  <c r="N33" i="14"/>
  <c r="T23" i="14"/>
  <c r="T13" i="14"/>
  <c r="AF13" i="14"/>
  <c r="AC56" i="5"/>
  <c r="AJ49" i="14"/>
  <c r="X49" i="14"/>
  <c r="L49" i="14"/>
  <c r="R49" i="14"/>
  <c r="X39" i="14"/>
  <c r="R39" i="14"/>
  <c r="L39" i="14"/>
  <c r="AD39" i="14"/>
  <c r="AD29" i="14"/>
  <c r="R29" i="14"/>
  <c r="AD19" i="14"/>
  <c r="R19" i="14"/>
  <c r="AD49" i="14"/>
  <c r="AJ29" i="14"/>
  <c r="L29" i="14"/>
  <c r="X19" i="14"/>
  <c r="AD9" i="14"/>
  <c r="R9" i="14"/>
  <c r="AJ39" i="14"/>
  <c r="X29" i="14"/>
  <c r="AJ19" i="14"/>
  <c r="L19" i="14"/>
  <c r="X9" i="14"/>
  <c r="AJ9" i="14"/>
  <c r="L9" i="14"/>
  <c r="AC30" i="5"/>
  <c r="AI47" i="14"/>
  <c r="W47" i="14"/>
  <c r="K47" i="14"/>
  <c r="AC47" i="14"/>
  <c r="Q47" i="14"/>
  <c r="AI37" i="14"/>
  <c r="W37" i="14"/>
  <c r="K37" i="14"/>
  <c r="AC37" i="14"/>
  <c r="Q37" i="14"/>
  <c r="AI27" i="14"/>
  <c r="W27" i="14"/>
  <c r="K27" i="14"/>
  <c r="AI17" i="14"/>
  <c r="W17" i="14"/>
  <c r="K17" i="14"/>
  <c r="Q27" i="14"/>
  <c r="AC17" i="14"/>
  <c r="AI7" i="14"/>
  <c r="W7" i="14"/>
  <c r="K7" i="14"/>
  <c r="AC27" i="14"/>
  <c r="Q17" i="14"/>
  <c r="AC7" i="14"/>
  <c r="Q7" i="14"/>
  <c r="AC17" i="5"/>
  <c r="AC24" i="4"/>
  <c r="AB18" i="4"/>
  <c r="AA18" i="4" s="1"/>
  <c r="Z13" i="6" l="1"/>
  <c r="J9" i="14"/>
  <c r="AH19" i="14"/>
  <c r="V49" i="14"/>
  <c r="AG29" i="14"/>
  <c r="AM19" i="14"/>
  <c r="AM39" i="14"/>
  <c r="AC28" i="5"/>
  <c r="AH9" i="14"/>
  <c r="V29" i="14"/>
  <c r="P49" i="14"/>
  <c r="AA9" i="14"/>
  <c r="AA29" i="14"/>
  <c r="AG49" i="14"/>
  <c r="AL41" i="14"/>
  <c r="N31" i="14"/>
  <c r="AL21" i="14"/>
  <c r="N11" i="14"/>
  <c r="AL51" i="14"/>
  <c r="N51" i="14"/>
  <c r="Z51" i="14"/>
  <c r="AB9" i="14"/>
  <c r="P19" i="14"/>
  <c r="AH29" i="14"/>
  <c r="AB49" i="14"/>
  <c r="AB29" i="14"/>
  <c r="AG19" i="14"/>
  <c r="U39" i="14"/>
  <c r="AA49" i="14"/>
  <c r="P9" i="14"/>
  <c r="J39" i="14"/>
  <c r="AB19" i="14"/>
  <c r="AH49" i="14"/>
  <c r="V39" i="14"/>
  <c r="U9" i="14"/>
  <c r="U29" i="14"/>
  <c r="AG39" i="14"/>
  <c r="AM49" i="14"/>
  <c r="AF11" i="14"/>
  <c r="AC44" i="5"/>
  <c r="P29" i="14"/>
  <c r="J19" i="14"/>
  <c r="AG9" i="14"/>
  <c r="O19" i="14"/>
  <c r="N21" i="14"/>
  <c r="N41" i="14"/>
  <c r="J41" i="14"/>
  <c r="P31" i="14"/>
  <c r="AB11" i="14"/>
  <c r="AB41" i="14"/>
  <c r="AB51" i="14"/>
  <c r="AH41" i="14"/>
  <c r="AB21" i="14"/>
  <c r="P11" i="14"/>
  <c r="AC40" i="5"/>
  <c r="P51" i="14"/>
  <c r="AH31" i="14"/>
  <c r="AH11" i="14"/>
  <c r="J51" i="14"/>
  <c r="V31" i="14"/>
  <c r="V11" i="14"/>
  <c r="V51" i="14"/>
  <c r="J31" i="14"/>
  <c r="J11" i="14"/>
  <c r="V41" i="14"/>
  <c r="V21" i="14"/>
  <c r="AB31" i="14"/>
  <c r="AH21" i="14"/>
  <c r="P41" i="14"/>
  <c r="J21" i="14"/>
  <c r="P21" i="14"/>
  <c r="AH51" i="14"/>
  <c r="AJ55" i="14"/>
  <c r="AD45" i="14"/>
  <c r="AD15" i="14"/>
  <c r="L15" i="14"/>
  <c r="X55" i="14"/>
  <c r="AD55" i="14"/>
  <c r="AJ25" i="14"/>
  <c r="L55" i="14"/>
  <c r="AJ35" i="14"/>
  <c r="L25" i="14"/>
  <c r="AJ45" i="14"/>
  <c r="X35" i="14"/>
  <c r="X15" i="14"/>
  <c r="AC66" i="5"/>
  <c r="X45" i="14"/>
  <c r="L35" i="14"/>
  <c r="R15" i="14"/>
  <c r="L45" i="14"/>
  <c r="AD35" i="14"/>
  <c r="R35" i="14"/>
  <c r="R45" i="14"/>
  <c r="AD25" i="14"/>
  <c r="X25" i="14"/>
  <c r="R55" i="14"/>
  <c r="R25" i="14"/>
  <c r="AJ15" i="14"/>
  <c r="W53" i="14"/>
  <c r="K53" i="14"/>
  <c r="K33" i="14"/>
  <c r="AI13" i="14"/>
  <c r="AC53" i="14"/>
  <c r="AC43" i="14"/>
  <c r="W13" i="14"/>
  <c r="Q53" i="14"/>
  <c r="AI23" i="14"/>
  <c r="K13" i="14"/>
  <c r="AI43" i="14"/>
  <c r="W23" i="14"/>
  <c r="AC23" i="14"/>
  <c r="W43" i="14"/>
  <c r="K23" i="14"/>
  <c r="AC13" i="14"/>
  <c r="AC53" i="5"/>
  <c r="K43" i="14"/>
  <c r="Q43" i="14"/>
  <c r="Q13" i="14"/>
  <c r="AI53" i="14"/>
  <c r="AI33" i="14"/>
  <c r="Q33" i="14"/>
  <c r="AC33" i="14"/>
  <c r="W33" i="14"/>
  <c r="Q23" i="14"/>
  <c r="L47" i="14"/>
  <c r="AD17" i="14"/>
  <c r="L37" i="14"/>
  <c r="R47" i="14"/>
  <c r="R17" i="14"/>
  <c r="AJ27" i="14"/>
  <c r="AJ37" i="14"/>
  <c r="X27" i="14"/>
  <c r="L27" i="14"/>
  <c r="AD37" i="14"/>
  <c r="AJ17" i="14"/>
  <c r="X17" i="14"/>
  <c r="AC18" i="5"/>
  <c r="X37" i="14"/>
  <c r="L17" i="14"/>
  <c r="AJ7" i="14"/>
  <c r="R37" i="14"/>
  <c r="AD7" i="14"/>
  <c r="L7" i="14"/>
  <c r="AJ47" i="14"/>
  <c r="AD27" i="14"/>
  <c r="R7" i="14"/>
  <c r="X7" i="14"/>
  <c r="X47" i="14"/>
  <c r="R27" i="14"/>
  <c r="AD47" i="14"/>
  <c r="AL50" i="14"/>
  <c r="Z50" i="14"/>
  <c r="N50" i="14"/>
  <c r="T50" i="14"/>
  <c r="Z40" i="14"/>
  <c r="T40" i="14"/>
  <c r="N40" i="14"/>
  <c r="AF50" i="14"/>
  <c r="AF40" i="14"/>
  <c r="AF30" i="14"/>
  <c r="T30" i="14"/>
  <c r="AF20" i="14"/>
  <c r="T20" i="14"/>
  <c r="AL40" i="14"/>
  <c r="AL30" i="14"/>
  <c r="N30" i="14"/>
  <c r="Z20" i="14"/>
  <c r="AF10" i="14"/>
  <c r="T10" i="14"/>
  <c r="Z30" i="14"/>
  <c r="AL20" i="14"/>
  <c r="N20" i="14"/>
  <c r="Z10" i="14"/>
  <c r="AL10" i="14"/>
  <c r="N10" i="14"/>
  <c r="AC38" i="5"/>
  <c r="AL52" i="14"/>
  <c r="Z52" i="14"/>
  <c r="N52" i="14"/>
  <c r="AF52" i="14"/>
  <c r="N42" i="14"/>
  <c r="AL32" i="14"/>
  <c r="Z32" i="14"/>
  <c r="N32" i="14"/>
  <c r="T52" i="14"/>
  <c r="AL42" i="14"/>
  <c r="AF32" i="14"/>
  <c r="Z42" i="14"/>
  <c r="AF22" i="14"/>
  <c r="T22" i="14"/>
  <c r="T42" i="14"/>
  <c r="T32" i="14"/>
  <c r="AL22" i="14"/>
  <c r="N22" i="14"/>
  <c r="AF12" i="14"/>
  <c r="T12" i="14"/>
  <c r="AF42" i="14"/>
  <c r="Z22" i="14"/>
  <c r="AL12" i="14"/>
  <c r="N12" i="14"/>
  <c r="Z12" i="14"/>
  <c r="AC50" i="5"/>
  <c r="AK54" i="14"/>
  <c r="Y54" i="14"/>
  <c r="M54" i="14"/>
  <c r="AK44" i="14"/>
  <c r="AE54" i="14"/>
  <c r="S54" i="14"/>
  <c r="AE44" i="14"/>
  <c r="Y44" i="14"/>
  <c r="M44" i="14"/>
  <c r="S44" i="14"/>
  <c r="AK34" i="14"/>
  <c r="Y34" i="14"/>
  <c r="M34" i="14"/>
  <c r="AK24" i="14"/>
  <c r="Y24" i="14"/>
  <c r="M24" i="14"/>
  <c r="S34" i="14"/>
  <c r="S24" i="14"/>
  <c r="AK14" i="14"/>
  <c r="Y14" i="14"/>
  <c r="M14" i="14"/>
  <c r="AE24" i="14"/>
  <c r="AE14" i="14"/>
  <c r="S14" i="14"/>
  <c r="AE34" i="14"/>
  <c r="AC61" i="5"/>
  <c r="AK52" i="14"/>
  <c r="Y52" i="14"/>
  <c r="M52" i="14"/>
  <c r="AE52" i="14"/>
  <c r="S52" i="14"/>
  <c r="AK42" i="14"/>
  <c r="Y42" i="14"/>
  <c r="M42" i="14"/>
  <c r="S42" i="14"/>
  <c r="AK32" i="14"/>
  <c r="Y32" i="14"/>
  <c r="S32" i="14"/>
  <c r="M32" i="14"/>
  <c r="AK22" i="14"/>
  <c r="Y22" i="14"/>
  <c r="M22" i="14"/>
  <c r="AE32" i="14"/>
  <c r="AE22" i="14"/>
  <c r="AK12" i="14"/>
  <c r="Y12" i="14"/>
  <c r="M12" i="14"/>
  <c r="S22" i="14"/>
  <c r="AE42" i="14"/>
  <c r="AE12" i="14"/>
  <c r="S12" i="14"/>
  <c r="AC49" i="5"/>
  <c r="AB12" i="9"/>
  <c r="AA12" i="9"/>
  <c r="AE12" i="9" s="1"/>
  <c r="AC50" i="14"/>
  <c r="Q50" i="14"/>
  <c r="AI50" i="14"/>
  <c r="W50" i="14"/>
  <c r="K50" i="14"/>
  <c r="AC40" i="14"/>
  <c r="Q40" i="14"/>
  <c r="AI40" i="14"/>
  <c r="W40" i="14"/>
  <c r="AC30" i="14"/>
  <c r="Q30" i="14"/>
  <c r="AC20" i="14"/>
  <c r="Q20" i="14"/>
  <c r="K40" i="14"/>
  <c r="W30" i="14"/>
  <c r="AI20" i="14"/>
  <c r="K20" i="14"/>
  <c r="AC10" i="14"/>
  <c r="Q10" i="14"/>
  <c r="AI30" i="14"/>
  <c r="K30" i="14"/>
  <c r="W20" i="14"/>
  <c r="AI10" i="14"/>
  <c r="K10" i="14"/>
  <c r="W10" i="14"/>
  <c r="AC35" i="5"/>
  <c r="AL48" i="14"/>
  <c r="Z48" i="14"/>
  <c r="N48" i="14"/>
  <c r="T48" i="14"/>
  <c r="AL38" i="14"/>
  <c r="AF38" i="14"/>
  <c r="Z38" i="14"/>
  <c r="T38" i="14"/>
  <c r="AF48" i="14"/>
  <c r="AF28" i="14"/>
  <c r="T28" i="14"/>
  <c r="AF18" i="14"/>
  <c r="T18" i="14"/>
  <c r="N38" i="14"/>
  <c r="Z28" i="14"/>
  <c r="AL18" i="14"/>
  <c r="N18" i="14"/>
  <c r="AF8" i="14"/>
  <c r="T8" i="14"/>
  <c r="AL28" i="14"/>
  <c r="N28" i="14"/>
  <c r="Z18" i="14"/>
  <c r="AL8" i="14"/>
  <c r="N8" i="14"/>
  <c r="Z8" i="14"/>
  <c r="AC26" i="5"/>
  <c r="AK46" i="14"/>
  <c r="Y46" i="14"/>
  <c r="M46" i="14"/>
  <c r="AE46" i="14"/>
  <c r="S46" i="14"/>
  <c r="AK36" i="14"/>
  <c r="Y36" i="14"/>
  <c r="M36" i="14"/>
  <c r="AK26" i="14"/>
  <c r="Y26" i="14"/>
  <c r="M26" i="14"/>
  <c r="AK16" i="14"/>
  <c r="Y16" i="14"/>
  <c r="M16" i="14"/>
  <c r="AE36" i="14"/>
  <c r="AE26" i="14"/>
  <c r="S16" i="14"/>
  <c r="AK6" i="14"/>
  <c r="Y6" i="14"/>
  <c r="M6" i="14"/>
  <c r="S26" i="14"/>
  <c r="AE16" i="14"/>
  <c r="S36" i="14"/>
  <c r="S6" i="14"/>
  <c r="AE6" i="14"/>
  <c r="AC13" i="5"/>
  <c r="AG54" i="14"/>
  <c r="U54" i="14"/>
  <c r="AG44" i="14"/>
  <c r="AM54" i="14"/>
  <c r="AA54" i="14"/>
  <c r="O54" i="14"/>
  <c r="AM44" i="14"/>
  <c r="U44" i="14"/>
  <c r="AA44" i="14"/>
  <c r="AG34" i="14"/>
  <c r="U34" i="14"/>
  <c r="O44" i="14"/>
  <c r="AG24" i="14"/>
  <c r="U24" i="14"/>
  <c r="AA34" i="14"/>
  <c r="AA24" i="14"/>
  <c r="AG14" i="14"/>
  <c r="U14" i="14"/>
  <c r="AM34" i="14"/>
  <c r="AM24" i="14"/>
  <c r="O24" i="14"/>
  <c r="AM14" i="14"/>
  <c r="AA14" i="14"/>
  <c r="O14" i="14"/>
  <c r="O34" i="14"/>
  <c r="AC63" i="5"/>
  <c r="AH48" i="14"/>
  <c r="V48" i="14"/>
  <c r="J48" i="14"/>
  <c r="P48" i="14"/>
  <c r="V38" i="14"/>
  <c r="P38" i="14"/>
  <c r="J38" i="14"/>
  <c r="AB48" i="14"/>
  <c r="AB38" i="14"/>
  <c r="AB28" i="14"/>
  <c r="P28" i="14"/>
  <c r="AB18" i="14"/>
  <c r="P18" i="14"/>
  <c r="AH38" i="14"/>
  <c r="AH28" i="14"/>
  <c r="J28" i="14"/>
  <c r="V18" i="14"/>
  <c r="AB8" i="14"/>
  <c r="P8" i="14"/>
  <c r="V28" i="14"/>
  <c r="AH18" i="14"/>
  <c r="J18" i="14"/>
  <c r="V8" i="14"/>
  <c r="AH8" i="14"/>
  <c r="J8" i="14"/>
  <c r="AC22" i="5"/>
  <c r="AL46" i="14"/>
  <c r="Z46" i="14"/>
  <c r="N46" i="14"/>
  <c r="T46" i="14"/>
  <c r="AF46" i="14"/>
  <c r="N36" i="14"/>
  <c r="AL36" i="14"/>
  <c r="AF36" i="14"/>
  <c r="Z36" i="14"/>
  <c r="AF26" i="14"/>
  <c r="T26" i="14"/>
  <c r="AF16" i="14"/>
  <c r="T16" i="14"/>
  <c r="AL26" i="14"/>
  <c r="N26" i="14"/>
  <c r="Z16" i="14"/>
  <c r="AF6" i="14"/>
  <c r="T6" i="14"/>
  <c r="T36" i="14"/>
  <c r="Z26" i="14"/>
  <c r="AL16" i="14"/>
  <c r="N16" i="14"/>
  <c r="Z6" i="14"/>
  <c r="AL6" i="14"/>
  <c r="N6" i="14"/>
  <c r="AC14" i="5"/>
  <c r="AH52" i="14"/>
  <c r="V52" i="14"/>
  <c r="J52" i="14"/>
  <c r="P52" i="14"/>
  <c r="AB52" i="14"/>
  <c r="AH32" i="14"/>
  <c r="V32" i="14"/>
  <c r="AH42" i="14"/>
  <c r="AB42" i="14"/>
  <c r="P42" i="14"/>
  <c r="AB22" i="14"/>
  <c r="P22" i="14"/>
  <c r="V42" i="14"/>
  <c r="J32" i="14"/>
  <c r="V22" i="14"/>
  <c r="AB12" i="14"/>
  <c r="P12" i="14"/>
  <c r="AB32" i="14"/>
  <c r="P32" i="14"/>
  <c r="J42" i="14"/>
  <c r="AH22" i="14"/>
  <c r="J22" i="14"/>
  <c r="V12" i="14"/>
  <c r="AH12" i="14"/>
  <c r="J12" i="14"/>
  <c r="AC46" i="5"/>
  <c r="AC48" i="14"/>
  <c r="Q48" i="14"/>
  <c r="AI48" i="14"/>
  <c r="W48" i="14"/>
  <c r="K48" i="14"/>
  <c r="AC38" i="14"/>
  <c r="Q38" i="14"/>
  <c r="K38" i="14"/>
  <c r="AC28" i="14"/>
  <c r="Q28" i="14"/>
  <c r="AC18" i="14"/>
  <c r="Q18" i="14"/>
  <c r="AI38" i="14"/>
  <c r="AI28" i="14"/>
  <c r="K28" i="14"/>
  <c r="W18" i="14"/>
  <c r="AC8" i="14"/>
  <c r="Q8" i="14"/>
  <c r="W28" i="14"/>
  <c r="AI18" i="14"/>
  <c r="K18" i="14"/>
  <c r="W38" i="14"/>
  <c r="W8" i="14"/>
  <c r="AI8" i="14"/>
  <c r="K8" i="14"/>
  <c r="AC23" i="5"/>
  <c r="AH50" i="14"/>
  <c r="V50" i="14"/>
  <c r="J50" i="14"/>
  <c r="AB50" i="14"/>
  <c r="J40" i="14"/>
  <c r="P50" i="14"/>
  <c r="AH40" i="14"/>
  <c r="V40" i="14"/>
  <c r="AB30" i="14"/>
  <c r="P30" i="14"/>
  <c r="AB20" i="14"/>
  <c r="P20" i="14"/>
  <c r="P40" i="14"/>
  <c r="V30" i="14"/>
  <c r="AH20" i="14"/>
  <c r="J20" i="14"/>
  <c r="AB10" i="14"/>
  <c r="P10" i="14"/>
  <c r="AB40" i="14"/>
  <c r="AH30" i="14"/>
  <c r="J30" i="14"/>
  <c r="V20" i="14"/>
  <c r="AH10" i="14"/>
  <c r="J10" i="14"/>
  <c r="V10" i="14"/>
  <c r="AC34" i="5"/>
  <c r="AD48" i="14"/>
  <c r="R48" i="14"/>
  <c r="X48" i="14"/>
  <c r="AJ48" i="14"/>
  <c r="L48" i="14"/>
  <c r="AJ38" i="14"/>
  <c r="AD38" i="14"/>
  <c r="R38" i="14"/>
  <c r="AJ28" i="14"/>
  <c r="X28" i="14"/>
  <c r="L28" i="14"/>
  <c r="AJ18" i="14"/>
  <c r="X18" i="14"/>
  <c r="L18" i="14"/>
  <c r="L38" i="14"/>
  <c r="R28" i="14"/>
  <c r="AD18" i="14"/>
  <c r="AJ8" i="14"/>
  <c r="X8" i="14"/>
  <c r="L8" i="14"/>
  <c r="X38" i="14"/>
  <c r="AD28" i="14"/>
  <c r="R18" i="14"/>
  <c r="AD8" i="14"/>
  <c r="R8" i="14"/>
  <c r="AC24" i="5"/>
  <c r="AG46" i="14"/>
  <c r="U46" i="14"/>
  <c r="AM46" i="14"/>
  <c r="AA46" i="14"/>
  <c r="O46" i="14"/>
  <c r="AG36" i="14"/>
  <c r="U36" i="14"/>
  <c r="AM36" i="14"/>
  <c r="AA36" i="14"/>
  <c r="AG26" i="14"/>
  <c r="U26" i="14"/>
  <c r="AG16" i="14"/>
  <c r="U16" i="14"/>
  <c r="O36" i="14"/>
  <c r="AM26" i="14"/>
  <c r="O26" i="14"/>
  <c r="AA16" i="14"/>
  <c r="AG6" i="14"/>
  <c r="U6" i="14"/>
  <c r="AA26" i="14"/>
  <c r="AM16" i="14"/>
  <c r="O16" i="14"/>
  <c r="AA6" i="14"/>
  <c r="AM6" i="14"/>
  <c r="O6" i="14"/>
  <c r="AC15" i="5"/>
  <c r="AC54" i="14"/>
  <c r="Q54" i="14"/>
  <c r="AI54" i="14"/>
  <c r="W54" i="14"/>
  <c r="K54" i="14"/>
  <c r="AI44" i="14"/>
  <c r="AC44" i="14"/>
  <c r="Q44" i="14"/>
  <c r="K44" i="14"/>
  <c r="AC34" i="14"/>
  <c r="Q34" i="14"/>
  <c r="AC24" i="14"/>
  <c r="Q24" i="14"/>
  <c r="AI34" i="14"/>
  <c r="K34" i="14"/>
  <c r="AI24" i="14"/>
  <c r="K24" i="14"/>
  <c r="AC14" i="14"/>
  <c r="Q14" i="14"/>
  <c r="W34" i="14"/>
  <c r="W44" i="14"/>
  <c r="W24" i="14"/>
  <c r="AI14" i="14"/>
  <c r="W14" i="14"/>
  <c r="K14" i="14"/>
  <c r="AC59" i="5"/>
  <c r="AD50" i="14"/>
  <c r="R50" i="14"/>
  <c r="L50" i="14"/>
  <c r="X50" i="14"/>
  <c r="AJ40" i="14"/>
  <c r="AD40" i="14"/>
  <c r="X40" i="14"/>
  <c r="AJ50" i="14"/>
  <c r="L40" i="14"/>
  <c r="AJ30" i="14"/>
  <c r="X30" i="14"/>
  <c r="L30" i="14"/>
  <c r="AJ20" i="14"/>
  <c r="X20" i="14"/>
  <c r="L20" i="14"/>
  <c r="R40" i="14"/>
  <c r="AD30" i="14"/>
  <c r="R20" i="14"/>
  <c r="AJ10" i="14"/>
  <c r="X10" i="14"/>
  <c r="L10" i="14"/>
  <c r="R30" i="14"/>
  <c r="AD20" i="14"/>
  <c r="R10" i="14"/>
  <c r="AD10" i="14"/>
  <c r="AC36" i="5"/>
  <c r="AD52" i="14"/>
  <c r="R52" i="14"/>
  <c r="L52" i="14"/>
  <c r="X52" i="14"/>
  <c r="AD42" i="14"/>
  <c r="X42" i="14"/>
  <c r="AD32" i="14"/>
  <c r="R32" i="14"/>
  <c r="R42" i="14"/>
  <c r="L42" i="14"/>
  <c r="X32" i="14"/>
  <c r="AJ52" i="14"/>
  <c r="AJ42" i="14"/>
  <c r="L32" i="14"/>
  <c r="AJ22" i="14"/>
  <c r="X22" i="14"/>
  <c r="L22" i="14"/>
  <c r="AJ32" i="14"/>
  <c r="AD22" i="14"/>
  <c r="AJ12" i="14"/>
  <c r="X12" i="14"/>
  <c r="L12" i="14"/>
  <c r="R22" i="14"/>
  <c r="AD12" i="14"/>
  <c r="R12" i="14"/>
  <c r="AC48" i="5"/>
  <c r="AC46" i="14"/>
  <c r="Q46" i="14"/>
  <c r="AI46" i="14"/>
  <c r="W46" i="14"/>
  <c r="K46" i="14"/>
  <c r="AC36" i="14"/>
  <c r="W36" i="14"/>
  <c r="Q36" i="14"/>
  <c r="AC26" i="14"/>
  <c r="Q26" i="14"/>
  <c r="AC16" i="14"/>
  <c r="Q16" i="14"/>
  <c r="AI36" i="14"/>
  <c r="W26" i="14"/>
  <c r="AI16" i="14"/>
  <c r="K16" i="14"/>
  <c r="AC6" i="14"/>
  <c r="Q6" i="14"/>
  <c r="K36" i="14"/>
  <c r="AI26" i="14"/>
  <c r="K26" i="14"/>
  <c r="W16" i="14"/>
  <c r="AI6" i="14"/>
  <c r="K6" i="14"/>
  <c r="W6" i="14"/>
  <c r="AC11" i="5"/>
  <c r="Y18" i="4"/>
  <c r="AC18" i="4" s="1"/>
  <c r="Z18" i="4"/>
  <c r="AG48" i="14"/>
  <c r="U48" i="14"/>
  <c r="AM48" i="14"/>
  <c r="AA48" i="14"/>
  <c r="O48" i="14"/>
  <c r="AG38" i="14"/>
  <c r="U38" i="14"/>
  <c r="AA38" i="14"/>
  <c r="O38" i="14"/>
  <c r="AG28" i="14"/>
  <c r="U28" i="14"/>
  <c r="AG18" i="14"/>
  <c r="U18" i="14"/>
  <c r="AM38" i="14"/>
  <c r="AA28" i="14"/>
  <c r="AM18" i="14"/>
  <c r="O18" i="14"/>
  <c r="AG8" i="14"/>
  <c r="U8" i="14"/>
  <c r="AM28" i="14"/>
  <c r="O28" i="14"/>
  <c r="AA18" i="14"/>
  <c r="AM8" i="14"/>
  <c r="O8" i="14"/>
  <c r="AA8" i="14"/>
  <c r="AC27" i="5"/>
  <c r="AK48" i="14"/>
  <c r="Y48" i="14"/>
  <c r="M48" i="14"/>
  <c r="AE48" i="14"/>
  <c r="S48" i="14"/>
  <c r="AK38" i="14"/>
  <c r="Y38" i="14"/>
  <c r="M38" i="14"/>
  <c r="AE38" i="14"/>
  <c r="S38" i="14"/>
  <c r="AK28" i="14"/>
  <c r="Y28" i="14"/>
  <c r="M28" i="14"/>
  <c r="AK18" i="14"/>
  <c r="Y18" i="14"/>
  <c r="M18" i="14"/>
  <c r="S28" i="14"/>
  <c r="AE18" i="14"/>
  <c r="AK8" i="14"/>
  <c r="Y8" i="14"/>
  <c r="M8" i="14"/>
  <c r="AE28" i="14"/>
  <c r="S18" i="14"/>
  <c r="AE8" i="14"/>
  <c r="S8" i="14"/>
  <c r="AC25" i="5"/>
  <c r="AC52" i="14"/>
  <c r="Q52" i="14"/>
  <c r="AI52" i="14"/>
  <c r="W52" i="14"/>
  <c r="K52" i="14"/>
  <c r="AC42" i="14"/>
  <c r="Q42" i="14"/>
  <c r="AI42" i="14"/>
  <c r="W42" i="14"/>
  <c r="AC32" i="14"/>
  <c r="AC22" i="14"/>
  <c r="Q22" i="14"/>
  <c r="W32" i="14"/>
  <c r="Q32" i="14"/>
  <c r="K32" i="14"/>
  <c r="W22" i="14"/>
  <c r="AC12" i="14"/>
  <c r="Q12" i="14"/>
  <c r="AI32" i="14"/>
  <c r="K42" i="14"/>
  <c r="AI22" i="14"/>
  <c r="K22" i="14"/>
  <c r="W12" i="14"/>
  <c r="AI12" i="14"/>
  <c r="K12" i="14"/>
  <c r="AC47" i="5"/>
  <c r="AD54" i="14"/>
  <c r="R54" i="14"/>
  <c r="AJ54" i="14"/>
  <c r="AJ44" i="14"/>
  <c r="X44" i="14"/>
  <c r="L44" i="14"/>
  <c r="AD34" i="14"/>
  <c r="R34" i="14"/>
  <c r="X54" i="14"/>
  <c r="R44" i="14"/>
  <c r="AJ34" i="14"/>
  <c r="L34" i="14"/>
  <c r="AD44" i="14"/>
  <c r="AJ24" i="14"/>
  <c r="X24" i="14"/>
  <c r="L24" i="14"/>
  <c r="L54" i="14"/>
  <c r="X34" i="14"/>
  <c r="R24" i="14"/>
  <c r="AJ14" i="14"/>
  <c r="X14" i="14"/>
  <c r="L14" i="14"/>
  <c r="AD24" i="14"/>
  <c r="AD14" i="14"/>
  <c r="R14" i="14"/>
  <c r="AC60" i="5"/>
  <c r="AG52" i="14"/>
  <c r="U52" i="14"/>
  <c r="AM52" i="14"/>
  <c r="AA52" i="14"/>
  <c r="O52" i="14"/>
  <c r="AG42" i="14"/>
  <c r="U42" i="14"/>
  <c r="AM42" i="14"/>
  <c r="AG32" i="14"/>
  <c r="AA42" i="14"/>
  <c r="AG22" i="14"/>
  <c r="U22" i="14"/>
  <c r="O42" i="14"/>
  <c r="AM32" i="14"/>
  <c r="U32" i="14"/>
  <c r="AM22" i="14"/>
  <c r="O22" i="14"/>
  <c r="AG12" i="14"/>
  <c r="U12" i="14"/>
  <c r="AA22" i="14"/>
  <c r="AM12" i="14"/>
  <c r="AA32" i="14"/>
  <c r="O32" i="14"/>
  <c r="O12" i="14"/>
  <c r="AA12" i="14"/>
  <c r="AC51" i="5"/>
  <c r="AK50" i="14"/>
  <c r="Y50" i="14"/>
  <c r="M50" i="14"/>
  <c r="AE50" i="14"/>
  <c r="S50" i="14"/>
  <c r="AK40" i="14"/>
  <c r="Y40" i="14"/>
  <c r="M40" i="14"/>
  <c r="AE40" i="14"/>
  <c r="S40" i="14"/>
  <c r="AK30" i="14"/>
  <c r="Y30" i="14"/>
  <c r="M30" i="14"/>
  <c r="AK20" i="14"/>
  <c r="Y20" i="14"/>
  <c r="M20" i="14"/>
  <c r="AE30" i="14"/>
  <c r="S20" i="14"/>
  <c r="AK10" i="14"/>
  <c r="Y10" i="14"/>
  <c r="M10" i="14"/>
  <c r="S30" i="14"/>
  <c r="AE20" i="14"/>
  <c r="S10" i="14"/>
  <c r="AE10" i="14"/>
  <c r="AC37" i="5"/>
  <c r="AH46" i="14"/>
  <c r="V46" i="14"/>
  <c r="J46" i="14"/>
  <c r="P46" i="14"/>
  <c r="AH36" i="14"/>
  <c r="AB36" i="14"/>
  <c r="J36" i="14"/>
  <c r="V36" i="14"/>
  <c r="AB46" i="14"/>
  <c r="P36" i="14"/>
  <c r="AB26" i="14"/>
  <c r="P26" i="14"/>
  <c r="AB16" i="14"/>
  <c r="P16" i="14"/>
  <c r="V26" i="14"/>
  <c r="AH16" i="14"/>
  <c r="J16" i="14"/>
  <c r="AB6" i="14"/>
  <c r="P6" i="14"/>
  <c r="AH26" i="14"/>
  <c r="J26" i="14"/>
  <c r="V16" i="14"/>
  <c r="AH6" i="14"/>
  <c r="J6" i="14"/>
  <c r="V6" i="14"/>
  <c r="AC10" i="5"/>
  <c r="AH54" i="14"/>
  <c r="V54" i="14"/>
  <c r="J54" i="14"/>
  <c r="P54" i="14"/>
  <c r="AH44" i="14"/>
  <c r="AB44" i="14"/>
  <c r="P44" i="14"/>
  <c r="AB54" i="14"/>
  <c r="AH34" i="14"/>
  <c r="V34" i="14"/>
  <c r="J34" i="14"/>
  <c r="J44" i="14"/>
  <c r="AB34" i="14"/>
  <c r="AB24" i="14"/>
  <c r="P24" i="14"/>
  <c r="AH24" i="14"/>
  <c r="J24" i="14"/>
  <c r="AB14" i="14"/>
  <c r="P14" i="14"/>
  <c r="P34" i="14"/>
  <c r="V44" i="14"/>
  <c r="V24" i="14"/>
  <c r="J14" i="14"/>
  <c r="V14" i="14"/>
  <c r="AH14" i="14"/>
  <c r="AC58" i="5"/>
  <c r="AD46" i="14"/>
  <c r="R46" i="14"/>
  <c r="AJ46" i="14"/>
  <c r="L46" i="14"/>
  <c r="R36" i="14"/>
  <c r="AJ36" i="14"/>
  <c r="X46" i="14"/>
  <c r="X36" i="14"/>
  <c r="AJ26" i="14"/>
  <c r="X26" i="14"/>
  <c r="L26" i="14"/>
  <c r="AJ16" i="14"/>
  <c r="X16" i="14"/>
  <c r="L16" i="14"/>
  <c r="L36" i="14"/>
  <c r="AD36" i="14"/>
  <c r="AD26" i="14"/>
  <c r="R16" i="14"/>
  <c r="AJ6" i="14"/>
  <c r="X6" i="14"/>
  <c r="L6" i="14"/>
  <c r="R26" i="14"/>
  <c r="AD16" i="14"/>
  <c r="R6" i="14"/>
  <c r="AD6" i="14"/>
  <c r="AC12" i="5"/>
  <c r="AL54" i="14"/>
  <c r="Z54" i="14"/>
  <c r="N54" i="14"/>
  <c r="T54" i="14"/>
  <c r="AF54" i="14"/>
  <c r="T44" i="14"/>
  <c r="AL34" i="14"/>
  <c r="Z34" i="14"/>
  <c r="N34" i="14"/>
  <c r="AL44" i="14"/>
  <c r="Z44" i="14"/>
  <c r="AF44" i="14"/>
  <c r="T34" i="14"/>
  <c r="N44" i="14"/>
  <c r="AF24" i="14"/>
  <c r="T24" i="14"/>
  <c r="Z24" i="14"/>
  <c r="AF14" i="14"/>
  <c r="T14" i="14"/>
  <c r="AF34" i="14"/>
  <c r="AL24" i="14"/>
  <c r="N24" i="14"/>
  <c r="N14" i="14"/>
  <c r="Z14" i="14"/>
  <c r="AL14" i="14"/>
  <c r="AC62" i="5"/>
  <c r="AG50" i="14"/>
  <c r="U50" i="14"/>
  <c r="AM50" i="14"/>
  <c r="AA50" i="14"/>
  <c r="O50" i="14"/>
  <c r="AG40" i="14"/>
  <c r="U40" i="14"/>
  <c r="O40" i="14"/>
  <c r="AG30" i="14"/>
  <c r="U30" i="14"/>
  <c r="AG20" i="14"/>
  <c r="U20" i="14"/>
  <c r="AM40" i="14"/>
  <c r="AM30" i="14"/>
  <c r="O30" i="14"/>
  <c r="AA20" i="14"/>
  <c r="AG10" i="14"/>
  <c r="U10" i="14"/>
  <c r="AA30" i="14"/>
  <c r="AM20" i="14"/>
  <c r="O20" i="14"/>
  <c r="AA40" i="14"/>
  <c r="AA10" i="14"/>
  <c r="AM10" i="14"/>
  <c r="O10" i="14"/>
  <c r="AC3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10" authorId="0" shapeId="0" xr:uid="{00000000-0006-0000-0300-000007000000}">
      <text>
        <r>
          <rPr>
            <sz val="11"/>
            <color theme="1"/>
            <rFont val="Arial"/>
            <family val="2"/>
            <scheme val="minor"/>
          </rPr>
          <t>======
ID#AAAAQonJdQo
Anggie Lorena    (2021-10-07 02:09:12)
Deisy Estupiñan: Definición del riesgo de corrupción: 
Acción u omisión + uso del poder + desviación de la gestión de lo público + el beneficio privado.</t>
        </r>
      </text>
    </comment>
    <comment ref="E15" authorId="0" shapeId="0" xr:uid="{00000000-0006-0000-0300-000005000000}">
      <text>
        <r>
          <rPr>
            <sz val="11"/>
            <color theme="1"/>
            <rFont val="Arial"/>
            <family val="2"/>
            <scheme val="minor"/>
          </rPr>
          <t>======
ID#AAAAQonJdRc
Deisy Estupiñan    (2021-10-07 02:09:12)
especifique cuantas veces al año se realiza la actividad al año. Si es cero, no se puede continuar</t>
        </r>
      </text>
    </comment>
    <comment ref="F15" authorId="0" shapeId="0" xr:uid="{00000000-0006-0000-0300-000002000000}">
      <text>
        <r>
          <rPr>
            <sz val="11"/>
            <color theme="1"/>
            <rFont val="Arial"/>
            <family val="2"/>
            <scheme val="minor"/>
          </rPr>
          <t>======
ID#AAAAQonJdSE
tc={5E6AEB13-9E9A-4255-8DD5-B3BA25586B35}    (2021-10-07 02:09:12)
Deisy Estupiñan: Probabilidad según criterios definidos en ejemplo del DAFP definir en politica</t>
        </r>
      </text>
    </comment>
    <comment ref="I15" authorId="0" shapeId="0" xr:uid="{00000000-0006-0000-0300-000006000000}">
      <text>
        <r>
          <rPr>
            <sz val="11"/>
            <color theme="1"/>
            <rFont val="Arial"/>
            <family val="2"/>
            <scheme val="minor"/>
          </rPr>
          <t>======
ID#AAAAQonJdRQ
Deisy Estupiñan    (2021-10-07 02:09:12)
AUTOMATICO</t>
        </r>
      </text>
    </comment>
    <comment ref="J15" authorId="0" shapeId="0" xr:uid="{00000000-0006-0000-0300-000004000000}">
      <text>
        <r>
          <rPr>
            <sz val="11"/>
            <color theme="1"/>
            <rFont val="Arial"/>
            <family val="2"/>
            <scheme val="minor"/>
          </rPr>
          <t>======
ID#AAAAQonJdRg
Deisy Estupiñan    (2021-10-07 02:09:12)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0" shapeId="0" xr:uid="{00000000-0006-0000-0300-000003000000}">
      <text>
        <r>
          <rPr>
            <sz val="11"/>
            <color theme="1"/>
            <rFont val="Arial"/>
            <family val="2"/>
            <scheme val="minor"/>
          </rPr>
          <t>======
ID#AAAAQonJdRw
Deisy Estupiñan    (2021-10-07 02:09:12)
Debe contener Responsable de ejecutar el control, acción y complemento</t>
        </r>
      </text>
    </comment>
    <comment ref="AI15" authorId="0" shapeId="0" xr:uid="{00000000-0006-0000-0300-000001000000}">
      <text>
        <r>
          <rPr>
            <sz val="11"/>
            <color theme="1"/>
            <rFont val="Arial"/>
            <family val="2"/>
            <scheme val="minor"/>
          </rPr>
          <t>======
ID#AAAAQonJdSs
Deisy Estupiñan    (2021-10-07 02:09:12)
Pasar a a matriz grande</t>
        </r>
      </text>
    </comment>
  </commentList>
  <extLst>
    <ext xmlns:r="http://schemas.openxmlformats.org/officeDocument/2006/relationships" uri="GoogleSheetsCustomDataVersion1">
      <go:sheetsCustomData xmlns:go="http://customooxmlschemas.google.com/" r:id="rId1" roundtripDataSignature="AMtx7mjNvnYBlZjLROTVtrDxtmqTnMLhu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8" authorId="0" shapeId="0" xr:uid="{00000000-0006-0000-0400-000001000000}">
      <text>
        <r>
          <rPr>
            <sz val="11"/>
            <color theme="1"/>
            <rFont val="Arial"/>
            <family val="2"/>
            <scheme val="minor"/>
          </rPr>
          <t>======
ID#AAAAQonJdRk
tc={B1C731C1-77D1-4866-AACF-6CA64E614985}    (2021-10-07 02:09:12)
[Comentario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extLst>
    <ext xmlns:r="http://schemas.openxmlformats.org/officeDocument/2006/relationships" uri="GoogleSheetsCustomDataVersion1">
      <go:sheetsCustomData xmlns:go="http://customooxmlschemas.google.com/" r:id="rId1" roundtripDataSignature="AMtx7mjyFBr7CtOY4/PsGL5DXuCev6wYd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B9" authorId="0" shapeId="0" xr:uid="{00000000-0006-0000-0500-000004000000}">
      <text>
        <r>
          <rPr>
            <sz val="11"/>
            <color theme="1"/>
            <rFont val="Arial"/>
            <family val="2"/>
            <scheme val="minor"/>
          </rPr>
          <t>======
ID#AAAAQonJdSg
Deisy Estupiñan    (2021-10-07 02:09:12)
Es el ¿Qué?</t>
        </r>
      </text>
    </comment>
    <comment ref="C9" authorId="0" shapeId="0" xr:uid="{00000000-0006-0000-0500-000008000000}">
      <text>
        <r>
          <rPr>
            <sz val="11"/>
            <color theme="1"/>
            <rFont val="Arial"/>
            <family val="2"/>
            <scheme val="minor"/>
          </rPr>
          <t>======
ID#AAAAQonJdRY
Deisy Estupiñan    (2021-10-07 02:09:12)
Es el ¿Cómo?</t>
        </r>
      </text>
    </comment>
    <comment ref="D9" authorId="0" shapeId="0" xr:uid="{00000000-0006-0000-0500-000002000000}">
      <text>
        <r>
          <rPr>
            <sz val="11"/>
            <color theme="1"/>
            <rFont val="Arial"/>
            <family val="2"/>
            <scheme val="minor"/>
          </rPr>
          <t>======
ID#AAAAQonJdS0
Deisy Estupiñan    (2021-10-07 02:09:12)
Es el ¿Por qué?</t>
        </r>
      </text>
    </comment>
    <comment ref="E9" authorId="0" shapeId="0" xr:uid="{00000000-0006-0000-0500-000001000000}">
      <text>
        <r>
          <rPr>
            <sz val="11"/>
            <color theme="1"/>
            <rFont val="Arial"/>
            <family val="2"/>
            <scheme val="minor"/>
          </rPr>
          <t>======
ID#AAAAQonJdSw
Deisy Estupiñan    (2021-10-07 02:09:12)
La estructura recomedada es iniciar con ''La posibilidad de'' continuar con el impacto + la causa inmediata + la causa raiz</t>
        </r>
      </text>
    </comment>
    <comment ref="F9" authorId="0" shapeId="0" xr:uid="{00000000-0006-0000-0500-000009000000}">
      <text>
        <r>
          <rPr>
            <sz val="11"/>
            <color theme="1"/>
            <rFont val="Arial"/>
            <family val="2"/>
            <scheme val="minor"/>
          </rPr>
          <t>======
ID#AAAAQonJdRU
Deisy Estupiñan    (2021-10-07 02:09:12)
Selecciones según la lista desplegable</t>
        </r>
      </text>
    </comment>
    <comment ref="G9" authorId="0" shapeId="0" xr:uid="{00000000-0006-0000-0500-000003000000}">
      <text>
        <r>
          <rPr>
            <sz val="11"/>
            <color theme="1"/>
            <rFont val="Arial"/>
            <family val="2"/>
            <scheme val="minor"/>
          </rPr>
          <t>======
ID#AAAAQonJdSk
Deisy Estupiñan    (2021-10-07 02:09:12)
especifique cuantas veces al año se realiza la actividad al año. Si es cero, no se puede continuar</t>
        </r>
      </text>
    </comment>
    <comment ref="H9" authorId="0" shapeId="0" xr:uid="{00000000-0006-0000-0500-00000A000000}">
      <text>
        <r>
          <rPr>
            <sz val="11"/>
            <color theme="1"/>
            <rFont val="Arial"/>
            <family val="2"/>
            <scheme val="minor"/>
          </rPr>
          <t>======
ID#AAAAQonJdRI
tc={5E6AEB13-9E9A-4255-8DD5-B3BA25586B35}    (2021-10-07 02:09:12)
Deisy Estupiñan: Probabilidad según criterios definidos en ejemplo del DAFP definir en politica</t>
        </r>
      </text>
    </comment>
    <comment ref="I9" authorId="0" shapeId="0" xr:uid="{00000000-0006-0000-0500-000007000000}">
      <text>
        <r>
          <rPr>
            <sz val="11"/>
            <color theme="1"/>
            <rFont val="Arial"/>
            <family val="2"/>
            <scheme val="minor"/>
          </rPr>
          <t>======
ID#AAAAQonJdRs
Deisy Estupiñan    (2021-10-07 02:09:12)
AUTOMATICO</t>
        </r>
      </text>
    </comment>
    <comment ref="J9" authorId="0" shapeId="0" xr:uid="{00000000-0006-0000-0500-000006000000}">
      <text>
        <r>
          <rPr>
            <sz val="11"/>
            <color theme="1"/>
            <rFont val="Arial"/>
            <family val="2"/>
            <scheme val="minor"/>
          </rPr>
          <t>======
ID#AAAAQonJdSA
Deisy Estupiñan    (2021-10-07 02:09:12)
REPUTACIÓN:
Leve 20%: Menor a 10 SMLMV: El riesgo afecta la imagen de algún área de la organización.
Menor 40%: Entre 10 y 50 SMLMV: El riesgo afecta la imagen de la entidad internamente, deconocimiento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Catastrofico 100%: Mayor a 500 SMLMV: El riesgo afecta la imagen de la entidad anivel nacional, con efecto publicitario sostenido a nivel país</t>
        </r>
      </text>
    </comment>
    <comment ref="P9" authorId="0" shapeId="0" xr:uid="{00000000-0006-0000-0500-000005000000}">
      <text>
        <r>
          <rPr>
            <sz val="11"/>
            <color theme="1"/>
            <rFont val="Arial"/>
            <family val="2"/>
            <scheme val="minor"/>
          </rPr>
          <t>======
ID#AAAAQonJdSU
Deisy Estupiñan    (2021-10-07 02:09:12)
Debe contener Responsable de ejecutar el control, acción y complemento</t>
        </r>
      </text>
    </comment>
    <comment ref="P12" authorId="1" shapeId="0" xr:uid="{3C79BFE7-AC72-498B-8DB8-45AA0482C495}">
      <text>
        <r>
          <rPr>
            <b/>
            <sz val="9"/>
            <color indexed="81"/>
            <rFont val="Tahoma"/>
            <family val="2"/>
          </rPr>
          <t>User:</t>
        </r>
        <r>
          <rPr>
            <sz val="9"/>
            <color indexed="81"/>
            <rFont val="Tahoma"/>
            <family val="2"/>
          </rPr>
          <t xml:space="preserve">
GM-PD-02 PD Ident Per Legal V5 actividad 2 OK</t>
        </r>
      </text>
    </comment>
    <comment ref="AE12" authorId="1" shapeId="0" xr:uid="{4877C4AD-DE4E-45D1-9897-2551F59E33D7}">
      <text>
        <r>
          <rPr>
            <b/>
            <sz val="9"/>
            <color indexed="81"/>
            <rFont val="Tahoma"/>
            <family val="2"/>
          </rPr>
          <t>User:</t>
        </r>
        <r>
          <rPr>
            <sz val="9"/>
            <color indexed="81"/>
            <rFont val="Tahoma"/>
            <family val="2"/>
          </rPr>
          <t xml:space="preserve">
GM-PD-02 PD Ident Per Legal V5 actividad 2 OK</t>
        </r>
      </text>
    </comment>
    <comment ref="P13" authorId="1" shapeId="0" xr:uid="{7F8E152D-83CD-487D-A81B-4AD8BB8EF7F4}">
      <text>
        <r>
          <rPr>
            <b/>
            <sz val="9"/>
            <color indexed="81"/>
            <rFont val="Tahoma"/>
            <family val="2"/>
          </rPr>
          <t>User:</t>
        </r>
        <r>
          <rPr>
            <sz val="9"/>
            <color indexed="81"/>
            <rFont val="Tahoma"/>
            <family val="2"/>
          </rPr>
          <t xml:space="preserve">
GM-PD-02 PD Ident Per Legal V5 actividad 2 OK</t>
        </r>
      </text>
    </comment>
    <comment ref="AE13" authorId="1" shapeId="0" xr:uid="{0B39AB03-3C85-46D8-A0B7-DAEE9A0240A7}">
      <text>
        <r>
          <rPr>
            <b/>
            <sz val="9"/>
            <color indexed="81"/>
            <rFont val="Tahoma"/>
            <family val="2"/>
          </rPr>
          <t>User:</t>
        </r>
        <r>
          <rPr>
            <sz val="9"/>
            <color indexed="81"/>
            <rFont val="Tahoma"/>
            <family val="2"/>
          </rPr>
          <t xml:space="preserve">
GM-PD-02 PD Ident Per Legal V5 actividad 2 OK</t>
        </r>
      </text>
    </comment>
    <comment ref="P14" authorId="2" shapeId="0" xr:uid="{5C6CD1D3-D1FE-4D05-BDDB-DADA9A753D3D}">
      <text>
        <r>
          <rPr>
            <b/>
            <sz val="9"/>
            <color indexed="81"/>
            <rFont val="Tahoma"/>
            <family val="2"/>
          </rPr>
          <t>Deisy Estupiñan:</t>
        </r>
        <r>
          <rPr>
            <sz val="9"/>
            <color indexed="81"/>
            <rFont val="Tahoma"/>
            <family val="2"/>
          </rPr>
          <t xml:space="preserve">
Cuál es el control?</t>
        </r>
      </text>
    </comment>
    <comment ref="AE14" authorId="1" shapeId="0" xr:uid="{324D46A2-A4CD-45E5-AC35-82157D4DD76F}">
      <text>
        <r>
          <rPr>
            <b/>
            <sz val="9"/>
            <color indexed="81"/>
            <rFont val="Tahoma"/>
            <family val="2"/>
          </rPr>
          <t>User:</t>
        </r>
        <r>
          <rPr>
            <sz val="9"/>
            <color indexed="81"/>
            <rFont val="Tahoma"/>
            <family val="2"/>
          </rPr>
          <t xml:space="preserve">
Integrado en GJ-PD-03  PD RepExtAdm v2  actividad 20 - 20sep22</t>
        </r>
      </text>
    </comment>
    <comment ref="P15" authorId="1" shapeId="0" xr:uid="{4514BEBF-70EA-4184-822D-DA5D63ABA90E}">
      <text>
        <r>
          <rPr>
            <b/>
            <sz val="9"/>
            <color indexed="81"/>
            <rFont val="Tahoma"/>
            <family val="2"/>
          </rPr>
          <t>User:</t>
        </r>
        <r>
          <rPr>
            <sz val="9"/>
            <color indexed="81"/>
            <rFont val="Tahoma"/>
            <family val="2"/>
          </rPr>
          <t xml:space="preserve">
GJ-PD-01 Proced Contractual v11 varias actividades ok</t>
        </r>
      </text>
    </comment>
    <comment ref="AE15" authorId="1" shapeId="0" xr:uid="{10A3A0C0-CA04-41D6-BEA4-336E224E2F11}">
      <text>
        <r>
          <rPr>
            <b/>
            <sz val="9"/>
            <color indexed="81"/>
            <rFont val="Tahoma"/>
            <family val="2"/>
          </rPr>
          <t>User:</t>
        </r>
        <r>
          <rPr>
            <sz val="9"/>
            <color indexed="81"/>
            <rFont val="Tahoma"/>
            <family val="2"/>
          </rPr>
          <t xml:space="preserve">
GJ-PD-01 Proced Contractual v11  varias actividadeds ok</t>
        </r>
      </text>
    </comment>
  </commentList>
  <extLst>
    <ext xmlns:r="http://schemas.openxmlformats.org/officeDocument/2006/relationships" uri="GoogleSheetsCustomDataVersion1">
      <go:sheetsCustomData xmlns:go="http://customooxmlschemas.google.com/" r:id="rId1" roundtripDataSignature="AMtx7mi6h34EYR2habINPtworHd6Fbk91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00000000-0006-0000-0600-000008000000}">
      <text>
        <r>
          <rPr>
            <sz val="11"/>
            <color theme="1"/>
            <rFont val="Arial"/>
            <family val="2"/>
            <scheme val="minor"/>
          </rPr>
          <t>======
ID#AAAAXWWsQpg
Anggie Lorena    (2022-03-30 20:16:40)
Deisy Estupiñan: Definición del riesgo de corrupción: 
Acción u omisión + uso del poder + desviación de la gestión de lo público + el beneficio privado.</t>
        </r>
      </text>
    </comment>
    <comment ref="K20" authorId="0" shapeId="0" xr:uid="{00000000-0006-0000-0600-000001000000}">
      <text>
        <r>
          <rPr>
            <sz val="11"/>
            <color theme="1"/>
            <rFont val="Arial"/>
            <family val="2"/>
            <scheme val="minor"/>
          </rPr>
          <t>======
ID#AAAAXWWsQqs
Deisy Estupiñan    (2022-03-30 20:16:40)
Debe contener Responsable de ejecutar el control, acción y complemento</t>
        </r>
      </text>
    </comment>
    <comment ref="AE20" authorId="0" shapeId="0" xr:uid="{00000000-0006-0000-0600-000003000000}">
      <text>
        <r>
          <rPr>
            <sz val="11"/>
            <color theme="1"/>
            <rFont val="Arial"/>
            <family val="2"/>
            <scheme val="minor"/>
          </rPr>
          <t>======
ID#AAAAXWWsQqU
Deisy Estupiñan    (2022-03-30 20:16:40)
Pasar a a matriz grande</t>
        </r>
      </text>
    </comment>
    <comment ref="E21" authorId="0" shapeId="0" xr:uid="{00000000-0006-0000-0600-000006000000}">
      <text>
        <r>
          <rPr>
            <sz val="11"/>
            <color theme="1"/>
            <rFont val="Arial"/>
            <family val="2"/>
            <scheme val="minor"/>
          </rPr>
          <t>======
ID#AAAAXWWsQpw
Deisy Estupiñan    (2022-03-30 20:16:40)
AUTOMATICO</t>
        </r>
      </text>
    </comment>
    <comment ref="F21" authorId="0" shapeId="0" xr:uid="{00000000-0006-0000-0600-000009000000}">
      <text>
        <r>
          <rPr>
            <sz val="11"/>
            <color theme="1"/>
            <rFont val="Arial"/>
            <family val="2"/>
            <scheme val="minor"/>
          </rPr>
          <t>======
ID#AAAAXWWsQpY
Anggie Lorena    (2022-03-30 20:16:40)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1" authorId="0" shapeId="0" xr:uid="{00000000-0006-0000-0600-000002000000}">
      <text>
        <r>
          <rPr>
            <sz val="11"/>
            <color theme="1"/>
            <rFont val="Arial"/>
            <family val="2"/>
            <scheme val="minor"/>
          </rPr>
          <t>======
ID#AAAAXWWsQqc
Deisy Estupiñan    (2022-03-30 20:16:40)
AUTOMATICO</t>
        </r>
      </text>
    </comment>
    <comment ref="C22" authorId="0" shapeId="0" xr:uid="{00000000-0006-0000-0600-000007000000}">
      <text>
        <r>
          <rPr>
            <sz val="11"/>
            <color theme="1"/>
            <rFont val="Arial"/>
            <family val="2"/>
            <scheme val="minor"/>
          </rPr>
          <t>======
ID#AAAAXWWsQpo
Deisy Estupiñan    (2022-03-30 20:16:40)
Número de casos en el 2023</t>
        </r>
      </text>
    </comment>
    <comment ref="Z22" authorId="0" shapeId="0" xr:uid="{00000000-0006-0000-0600-000004000000}">
      <text>
        <r>
          <rPr>
            <sz val="11"/>
            <color theme="1"/>
            <rFont val="Arial"/>
            <family val="2"/>
            <scheme val="minor"/>
          </rPr>
          <t>======
ID#AAAAXWWsQqI
Deisy Estupiñan    (2022-03-30 20:16:40)
1. Periodicidad 
2. Responsable
3. Descripción del Control 
4. Evidencias de la ejecución del control
5. Desviaciones</t>
        </r>
      </text>
    </comment>
    <comment ref="H40" authorId="0" shapeId="0" xr:uid="{00000000-0006-0000-0600-000005000000}">
      <text>
        <r>
          <rPr>
            <sz val="11"/>
            <color theme="1"/>
            <rFont val="Arial"/>
            <family val="2"/>
            <scheme val="minor"/>
          </rPr>
          <t>======
ID#AAAAXWWsQp0
Deisy Estupiñan    (2022-03-30 20:16:40)
Seeccionar la opción (SI o No)</t>
        </r>
      </text>
    </comment>
  </commentList>
  <extLst>
    <ext xmlns:r="http://schemas.openxmlformats.org/officeDocument/2006/relationships" uri="GoogleSheetsCustomDataVersion1">
      <go:sheetsCustomData xmlns:go="http://customooxmlschemas.google.com/" r:id="rId1" roundtripDataSignature="AMtx7mgjv4aeN6sNsldzX5T+xads118DY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0800-00000A000000}">
      <text>
        <r>
          <rPr>
            <sz val="11"/>
            <color theme="1"/>
            <rFont val="Arial"/>
            <family val="2"/>
            <scheme val="minor"/>
          </rPr>
          <t>======
ID#AAAAQonJdQg
Deisy Estupiñan    (2021-10-07 02:09:12)
Ejemplos: Hardware, Software, ed, información, personal, organización</t>
        </r>
      </text>
    </comment>
    <comment ref="F9" authorId="0" shapeId="0" xr:uid="{00000000-0006-0000-0800-000008000000}">
      <text>
        <r>
          <rPr>
            <sz val="11"/>
            <color theme="1"/>
            <rFont val="Arial"/>
            <family val="2"/>
            <scheme val="minor"/>
          </rPr>
          <t>======
ID#AAAAQonJdRM
Deisy Estupiñan    (2021-10-07 02:09:12)
Ejemplos: Hurto de medios o documentos, Abuso de los derechos, escucha encubierta, hurto de información, error en el uso.</t>
        </r>
      </text>
    </comment>
    <comment ref="G9" authorId="0" shapeId="0" xr:uid="{00000000-0006-0000-0800-000009000000}">
      <text>
        <r>
          <rPr>
            <sz val="11"/>
            <color theme="1"/>
            <rFont val="Arial"/>
            <family val="2"/>
            <scheme val="minor"/>
          </rPr>
          <t>======
ID#AAAAQonJdQ8
Deisy Estupiñan    (2021-10-07 02:09:12)
Almacenamiento de medios sin protección, ausencia de parches de seguridad, lineas de comunicación sin protección, falta de controles de acceso físico, falta de capacitación en las herramientas, ausencia de políticas de seguridad</t>
        </r>
      </text>
    </comment>
    <comment ref="H9" authorId="0" shapeId="0" xr:uid="{00000000-0006-0000-0800-000004000000}">
      <text>
        <r>
          <rPr>
            <sz val="11"/>
            <color theme="1"/>
            <rFont val="Arial"/>
            <family val="2"/>
            <scheme val="minor"/>
          </rPr>
          <t>======
ID#AAAAQonJdSY
Deisy Estupiñan    (2021-10-07 02:09:12)
ejemplo: posible retraso en el pago de nómina</t>
        </r>
      </text>
    </comment>
    <comment ref="I9" authorId="0" shapeId="0" xr:uid="{00000000-0006-0000-0800-000003000000}">
      <text>
        <r>
          <rPr>
            <sz val="11"/>
            <color theme="1"/>
            <rFont val="Arial"/>
            <family val="2"/>
            <scheme val="minor"/>
          </rPr>
          <t>======
ID#AAAAQonJdSo
Deisy Estupiñan    (2021-10-07 02:09:12)
especifique cuantas veces al año se realiza la actividad al año. Si es cero, no se puede continuar</t>
        </r>
      </text>
    </comment>
    <comment ref="J9" authorId="0" shapeId="0" xr:uid="{00000000-0006-0000-0800-000006000000}">
      <text>
        <r>
          <rPr>
            <sz val="11"/>
            <color theme="1"/>
            <rFont val="Arial"/>
            <family val="2"/>
            <scheme val="minor"/>
          </rPr>
          <t>======
ID#AAAAQonJdSQ
tc={5E6AEB13-9E9A-4255-8DD5-B3BA25586B35}    (2021-10-07 02:09:12)
Deisy Estupiñan: Probabilidad según criterios definidos en ejemplo del DAFP definir en politica</t>
        </r>
      </text>
    </comment>
    <comment ref="K9" authorId="0" shapeId="0" xr:uid="{00000000-0006-0000-0800-000005000000}">
      <text>
        <r>
          <rPr>
            <sz val="11"/>
            <color theme="1"/>
            <rFont val="Arial"/>
            <family val="2"/>
            <scheme val="minor"/>
          </rPr>
          <t>======
ID#AAAAQonJdSc
Deisy Estupiñan    (2021-10-07 02:09:12)
AUTOMATICO</t>
        </r>
      </text>
    </comment>
    <comment ref="L9" authorId="0" shapeId="0" xr:uid="{00000000-0006-0000-0800-000002000000}">
      <text>
        <r>
          <rPr>
            <sz val="11"/>
            <color theme="1"/>
            <rFont val="Arial"/>
            <family val="2"/>
            <scheme val="minor"/>
          </rPr>
          <t>======
ID#AAAAQonJdS4
Deisy Estupiñan    (2021-10-07 02:09:12)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00000000-0006-0000-0800-000001000000}">
      <text>
        <r>
          <rPr>
            <sz val="11"/>
            <color theme="1"/>
            <rFont val="Arial"/>
            <family val="2"/>
            <scheme val="minor"/>
          </rPr>
          <t>======
ID#AAAAQonJdTI
Deisy Estupiñan    (2021-10-07 02:09:12)
Debe contener Responsable de ejecutar el control, acción y complemento</t>
        </r>
      </text>
    </comment>
    <comment ref="AL9" authorId="0" shapeId="0" xr:uid="{00000000-0006-0000-0800-000007000000}">
      <text>
        <r>
          <rPr>
            <sz val="11"/>
            <color theme="1"/>
            <rFont val="Arial"/>
            <family val="2"/>
            <scheme val="minor"/>
          </rPr>
          <t>======
ID#AAAAQonJdRo
Deisy Estupiñan    (2021-10-07 02:09:12)
Pasar a a matriz grande</t>
        </r>
      </text>
    </comment>
  </commentList>
  <extLst>
    <ext xmlns:r="http://schemas.openxmlformats.org/officeDocument/2006/relationships" uri="GoogleSheetsCustomDataVersion1">
      <go:sheetsCustomData xmlns:go="http://customooxmlschemas.google.com/" r:id="rId1" roundtripDataSignature="AMtx7mhzYYq6w01jEbGa/e9grsnzZuTRy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33" authorId="0" shapeId="0" xr:uid="{00000000-0006-0000-0900-000001000000}">
      <text>
        <r>
          <rPr>
            <sz val="11"/>
            <color theme="1"/>
            <rFont val="Arial"/>
            <family val="2"/>
            <scheme val="minor"/>
          </rPr>
          <t>======
ID#AAAAQonJdTA
Deisy Estupiñan    (2021-10-07 02:09:12)
Lavado de Activos
y Financiación del Terrorismo</t>
        </r>
      </text>
    </comment>
    <comment ref="D45" authorId="0" shapeId="0" xr:uid="{00000000-0006-0000-0900-000002000000}">
      <text>
        <r>
          <rPr>
            <sz val="11"/>
            <color theme="1"/>
            <rFont val="Arial"/>
            <family val="2"/>
            <scheme val="minor"/>
          </rPr>
          <t>======
ID#AAAAQonJdS8
Deisy Estupiñan    (2021-10-07 02:09:12)
Unidad de Información y Análisis Financiero (UIAF)</t>
        </r>
      </text>
    </comment>
    <comment ref="D81" authorId="0" shapeId="0" xr:uid="{00000000-0006-0000-0900-000004000000}">
      <text>
        <r>
          <rPr>
            <sz val="11"/>
            <color theme="1"/>
            <rFont val="Arial"/>
            <family val="2"/>
            <scheme val="minor"/>
          </rPr>
          <t>======
ID#AAAAQonJdR0
Deisy Estupiñan    (2021-10-07 02:09:12)
Las fuentes que se refieren a los generadores de riesgo, clientes usuarios, proveedores, usuarios,
productos, jurisdicciones, entre otros;</t>
        </r>
      </text>
    </comment>
    <comment ref="E81" authorId="0" shapeId="0" xr:uid="{00000000-0006-0000-0900-000006000000}">
      <text>
        <r>
          <rPr>
            <sz val="11"/>
            <color theme="1"/>
            <rFont val="Arial"/>
            <family val="2"/>
            <scheme val="minor"/>
          </rPr>
          <t>======
ID#AAAAQonJdQ0
Deisy Estupiñan    (2021-10-07 02:09:12)
¿cómo?, ¿cuándo? y ¿dónde?;</t>
        </r>
      </text>
    </comment>
    <comment ref="G81" authorId="0" shapeId="0" xr:uid="{00000000-0006-0000-0900-000003000000}">
      <text>
        <r>
          <rPr>
            <sz val="11"/>
            <color theme="1"/>
            <rFont val="Arial"/>
            <family val="2"/>
            <scheme val="minor"/>
          </rPr>
          <t>======
ID#AAAAQonJdSM
Deisy Estupiñan    (2021-10-07 02:09:12)
Afectación de los objetivos de la entidad</t>
        </r>
      </text>
    </comment>
    <comment ref="I81" authorId="0" shapeId="0" xr:uid="{00000000-0006-0000-0900-000007000000}">
      <text>
        <r>
          <rPr>
            <sz val="11"/>
            <color theme="1"/>
            <rFont val="Arial"/>
            <family val="2"/>
            <scheme val="minor"/>
          </rPr>
          <t>======
ID#AAAAQonJdQw
Deisy Estupiñan    (2021-10-07 02:09:12)
como por ejemplo carencia de políticas</t>
        </r>
      </text>
    </comment>
    <comment ref="K81" authorId="0" shapeId="0" xr:uid="{00000000-0006-0000-0900-000005000000}">
      <text>
        <r>
          <rPr>
            <sz val="11"/>
            <color theme="1"/>
            <rFont val="Arial"/>
            <family val="2"/>
            <scheme val="minor"/>
          </rPr>
          <t>======
ID#AAAAQonJdQ4
Deisy Estupiñan    (2021-10-07 02:09:12)
como por ejemplo carencia de políticas</t>
        </r>
      </text>
    </comment>
  </commentList>
  <extLst>
    <ext xmlns:r="http://schemas.openxmlformats.org/officeDocument/2006/relationships" uri="GoogleSheetsCustomDataVersion1">
      <go:sheetsCustomData xmlns:go="http://customooxmlschemas.google.com/" r:id="rId1" roundtripDataSignature="AMtx7mj0+gZB3s6iN9xAfGNFywmg57g7ew=="/>
    </ext>
  </extLst>
</comments>
</file>

<file path=xl/sharedStrings.xml><?xml version="1.0" encoding="utf-8"?>
<sst xmlns="http://schemas.openxmlformats.org/spreadsheetml/2006/main" count="2923" uniqueCount="634">
  <si>
    <t xml:space="preserve">CONOCIMIENTO Y ANALISIS DE LA ENTIDAD </t>
  </si>
  <si>
    <t>MISIÓN</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</si>
  <si>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</si>
  <si>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</si>
  <si>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</si>
  <si>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 xml:space="preserve">VERIFICACIÓN  METODOLOGICA CONSTRUCCIÓN DE OBJETIVOS- GUIA DAFP </t>
  </si>
  <si>
    <t>PROCESO (Lista desplegable)</t>
  </si>
  <si>
    <t>OBJETIVO</t>
  </si>
  <si>
    <t>PROCESO</t>
  </si>
  <si>
    <t>TIPO DE PROCESO</t>
  </si>
  <si>
    <t xml:space="preserve">OBJETIVO ESTRATEGICO ANIDADO </t>
  </si>
  <si>
    <t>¿Qué?
S (ESPECIFICO)</t>
  </si>
  <si>
    <t>¿Cómo?
R (RELEVANTE)</t>
  </si>
  <si>
    <t>¿Para qué?
A (ALCANZABLE)</t>
  </si>
  <si>
    <t>¿Cuándo?
T (PROYECTADO EN EL TIEMPO)</t>
  </si>
  <si>
    <t>¿Cuánto?
M (MEDIBLE)</t>
  </si>
  <si>
    <t>Objetivo</t>
  </si>
  <si>
    <t>GESTIÓN JURÍDICA</t>
  </si>
  <si>
    <t>PROCESO TRANSVERSAL</t>
  </si>
  <si>
    <t>5. Consolidar modelos de gestión, desarrollando capacidades del talento
humano y optimizando los recursos tecnológicos, físicos y financieros para
dar respuesta eficaz a las necesidades de la ciudadanía y grupos de valor.</t>
  </si>
  <si>
    <t>EJEMPLO:</t>
  </si>
  <si>
    <t>FACTORES DE RIESGO</t>
  </si>
  <si>
    <t>DESCRIPCIÓN - CAUSAS</t>
  </si>
  <si>
    <t xml:space="preserve"> TIPO DE CAUSA: INMEDIATA O RAIZ</t>
  </si>
  <si>
    <t xml:space="preserve">Falta de controles presupuestales </t>
  </si>
  <si>
    <t>Falta de seguimiento a las metas 
Ausencia de herramientas
Desorganización interna</t>
  </si>
  <si>
    <t xml:space="preserve">Desarticulación de herramientas </t>
  </si>
  <si>
    <t xml:space="preserve">No contar con la apropiación presupuestal necesaria para el cumplimiento de metas </t>
  </si>
  <si>
    <t xml:space="preserve">Falta de controles presupuestales
Falta de organización 
</t>
  </si>
  <si>
    <t>Falta de planeación presupuestal</t>
  </si>
  <si>
    <t xml:space="preserve">Falta de capacitación del personal que asesora, como del personal que recibe el acompañamiento </t>
  </si>
  <si>
    <t xml:space="preserve">Imprevistos internos y externos que afectan negativamente el presupuesto
</t>
  </si>
  <si>
    <t xml:space="preserve">Requerimientos externos no planificados </t>
  </si>
  <si>
    <t>LISTAS (NO TOCAR)</t>
  </si>
  <si>
    <t>PROCESO:</t>
  </si>
  <si>
    <t>OBJETIVOS ESTRATÉGICOS</t>
  </si>
  <si>
    <t>PLANEACIÓN</t>
  </si>
  <si>
    <t>PROCESO ESTRATÉGICO</t>
  </si>
  <si>
    <t xml:space="preserve">1. Mejorar la calidad de vida de la ciudadanía al ampliar el acceso a la práctica
y disfrute del arte y la cultura como parte de su cotidianidad en condiciones
de equidad. </t>
  </si>
  <si>
    <t>GESTIÓN DE TALENTO HUMANO</t>
  </si>
  <si>
    <t>PROCESO DE EVALUACIÓN Y MEJORA</t>
  </si>
  <si>
    <t>2. Potenciar a los creadores del Centro que quieran expresarse y ver en el
arte, la cultura y la creatividad una forma de vida.</t>
  </si>
  <si>
    <t xml:space="preserve">GESTIÓN DE LAS COMUNICACIONES </t>
  </si>
  <si>
    <t>PROCESO MISIONAL</t>
  </si>
  <si>
    <t xml:space="preserve">3. Impulsar la reactivación física, económica y social del sector del antiguo
Bronx y articularlo con las comunidades y territorios del centro de la ciudad
a partir del arte, la cultura y la creatividad. </t>
  </si>
  <si>
    <t>SERVICIO AL CIUDADANO</t>
  </si>
  <si>
    <t>4. Aumentar la apropiación del centro de la ciudad como un territorio diverso,
de convivencia pacífica, encuentro y desarrollo desde la transformación
cultural.</t>
  </si>
  <si>
    <t>GESTIÓN DE MEJORA</t>
  </si>
  <si>
    <t>EVALUACIÓN INDEPENDIENTE DE LA GESTIÓN</t>
  </si>
  <si>
    <t>TRANSFORMACIÓN CULTURAL PARA LA REVITALIZACIÓN DEL CENTRO</t>
  </si>
  <si>
    <t>GESTIÓN DOCUMENTAL</t>
  </si>
  <si>
    <t xml:space="preserve">RECURSOS FISICOS </t>
  </si>
  <si>
    <t>GESTIÓN TIC</t>
  </si>
  <si>
    <t>GESTIÓN FINANCIERAS</t>
  </si>
  <si>
    <t>INMEDIATA</t>
  </si>
  <si>
    <t>RAIZ</t>
  </si>
  <si>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</si>
  <si>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1"/>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</si>
  <si>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</si>
  <si>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theme="1"/>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theme="1"/>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1"/>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</si>
  <si>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</si>
  <si>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</si>
  <si>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</si>
  <si>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</si>
  <si>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</si>
  <si>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</si>
  <si>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</si>
  <si>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</si>
  <si>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</si>
  <si>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</si>
  <si>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</si>
  <si>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</si>
  <si>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</si>
  <si>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</si>
  <si>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</si>
  <si>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</si>
  <si>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</si>
  <si>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1"/>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</si>
  <si>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</si>
  <si>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</si>
  <si>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</si>
  <si>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</si>
  <si>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</si>
  <si>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</si>
  <si>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</si>
  <si>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</si>
  <si>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</si>
  <si>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theme="1"/>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</si>
  <si>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</si>
  <si>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</si>
  <si>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</si>
  <si>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</si>
  <si>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</si>
  <si>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</si>
  <si>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</si>
  <si>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</si>
  <si>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</si>
  <si>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</si>
  <si>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</si>
  <si>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</si>
  <si>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</si>
  <si>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</si>
  <si>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</si>
  <si>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</si>
  <si>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theme="1"/>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</si>
  <si>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</si>
  <si>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</si>
  <si>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</si>
  <si>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</si>
  <si>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</si>
  <si>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</si>
  <si>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RIESGOS DE CORRUPCIÓN</t>
  </si>
  <si>
    <t>Proceso:</t>
  </si>
  <si>
    <t>Objetivo:</t>
  </si>
  <si>
    <t>Identificación  del riesgo de corrupción</t>
  </si>
  <si>
    <t>¿Qué puede suceder?</t>
  </si>
  <si>
    <t>¿Cómo puede suceder?</t>
  </si>
  <si>
    <t>¿Cuándo puede suceder?</t>
  </si>
  <si>
    <t>¿Qué consecuencias tendría su materialización?</t>
  </si>
  <si>
    <t>Riesgo</t>
  </si>
  <si>
    <t>Tipo</t>
  </si>
  <si>
    <t>Causas</t>
  </si>
  <si>
    <t>Consecuencias</t>
  </si>
  <si>
    <t>Valoración del riesgo</t>
  </si>
  <si>
    <t>Análisis del riesgo inherente</t>
  </si>
  <si>
    <t>Evaluación del riesgo - Valoración de los controles</t>
  </si>
  <si>
    <t>Evaluación del riesgo - Nivel del riesgo residual</t>
  </si>
  <si>
    <t>Plan de Acción</t>
  </si>
  <si>
    <t>Numero de veces que se realiza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</si>
  <si>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</si>
  <si>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</si>
  <si>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Criterios de impacto - Afectación economica (¿Cuantos SMLMV?)</t>
  </si>
  <si>
    <t>Observación de criterio</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</si>
  <si>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</si>
  <si>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</si>
  <si>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</si>
  <si>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</si>
  <si>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t>Atributos</t>
  </si>
  <si>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</si>
  <si>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</si>
  <si>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</si>
  <si>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</si>
  <si>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</si>
  <si>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</si>
  <si>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t xml:space="preserve">Evidencia </t>
  </si>
  <si>
    <t>Responsable</t>
  </si>
  <si>
    <t>Fecha de inicio</t>
  </si>
  <si>
    <t>Fecha de finalización</t>
  </si>
  <si>
    <t>Fecha Seguimiento</t>
  </si>
  <si>
    <t>Seguimiento</t>
  </si>
  <si>
    <t>Tipo (Lista desplegable)</t>
  </si>
  <si>
    <t>Implementación (Lista desplegable)</t>
  </si>
  <si>
    <r>
      <rPr>
        <b/>
        <sz val="11"/>
        <color theme="1"/>
        <rFont val="Arial"/>
        <family val="2"/>
      </rPr>
      <t xml:space="preserve">Calificación </t>
    </r>
    <r>
      <rPr>
        <b/>
        <sz val="11"/>
        <color rgb="FFFF0000"/>
        <rFont val="Arial"/>
        <family val="2"/>
      </rPr>
      <t>(No tocar)</t>
    </r>
  </si>
  <si>
    <t>Documentación  (Lista desplegable)</t>
  </si>
  <si>
    <t>Frecuencia  (Lista desplegable)</t>
  </si>
  <si>
    <t>Evidencia  (Lista desplegable)</t>
  </si>
  <si>
    <t>Preventivo</t>
  </si>
  <si>
    <t>Manual</t>
  </si>
  <si>
    <t xml:space="preserve">Documentado </t>
  </si>
  <si>
    <t>Continua</t>
  </si>
  <si>
    <t>Con registro</t>
  </si>
  <si>
    <t>Reducir</t>
  </si>
  <si>
    <t>Finalizado</t>
  </si>
  <si>
    <t>Detectivo</t>
  </si>
  <si>
    <t xml:space="preserve">Listas de clasificación de riesgos </t>
  </si>
  <si>
    <t xml:space="preserve">Implementación </t>
  </si>
  <si>
    <t>Ejecución y administración de procesos</t>
  </si>
  <si>
    <t xml:space="preserve">Automatico </t>
  </si>
  <si>
    <t xml:space="preserve">Fraude externo </t>
  </si>
  <si>
    <t>Fraude interno</t>
  </si>
  <si>
    <t>Correctivo</t>
  </si>
  <si>
    <t>Fallas tecnológicas</t>
  </si>
  <si>
    <t>Relaciones laborales</t>
  </si>
  <si>
    <t>Documentación</t>
  </si>
  <si>
    <t>Frecuncia</t>
  </si>
  <si>
    <t>Usuarios, productos y prácticas</t>
  </si>
  <si>
    <t>Daños a activos fijos/ eventos externos</t>
  </si>
  <si>
    <t>Sin documentar</t>
  </si>
  <si>
    <t>Aleatoria</t>
  </si>
  <si>
    <t>Sin registro</t>
  </si>
  <si>
    <t>Mitigar</t>
  </si>
  <si>
    <t>Aceptar</t>
  </si>
  <si>
    <t>Transferir</t>
  </si>
  <si>
    <t>Evitar</t>
  </si>
  <si>
    <t xml:space="preserve">Formato Mapa Riesgos </t>
  </si>
  <si>
    <t>Alcance:</t>
  </si>
  <si>
    <t>Identificación del riesgo</t>
  </si>
  <si>
    <t xml:space="preserve">Referencia </t>
  </si>
  <si>
    <t>Frecuencia con la cual se realiza la actividad</t>
  </si>
  <si>
    <t>Probabilidad Inherente</t>
  </si>
  <si>
    <t>%</t>
  </si>
  <si>
    <t>Criterios de impacto</t>
  </si>
  <si>
    <t>Impacto 
Inherente</t>
  </si>
  <si>
    <t>No. Control</t>
  </si>
  <si>
    <t>Probabilidad Residual</t>
  </si>
  <si>
    <t>Probabilidad Residual Final</t>
  </si>
  <si>
    <t>Impacto Residual Final</t>
  </si>
  <si>
    <t>Zona de Riesgo Final</t>
  </si>
  <si>
    <t>Fecha Implementación</t>
  </si>
  <si>
    <t>Implementación</t>
  </si>
  <si>
    <t>Calificación</t>
  </si>
  <si>
    <t>Frecuencia</t>
  </si>
  <si>
    <t>Evidencia</t>
  </si>
  <si>
    <t>Económico y Reputacional</t>
  </si>
  <si>
    <t>Ejecucion y Administracion de procesos</t>
  </si>
  <si>
    <t xml:space="preserve">     Mayor a 500 SMLMV </t>
  </si>
  <si>
    <t>verificación del control</t>
  </si>
  <si>
    <t>Automático</t>
  </si>
  <si>
    <t>Documentado</t>
  </si>
  <si>
    <t>Con Registro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</si>
  <si>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</si>
  <si>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</si>
  <si>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 xml:space="preserve">RIESGOS DE GESTIÓN </t>
  </si>
  <si>
    <t xml:space="preserve">Indicadores clave de riesgo </t>
  </si>
  <si>
    <t>Impacto: Afectación economica o reputacional
(¿Qué?)</t>
  </si>
  <si>
    <t>Causa Inmediata
(¿Cómo?)</t>
  </si>
  <si>
    <t>Causa Raíz
(¿Por qué?)</t>
  </si>
  <si>
    <t>Clasificación del Riesgo 
(lista desplegable)</t>
  </si>
  <si>
    <t>Numero de veces que se realiza en promedio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</si>
  <si>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</si>
  <si>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</si>
  <si>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 xml:space="preserve">Criterios de impacto - Afectación economica-¿Cuantos SMLMV?- o reputacional </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</si>
  <si>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</si>
  <si>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</si>
  <si>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</si>
  <si>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</si>
  <si>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</si>
  <si>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</si>
  <si>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</si>
  <si>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</si>
  <si>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</si>
  <si>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</si>
  <si>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Plan de Acción: </t>
    </r>
    <r>
      <rPr>
        <b/>
        <sz val="11"/>
        <color rgb="FFFF0000"/>
        <rFont val="Arial"/>
        <family val="2"/>
      </rPr>
      <t xml:space="preserve">¿Necesito un nuevo control ? o ¿Cómo mejoro el control existente? </t>
    </r>
  </si>
  <si>
    <t>Indicador</t>
  </si>
  <si>
    <t xml:space="preserve">Formula </t>
  </si>
  <si>
    <r>
      <rPr>
        <b/>
        <sz val="11"/>
        <color theme="1"/>
        <rFont val="Arial"/>
        <family val="2"/>
      </rPr>
      <t xml:space="preserve">Calificación </t>
    </r>
    <r>
      <rPr>
        <b/>
        <sz val="11"/>
        <color rgb="FFFF0000"/>
        <rFont val="Arial"/>
        <family val="2"/>
      </rPr>
      <t>(No tocar)</t>
    </r>
  </si>
  <si>
    <t>En curso</t>
  </si>
  <si>
    <t>El riesgo se puede materializar si se evidencia algun tipo de influencia en la toma de decisión por parte del personal en el desarrollo del proceso contractual llevando a la favorabilidad de un tercero o a sí mismo</t>
  </si>
  <si>
    <t xml:space="preserve">Riesgo de corrupción y 
Conflicto de intereses </t>
  </si>
  <si>
    <t xml:space="preserve">Valoración del riesgo </t>
  </si>
  <si>
    <t xml:space="preserve">Análisis del Riesgo Inherente  </t>
  </si>
  <si>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</si>
  <si>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</si>
  <si>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</si>
  <si>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</si>
  <si>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</si>
  <si>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</si>
  <si>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</si>
  <si>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</si>
  <si>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</si>
  <si>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Impacto   (Tabla 1,1,)</t>
  </si>
  <si>
    <r>
      <rPr>
        <b/>
        <sz val="11"/>
        <color theme="1"/>
        <rFont val="Arial"/>
        <family val="2"/>
      </rPr>
      <t xml:space="preserve">% </t>
    </r>
    <r>
      <rPr>
        <b/>
        <sz val="11"/>
        <color rgb="FFFF0000"/>
        <rFont val="Arial"/>
        <family val="2"/>
      </rPr>
      <t>(No tocar)</t>
    </r>
  </si>
  <si>
    <t xml:space="preserve">Zona de Riesgo </t>
  </si>
  <si>
    <r>
      <rPr>
        <b/>
        <sz val="11"/>
        <color theme="1"/>
        <rFont val="Arial"/>
        <family val="2"/>
      </rPr>
      <t xml:space="preserve">Calificación </t>
    </r>
    <r>
      <rPr>
        <b/>
        <sz val="11"/>
        <color rgb="FFFF0000"/>
        <rFont val="Arial"/>
        <family val="2"/>
      </rPr>
      <t>(No tocar)</t>
    </r>
  </si>
  <si>
    <t>Media</t>
  </si>
  <si>
    <t>Mayor</t>
  </si>
  <si>
    <t>Alto</t>
  </si>
  <si>
    <t>total</t>
  </si>
  <si>
    <t>(No tocar)</t>
  </si>
  <si>
    <t xml:space="preserve">PORCENTAJE </t>
  </si>
  <si>
    <t>Tabla  1,1,  Criterios para la evaluación del Impacto -Riesgo inherente</t>
  </si>
  <si>
    <t>No.</t>
  </si>
  <si>
    <t>Pregunta  
Si el riesgo de corrupción se materializa, se podría…</t>
  </si>
  <si>
    <t>Respuesta</t>
  </si>
  <si>
    <t>Si/No</t>
  </si>
  <si>
    <t>¿Afectar al grupo de funcionarios del proceso?</t>
  </si>
  <si>
    <t>SI</t>
  </si>
  <si>
    <t>¿Afectar el cumplimiento de metas y objetivos de la dependencia?</t>
  </si>
  <si>
    <t>¿Afectar el cumplimiento de misión de la entidad?</t>
  </si>
  <si>
    <t>¿Afectar el cumplimiento de la misión del sector al que pertenece la entidad?</t>
  </si>
  <si>
    <t>NO</t>
  </si>
  <si>
    <t>¿Generar pérdida de confianza de la entidad, afectando su reputación?</t>
  </si>
  <si>
    <t>¿Generar pérdida de recursos económicos?</t>
  </si>
  <si>
    <t>¿Afectar la generación de los productos o la prestación de servicios?</t>
  </si>
  <si>
    <t>¿Da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</si>
  <si>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</si>
  <si>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</si>
  <si>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</si>
  <si>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</si>
  <si>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</si>
  <si>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</si>
  <si>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</si>
  <si>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    (Si está marcada como SI, de una vez es Catastrófico el impacto)</t>
  </si>
  <si>
    <t>¿Afectar la imagen regional?</t>
  </si>
  <si>
    <t>¿Afectar la imagen nacional?</t>
  </si>
  <si>
    <t>¿Generar daño ambiental?</t>
  </si>
  <si>
    <t xml:space="preserve">Total Si:  </t>
  </si>
  <si>
    <t>LISTAS PROBABILIDAD (NO TOCAR)</t>
  </si>
  <si>
    <t>MUY BAJA</t>
  </si>
  <si>
    <t>Asignado</t>
  </si>
  <si>
    <t>BAJA</t>
  </si>
  <si>
    <t>No asignado</t>
  </si>
  <si>
    <t>MEDIA</t>
  </si>
  <si>
    <t>ALTA</t>
  </si>
  <si>
    <t>Adecuado</t>
  </si>
  <si>
    <t>MUY ALTA</t>
  </si>
  <si>
    <t>inadecuado</t>
  </si>
  <si>
    <t>Oportuno</t>
  </si>
  <si>
    <t>LISTAS IMPACTO (NO TOCAR)</t>
  </si>
  <si>
    <t>Inoportuno</t>
  </si>
  <si>
    <t>LEVE</t>
  </si>
  <si>
    <t>MENOR</t>
  </si>
  <si>
    <t>Prevenir</t>
  </si>
  <si>
    <t>MODERADO</t>
  </si>
  <si>
    <t>Detectar</t>
  </si>
  <si>
    <t>MAYOR</t>
  </si>
  <si>
    <t>No es un control</t>
  </si>
  <si>
    <t>CATASTRÓFICO</t>
  </si>
  <si>
    <t>Confiable</t>
  </si>
  <si>
    <t>No es confiable</t>
  </si>
  <si>
    <t xml:space="preserve">Se investigan y resuelven oportunamente  </t>
  </si>
  <si>
    <t xml:space="preserve">No se investigan y resuelven oportunamente  </t>
  </si>
  <si>
    <t>Completa</t>
  </si>
  <si>
    <t>Incompleta</t>
  </si>
  <si>
    <t xml:space="preserve">No existe </t>
  </si>
  <si>
    <t>Listas</t>
  </si>
  <si>
    <t>RIESGOS DE SEGURIDAD DE LA INFORMACIÓN</t>
  </si>
  <si>
    <t>Activo (Lista desplegable)</t>
  </si>
  <si>
    <t>Descripción del riesgo</t>
  </si>
  <si>
    <t>Amenaza</t>
  </si>
  <si>
    <t xml:space="preserve">Causa / vulnerabilidad </t>
  </si>
  <si>
    <t>Concecuencias</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</si>
  <si>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</si>
  <si>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</si>
  <si>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</si>
  <si>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</si>
  <si>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</si>
  <si>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</si>
  <si>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</si>
  <si>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</si>
  <si>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</si>
  <si>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</si>
  <si>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</si>
  <si>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</si>
  <si>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Calificación </t>
    </r>
    <r>
      <rPr>
        <b/>
        <sz val="11"/>
        <color rgb="FFFF0000"/>
        <rFont val="Arial"/>
        <family val="2"/>
      </rPr>
      <t>(No tocar)</t>
    </r>
  </si>
  <si>
    <t>Listas (No tocar)</t>
  </si>
  <si>
    <t xml:space="preserve">Identificación del riesgo </t>
  </si>
  <si>
    <t>Pérdida de la confidencialidad</t>
  </si>
  <si>
    <t>Pérdida de la integridad</t>
  </si>
  <si>
    <t>Pérdida de la disponibilidad</t>
  </si>
  <si>
    <t>SARLAF</t>
  </si>
  <si>
    <t>Herramienta 1. Cuestionario de autoevaluación del riesgo operativo</t>
  </si>
  <si>
    <t xml:space="preserve">Maque con una X </t>
  </si>
  <si>
    <t>Preguntas Cuestionario de autoevaluación del riesgo operativo.</t>
  </si>
  <si>
    <t xml:space="preserve">SI </t>
  </si>
  <si>
    <t>NA</t>
  </si>
  <si>
    <t>1. ¿La entidad recibe recursos de entidades privadas?</t>
  </si>
  <si>
    <t>2. ¿La entidad recibe donaciones?</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</si>
  <si>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</si>
  <si>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</si>
  <si>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</si>
  <si>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</si>
  <si>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7. ¿Los clientes objetivo de la entidad son personas naturales entre las que se encuentran las personas expuestas políticamente (PEP’s)?</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</si>
  <si>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</si>
  <si>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</si>
  <si>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</si>
  <si>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</si>
  <si>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 xml:space="preserve">CONTEO </t>
  </si>
  <si>
    <t xml:space="preserve">GRADO DE EXPOSICIÓN </t>
  </si>
  <si>
    <t>Herramienta 2. Cuestionario de autoevaluación sobre el control del riesgo de LA/FT.</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</si>
  <si>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</si>
  <si>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</si>
  <si>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</si>
  <si>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</si>
  <si>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</si>
  <si>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</si>
  <si>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</si>
  <si>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</si>
  <si>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</si>
  <si>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</si>
  <si>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</si>
  <si>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</si>
  <si>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</si>
  <si>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</si>
  <si>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</si>
  <si>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</si>
  <si>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</si>
  <si>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</si>
  <si>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</si>
  <si>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</si>
  <si>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</si>
  <si>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</si>
  <si>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</si>
  <si>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</si>
  <si>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</si>
  <si>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</si>
  <si>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</si>
  <si>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</si>
  <si>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</si>
  <si>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</si>
  <si>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</si>
  <si>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</si>
  <si>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</si>
  <si>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</si>
  <si>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</si>
  <si>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</si>
  <si>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</si>
  <si>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</si>
  <si>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</si>
  <si>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</si>
  <si>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</si>
  <si>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</si>
  <si>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</si>
  <si>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</si>
  <si>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</si>
  <si>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</si>
  <si>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 xml:space="preserve">Identificación del Riesgo </t>
  </si>
  <si>
    <t xml:space="preserve">Numeración </t>
  </si>
  <si>
    <t xml:space="preserve">Fuente </t>
  </si>
  <si>
    <t>Descripción del evento</t>
  </si>
  <si>
    <t xml:space="preserve">Afectación </t>
  </si>
  <si>
    <t>Consecuencia</t>
  </si>
  <si>
    <r>
      <rPr>
        <b/>
        <sz val="11"/>
        <color rgb="FFFF0000"/>
        <rFont val="Calibri"/>
        <family val="2"/>
      </rPr>
      <t>NO TOCAR</t>
    </r>
    <r>
      <rPr>
        <b/>
        <sz val="11"/>
        <color theme="1"/>
        <rFont val="Calibri"/>
        <family val="2"/>
      </rPr>
      <t xml:space="preserve">- Listas desplegables </t>
    </r>
  </si>
  <si>
    <t>BAJO</t>
  </si>
  <si>
    <t>Continuamente 
Monitorear constantemente los riesgos.</t>
  </si>
  <si>
    <t>Integralmente
Complementar los controles</t>
  </si>
  <si>
    <t>MEDIO</t>
  </si>
  <si>
    <t>Oportunamente
Establecer controles que reduzcan el riesgo</t>
  </si>
  <si>
    <t>ALTO</t>
  </si>
  <si>
    <t>Prioritariamente
Adoptar un sistema de administracion de riesgos</t>
  </si>
  <si>
    <t>CRITICO</t>
  </si>
  <si>
    <t>Urgentemente
Implementar un sistema de administración
de riesgos</t>
  </si>
  <si>
    <t>Gestión de Mejora</t>
  </si>
  <si>
    <t>Documento:</t>
  </si>
  <si>
    <t xml:space="preserve">Ficha de riesgos </t>
  </si>
  <si>
    <t>Código:</t>
  </si>
  <si>
    <t>GM-FT-09</t>
  </si>
  <si>
    <t>Versión:</t>
  </si>
  <si>
    <t xml:space="preserve">II. Contexto e identificación  </t>
  </si>
  <si>
    <t>Análisis del Contexto</t>
  </si>
  <si>
    <t>Externo</t>
  </si>
  <si>
    <t xml:space="preserve">Descripción  </t>
  </si>
  <si>
    <t xml:space="preserve">Interno </t>
  </si>
  <si>
    <t>Del Proceso</t>
  </si>
  <si>
    <t xml:space="preserve">Descripción </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</si>
  <si>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</si>
  <si>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</si>
  <si>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</si>
  <si>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</si>
  <si>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</si>
  <si>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</si>
  <si>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</si>
  <si>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</si>
  <si>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III. Análisis y Valoración  </t>
  </si>
  <si>
    <t>IV. Tratamiento del riesgo</t>
  </si>
  <si>
    <t xml:space="preserve">Análisis del Riesgo Inherete </t>
  </si>
  <si>
    <t>1,1,   CONTROLES</t>
  </si>
  <si>
    <t>Evaluación del Riesgo (Riesgo Residual)</t>
  </si>
  <si>
    <t xml:space="preserve">Tratamiento del riesgo  </t>
  </si>
  <si>
    <t xml:space="preserve">¿Aplicar controles para el tratamiento?  </t>
  </si>
  <si>
    <t>Actividad de control</t>
  </si>
  <si>
    <t xml:space="preserve">Tipo de control </t>
  </si>
  <si>
    <t xml:space="preserve">Responsable (Nombres y Rol)   </t>
  </si>
  <si>
    <t xml:space="preserve">Fecha de fin </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</si>
  <si>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</si>
  <si>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</si>
  <si>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</si>
  <si>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</si>
  <si>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</si>
  <si>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Sólidez del conjunto de controles  </t>
  </si>
  <si>
    <t>Aceptar el riesgo</t>
  </si>
  <si>
    <t>Probabilidad</t>
  </si>
  <si>
    <t xml:space="preserve">Impacto  </t>
  </si>
  <si>
    <t>Criterio</t>
  </si>
  <si>
    <t>Resultado</t>
  </si>
  <si>
    <t>1. Rara vez</t>
  </si>
  <si>
    <t>4. Mayor</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</si>
  <si>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</si>
  <si>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El control se ejecuta de manera consistente por parte del responsable</t>
  </si>
  <si>
    <t>2. Menor</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</si>
  <si>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</si>
  <si>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Resultado de los posibles desplazamientos de la probabilidad y el impacto de los riesgos  </t>
  </si>
  <si>
    <t xml:space="preserve">1,1,    Análisis y diseño del control </t>
  </si>
  <si>
    <t>Control 1</t>
  </si>
  <si>
    <t>control 2</t>
  </si>
  <si>
    <t>Control 3</t>
  </si>
  <si>
    <t>Solidez del conjunto de los controles</t>
  </si>
  <si>
    <t>Controles ayudan a dismunuir la probabilidad</t>
  </si>
  <si>
    <t xml:space="preserve">Controles ayudan a disminuir el impacto  </t>
  </si>
  <si>
    <t># Columnas en la matriz de riesgo que se desplaza en el eje de la probabilidad</t>
  </si>
  <si>
    <t># Columnas en la matriz de riesgo que se desplaza en el eje del impacto</t>
  </si>
  <si>
    <t xml:space="preserve">Criterio de evaluación </t>
  </si>
  <si>
    <t xml:space="preserve">Aspecto a evaluar en el diseño del control </t>
  </si>
  <si>
    <t xml:space="preserve">Respuesta  </t>
  </si>
  <si>
    <t xml:space="preserve">Peso  </t>
  </si>
  <si>
    <t>1. Responsable</t>
  </si>
  <si>
    <t>¿Existe un responsable asignado a la ejecución
del control?</t>
  </si>
  <si>
    <t xml:space="preserve">Fuerte </t>
  </si>
  <si>
    <t>Directamente</t>
  </si>
  <si>
    <t>¿El responsable tiene la autoridad y adecuada
segregación de funciones en la ejecución
del control?</t>
  </si>
  <si>
    <t xml:space="preserve">Adecuado </t>
  </si>
  <si>
    <t>Indirectamente</t>
  </si>
  <si>
    <t>No disminuye</t>
  </si>
  <si>
    <t>2. Periodicidad</t>
  </si>
  <si>
    <t>¿La oportunidad en que se ejecuta el control ayuda a prevenir la mitigación del riesgo o a detectar la materialización del riesgo de manera oportuna?</t>
  </si>
  <si>
    <t xml:space="preserve">Moderado </t>
  </si>
  <si>
    <t>3. Propósito</t>
  </si>
  <si>
    <t>¿Las actividades que se desarrollan en el control realmente buscan por si sola prevenir o detectar las causas que pueden dar origen al riesgo, Ej.: verificar, validar, cotejar, comparar, revisar, etc.?</t>
  </si>
  <si>
    <t>4. Cómo se realiza la actividad de control</t>
  </si>
  <si>
    <t>¿La fuente de información que se utiliza en el desarrollo del control es información confiable que permita mitigar el riesgo?</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</si>
  <si>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</si>
  <si>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</si>
  <si>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</si>
  <si>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</si>
  <si>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</si>
  <si>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</si>
  <si>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 xml:space="preserve">Sumatoria  individual </t>
  </si>
  <si>
    <t xml:space="preserve">Sumatoria  </t>
  </si>
  <si>
    <r>
      <rPr>
        <b/>
        <sz val="10"/>
        <color theme="1"/>
        <rFont val="Calibri"/>
        <family val="2"/>
      </rPr>
      <t>Nota:</t>
    </r>
    <r>
      <rPr>
        <sz val="10"/>
        <color theme="1"/>
        <rFont val="Calibri"/>
        <family val="2"/>
      </rPr>
      <t xml:space="preserve"> Si el resultado de las calificaciones del control, o el promedio en el diseño de los
controles, está por debajo de 96%, se debe establecer un plan de acción que permita
tener un control o controles bien diseñados.</t>
    </r>
  </si>
  <si>
    <t xml:space="preserve">Resultado solidez individual </t>
  </si>
  <si>
    <t xml:space="preserve">Resultado </t>
  </si>
  <si>
    <t>solidez conjunta</t>
  </si>
  <si>
    <t xml:space="preserve">Resultado solidez conjunta </t>
  </si>
  <si>
    <t>Fuerte: Calificación entre 96 y 100</t>
  </si>
  <si>
    <t>Moderado: Calificación entre 86 y 95</t>
  </si>
  <si>
    <t>Débil: Calificación entre 0 y 85</t>
  </si>
  <si>
    <t>Matriz de Calor Inherente</t>
  </si>
  <si>
    <t xml:space="preserve"> Matriz de Calor Residual</t>
  </si>
  <si>
    <t>Tabla Criterios para definir el nivel de probabilidad</t>
  </si>
  <si>
    <t>Frecuencia de la Actividad</t>
  </si>
  <si>
    <t>Muy Baja</t>
  </si>
  <si>
    <t>La actividad que conlleva el riesgo se ejecuta como máximos 2 veces por año</t>
  </si>
  <si>
    <t>Muy Alta
100%</t>
  </si>
  <si>
    <t/>
  </si>
  <si>
    <t>Extremo</t>
  </si>
  <si>
    <t>Baja</t>
  </si>
  <si>
    <t>La actividad que conlleva el riesgo se ejecuta de 3 a 24 veces por año</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</si>
  <si>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</si>
  <si>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</si>
  <si>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</si>
  <si>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</si>
  <si>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</si>
  <si>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Alta
80%</t>
  </si>
  <si>
    <t>Media
60%</t>
  </si>
  <si>
    <t>Moderado</t>
  </si>
  <si>
    <t>Baja
40%</t>
  </si>
  <si>
    <t>Bajo</t>
  </si>
  <si>
    <t>Muy Baja
20%</t>
  </si>
  <si>
    <t>R1</t>
  </si>
  <si>
    <t>Leve
20%</t>
  </si>
  <si>
    <t>Menor
40%</t>
  </si>
  <si>
    <t>Moderado
60%</t>
  </si>
  <si>
    <t>Mayor
80%</t>
  </si>
  <si>
    <t>Catastrófico
100%</t>
  </si>
  <si>
    <t>R1C1</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</si>
  <si>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</si>
  <si>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</si>
  <si>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</si>
  <si>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</si>
  <si>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</si>
  <si>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</si>
  <si>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</si>
  <si>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</si>
  <si>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</si>
  <si>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</si>
  <si>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</si>
  <si>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</si>
  <si>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</si>
  <si>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</si>
  <si>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</si>
  <si>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</si>
  <si>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</si>
  <si>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</si>
  <si>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</si>
  <si>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</si>
  <si>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</si>
  <si>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</si>
  <si>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</si>
  <si>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</si>
  <si>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</si>
  <si>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</si>
  <si>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</si>
  <si>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</si>
  <si>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</si>
  <si>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</si>
  <si>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</si>
  <si>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</si>
  <si>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</si>
  <si>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</si>
  <si>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</si>
  <si>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</si>
  <si>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</si>
  <si>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</si>
  <si>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</si>
  <si>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</si>
  <si>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</si>
  <si>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</si>
  <si>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</si>
  <si>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</si>
  <si>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</si>
  <si>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</si>
  <si>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</si>
  <si>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</si>
  <si>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</si>
  <si>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</si>
  <si>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</si>
  <si>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</si>
  <si>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</si>
  <si>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</si>
  <si>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</si>
  <si>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</si>
  <si>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</si>
  <si>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</si>
  <si>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</si>
  <si>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</si>
  <si>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Reputacional</t>
  </si>
  <si>
    <t>Reducir (compartir)</t>
  </si>
  <si>
    <t>Reducir (mitigar)</t>
  </si>
  <si>
    <t>Plan de accion (solo para la opción reducir)</t>
  </si>
  <si>
    <t>Daños Activos Fisicos</t>
  </si>
  <si>
    <t>Fallas Tecnologicas</t>
  </si>
  <si>
    <t>Fraude Externo</t>
  </si>
  <si>
    <t>Fraude Interno</t>
  </si>
  <si>
    <t>Relaciones Laborales</t>
  </si>
  <si>
    <t>Usuarios, productos y practicas , organizacionales</t>
  </si>
  <si>
    <t>Registro Sustancial</t>
  </si>
  <si>
    <t>Registro Material</t>
  </si>
  <si>
    <t>CONTROL INTERNO DISCIPLINARIO</t>
  </si>
  <si>
    <t>Ejercer la acción disciplinaria tomando medidas preventivas y correctivas</t>
  </si>
  <si>
    <t>mediante la aplicación de la normatividad vigente, acciones de autorregulación y la ejecución de actividades preventivas</t>
  </si>
  <si>
    <t xml:space="preserve">con el fin de propiciar una conducta adecuada de los servidores de la FUGA, mitigar la comisión faltas disciplinarias y promover el cabal cumplimiento de los fines institucionales. </t>
  </si>
  <si>
    <t>En cada vigencia</t>
  </si>
  <si>
    <t>100% de las quejas o informes internos o externos</t>
  </si>
  <si>
    <r>
      <rPr>
        <b/>
        <sz val="16"/>
        <rFont val="Calibri"/>
        <family val="2"/>
      </rPr>
      <t xml:space="preserve">En cada vigencia ejercer la acción disciplinaria del 100% de las quejas o infirmes que se presenten en la entidad, </t>
    </r>
    <r>
      <rPr>
        <b/>
        <sz val="16"/>
        <color theme="1"/>
        <rFont val="Calibri"/>
        <family val="2"/>
      </rPr>
      <t xml:space="preserve"> tomando medidas preventivas y correctivas mediante la aplicación de la normatividad disciplinaria vigente, acciones de autorregulación y la ejecución de actividades preventivas, con el fin de propiciar una conducta adecuada de los servidores de la FUGA, mitigar la comisión faltas disciplinarias y promover el cabal cumplimiento de los fines institucionales. </t>
    </r>
  </si>
  <si>
    <t>Posibilidad de trámite indebido de quejas, informes, denuncias y procesos disciplinarios en beneficio de un tercero</t>
  </si>
  <si>
    <t xml:space="preserve">Tramitar las quejas, informes, denuncias y procesos disciplinarios sin el cumplimiento de los requisitos y la normatividad vigente </t>
  </si>
  <si>
    <t xml:space="preserve">Dejandola de tramitar o favoreciendo al tercero que cometio una falta </t>
  </si>
  <si>
    <t>En cualquier parte del proceso de tramite de la queja, informes, denuncias y/o  procesos disciplinarios.</t>
  </si>
  <si>
    <t>1. Apertura de procesos disciplinarios.
2. Detrimento Patrimonial de la FUGA.
3. Hallazgos con incidencia administrativa, fiscal, penal o disciplinaria por entes de control.
4. Perdida de la imagen institucional.</t>
  </si>
  <si>
    <t>1.Amiguismo para influenciar los trámites y resultados de los procesos disciplinarios, Interés propio o de un tercero en direccionar el resultado de los procesos disciplinarios</t>
  </si>
  <si>
    <t>Documentar el punto de control en los procedimientos del proceso de control interno disciplinario</t>
  </si>
  <si>
    <t xml:space="preserve">Procedimiento actualizado con el punto de control </t>
  </si>
  <si>
    <t>Jefe Oficina Control Interno</t>
  </si>
  <si>
    <t>Con el fin de validar el proceso de un expediente, una vez inicia la etapa instructiva en cada proceso, el jefe de la oficina de control interno disciplinario, realiza en el  sistema de reporte de actos procesales de la Personería de Bogotá, la creación del expediente y el reporte de cada una de las actuaciones procesales realizadas por proceso, para que sean conocidas por el ente de control y el mismo pueda verificar el desarrollo de un buen debido proceso acorde a los lineamientos legales existentes, en caso de encontrar inconsistencias la personería requerira las aclaraciones correspondientes al  jefe de la OCID. Como evidencia se dejan los radicados en Orfeo y los reportes de actos procesales en la plataforma de la Personería de Bogotá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</si>
</sst>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m/yyyy"/>
  </numFmts>
  <fonts count="89"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sz val="11"/>
      <color theme="1"/>
      <name val="Calibri"/>
      <family val="2"/>
    </font>
    <font>
      <sz val="11"/>
      <name val="Arial"/>
      <family val="2"/>
    </font>
    <font>
      <b/>
      <sz val="14"/>
      <color theme="1"/>
      <name val="Calibri"/>
      <family val="2"/>
    </font>
    <font>
      <b/>
      <sz val="11"/>
      <color theme="1"/>
      <name val="Calibri"/>
      <family val="2"/>
    </font>
    <font>
      <b/>
      <sz val="16"/>
      <color theme="1"/>
      <name val="Calibri"/>
      <family val="2"/>
    </font>
    <font>
      <sz val="16"/>
      <color theme="1"/>
      <name val="Calibri"/>
      <family val="2"/>
    </font>
    <font>
      <b/>
      <sz val="12"/>
      <color theme="1"/>
      <name val="Calibri"/>
      <family val="2"/>
    </font>
    <font>
      <sz val="14"/>
      <color theme="1"/>
      <name val="Calibri"/>
      <family val="2"/>
    </font>
    <font>
      <sz val="12"/>
      <color theme="1"/>
      <name val="Arial"/>
      <family val="2"/>
    </font>
    <font>
      <sz val="11"/>
      <color rgb="FFFF0000"/>
      <name val="Calibri"/>
      <family val="2"/>
    </font>
    <font>
      <b/>
      <sz val="14"/>
      <color theme="1"/>
      <name val="Arial Narrow"/>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b/>
      <sz val="22"/>
      <color theme="1"/>
      <name val="Arial"/>
      <family val="2"/>
    </font>
    <font>
      <b/>
      <sz val="18"/>
      <color theme="1"/>
      <name val="Arial"/>
      <family val="2"/>
    </font>
    <font>
      <sz val="14"/>
      <color theme="1"/>
      <name val="Arial"/>
      <family val="2"/>
    </font>
    <font>
      <b/>
      <sz val="11"/>
      <color theme="1"/>
      <name val="Arial"/>
      <family val="2"/>
    </font>
    <font>
      <sz val="10"/>
      <color theme="1"/>
      <name val="Arial"/>
      <family val="2"/>
    </font>
    <font>
      <b/>
      <sz val="22"/>
      <color theme="1"/>
      <name val="Arial Narrow"/>
      <family val="2"/>
    </font>
    <font>
      <b/>
      <sz val="18"/>
      <color theme="1"/>
      <name val="Arial Narrow"/>
      <family val="2"/>
    </font>
    <font>
      <sz val="14"/>
      <color theme="1"/>
      <name val="Arial Narrow"/>
      <family val="2"/>
    </font>
    <font>
      <b/>
      <sz val="14"/>
      <color theme="1"/>
      <name val="Arial"/>
      <family val="2"/>
    </font>
    <font>
      <b/>
      <sz val="11"/>
      <color rgb="FFFF0000"/>
      <name val="Arial"/>
      <family val="2"/>
    </font>
    <font>
      <sz val="11"/>
      <color rgb="FF953734"/>
      <name val="Arial"/>
      <family val="2"/>
    </font>
    <font>
      <sz val="11"/>
      <color rgb="FF000000"/>
      <name val="Calibri"/>
      <family val="2"/>
    </font>
    <font>
      <b/>
      <sz val="11"/>
      <color rgb="FF000000"/>
      <name val="Arial"/>
      <family val="2"/>
    </font>
    <font>
      <b/>
      <sz val="11"/>
      <color rgb="FF000000"/>
      <name val="Calibri"/>
      <family val="2"/>
    </font>
    <font>
      <b/>
      <sz val="11"/>
      <color rgb="FFFF0000"/>
      <name val="Calibri"/>
      <family val="2"/>
    </font>
    <font>
      <b/>
      <sz val="20"/>
      <color theme="1"/>
      <name val="Calibri"/>
      <family val="2"/>
    </font>
    <font>
      <b/>
      <sz val="12"/>
      <color theme="1"/>
      <name val="Arial"/>
      <family val="2"/>
    </font>
    <font>
      <sz val="22"/>
      <color theme="1"/>
      <name val="Calibri"/>
      <family val="2"/>
    </font>
    <font>
      <sz val="18"/>
      <color theme="1"/>
      <name val="Calibri"/>
      <family val="2"/>
    </font>
    <font>
      <b/>
      <sz val="10"/>
      <color theme="1"/>
      <name val="Arial"/>
      <family val="2"/>
    </font>
    <font>
      <sz val="10"/>
      <color theme="1"/>
      <name val="Calibri"/>
      <family val="2"/>
    </font>
    <font>
      <b/>
      <sz val="14"/>
      <color rgb="FF000000"/>
      <name val="Calibri"/>
      <family val="2"/>
    </font>
    <font>
      <b/>
      <sz val="16"/>
      <color rgb="FF000000"/>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24"/>
      <color theme="1"/>
      <name val="Arial Narrow"/>
      <family val="2"/>
    </font>
    <font>
      <b/>
      <sz val="12"/>
      <color rgb="FF000000"/>
      <name val="Calibri"/>
      <family val="2"/>
    </font>
    <font>
      <b/>
      <sz val="24"/>
      <color rgb="FF000000"/>
      <name val="Calibri"/>
      <family val="2"/>
    </font>
    <font>
      <b/>
      <sz val="18"/>
      <color rgb="FF000000"/>
      <name val="Calibri"/>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030303"/>
      <name val="Arial"/>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1"/>
      <color rgb="FFE36C09"/>
      <name val="Arial Narrow"/>
      <family val="2"/>
    </font>
    <font>
      <b/>
      <sz val="10"/>
      <color theme="1"/>
      <name val="Calibri"/>
      <family val="2"/>
    </font>
    <font>
      <b/>
      <sz val="12"/>
      <color rgb="FFE36C09"/>
      <name val="Arial Narrow"/>
      <family val="2"/>
    </font>
    <font>
      <sz val="11"/>
      <color theme="1"/>
      <name val="Arial"/>
      <family val="2"/>
      <scheme val="minor"/>
    </font>
    <font>
      <sz val="11"/>
      <color theme="1"/>
      <name val="Arial"/>
      <family val="2"/>
    </font>
    <font>
      <b/>
      <sz val="11"/>
      <color theme="1"/>
      <name val="Arial"/>
      <family val="2"/>
    </font>
    <font>
      <sz val="9"/>
      <color indexed="81"/>
      <name val="Tahoma"/>
      <family val="2"/>
    </font>
    <font>
      <b/>
      <sz val="9"/>
      <color indexed="81"/>
      <name val="Tahoma"/>
      <family val="2"/>
    </font>
    <font>
      <sz val="12"/>
      <name val="Arial"/>
      <family val="2"/>
    </font>
    <font>
      <sz val="14"/>
      <color theme="1"/>
      <name val="Arial"/>
      <family val="2"/>
      <scheme val="minor"/>
    </font>
    <font>
      <b/>
      <sz val="11"/>
      <name val="Arial"/>
      <family val="2"/>
    </font>
    <font>
      <b/>
      <sz val="16"/>
      <name val="Calibri"/>
      <family val="2"/>
    </font>
    <font>
      <sz val="11"/>
      <name val="Calibri"/>
      <family val="2"/>
    </font>
  </fonts>
  <fills count="32">
    <fill>
      <patternFill patternType="none"/>
    </fill>
    <fill>
      <patternFill patternType="gray125"/>
    </fill>
    <fill>
      <patternFill patternType="solid">
        <fgColor rgb="FFDBE5F1"/>
        <bgColor rgb="FFDBE5F1"/>
      </patternFill>
    </fill>
    <fill>
      <patternFill patternType="solid">
        <fgColor rgb="FFF2DBDB"/>
        <bgColor rgb="FFF2DBDB"/>
      </patternFill>
    </fill>
    <fill>
      <patternFill patternType="solid">
        <fgColor rgb="FFFFFF00"/>
        <bgColor rgb="FFFFFF00"/>
      </patternFill>
    </fill>
    <fill>
      <patternFill patternType="solid">
        <fgColor theme="0"/>
        <bgColor theme="0"/>
      </patternFill>
    </fill>
    <fill>
      <patternFill patternType="solid">
        <fgColor rgb="FF95B3D7"/>
        <bgColor rgb="FF95B3D7"/>
      </patternFill>
    </fill>
    <fill>
      <patternFill patternType="solid">
        <fgColor rgb="FFFBD4B4"/>
        <bgColor rgb="FFFBD4B4"/>
      </patternFill>
    </fill>
    <fill>
      <patternFill patternType="solid">
        <fgColor rgb="FFFF0000"/>
        <bgColor rgb="FFFF0000"/>
      </patternFill>
    </fill>
    <fill>
      <patternFill patternType="solid">
        <fgColor rgb="FFFFFF66"/>
        <bgColor rgb="FFFFFF66"/>
      </patternFill>
    </fill>
    <fill>
      <patternFill patternType="solid">
        <fgColor rgb="FFE26B0A"/>
        <bgColor rgb="FFE26B0A"/>
      </patternFill>
    </fill>
    <fill>
      <patternFill patternType="solid">
        <fgColor rgb="FFFF6600"/>
        <bgColor rgb="FFFF6600"/>
      </patternFill>
    </fill>
    <fill>
      <patternFill patternType="solid">
        <fgColor theme="5"/>
        <bgColor theme="5"/>
      </patternFill>
    </fill>
    <fill>
      <patternFill patternType="solid">
        <fgColor theme="6"/>
        <bgColor theme="6"/>
      </patternFill>
    </fill>
    <fill>
      <patternFill patternType="solid">
        <fgColor rgb="FFE36C09"/>
        <bgColor rgb="FFE36C09"/>
      </patternFill>
    </fill>
    <fill>
      <patternFill patternType="solid">
        <fgColor rgb="FF92D050"/>
        <bgColor rgb="FF92D050"/>
      </patternFill>
    </fill>
    <fill>
      <patternFill patternType="solid">
        <fgColor rgb="FFEEECE1"/>
        <bgColor rgb="FFEEECE1"/>
      </patternFill>
    </fill>
    <fill>
      <patternFill patternType="solid">
        <fgColor rgb="FFE5B8B7"/>
        <bgColor rgb="FFE5B8B7"/>
      </patternFill>
    </fill>
    <fill>
      <patternFill patternType="solid">
        <fgColor rgb="FFC4BD97"/>
        <bgColor rgb="FFC4BD97"/>
      </patternFill>
    </fill>
    <fill>
      <patternFill patternType="solid">
        <fgColor rgb="FFF2F2F2"/>
        <bgColor rgb="FFF2F2F2"/>
      </patternFill>
    </fill>
    <fill>
      <patternFill patternType="solid">
        <fgColor rgb="FFB8CCE4"/>
        <bgColor rgb="FFB8CCE4"/>
      </patternFill>
    </fill>
    <fill>
      <patternFill patternType="solid">
        <fgColor rgb="FFDDD9C3"/>
        <bgColor rgb="FFDDD9C3"/>
      </patternFill>
    </fill>
    <fill>
      <patternFill patternType="solid">
        <fgColor rgb="FFFABF8F"/>
        <bgColor rgb="FFFABF8F"/>
      </patternFill>
    </fill>
    <fill>
      <patternFill patternType="solid">
        <fgColor rgb="FF7F7F7F"/>
        <bgColor rgb="FF7F7F7F"/>
      </patternFill>
    </fill>
    <fill>
      <patternFill patternType="solid">
        <fgColor rgb="FFD9D9D9"/>
        <bgColor rgb="FFD9D9D9"/>
      </patternFill>
    </fill>
    <fill>
      <patternFill patternType="solid">
        <fgColor rgb="FFBFBFBF"/>
        <bgColor rgb="FFBFBFBF"/>
      </patternFill>
    </fill>
    <fill>
      <patternFill patternType="solid">
        <fgColor rgb="FFC00000"/>
        <bgColor rgb="FFC00000"/>
      </patternFill>
    </fill>
    <fill>
      <patternFill patternType="solid">
        <fgColor rgb="FF00B050"/>
        <bgColor rgb="FF00B050"/>
      </patternFill>
    </fill>
    <fill>
      <patternFill patternType="solid">
        <fgColor rgb="FFFFC000"/>
        <bgColor rgb="FFFFC000"/>
      </patternFill>
    </fill>
    <fill>
      <patternFill patternType="solid">
        <fgColor rgb="FFFDE9D9"/>
        <bgColor rgb="FFFDE9D9"/>
      </patternFill>
    </fill>
    <fill>
      <patternFill patternType="solid">
        <fgColor theme="2" tint="-4.9989318521683403E-2"/>
        <bgColor indexed="64"/>
      </patternFill>
    </fill>
    <fill>
      <patternFill patternType="solid">
        <fgColor theme="0" tint="-4.9989318521683403E-2"/>
        <bgColor indexed="64"/>
      </patternFill>
    </fill>
  </fills>
  <borders count="171">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dotted">
        <color rgb="FFE36C09"/>
      </left>
      <right/>
      <top/>
      <bottom/>
      <diagonal/>
    </border>
    <border>
      <left style="dotted">
        <color rgb="FFE36C09"/>
      </left>
      <right style="dotted">
        <color rgb="FFE36C09"/>
      </right>
      <top/>
      <bottom style="dotted">
        <color rgb="FFE36C09"/>
      </bottom>
      <diagonal/>
    </border>
    <border>
      <left style="dotted">
        <color rgb="FFE36C09"/>
      </left>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right style="thin">
        <color rgb="FF000000"/>
      </right>
      <top style="medium">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diagonal/>
    </border>
    <border>
      <left style="thin">
        <color rgb="FF000000"/>
      </left>
      <right style="thin">
        <color rgb="FF000000"/>
      </right>
      <top/>
      <bottom style="medium">
        <color rgb="FF000000"/>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right style="medium">
        <color rgb="FF000000"/>
      </right>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style="dotted">
        <color rgb="FFF79646"/>
      </top>
      <bottom style="dotted">
        <color rgb="FFF79646"/>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79" fillId="0" borderId="0" applyFont="0" applyFill="0" applyBorder="0" applyAlignment="0" applyProtection="0"/>
  </cellStyleXfs>
  <cellXfs count="729">
    <xf numFmtId="0" fontId="0" fillId="0" borderId="0" xfId="0"/>
    <xf numFmtId="0" fontId="5" fillId="0" borderId="0" xfId="0" applyFont="1"/>
    <xf numFmtId="0" fontId="6" fillId="0" borderId="4" xfId="0" applyFont="1" applyBorder="1"/>
    <xf numFmtId="0" fontId="6" fillId="0" borderId="0" xfId="0" applyFont="1"/>
    <xf numFmtId="0" fontId="6" fillId="0" borderId="5" xfId="0" applyFont="1" applyBorder="1"/>
    <xf numFmtId="0" fontId="6" fillId="0" borderId="6" xfId="0" applyFont="1" applyBorder="1"/>
    <xf numFmtId="0" fontId="6" fillId="0" borderId="7" xfId="0" applyFont="1" applyBorder="1"/>
    <xf numFmtId="0" fontId="6" fillId="0" borderId="8" xfId="0" applyFont="1" applyBorder="1"/>
    <xf numFmtId="0" fontId="6" fillId="0" borderId="0" xfId="0" applyFont="1" applyAlignment="1">
      <alignment wrapText="1"/>
    </xf>
    <xf numFmtId="0" fontId="6" fillId="0" borderId="0" xfId="0" applyFont="1" applyAlignment="1">
      <alignment vertical="top"/>
    </xf>
    <xf numFmtId="0" fontId="10" fillId="0" borderId="0" xfId="0" applyFont="1"/>
    <xf numFmtId="0" fontId="11" fillId="0" borderId="0" xfId="0" applyFont="1"/>
    <xf numFmtId="0" fontId="12" fillId="2" borderId="16" xfId="0" applyFont="1" applyFill="1" applyBorder="1" applyAlignment="1">
      <alignment horizontal="center" vertical="top" wrapText="1"/>
    </xf>
    <xf numFmtId="0" fontId="9" fillId="2" borderId="16" xfId="0" applyFont="1" applyFill="1" applyBorder="1" applyAlignment="1">
      <alignment horizontal="center" vertical="top" wrapText="1"/>
    </xf>
    <xf numFmtId="0" fontId="12" fillId="2" borderId="17" xfId="0" applyFont="1" applyFill="1" applyBorder="1" applyAlignment="1">
      <alignment horizontal="center" vertical="top" wrapText="1"/>
    </xf>
    <xf numFmtId="0" fontId="6" fillId="0" borderId="0" xfId="0" applyFont="1" applyAlignment="1">
      <alignment horizontal="center" vertical="top" wrapText="1"/>
    </xf>
    <xf numFmtId="0" fontId="6" fillId="3" borderId="16" xfId="0" applyFont="1" applyFill="1" applyBorder="1" applyAlignment="1">
      <alignment horizontal="center" vertical="center" wrapText="1"/>
    </xf>
    <xf numFmtId="0" fontId="13" fillId="3" borderId="18" xfId="0" applyFont="1" applyFill="1" applyBorder="1" applyAlignment="1">
      <alignment vertical="top" wrapText="1"/>
    </xf>
    <xf numFmtId="0" fontId="14" fillId="0" borderId="16" xfId="0" applyFont="1" applyBorder="1" applyAlignment="1">
      <alignment horizontal="center" vertical="top" wrapText="1"/>
    </xf>
    <xf numFmtId="0" fontId="14" fillId="0" borderId="16" xfId="0" applyFont="1" applyBorder="1" applyAlignment="1">
      <alignment vertical="top" wrapText="1"/>
    </xf>
    <xf numFmtId="0" fontId="11" fillId="0" borderId="16" xfId="0" applyFont="1" applyBorder="1" applyAlignment="1">
      <alignment horizontal="center" vertical="top" wrapText="1"/>
    </xf>
    <xf numFmtId="0" fontId="6" fillId="0" borderId="0" xfId="0" applyFont="1" applyAlignment="1">
      <alignment horizontal="center" vertical="center" wrapText="1"/>
    </xf>
    <xf numFmtId="0" fontId="13" fillId="0" borderId="0" xfId="0" applyFont="1" applyAlignment="1">
      <alignment vertical="top" wrapText="1"/>
    </xf>
    <xf numFmtId="0" fontId="11" fillId="0" borderId="0" xfId="0" applyFont="1" applyAlignment="1">
      <alignment horizontal="center" vertical="top" wrapText="1"/>
    </xf>
    <xf numFmtId="0" fontId="9" fillId="0" borderId="23" xfId="0" applyFont="1" applyBorder="1" applyAlignment="1">
      <alignment vertical="center"/>
    </xf>
    <xf numFmtId="0" fontId="9" fillId="0" borderId="26" xfId="0" applyFont="1" applyBorder="1" applyAlignment="1">
      <alignment horizontal="center" wrapText="1"/>
    </xf>
    <xf numFmtId="0" fontId="6" fillId="0" borderId="26" xfId="0" applyFont="1" applyBorder="1"/>
    <xf numFmtId="0" fontId="6" fillId="0" borderId="0" xfId="0" applyFont="1" applyAlignment="1">
      <alignment vertical="top" wrapText="1"/>
    </xf>
    <xf numFmtId="0" fontId="6" fillId="5" borderId="20" xfId="0" applyFont="1" applyFill="1" applyBorder="1"/>
    <xf numFmtId="0" fontId="17" fillId="5" borderId="30" xfId="0" applyFont="1" applyFill="1" applyBorder="1"/>
    <xf numFmtId="0" fontId="17" fillId="5" borderId="31" xfId="0" applyFont="1" applyFill="1" applyBorder="1"/>
    <xf numFmtId="0" fontId="17" fillId="5" borderId="32" xfId="0" applyFont="1" applyFill="1" applyBorder="1"/>
    <xf numFmtId="0" fontId="20" fillId="5" borderId="41" xfId="0" applyFont="1" applyFill="1" applyBorder="1" applyAlignment="1">
      <alignment horizontal="left" vertical="top" wrapText="1"/>
    </xf>
    <xf numFmtId="0" fontId="21" fillId="5" borderId="20" xfId="0" applyFont="1" applyFill="1" applyBorder="1" applyAlignment="1">
      <alignment horizontal="left" vertical="top" wrapText="1"/>
    </xf>
    <xf numFmtId="0" fontId="21" fillId="5" borderId="42" xfId="0" applyFont="1" applyFill="1" applyBorder="1" applyAlignment="1">
      <alignment horizontal="left" vertical="top" wrapText="1"/>
    </xf>
    <xf numFmtId="0" fontId="17" fillId="5" borderId="41" xfId="0" applyFont="1" applyFill="1" applyBorder="1"/>
    <xf numFmtId="0" fontId="17" fillId="5" borderId="20" xfId="0" applyFont="1" applyFill="1" applyBorder="1"/>
    <xf numFmtId="0" fontId="22" fillId="5" borderId="20" xfId="0" applyFont="1" applyFill="1" applyBorder="1" applyAlignment="1">
      <alignment horizontal="left" vertical="center" wrapText="1"/>
    </xf>
    <xf numFmtId="0" fontId="17" fillId="5" borderId="20" xfId="0" applyFont="1" applyFill="1" applyBorder="1" applyAlignment="1">
      <alignment horizontal="left" vertical="center" wrapText="1"/>
    </xf>
    <xf numFmtId="0" fontId="17" fillId="5" borderId="42" xfId="0" applyFont="1" applyFill="1" applyBorder="1"/>
    <xf numFmtId="0" fontId="23" fillId="5" borderId="20" xfId="0" applyFont="1" applyFill="1" applyBorder="1" applyAlignment="1">
      <alignment horizontal="left" vertical="center" wrapText="1"/>
    </xf>
    <xf numFmtId="0" fontId="24" fillId="5" borderId="20" xfId="0" applyFont="1" applyFill="1" applyBorder="1" applyAlignment="1">
      <alignment horizontal="left" vertical="top" wrapText="1"/>
    </xf>
    <xf numFmtId="0" fontId="17" fillId="5" borderId="59" xfId="0" applyFont="1" applyFill="1" applyBorder="1"/>
    <xf numFmtId="0" fontId="17" fillId="5" borderId="60" xfId="0" applyFont="1" applyFill="1" applyBorder="1"/>
    <xf numFmtId="0" fontId="17" fillId="5" borderId="61" xfId="0" applyFont="1" applyFill="1" applyBorder="1"/>
    <xf numFmtId="0" fontId="19" fillId="0" borderId="0" xfId="0" applyFont="1" applyAlignment="1">
      <alignment horizontal="center" vertical="center"/>
    </xf>
    <xf numFmtId="0" fontId="19" fillId="0" borderId="0" xfId="0" applyFont="1"/>
    <xf numFmtId="0" fontId="19" fillId="0" borderId="0" xfId="0" applyFont="1" applyAlignment="1">
      <alignment horizontal="center"/>
    </xf>
    <xf numFmtId="0" fontId="19" fillId="5" borderId="20" xfId="0" applyFont="1" applyFill="1" applyBorder="1"/>
    <xf numFmtId="0" fontId="5" fillId="5" borderId="20" xfId="0" applyFont="1" applyFill="1" applyBorder="1"/>
    <xf numFmtId="0" fontId="9" fillId="0" borderId="0" xfId="0" applyFont="1" applyAlignment="1">
      <alignment horizontal="center" vertical="center" wrapText="1"/>
    </xf>
    <xf numFmtId="0" fontId="9" fillId="0" borderId="26" xfId="0" applyFont="1" applyBorder="1"/>
    <xf numFmtId="0" fontId="28" fillId="3" borderId="26" xfId="0" applyFont="1" applyFill="1" applyBorder="1" applyAlignment="1">
      <alignment horizontal="center" vertical="center"/>
    </xf>
    <xf numFmtId="0" fontId="9" fillId="0" borderId="0" xfId="0" applyFont="1" applyAlignment="1">
      <alignment vertical="center"/>
    </xf>
    <xf numFmtId="0" fontId="9" fillId="0" borderId="26" xfId="0" applyFont="1" applyBorder="1" applyAlignment="1">
      <alignment horizontal="center" vertical="center"/>
    </xf>
    <xf numFmtId="0" fontId="9" fillId="0" borderId="26" xfId="0" applyFont="1" applyBorder="1" applyAlignment="1">
      <alignment vertical="center"/>
    </xf>
    <xf numFmtId="0" fontId="28" fillId="3" borderId="67" xfId="0" applyFont="1" applyFill="1" applyBorder="1" applyAlignment="1">
      <alignment horizontal="center" vertical="center" wrapText="1"/>
    </xf>
    <xf numFmtId="0" fontId="28" fillId="3" borderId="26" xfId="0" applyFont="1" applyFill="1" applyBorder="1" applyAlignment="1">
      <alignment horizontal="center" vertical="center" wrapText="1"/>
    </xf>
    <xf numFmtId="0" fontId="28" fillId="7" borderId="20" xfId="0" applyFont="1" applyFill="1" applyBorder="1" applyAlignment="1">
      <alignment horizontal="center" vertical="center"/>
    </xf>
    <xf numFmtId="0" fontId="28" fillId="3" borderId="69" xfId="0" applyFont="1" applyFill="1" applyBorder="1" applyAlignment="1">
      <alignment horizontal="center" vertical="center" textRotation="90" wrapText="1"/>
    </xf>
    <xf numFmtId="0" fontId="28" fillId="5" borderId="20" xfId="0" applyFont="1" applyFill="1" applyBorder="1" applyAlignment="1">
      <alignment horizontal="center" vertical="center"/>
    </xf>
    <xf numFmtId="0" fontId="5" fillId="0" borderId="26" xfId="0" applyFont="1" applyBorder="1" applyAlignment="1">
      <alignment vertical="center"/>
    </xf>
    <xf numFmtId="0" fontId="5" fillId="0" borderId="26" xfId="0" applyFont="1" applyBorder="1" applyAlignment="1">
      <alignment horizontal="center" vertical="top"/>
    </xf>
    <xf numFmtId="0" fontId="29" fillId="0" borderId="26" xfId="0" applyFont="1" applyBorder="1" applyAlignment="1">
      <alignment horizontal="left" vertical="top" wrapText="1"/>
    </xf>
    <xf numFmtId="0" fontId="5" fillId="0" borderId="26" xfId="0" applyFont="1" applyBorder="1" applyAlignment="1">
      <alignment horizontal="center" vertical="top" textRotation="90"/>
    </xf>
    <xf numFmtId="9" fontId="5" fillId="0" borderId="26" xfId="0" applyNumberFormat="1" applyFont="1" applyBorder="1" applyAlignment="1">
      <alignment horizontal="center" vertical="top"/>
    </xf>
    <xf numFmtId="164" fontId="5" fillId="0" borderId="26" xfId="0" applyNumberFormat="1" applyFont="1" applyBorder="1" applyAlignment="1">
      <alignment horizontal="center" vertical="top"/>
    </xf>
    <xf numFmtId="0" fontId="28" fillId="0" borderId="26" xfId="0" applyFont="1" applyBorder="1" applyAlignment="1">
      <alignment horizontal="center" vertical="top" textRotation="90" wrapText="1"/>
    </xf>
    <xf numFmtId="0" fontId="28" fillId="0" borderId="26" xfId="0" applyFont="1" applyBorder="1" applyAlignment="1">
      <alignment horizontal="center" vertical="top" textRotation="90"/>
    </xf>
    <xf numFmtId="0" fontId="5" fillId="0" borderId="26" xfId="0" applyFont="1" applyBorder="1" applyAlignment="1">
      <alignment horizontal="center" vertical="top" wrapText="1"/>
    </xf>
    <xf numFmtId="165" fontId="5" fillId="0" borderId="26" xfId="0" applyNumberFormat="1" applyFont="1" applyBorder="1" applyAlignment="1">
      <alignment horizontal="center" vertical="top"/>
    </xf>
    <xf numFmtId="0" fontId="5" fillId="3" borderId="26" xfId="0" applyFont="1" applyFill="1" applyBorder="1" applyAlignment="1">
      <alignment horizontal="center" vertical="top"/>
    </xf>
    <xf numFmtId="0" fontId="5" fillId="5" borderId="26" xfId="0" applyFont="1" applyFill="1" applyBorder="1" applyAlignment="1">
      <alignment vertical="center"/>
    </xf>
    <xf numFmtId="0" fontId="5" fillId="0" borderId="26" xfId="0" applyFont="1" applyBorder="1"/>
    <xf numFmtId="0" fontId="5" fillId="5" borderId="26" xfId="0" applyFont="1" applyFill="1" applyBorder="1"/>
    <xf numFmtId="0" fontId="28" fillId="0" borderId="26" xfId="0" applyFont="1" applyBorder="1" applyAlignment="1">
      <alignment horizontal="center" vertical="center"/>
    </xf>
    <xf numFmtId="0" fontId="21" fillId="0" borderId="0" xfId="0" applyFont="1" applyAlignment="1">
      <alignment horizontal="left" vertical="center"/>
    </xf>
    <xf numFmtId="0" fontId="21" fillId="0" borderId="0" xfId="0" applyFont="1"/>
    <xf numFmtId="0" fontId="19" fillId="5" borderId="20" xfId="0" applyFont="1" applyFill="1" applyBorder="1" applyAlignment="1">
      <alignment horizontal="center" vertical="center"/>
    </xf>
    <xf numFmtId="0" fontId="19" fillId="5" borderId="20" xfId="0" applyFont="1" applyFill="1" applyBorder="1" applyAlignment="1">
      <alignment horizontal="left" vertical="center"/>
    </xf>
    <xf numFmtId="0" fontId="19" fillId="5" borderId="20" xfId="0" applyFont="1" applyFill="1" applyBorder="1" applyAlignment="1">
      <alignment horizontal="center"/>
    </xf>
    <xf numFmtId="0" fontId="21" fillId="7" borderId="84" xfId="0" applyFont="1" applyFill="1" applyBorder="1" applyAlignment="1">
      <alignment horizontal="center" vertical="center" textRotation="90"/>
    </xf>
    <xf numFmtId="0" fontId="21" fillId="5" borderId="20" xfId="0" applyFont="1" applyFill="1" applyBorder="1" applyAlignment="1">
      <alignment horizontal="center" vertical="center"/>
    </xf>
    <xf numFmtId="0" fontId="19" fillId="0" borderId="84" xfId="0" applyFont="1" applyBorder="1" applyAlignment="1">
      <alignment horizontal="center" vertical="top"/>
    </xf>
    <xf numFmtId="0" fontId="17" fillId="0" borderId="84" xfId="0" applyFont="1" applyBorder="1" applyAlignment="1">
      <alignment horizontal="left" vertical="top" wrapText="1"/>
    </xf>
    <xf numFmtId="0" fontId="19" fillId="0" borderId="84" xfId="0" applyFont="1" applyBorder="1" applyAlignment="1">
      <alignment horizontal="center" vertical="top" textRotation="90"/>
    </xf>
    <xf numFmtId="9" fontId="19" fillId="0" borderId="84" xfId="0" applyNumberFormat="1" applyFont="1" applyBorder="1" applyAlignment="1">
      <alignment horizontal="center" vertical="top"/>
    </xf>
    <xf numFmtId="164" fontId="19" fillId="0" borderId="84" xfId="0" applyNumberFormat="1" applyFont="1" applyBorder="1" applyAlignment="1">
      <alignment horizontal="center" vertical="top"/>
    </xf>
    <xf numFmtId="0" fontId="21" fillId="0" borderId="84" xfId="0" applyFont="1" applyBorder="1" applyAlignment="1">
      <alignment horizontal="center" vertical="top" textRotation="90" wrapText="1"/>
    </xf>
    <xf numFmtId="9" fontId="19" fillId="0" borderId="79" xfId="0" applyNumberFormat="1" applyFont="1" applyBorder="1" applyAlignment="1">
      <alignment horizontal="center" vertical="top"/>
    </xf>
    <xf numFmtId="0" fontId="21" fillId="0" borderId="84" xfId="0" applyFont="1" applyBorder="1" applyAlignment="1">
      <alignment horizontal="center" vertical="top" textRotation="90"/>
    </xf>
    <xf numFmtId="0" fontId="19" fillId="0" borderId="79" xfId="0" applyFont="1" applyBorder="1" applyAlignment="1">
      <alignment horizontal="center" vertical="top" textRotation="90"/>
    </xf>
    <xf numFmtId="0" fontId="19" fillId="0" borderId="84" xfId="0" applyFont="1" applyBorder="1" applyAlignment="1">
      <alignment horizontal="center" vertical="top" wrapText="1"/>
    </xf>
    <xf numFmtId="165" fontId="19" fillId="0" borderId="84" xfId="0" applyNumberFormat="1" applyFont="1" applyBorder="1" applyAlignment="1">
      <alignment horizontal="center" vertical="top"/>
    </xf>
    <xf numFmtId="0" fontId="19" fillId="5" borderId="20" xfId="0" applyFont="1" applyFill="1" applyBorder="1" applyAlignment="1">
      <alignment vertical="center"/>
    </xf>
    <xf numFmtId="0" fontId="19" fillId="0" borderId="84" xfId="0" applyFont="1" applyBorder="1" applyAlignment="1">
      <alignment horizontal="left" vertical="top"/>
    </xf>
    <xf numFmtId="164" fontId="19" fillId="8" borderId="84" xfId="0" applyNumberFormat="1" applyFont="1" applyFill="1" applyBorder="1" applyAlignment="1">
      <alignment horizontal="center" vertical="top"/>
    </xf>
    <xf numFmtId="0" fontId="19" fillId="0" borderId="84" xfId="0" applyFont="1" applyBorder="1" applyAlignment="1">
      <alignment horizontal="center" vertical="center"/>
    </xf>
    <xf numFmtId="0" fontId="19" fillId="0" borderId="0" xfId="0" applyFont="1" applyAlignment="1">
      <alignment horizontal="center" vertical="center" wrapText="1"/>
    </xf>
    <xf numFmtId="0" fontId="28" fillId="0" borderId="0" xfId="0" applyFont="1" applyAlignment="1">
      <alignment horizontal="center" vertical="center"/>
    </xf>
    <xf numFmtId="0" fontId="5" fillId="0" borderId="0" xfId="0" applyFont="1" applyAlignment="1">
      <alignment vertical="center"/>
    </xf>
    <xf numFmtId="9" fontId="5" fillId="0" borderId="0" xfId="0" applyNumberFormat="1" applyFont="1"/>
    <xf numFmtId="0" fontId="14" fillId="0" borderId="26" xfId="0" applyFont="1" applyBorder="1" applyAlignment="1">
      <alignment horizontal="left" vertical="top" wrapText="1"/>
    </xf>
    <xf numFmtId="9" fontId="19" fillId="0" borderId="0" xfId="0" applyNumberFormat="1" applyFont="1"/>
    <xf numFmtId="0" fontId="6" fillId="0" borderId="89" xfId="0" applyFont="1" applyBorder="1"/>
    <xf numFmtId="0" fontId="6" fillId="0" borderId="0" xfId="0" applyFont="1" applyAlignment="1">
      <alignment vertical="center"/>
    </xf>
    <xf numFmtId="0" fontId="6" fillId="0" borderId="0" xfId="0" applyFont="1" applyAlignment="1">
      <alignment horizontal="center" vertical="center"/>
    </xf>
    <xf numFmtId="0" fontId="9" fillId="0" borderId="0" xfId="0" applyFont="1" applyAlignment="1">
      <alignment horizontal="center"/>
    </xf>
    <xf numFmtId="0" fontId="6" fillId="0" borderId="0" xfId="0" applyFont="1" applyAlignment="1">
      <alignment horizontal="left" vertical="center"/>
    </xf>
    <xf numFmtId="0" fontId="5" fillId="5" borderId="93" xfId="0" applyFont="1" applyFill="1" applyBorder="1"/>
    <xf numFmtId="0" fontId="5" fillId="5" borderId="94" xfId="0" applyFont="1" applyFill="1" applyBorder="1"/>
    <xf numFmtId="0" fontId="6" fillId="0" borderId="95" xfId="0" applyFont="1" applyBorder="1"/>
    <xf numFmtId="0" fontId="9" fillId="0" borderId="0" xfId="0" applyFont="1" applyAlignment="1">
      <alignment horizontal="left" vertical="center" wrapText="1"/>
    </xf>
    <xf numFmtId="0" fontId="6" fillId="0" borderId="21" xfId="0" applyFont="1" applyBorder="1" applyAlignment="1">
      <alignment horizontal="center" vertical="center"/>
    </xf>
    <xf numFmtId="0" fontId="9" fillId="0" borderId="0" xfId="0" applyFont="1"/>
    <xf numFmtId="0" fontId="9" fillId="0" borderId="25" xfId="0" applyFont="1" applyBorder="1" applyAlignment="1">
      <alignment vertical="center" wrapText="1"/>
    </xf>
    <xf numFmtId="0" fontId="5" fillId="0" borderId="24" xfId="0" applyFont="1" applyBorder="1" applyAlignment="1">
      <alignment vertical="center" wrapText="1"/>
    </xf>
    <xf numFmtId="0" fontId="6" fillId="0" borderId="26" xfId="0" applyFont="1" applyBorder="1" applyAlignment="1">
      <alignment vertical="center" wrapText="1"/>
    </xf>
    <xf numFmtId="0" fontId="9" fillId="0" borderId="0" xfId="0" applyFont="1" applyAlignment="1">
      <alignment horizontal="center" vertical="center"/>
    </xf>
    <xf numFmtId="0" fontId="9" fillId="0" borderId="0" xfId="0" applyFont="1" applyAlignment="1">
      <alignment wrapText="1"/>
    </xf>
    <xf numFmtId="0" fontId="9" fillId="0" borderId="0" xfId="0" applyFont="1" applyAlignment="1">
      <alignment vertical="center" wrapText="1"/>
    </xf>
    <xf numFmtId="0" fontId="6" fillId="0" borderId="0" xfId="0" applyFont="1" applyAlignment="1">
      <alignment vertical="center" wrapText="1"/>
    </xf>
    <xf numFmtId="0" fontId="9" fillId="4" borderId="26" xfId="0" applyFont="1" applyFill="1" applyBorder="1" applyAlignment="1">
      <alignment horizontal="center" vertical="center" wrapText="1"/>
    </xf>
    <xf numFmtId="0" fontId="28" fillId="3" borderId="26" xfId="0" applyFont="1" applyFill="1" applyBorder="1" applyAlignment="1">
      <alignment vertical="center" wrapText="1"/>
    </xf>
    <xf numFmtId="0" fontId="9" fillId="3" borderId="26" xfId="0" applyFont="1" applyFill="1" applyBorder="1" applyAlignment="1">
      <alignment horizontal="center" vertical="center"/>
    </xf>
    <xf numFmtId="0" fontId="6" fillId="0" borderId="26" xfId="0" applyFont="1" applyBorder="1" applyAlignment="1">
      <alignment horizontal="left" vertical="top" wrapText="1"/>
    </xf>
    <xf numFmtId="0" fontId="6" fillId="0" borderId="26" xfId="0" applyFont="1" applyBorder="1" applyAlignment="1">
      <alignment horizontal="center" vertical="center" wrapText="1"/>
    </xf>
    <xf numFmtId="0" fontId="6" fillId="5" borderId="26" xfId="0" applyFont="1" applyFill="1" applyBorder="1" applyAlignment="1">
      <alignment horizontal="center" vertical="center" wrapText="1"/>
    </xf>
    <xf numFmtId="165" fontId="6" fillId="5" borderId="26" xfId="0" applyNumberFormat="1" applyFont="1" applyFill="1" applyBorder="1" applyAlignment="1">
      <alignment horizontal="center" vertical="center" wrapText="1"/>
    </xf>
    <xf numFmtId="165" fontId="6" fillId="5" borderId="101" xfId="0" applyNumberFormat="1" applyFont="1" applyFill="1" applyBorder="1" applyAlignment="1">
      <alignment horizontal="center" vertical="center" wrapText="1"/>
    </xf>
    <xf numFmtId="0" fontId="6" fillId="0" borderId="26" xfId="0" applyFont="1" applyBorder="1" applyAlignment="1">
      <alignment vertical="center"/>
    </xf>
    <xf numFmtId="0" fontId="39" fillId="0" borderId="26" xfId="0" applyFont="1" applyBorder="1" applyAlignment="1">
      <alignment vertical="center"/>
    </xf>
    <xf numFmtId="9" fontId="6" fillId="0" borderId="26" xfId="0" applyNumberFormat="1" applyFont="1" applyBorder="1"/>
    <xf numFmtId="9" fontId="6" fillId="0" borderId="0" xfId="0" applyNumberFormat="1" applyFont="1"/>
    <xf numFmtId="0" fontId="9" fillId="0" borderId="67" xfId="0" applyFont="1" applyBorder="1" applyAlignment="1">
      <alignment horizontal="center" vertical="center"/>
    </xf>
    <xf numFmtId="0" fontId="9" fillId="0" borderId="67" xfId="0" applyFont="1" applyBorder="1" applyAlignment="1">
      <alignment horizontal="center" vertical="center" wrapText="1"/>
    </xf>
    <xf numFmtId="0" fontId="9" fillId="0" borderId="68" xfId="0" applyFont="1" applyBorder="1" applyAlignment="1">
      <alignment horizontal="center" vertical="center"/>
    </xf>
    <xf numFmtId="0" fontId="9" fillId="0" borderId="68" xfId="0" applyFont="1" applyBorder="1" applyAlignment="1">
      <alignment horizontal="center" vertical="center" wrapText="1"/>
    </xf>
    <xf numFmtId="0" fontId="9" fillId="4" borderId="26" xfId="0" applyFont="1" applyFill="1" applyBorder="1" applyAlignment="1">
      <alignment horizontal="center" vertical="center"/>
    </xf>
    <xf numFmtId="0" fontId="6" fillId="0" borderId="102" xfId="0" applyFont="1" applyBorder="1" applyAlignment="1">
      <alignment horizontal="center" vertical="center"/>
    </xf>
    <xf numFmtId="0" fontId="6" fillId="0" borderId="88" xfId="0" applyFont="1" applyBorder="1" applyAlignment="1">
      <alignment horizontal="left" vertical="center" wrapText="1"/>
    </xf>
    <xf numFmtId="0" fontId="6" fillId="0" borderId="26" xfId="0" applyFont="1" applyBorder="1" applyAlignment="1">
      <alignment horizontal="center" vertical="center"/>
    </xf>
    <xf numFmtId="0" fontId="6" fillId="0" borderId="0" xfId="0" applyFont="1" applyAlignment="1">
      <alignment horizontal="left" vertical="top" wrapText="1"/>
    </xf>
    <xf numFmtId="0" fontId="6" fillId="0" borderId="0" xfId="0" applyFont="1" applyAlignment="1">
      <alignment horizontal="center" wrapText="1"/>
    </xf>
    <xf numFmtId="0" fontId="15" fillId="0" borderId="102" xfId="0" applyFont="1" applyBorder="1" applyAlignment="1">
      <alignment horizontal="center" vertical="center"/>
    </xf>
    <xf numFmtId="0" fontId="15" fillId="0" borderId="88" xfId="0" applyFont="1" applyBorder="1" applyAlignment="1">
      <alignment horizontal="left" vertical="center" wrapText="1"/>
    </xf>
    <xf numFmtId="0" fontId="6" fillId="0" borderId="88" xfId="0" applyFont="1" applyBorder="1" applyAlignment="1">
      <alignment vertical="center" wrapText="1"/>
    </xf>
    <xf numFmtId="0" fontId="6" fillId="0" borderId="68" xfId="0" applyFont="1" applyBorder="1" applyAlignment="1">
      <alignment vertical="center" wrapText="1"/>
    </xf>
    <xf numFmtId="0" fontId="6" fillId="0" borderId="68" xfId="0" applyFont="1" applyBorder="1" applyAlignment="1">
      <alignment horizontal="center" vertical="center" wrapText="1"/>
    </xf>
    <xf numFmtId="0" fontId="9" fillId="13" borderId="26" xfId="0" applyFont="1" applyFill="1" applyBorder="1" applyAlignment="1">
      <alignment horizontal="left"/>
    </xf>
    <xf numFmtId="9" fontId="9" fillId="13" borderId="26" xfId="0" applyNumberFormat="1" applyFont="1" applyFill="1" applyBorder="1" applyAlignment="1">
      <alignment horizontal="center"/>
    </xf>
    <xf numFmtId="9" fontId="9" fillId="13" borderId="20" xfId="0" applyNumberFormat="1" applyFont="1" applyFill="1" applyBorder="1" applyAlignment="1">
      <alignment horizontal="center"/>
    </xf>
    <xf numFmtId="0" fontId="9" fillId="4" borderId="26" xfId="0" applyFont="1" applyFill="1" applyBorder="1" applyAlignment="1">
      <alignment horizontal="left"/>
    </xf>
    <xf numFmtId="9" fontId="9" fillId="4" borderId="26" xfId="0" applyNumberFormat="1" applyFont="1" applyFill="1" applyBorder="1" applyAlignment="1">
      <alignment horizontal="center"/>
    </xf>
    <xf numFmtId="9" fontId="9" fillId="4" borderId="20" xfId="0" applyNumberFormat="1" applyFont="1" applyFill="1" applyBorder="1" applyAlignment="1">
      <alignment horizontal="center"/>
    </xf>
    <xf numFmtId="0" fontId="9" fillId="14" borderId="26" xfId="0" applyFont="1" applyFill="1" applyBorder="1" applyAlignment="1">
      <alignment horizontal="left"/>
    </xf>
    <xf numFmtId="9" fontId="9" fillId="14" borderId="26" xfId="0" applyNumberFormat="1" applyFont="1" applyFill="1" applyBorder="1" applyAlignment="1">
      <alignment horizontal="center"/>
    </xf>
    <xf numFmtId="9" fontId="9" fillId="14" borderId="20" xfId="0" applyNumberFormat="1" applyFont="1" applyFill="1" applyBorder="1" applyAlignment="1">
      <alignment horizontal="center"/>
    </xf>
    <xf numFmtId="0" fontId="9" fillId="15" borderId="26" xfId="0" applyFont="1" applyFill="1" applyBorder="1" applyAlignment="1">
      <alignment horizontal="left"/>
    </xf>
    <xf numFmtId="9" fontId="9" fillId="15" borderId="26" xfId="0" applyNumberFormat="1" applyFont="1" applyFill="1" applyBorder="1" applyAlignment="1">
      <alignment horizontal="center"/>
    </xf>
    <xf numFmtId="9" fontId="9" fillId="15" borderId="20" xfId="0" applyNumberFormat="1" applyFont="1" applyFill="1" applyBorder="1" applyAlignment="1">
      <alignment horizontal="center"/>
    </xf>
    <xf numFmtId="0" fontId="9" fillId="8" borderId="26" xfId="0" applyFont="1" applyFill="1" applyBorder="1" applyAlignment="1">
      <alignment horizontal="left"/>
    </xf>
    <xf numFmtId="9" fontId="9" fillId="8" borderId="26" xfId="0" applyNumberFormat="1" applyFont="1" applyFill="1" applyBorder="1" applyAlignment="1">
      <alignment horizontal="center"/>
    </xf>
    <xf numFmtId="9" fontId="9" fillId="8" borderId="20" xfId="0" applyNumberFormat="1" applyFont="1" applyFill="1" applyBorder="1" applyAlignment="1">
      <alignment horizontal="center"/>
    </xf>
    <xf numFmtId="0" fontId="6" fillId="0" borderId="22" xfId="0" applyFont="1" applyBorder="1"/>
    <xf numFmtId="0" fontId="6" fillId="0" borderId="102" xfId="0" applyFont="1" applyBorder="1"/>
    <xf numFmtId="0" fontId="6" fillId="0" borderId="21" xfId="0" applyFont="1" applyBorder="1"/>
    <xf numFmtId="0" fontId="9" fillId="0" borderId="26" xfId="0" applyFont="1" applyBorder="1" applyAlignment="1">
      <alignment vertical="center" wrapText="1"/>
    </xf>
    <xf numFmtId="0" fontId="25" fillId="0" borderId="0" xfId="0" applyFont="1" applyAlignment="1">
      <alignment vertical="center"/>
    </xf>
    <xf numFmtId="0" fontId="25" fillId="0" borderId="0" xfId="0" applyFont="1" applyAlignment="1">
      <alignment horizontal="center" vertical="center"/>
    </xf>
    <xf numFmtId="0" fontId="9" fillId="0" borderId="106" xfId="0" applyFont="1" applyBorder="1" applyAlignment="1">
      <alignment horizontal="center"/>
    </xf>
    <xf numFmtId="0" fontId="9" fillId="0" borderId="105" xfId="0" applyFont="1" applyBorder="1" applyAlignment="1">
      <alignment horizontal="center"/>
    </xf>
    <xf numFmtId="0" fontId="9" fillId="0" borderId="107" xfId="0" applyFont="1" applyBorder="1" applyAlignment="1">
      <alignment horizontal="center"/>
    </xf>
    <xf numFmtId="0" fontId="6" fillId="0" borderId="108" xfId="0" applyFont="1" applyBorder="1" applyAlignment="1">
      <alignment wrapText="1"/>
    </xf>
    <xf numFmtId="0" fontId="11" fillId="16" borderId="26" xfId="0" applyFont="1" applyFill="1" applyBorder="1" applyAlignment="1">
      <alignment wrapText="1"/>
    </xf>
    <xf numFmtId="0" fontId="11" fillId="16" borderId="109" xfId="0" applyFont="1" applyFill="1" applyBorder="1" applyAlignment="1">
      <alignment wrapText="1"/>
    </xf>
    <xf numFmtId="0" fontId="6" fillId="0" borderId="110" xfId="0" applyFont="1" applyBorder="1" applyAlignment="1">
      <alignment wrapText="1"/>
    </xf>
    <xf numFmtId="0" fontId="11" fillId="16" borderId="69" xfId="0" applyFont="1" applyFill="1" applyBorder="1" applyAlignment="1">
      <alignment wrapText="1"/>
    </xf>
    <xf numFmtId="0" fontId="11" fillId="16" borderId="111" xfId="0" applyFont="1" applyFill="1" applyBorder="1" applyAlignment="1">
      <alignment wrapText="1"/>
    </xf>
    <xf numFmtId="0" fontId="9" fillId="0" borderId="9" xfId="0" applyFont="1" applyBorder="1" applyAlignment="1">
      <alignment horizontal="center" wrapText="1"/>
    </xf>
    <xf numFmtId="0" fontId="9" fillId="6" borderId="16" xfId="0" applyFont="1" applyFill="1" applyBorder="1"/>
    <xf numFmtId="0" fontId="12" fillId="0" borderId="16" xfId="0" applyFont="1" applyBorder="1" applyAlignment="1">
      <alignment horizontal="center" wrapText="1"/>
    </xf>
    <xf numFmtId="0" fontId="12" fillId="0" borderId="0" xfId="0" applyFont="1" applyAlignment="1">
      <alignment horizontal="center" wrapText="1"/>
    </xf>
    <xf numFmtId="0" fontId="40" fillId="0" borderId="0" xfId="0" applyFont="1" applyAlignment="1">
      <alignment horizontal="center"/>
    </xf>
    <xf numFmtId="0" fontId="9" fillId="0" borderId="112" xfId="0" applyFont="1" applyBorder="1" applyAlignment="1">
      <alignment horizontal="center"/>
    </xf>
    <xf numFmtId="0" fontId="9" fillId="0" borderId="104" xfId="0" applyFont="1" applyBorder="1" applyAlignment="1">
      <alignment horizontal="center"/>
    </xf>
    <xf numFmtId="0" fontId="9" fillId="0" borderId="113" xfId="0" applyFont="1" applyBorder="1" applyAlignment="1">
      <alignment horizontal="center"/>
    </xf>
    <xf numFmtId="0" fontId="6" fillId="0" borderId="106" xfId="0" applyFont="1" applyBorder="1"/>
    <xf numFmtId="0" fontId="6" fillId="0" borderId="105" xfId="0" applyFont="1" applyBorder="1"/>
    <xf numFmtId="0" fontId="6" fillId="0" borderId="107" xfId="0" applyFont="1" applyBorder="1"/>
    <xf numFmtId="0" fontId="6" fillId="16" borderId="26" xfId="0" applyFont="1" applyFill="1" applyBorder="1"/>
    <xf numFmtId="0" fontId="6" fillId="16" borderId="109" xfId="0" applyFont="1" applyFill="1" applyBorder="1"/>
    <xf numFmtId="0" fontId="6" fillId="0" borderId="108" xfId="0" applyFont="1" applyBorder="1"/>
    <xf numFmtId="0" fontId="6" fillId="0" borderId="114" xfId="0" applyFont="1" applyBorder="1" applyAlignment="1">
      <alignment wrapText="1"/>
    </xf>
    <xf numFmtId="0" fontId="6" fillId="16" borderId="115" xfId="0" applyFont="1" applyFill="1" applyBorder="1"/>
    <xf numFmtId="0" fontId="6" fillId="16" borderId="116" xfId="0" applyFont="1" applyFill="1" applyBorder="1"/>
    <xf numFmtId="0" fontId="8" fillId="0" borderId="117" xfId="0" applyFont="1" applyBorder="1" applyAlignment="1">
      <alignment horizontal="center" wrapText="1"/>
    </xf>
    <xf numFmtId="0" fontId="8" fillId="0" borderId="9" xfId="0" applyFont="1" applyBorder="1" applyAlignment="1">
      <alignment horizontal="center" vertical="center" wrapText="1"/>
    </xf>
    <xf numFmtId="0" fontId="33" fillId="0" borderId="121" xfId="0" applyFont="1" applyBorder="1" applyAlignment="1">
      <alignment horizontal="center" vertical="center"/>
    </xf>
    <xf numFmtId="0" fontId="33" fillId="0" borderId="68" xfId="0" applyFont="1" applyBorder="1" applyAlignment="1">
      <alignment horizontal="center" vertical="center"/>
    </xf>
    <xf numFmtId="0" fontId="6" fillId="0" borderId="114" xfId="0" applyFont="1" applyBorder="1"/>
    <xf numFmtId="0" fontId="6" fillId="0" borderId="115" xfId="0" applyFont="1" applyBorder="1"/>
    <xf numFmtId="0" fontId="42" fillId="0" borderId="0" xfId="0" applyFont="1"/>
    <xf numFmtId="0" fontId="6" fillId="4" borderId="106" xfId="0" applyFont="1" applyFill="1" applyBorder="1"/>
    <xf numFmtId="0" fontId="6" fillId="0" borderId="107" xfId="0" applyFont="1" applyBorder="1" applyAlignment="1">
      <alignment wrapText="1"/>
    </xf>
    <xf numFmtId="0" fontId="43" fillId="0" borderId="0" xfId="0" applyFont="1"/>
    <xf numFmtId="0" fontId="6" fillId="7" borderId="108" xfId="0" applyFont="1" applyFill="1" applyBorder="1"/>
    <xf numFmtId="0" fontId="6" fillId="0" borderId="109" xfId="0" applyFont="1" applyBorder="1" applyAlignment="1">
      <alignment wrapText="1"/>
    </xf>
    <xf numFmtId="0" fontId="6" fillId="18" borderId="108" xfId="0" applyFont="1" applyFill="1" applyBorder="1"/>
    <xf numFmtId="0" fontId="13" fillId="0" borderId="0" xfId="0" applyFont="1"/>
    <xf numFmtId="0" fontId="6" fillId="14" borderId="108" xfId="0" applyFont="1" applyFill="1" applyBorder="1"/>
    <xf numFmtId="0" fontId="6" fillId="8" borderId="114" xfId="0" applyFont="1" applyFill="1" applyBorder="1"/>
    <xf numFmtId="0" fontId="6" fillId="0" borderId="116" xfId="0" applyFont="1" applyBorder="1" applyAlignment="1">
      <alignment wrapText="1"/>
    </xf>
    <xf numFmtId="0" fontId="6" fillId="0" borderId="99" xfId="0" applyFont="1" applyBorder="1"/>
    <xf numFmtId="0" fontId="44" fillId="19" borderId="18" xfId="0" applyFont="1" applyFill="1" applyBorder="1" applyAlignment="1">
      <alignment horizontal="center" vertical="center" wrapText="1"/>
    </xf>
    <xf numFmtId="0" fontId="29" fillId="0" borderId="0" xfId="0" applyFont="1" applyAlignment="1">
      <alignment vertical="center"/>
    </xf>
    <xf numFmtId="0" fontId="44" fillId="19" borderId="16" xfId="0" applyFont="1" applyFill="1" applyBorder="1" applyAlignment="1">
      <alignment horizontal="center" vertical="center" wrapText="1"/>
    </xf>
    <xf numFmtId="0" fontId="44" fillId="0" borderId="0" xfId="0" applyFont="1" applyAlignment="1">
      <alignment vertical="center"/>
    </xf>
    <xf numFmtId="0" fontId="29" fillId="0" borderId="0" xfId="0" applyFont="1" applyAlignment="1">
      <alignment vertical="center" wrapText="1"/>
    </xf>
    <xf numFmtId="0" fontId="6" fillId="0" borderId="22" xfId="0" applyFont="1" applyBorder="1" applyAlignment="1">
      <alignment vertical="center"/>
    </xf>
    <xf numFmtId="0" fontId="9" fillId="0" borderId="23" xfId="0" applyFont="1" applyBorder="1" applyAlignment="1">
      <alignment horizontal="center" vertical="center"/>
    </xf>
    <xf numFmtId="0" fontId="9" fillId="0" borderId="88"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6" xfId="0" applyFont="1" applyBorder="1" applyAlignment="1">
      <alignment horizontal="center"/>
    </xf>
    <xf numFmtId="0" fontId="9" fillId="7" borderId="26" xfId="0" applyFont="1" applyFill="1" applyBorder="1" applyAlignment="1">
      <alignment horizontal="center"/>
    </xf>
    <xf numFmtId="0" fontId="6" fillId="4" borderId="26" xfId="0" applyFont="1" applyFill="1" applyBorder="1" applyAlignment="1">
      <alignment horizontal="center" vertical="center"/>
    </xf>
    <xf numFmtId="0" fontId="6" fillId="23" borderId="26" xfId="0" applyFont="1" applyFill="1" applyBorder="1" applyAlignment="1">
      <alignment horizontal="center" vertical="center"/>
    </xf>
    <xf numFmtId="0" fontId="6" fillId="23" borderId="26" xfId="0" applyFont="1" applyFill="1" applyBorder="1"/>
    <xf numFmtId="0" fontId="13" fillId="5" borderId="20" xfId="0" applyFont="1" applyFill="1" applyBorder="1"/>
    <xf numFmtId="0" fontId="11" fillId="5" borderId="20" xfId="0" applyFont="1" applyFill="1" applyBorder="1"/>
    <xf numFmtId="0" fontId="48" fillId="0" borderId="0" xfId="0" applyFont="1" applyAlignment="1">
      <alignment horizontal="center" vertical="center" wrapText="1"/>
    </xf>
    <xf numFmtId="0" fontId="49" fillId="25" borderId="20" xfId="0" applyFont="1" applyFill="1" applyBorder="1" applyAlignment="1">
      <alignment horizontal="center" vertical="center" wrapText="1" readingOrder="1"/>
    </xf>
    <xf numFmtId="0" fontId="50" fillId="15" borderId="144" xfId="0" applyFont="1" applyFill="1" applyBorder="1" applyAlignment="1">
      <alignment horizontal="center" vertical="center" wrapText="1" readingOrder="1"/>
    </xf>
    <xf numFmtId="0" fontId="50" fillId="0" borderId="145" xfId="0" applyFont="1" applyBorder="1" applyAlignment="1">
      <alignment horizontal="left" vertical="center" wrapText="1" readingOrder="1"/>
    </xf>
    <xf numFmtId="9" fontId="50" fillId="0" borderId="145" xfId="0" applyNumberFormat="1" applyFont="1" applyBorder="1" applyAlignment="1">
      <alignment horizontal="center" vertical="center" wrapText="1" readingOrder="1"/>
    </xf>
    <xf numFmtId="0" fontId="47" fillId="10" borderId="151" xfId="0" applyFont="1" applyFill="1" applyBorder="1" applyAlignment="1">
      <alignment horizontal="center" vertical="center" wrapText="1" readingOrder="1"/>
    </xf>
    <xf numFmtId="0" fontId="47" fillId="10" borderId="152" xfId="0" applyFont="1" applyFill="1" applyBorder="1" applyAlignment="1">
      <alignment horizontal="center" vertical="center" wrapText="1" readingOrder="1"/>
    </xf>
    <xf numFmtId="0" fontId="47" fillId="10" borderId="153" xfId="0" applyFont="1" applyFill="1" applyBorder="1" applyAlignment="1">
      <alignment horizontal="center" vertical="center" wrapText="1" readingOrder="1"/>
    </xf>
    <xf numFmtId="0" fontId="47" fillId="26" borderId="151" xfId="0" applyFont="1" applyFill="1" applyBorder="1" applyAlignment="1">
      <alignment horizontal="center" wrapText="1" readingOrder="1"/>
    </xf>
    <xf numFmtId="0" fontId="47" fillId="26" borderId="152" xfId="0" applyFont="1" applyFill="1" applyBorder="1" applyAlignment="1">
      <alignment horizontal="center" wrapText="1" readingOrder="1"/>
    </xf>
    <xf numFmtId="0" fontId="47" fillId="26" borderId="153" xfId="0" applyFont="1" applyFill="1" applyBorder="1" applyAlignment="1">
      <alignment horizontal="center" wrapText="1" readingOrder="1"/>
    </xf>
    <xf numFmtId="0" fontId="50" fillId="27" borderId="154" xfId="0" applyFont="1" applyFill="1" applyBorder="1" applyAlignment="1">
      <alignment horizontal="center" vertical="center" wrapText="1" readingOrder="1"/>
    </xf>
    <xf numFmtId="0" fontId="50" fillId="0" borderId="154" xfId="0" applyFont="1" applyBorder="1" applyAlignment="1">
      <alignment horizontal="left" vertical="center" wrapText="1" readingOrder="1"/>
    </xf>
    <xf numFmtId="9" fontId="50" fillId="0" borderId="154" xfId="0" applyNumberFormat="1" applyFont="1" applyBorder="1" applyAlignment="1">
      <alignment horizontal="center" vertical="center" wrapText="1" readingOrder="1"/>
    </xf>
    <xf numFmtId="0" fontId="47" fillId="10" borderId="41" xfId="0" applyFont="1" applyFill="1" applyBorder="1" applyAlignment="1">
      <alignment horizontal="center" vertical="center" wrapText="1" readingOrder="1"/>
    </xf>
    <xf numFmtId="0" fontId="47" fillId="10" borderId="20" xfId="0" applyFont="1" applyFill="1" applyBorder="1" applyAlignment="1">
      <alignment horizontal="center" vertical="center" wrapText="1" readingOrder="1"/>
    </xf>
    <xf numFmtId="0" fontId="47" fillId="10" borderId="42" xfId="0" applyFont="1" applyFill="1" applyBorder="1" applyAlignment="1">
      <alignment horizontal="center" vertical="center" wrapText="1" readingOrder="1"/>
    </xf>
    <xf numFmtId="0" fontId="47" fillId="26" borderId="41" xfId="0" applyFont="1" applyFill="1" applyBorder="1" applyAlignment="1">
      <alignment horizontal="center" wrapText="1" readingOrder="1"/>
    </xf>
    <xf numFmtId="0" fontId="47" fillId="26" borderId="20" xfId="0" applyFont="1" applyFill="1" applyBorder="1" applyAlignment="1">
      <alignment horizontal="center" wrapText="1" readingOrder="1"/>
    </xf>
    <xf numFmtId="0" fontId="47" fillId="26" borderId="42" xfId="0" applyFont="1" applyFill="1" applyBorder="1" applyAlignment="1">
      <alignment horizontal="center" wrapText="1" readingOrder="1"/>
    </xf>
    <xf numFmtId="0" fontId="50" fillId="9" borderId="154" xfId="0" applyFont="1" applyFill="1" applyBorder="1" applyAlignment="1">
      <alignment horizontal="center" vertical="center" wrapText="1" readingOrder="1"/>
    </xf>
    <xf numFmtId="0" fontId="50" fillId="28" borderId="154" xfId="0" applyFont="1" applyFill="1" applyBorder="1" applyAlignment="1">
      <alignment horizontal="center" vertical="center" wrapText="1" readingOrder="1"/>
    </xf>
    <xf numFmtId="0" fontId="51" fillId="8" borderId="154" xfId="0" applyFont="1" applyFill="1" applyBorder="1" applyAlignment="1">
      <alignment horizontal="center" vertical="center" wrapText="1" readingOrder="1"/>
    </xf>
    <xf numFmtId="0" fontId="47" fillId="10" borderId="59" xfId="0" applyFont="1" applyFill="1" applyBorder="1" applyAlignment="1">
      <alignment horizontal="center" vertical="center" wrapText="1" readingOrder="1"/>
    </xf>
    <xf numFmtId="0" fontId="47" fillId="10" borderId="60" xfId="0" applyFont="1" applyFill="1" applyBorder="1" applyAlignment="1">
      <alignment horizontal="center" vertical="center" wrapText="1" readingOrder="1"/>
    </xf>
    <xf numFmtId="0" fontId="47" fillId="10" borderId="61" xfId="0" applyFont="1" applyFill="1" applyBorder="1" applyAlignment="1">
      <alignment horizontal="center" vertical="center" wrapText="1" readingOrder="1"/>
    </xf>
    <xf numFmtId="0" fontId="47" fillId="26" borderId="59" xfId="0" applyFont="1" applyFill="1" applyBorder="1" applyAlignment="1">
      <alignment horizontal="center" wrapText="1" readingOrder="1"/>
    </xf>
    <xf numFmtId="0" fontId="47" fillId="26" borderId="60" xfId="0" applyFont="1" applyFill="1" applyBorder="1" applyAlignment="1">
      <alignment horizontal="center" wrapText="1" readingOrder="1"/>
    </xf>
    <xf numFmtId="0" fontId="47" fillId="26" borderId="61" xfId="0" applyFont="1" applyFill="1" applyBorder="1" applyAlignment="1">
      <alignment horizontal="center" wrapText="1" readingOrder="1"/>
    </xf>
    <xf numFmtId="0" fontId="47" fillId="4" borderId="151" xfId="0" applyFont="1" applyFill="1" applyBorder="1" applyAlignment="1">
      <alignment horizontal="center" wrapText="1" readingOrder="1"/>
    </xf>
    <xf numFmtId="0" fontId="47" fillId="4" borderId="152" xfId="0" applyFont="1" applyFill="1" applyBorder="1" applyAlignment="1">
      <alignment horizontal="center" wrapText="1" readingOrder="1"/>
    </xf>
    <xf numFmtId="0" fontId="47" fillId="4" borderId="153" xfId="0" applyFont="1" applyFill="1" applyBorder="1" applyAlignment="1">
      <alignment horizontal="center" wrapText="1" readingOrder="1"/>
    </xf>
    <xf numFmtId="0" fontId="47" fillId="4" borderId="41" xfId="0" applyFont="1" applyFill="1" applyBorder="1" applyAlignment="1">
      <alignment horizontal="center" wrapText="1" readingOrder="1"/>
    </xf>
    <xf numFmtId="0" fontId="47" fillId="4" borderId="20" xfId="0" applyFont="1" applyFill="1" applyBorder="1" applyAlignment="1">
      <alignment horizontal="center" wrapText="1" readingOrder="1"/>
    </xf>
    <xf numFmtId="0" fontId="47" fillId="4" borderId="42" xfId="0" applyFont="1" applyFill="1" applyBorder="1" applyAlignment="1">
      <alignment horizontal="center" wrapText="1" readingOrder="1"/>
    </xf>
    <xf numFmtId="0" fontId="47" fillId="4" borderId="59" xfId="0" applyFont="1" applyFill="1" applyBorder="1" applyAlignment="1">
      <alignment horizontal="center" wrapText="1" readingOrder="1"/>
    </xf>
    <xf numFmtId="0" fontId="47" fillId="4" borderId="60" xfId="0" applyFont="1" applyFill="1" applyBorder="1" applyAlignment="1">
      <alignment horizontal="center" wrapText="1" readingOrder="1"/>
    </xf>
    <xf numFmtId="0" fontId="47" fillId="4" borderId="61" xfId="0" applyFont="1" applyFill="1" applyBorder="1" applyAlignment="1">
      <alignment horizontal="center" wrapText="1" readingOrder="1"/>
    </xf>
    <xf numFmtId="0" fontId="47" fillId="15" borderId="151" xfId="0" applyFont="1" applyFill="1" applyBorder="1" applyAlignment="1">
      <alignment horizontal="center" wrapText="1" readingOrder="1"/>
    </xf>
    <xf numFmtId="0" fontId="47" fillId="15" borderId="152" xfId="0" applyFont="1" applyFill="1" applyBorder="1" applyAlignment="1">
      <alignment horizontal="center" wrapText="1" readingOrder="1"/>
    </xf>
    <xf numFmtId="0" fontId="47" fillId="15" borderId="153" xfId="0" applyFont="1" applyFill="1" applyBorder="1" applyAlignment="1">
      <alignment horizontal="center" wrapText="1" readingOrder="1"/>
    </xf>
    <xf numFmtId="0" fontId="47" fillId="15" borderId="41" xfId="0" applyFont="1" applyFill="1" applyBorder="1" applyAlignment="1">
      <alignment horizontal="center" wrapText="1" readingOrder="1"/>
    </xf>
    <xf numFmtId="0" fontId="47" fillId="15" borderId="20" xfId="0" applyFont="1" applyFill="1" applyBorder="1" applyAlignment="1">
      <alignment horizontal="center" wrapText="1" readingOrder="1"/>
    </xf>
    <xf numFmtId="0" fontId="47" fillId="15" borderId="42" xfId="0" applyFont="1" applyFill="1" applyBorder="1" applyAlignment="1">
      <alignment horizontal="center" wrapText="1" readingOrder="1"/>
    </xf>
    <xf numFmtId="0" fontId="47" fillId="15" borderId="59" xfId="0" applyFont="1" applyFill="1" applyBorder="1" applyAlignment="1">
      <alignment horizontal="center" wrapText="1" readingOrder="1"/>
    </xf>
    <xf numFmtId="0" fontId="47" fillId="15" borderId="60" xfId="0" applyFont="1" applyFill="1" applyBorder="1" applyAlignment="1">
      <alignment horizontal="center" wrapText="1" readingOrder="1"/>
    </xf>
    <xf numFmtId="0" fontId="47" fillId="15" borderId="61" xfId="0" applyFont="1" applyFill="1" applyBorder="1" applyAlignment="1">
      <alignment horizontal="center" wrapText="1" readingOrder="1"/>
    </xf>
    <xf numFmtId="0" fontId="11" fillId="5" borderId="20" xfId="0" applyFont="1" applyFill="1" applyBorder="1" applyAlignment="1">
      <alignment vertical="center"/>
    </xf>
    <xf numFmtId="0" fontId="57" fillId="10" borderId="151" xfId="0" applyFont="1" applyFill="1" applyBorder="1" applyAlignment="1">
      <alignment horizontal="center" vertical="center" wrapText="1" readingOrder="1"/>
    </xf>
    <xf numFmtId="0" fontId="57" fillId="10" borderId="152" xfId="0" applyFont="1" applyFill="1" applyBorder="1" applyAlignment="1">
      <alignment horizontal="center" vertical="center" wrapText="1" readingOrder="1"/>
    </xf>
    <xf numFmtId="0" fontId="57" fillId="10" borderId="153" xfId="0" applyFont="1" applyFill="1" applyBorder="1" applyAlignment="1">
      <alignment horizontal="center" vertical="center" wrapText="1" readingOrder="1"/>
    </xf>
    <xf numFmtId="0" fontId="57" fillId="26" borderId="151" xfId="0" applyFont="1" applyFill="1" applyBorder="1" applyAlignment="1">
      <alignment horizontal="center" wrapText="1" readingOrder="1"/>
    </xf>
    <xf numFmtId="0" fontId="57" fillId="26" borderId="152" xfId="0" applyFont="1" applyFill="1" applyBorder="1" applyAlignment="1">
      <alignment horizontal="center" wrapText="1" readingOrder="1"/>
    </xf>
    <xf numFmtId="0" fontId="57" fillId="26" borderId="153" xfId="0" applyFont="1" applyFill="1" applyBorder="1" applyAlignment="1">
      <alignment horizontal="center" wrapText="1" readingOrder="1"/>
    </xf>
    <xf numFmtId="0" fontId="57" fillId="10" borderId="41" xfId="0" applyFont="1" applyFill="1" applyBorder="1" applyAlignment="1">
      <alignment horizontal="center" vertical="center" wrapText="1" readingOrder="1"/>
    </xf>
    <xf numFmtId="0" fontId="57" fillId="10" borderId="20" xfId="0" applyFont="1" applyFill="1" applyBorder="1" applyAlignment="1">
      <alignment horizontal="center" vertical="center" wrapText="1" readingOrder="1"/>
    </xf>
    <xf numFmtId="0" fontId="57" fillId="10" borderId="42" xfId="0" applyFont="1" applyFill="1" applyBorder="1" applyAlignment="1">
      <alignment horizontal="center" vertical="center" wrapText="1" readingOrder="1"/>
    </xf>
    <xf numFmtId="0" fontId="57" fillId="26" borderId="41" xfId="0" applyFont="1" applyFill="1" applyBorder="1" applyAlignment="1">
      <alignment horizontal="center" wrapText="1" readingOrder="1"/>
    </xf>
    <xf numFmtId="0" fontId="57" fillId="26" borderId="20" xfId="0" applyFont="1" applyFill="1" applyBorder="1" applyAlignment="1">
      <alignment horizontal="center" wrapText="1" readingOrder="1"/>
    </xf>
    <xf numFmtId="0" fontId="57" fillId="26" borderId="42" xfId="0" applyFont="1" applyFill="1" applyBorder="1" applyAlignment="1">
      <alignment horizontal="center" wrapText="1" readingOrder="1"/>
    </xf>
    <xf numFmtId="0" fontId="57" fillId="10" borderId="59" xfId="0" applyFont="1" applyFill="1" applyBorder="1" applyAlignment="1">
      <alignment horizontal="center" vertical="center" wrapText="1" readingOrder="1"/>
    </xf>
    <xf numFmtId="0" fontId="57" fillId="10" borderId="60" xfId="0" applyFont="1" applyFill="1" applyBorder="1" applyAlignment="1">
      <alignment horizontal="center" vertical="center" wrapText="1" readingOrder="1"/>
    </xf>
    <xf numFmtId="0" fontId="57" fillId="10" borderId="61" xfId="0" applyFont="1" applyFill="1" applyBorder="1" applyAlignment="1">
      <alignment horizontal="center" vertical="center" wrapText="1" readingOrder="1"/>
    </xf>
    <xf numFmtId="0" fontId="57" fillId="26" borderId="59" xfId="0" applyFont="1" applyFill="1" applyBorder="1" applyAlignment="1">
      <alignment horizontal="center" wrapText="1" readingOrder="1"/>
    </xf>
    <xf numFmtId="0" fontId="57" fillId="26" borderId="60" xfId="0" applyFont="1" applyFill="1" applyBorder="1" applyAlignment="1">
      <alignment horizontal="center" wrapText="1" readingOrder="1"/>
    </xf>
    <xf numFmtId="0" fontId="57" fillId="26" borderId="61" xfId="0" applyFont="1" applyFill="1" applyBorder="1" applyAlignment="1">
      <alignment horizontal="center" wrapText="1" readingOrder="1"/>
    </xf>
    <xf numFmtId="0" fontId="57" fillId="4" borderId="151" xfId="0" applyFont="1" applyFill="1" applyBorder="1" applyAlignment="1">
      <alignment horizontal="center" wrapText="1" readingOrder="1"/>
    </xf>
    <xf numFmtId="0" fontId="57" fillId="4" borderId="152" xfId="0" applyFont="1" applyFill="1" applyBorder="1" applyAlignment="1">
      <alignment horizontal="center" wrapText="1" readingOrder="1"/>
    </xf>
    <xf numFmtId="0" fontId="57" fillId="4" borderId="153" xfId="0" applyFont="1" applyFill="1" applyBorder="1" applyAlignment="1">
      <alignment horizontal="center" wrapText="1" readingOrder="1"/>
    </xf>
    <xf numFmtId="0" fontId="57" fillId="4" borderId="41" xfId="0" applyFont="1" applyFill="1" applyBorder="1" applyAlignment="1">
      <alignment horizontal="center" wrapText="1" readingOrder="1"/>
    </xf>
    <xf numFmtId="0" fontId="57" fillId="4" borderId="20" xfId="0" applyFont="1" applyFill="1" applyBorder="1" applyAlignment="1">
      <alignment horizontal="center" wrapText="1" readingOrder="1"/>
    </xf>
    <xf numFmtId="0" fontId="57" fillId="4" borderId="42" xfId="0" applyFont="1" applyFill="1" applyBorder="1" applyAlignment="1">
      <alignment horizontal="center" wrapText="1" readingOrder="1"/>
    </xf>
    <xf numFmtId="0" fontId="57" fillId="4" borderId="59" xfId="0" applyFont="1" applyFill="1" applyBorder="1" applyAlignment="1">
      <alignment horizontal="center" wrapText="1" readingOrder="1"/>
    </xf>
    <xf numFmtId="0" fontId="57" fillId="4" borderId="60" xfId="0" applyFont="1" applyFill="1" applyBorder="1" applyAlignment="1">
      <alignment horizontal="center" wrapText="1" readingOrder="1"/>
    </xf>
    <xf numFmtId="0" fontId="57" fillId="4" borderId="61" xfId="0" applyFont="1" applyFill="1" applyBorder="1" applyAlignment="1">
      <alignment horizontal="center" wrapText="1" readingOrder="1"/>
    </xf>
    <xf numFmtId="0" fontId="57" fillId="15" borderId="151" xfId="0" applyFont="1" applyFill="1" applyBorder="1" applyAlignment="1">
      <alignment horizontal="center" wrapText="1" readingOrder="1"/>
    </xf>
    <xf numFmtId="0" fontId="57" fillId="15" borderId="152" xfId="0" applyFont="1" applyFill="1" applyBorder="1" applyAlignment="1">
      <alignment horizontal="center" wrapText="1" readingOrder="1"/>
    </xf>
    <xf numFmtId="0" fontId="57" fillId="15" borderId="153" xfId="0" applyFont="1" applyFill="1" applyBorder="1" applyAlignment="1">
      <alignment horizontal="center" wrapText="1" readingOrder="1"/>
    </xf>
    <xf numFmtId="0" fontId="57" fillId="15" borderId="41" xfId="0" applyFont="1" applyFill="1" applyBorder="1" applyAlignment="1">
      <alignment horizontal="center" wrapText="1" readingOrder="1"/>
    </xf>
    <xf numFmtId="0" fontId="57" fillId="15" borderId="20" xfId="0" applyFont="1" applyFill="1" applyBorder="1" applyAlignment="1">
      <alignment horizontal="center" wrapText="1" readingOrder="1"/>
    </xf>
    <xf numFmtId="0" fontId="57" fillId="15" borderId="42" xfId="0" applyFont="1" applyFill="1" applyBorder="1" applyAlignment="1">
      <alignment horizontal="center" wrapText="1" readingOrder="1"/>
    </xf>
    <xf numFmtId="0" fontId="57" fillId="15" borderId="59" xfId="0" applyFont="1" applyFill="1" applyBorder="1" applyAlignment="1">
      <alignment horizontal="center" wrapText="1" readingOrder="1"/>
    </xf>
    <xf numFmtId="0" fontId="57" fillId="15" borderId="60" xfId="0" applyFont="1" applyFill="1" applyBorder="1" applyAlignment="1">
      <alignment horizontal="center" wrapText="1" readingOrder="1"/>
    </xf>
    <xf numFmtId="0" fontId="57" fillId="15" borderId="61" xfId="0" applyFont="1" applyFill="1" applyBorder="1" applyAlignment="1">
      <alignment horizontal="center" wrapText="1" readingOrder="1"/>
    </xf>
    <xf numFmtId="0" fontId="59" fillId="4" borderId="152" xfId="0" applyFont="1" applyFill="1" applyBorder="1" applyAlignment="1">
      <alignment horizontal="center" wrapText="1" readingOrder="1"/>
    </xf>
    <xf numFmtId="0" fontId="21" fillId="5" borderId="20" xfId="0" applyFont="1" applyFill="1" applyBorder="1" applyAlignment="1">
      <alignment horizontal="left" vertical="center"/>
    </xf>
    <xf numFmtId="0" fontId="61" fillId="5" borderId="20" xfId="0" applyFont="1" applyFill="1" applyBorder="1" applyAlignment="1">
      <alignment horizontal="center" vertical="center" wrapText="1"/>
    </xf>
    <xf numFmtId="0" fontId="62" fillId="25" borderId="20" xfId="0" applyFont="1" applyFill="1" applyBorder="1" applyAlignment="1">
      <alignment horizontal="center" vertical="center" wrapText="1" readingOrder="1"/>
    </xf>
    <xf numFmtId="0" fontId="63" fillId="5" borderId="20" xfId="0" applyFont="1" applyFill="1" applyBorder="1"/>
    <xf numFmtId="0" fontId="64" fillId="15" borderId="144" xfId="0" applyFont="1" applyFill="1" applyBorder="1" applyAlignment="1">
      <alignment horizontal="center" vertical="center" wrapText="1" readingOrder="1"/>
    </xf>
    <xf numFmtId="0" fontId="64" fillId="0" borderId="145" xfId="0" applyFont="1" applyBorder="1" applyAlignment="1">
      <alignment horizontal="center" vertical="center" wrapText="1" readingOrder="1"/>
    </xf>
    <xf numFmtId="0" fontId="64" fillId="0" borderId="145" xfId="0" applyFont="1" applyBorder="1" applyAlignment="1">
      <alignment horizontal="left" vertical="center" wrapText="1" readingOrder="1"/>
    </xf>
    <xf numFmtId="0" fontId="64" fillId="27" borderId="154" xfId="0" applyFont="1" applyFill="1" applyBorder="1" applyAlignment="1">
      <alignment horizontal="center" vertical="center" wrapText="1" readingOrder="1"/>
    </xf>
    <xf numFmtId="0" fontId="64" fillId="0" borderId="154" xfId="0" applyFont="1" applyBorder="1" applyAlignment="1">
      <alignment horizontal="center" vertical="center" wrapText="1" readingOrder="1"/>
    </xf>
    <xf numFmtId="0" fontId="64" fillId="0" borderId="154" xfId="0" applyFont="1" applyBorder="1" applyAlignment="1">
      <alignment horizontal="left" vertical="center" wrapText="1" readingOrder="1"/>
    </xf>
    <xf numFmtId="0" fontId="64" fillId="9" borderId="154" xfId="0" applyFont="1" applyFill="1" applyBorder="1" applyAlignment="1">
      <alignment horizontal="center" vertical="center" wrapText="1" readingOrder="1"/>
    </xf>
    <xf numFmtId="0" fontId="64" fillId="28" borderId="154" xfId="0" applyFont="1" applyFill="1" applyBorder="1" applyAlignment="1">
      <alignment horizontal="center" vertical="center" wrapText="1" readingOrder="1"/>
    </xf>
    <xf numFmtId="0" fontId="65" fillId="8" borderId="154" xfId="0" applyFont="1" applyFill="1" applyBorder="1" applyAlignment="1">
      <alignment horizontal="center" vertical="center" wrapText="1" readingOrder="1"/>
    </xf>
    <xf numFmtId="0" fontId="66" fillId="5" borderId="20" xfId="0" applyFont="1" applyFill="1" applyBorder="1" applyAlignment="1">
      <alignment horizontal="left" vertical="center" wrapText="1" readingOrder="1"/>
    </xf>
    <xf numFmtId="0" fontId="21" fillId="5" borderId="20" xfId="0" applyFont="1" applyFill="1" applyBorder="1" applyAlignment="1">
      <alignment vertical="center"/>
    </xf>
    <xf numFmtId="0" fontId="63" fillId="0" borderId="0" xfId="0" applyFont="1"/>
    <xf numFmtId="0" fontId="66" fillId="0" borderId="0" xfId="0" applyFont="1" applyAlignment="1">
      <alignment horizontal="left" vertical="center" wrapText="1" readingOrder="1"/>
    </xf>
    <xf numFmtId="0" fontId="67" fillId="0" borderId="0" xfId="0" applyFont="1" applyAlignment="1">
      <alignment vertical="center"/>
    </xf>
    <xf numFmtId="0" fontId="68" fillId="0" borderId="0" xfId="0" applyFont="1"/>
    <xf numFmtId="0" fontId="15" fillId="0" borderId="0" xfId="0" applyFont="1"/>
    <xf numFmtId="0" fontId="69" fillId="0" borderId="0" xfId="0" applyFont="1"/>
    <xf numFmtId="0" fontId="45" fillId="5" borderId="20" xfId="0" applyFont="1" applyFill="1" applyBorder="1"/>
    <xf numFmtId="0" fontId="71" fillId="5" borderId="20" xfId="0" applyFont="1" applyFill="1" applyBorder="1"/>
    <xf numFmtId="0" fontId="72" fillId="29" borderId="103" xfId="0" applyFont="1" applyFill="1" applyBorder="1" applyAlignment="1">
      <alignment horizontal="center" vertical="center" wrapText="1" readingOrder="1"/>
    </xf>
    <xf numFmtId="0" fontId="72" fillId="29" borderId="164" xfId="0" applyFont="1" applyFill="1" applyBorder="1" applyAlignment="1">
      <alignment horizontal="center" vertical="center" wrapText="1" readingOrder="1"/>
    </xf>
    <xf numFmtId="0" fontId="72" fillId="5" borderId="93" xfId="0" applyFont="1" applyFill="1" applyBorder="1" applyAlignment="1">
      <alignment horizontal="center" vertical="center" wrapText="1" readingOrder="1"/>
    </xf>
    <xf numFmtId="0" fontId="73" fillId="5" borderId="93" xfId="0" applyFont="1" applyFill="1" applyBorder="1" applyAlignment="1">
      <alignment horizontal="left" vertical="center" wrapText="1" readingOrder="1"/>
    </xf>
    <xf numFmtId="9" fontId="72" fillId="5" borderId="167" xfId="0" applyNumberFormat="1" applyFont="1" applyFill="1" applyBorder="1" applyAlignment="1">
      <alignment horizontal="center" vertical="center" wrapText="1" readingOrder="1"/>
    </xf>
    <xf numFmtId="0" fontId="72" fillId="5" borderId="26" xfId="0" applyFont="1" applyFill="1" applyBorder="1" applyAlignment="1">
      <alignment horizontal="center" vertical="center" wrapText="1" readingOrder="1"/>
    </xf>
    <xf numFmtId="0" fontId="73" fillId="5" borderId="26" xfId="0" applyFont="1" applyFill="1" applyBorder="1" applyAlignment="1">
      <alignment horizontal="left" vertical="center" wrapText="1" readingOrder="1"/>
    </xf>
    <xf numFmtId="9" fontId="72" fillId="5" borderId="109" xfId="0" applyNumberFormat="1" applyFont="1" applyFill="1" applyBorder="1" applyAlignment="1">
      <alignment horizontal="center" vertical="center" wrapText="1" readingOrder="1"/>
    </xf>
    <xf numFmtId="0" fontId="73" fillId="5" borderId="109" xfId="0" applyFont="1" applyFill="1" applyBorder="1" applyAlignment="1">
      <alignment horizontal="center" vertical="center" wrapText="1" readingOrder="1"/>
    </xf>
    <xf numFmtId="0" fontId="72" fillId="5" borderId="115" xfId="0" applyFont="1" applyFill="1" applyBorder="1" applyAlignment="1">
      <alignment horizontal="center" vertical="center" wrapText="1" readingOrder="1"/>
    </xf>
    <xf numFmtId="0" fontId="73" fillId="5" borderId="115" xfId="0" applyFont="1" applyFill="1" applyBorder="1" applyAlignment="1">
      <alignment horizontal="left" vertical="center" wrapText="1" readingOrder="1"/>
    </xf>
    <xf numFmtId="0" fontId="73" fillId="5" borderId="116" xfId="0" applyFont="1" applyFill="1" applyBorder="1" applyAlignment="1">
      <alignment horizontal="center" vertical="center" wrapText="1" readingOrder="1"/>
    </xf>
    <xf numFmtId="0" fontId="23" fillId="5" borderId="20" xfId="0" applyFont="1" applyFill="1" applyBorder="1"/>
    <xf numFmtId="0" fontId="45" fillId="0" borderId="0" xfId="0" applyFont="1"/>
    <xf numFmtId="0" fontId="75" fillId="0" borderId="154" xfId="0" applyFont="1" applyBorder="1" applyAlignment="1">
      <alignment horizontal="left" vertical="center" wrapText="1" readingOrder="1"/>
    </xf>
    <xf numFmtId="0" fontId="0" fillId="0" borderId="26" xfId="0" applyBorder="1" applyAlignment="1">
      <alignment horizontal="center" vertical="top"/>
    </xf>
    <xf numFmtId="0" fontId="0" fillId="0" borderId="26" xfId="0" applyBorder="1" applyAlignment="1">
      <alignment horizontal="center" vertical="top" textRotation="90"/>
    </xf>
    <xf numFmtId="164" fontId="80" fillId="0" borderId="170" xfId="1" applyNumberFormat="1" applyFont="1" applyFill="1" applyBorder="1" applyAlignment="1">
      <alignment horizontal="center" vertical="top"/>
    </xf>
    <xf numFmtId="0" fontId="81" fillId="0" borderId="170" xfId="0" applyFont="1" applyBorder="1" applyAlignment="1" applyProtection="1">
      <alignment horizontal="center" vertical="top" textRotation="90" wrapText="1"/>
      <protection hidden="1"/>
    </xf>
    <xf numFmtId="9" fontId="80" fillId="0" borderId="170" xfId="0" applyNumberFormat="1" applyFont="1" applyBorder="1" applyAlignment="1" applyProtection="1">
      <alignment horizontal="center" vertical="top"/>
      <protection hidden="1"/>
    </xf>
    <xf numFmtId="0" fontId="81" fillId="0" borderId="170" xfId="0" applyFont="1" applyBorder="1" applyAlignment="1" applyProtection="1">
      <alignment horizontal="center" vertical="top" textRotation="90"/>
      <protection hidden="1"/>
    </xf>
    <xf numFmtId="0" fontId="7" fillId="0" borderId="26" xfId="0" applyFont="1" applyBorder="1" applyAlignment="1">
      <alignment horizontal="center" vertical="top" wrapText="1"/>
    </xf>
    <xf numFmtId="0" fontId="5" fillId="0" borderId="20" xfId="0" applyFont="1" applyBorder="1" applyAlignment="1">
      <alignment wrapText="1"/>
    </xf>
    <xf numFmtId="0" fontId="85" fillId="0" borderId="19" xfId="0" applyFont="1" applyBorder="1" applyAlignment="1">
      <alignment horizontal="center" vertical="top" wrapText="1"/>
    </xf>
    <xf numFmtId="0" fontId="10" fillId="0" borderId="16" xfId="0" applyFont="1" applyBorder="1" applyAlignment="1">
      <alignment horizontal="center" vertical="top" wrapText="1"/>
    </xf>
    <xf numFmtId="0" fontId="0" fillId="0" borderId="101" xfId="0" applyBorder="1" applyAlignment="1">
      <alignment horizontal="center" vertical="top" wrapText="1"/>
    </xf>
    <xf numFmtId="0" fontId="5" fillId="0" borderId="93" xfId="0" applyFont="1" applyBorder="1" applyAlignment="1">
      <alignment horizontal="center" vertical="top"/>
    </xf>
    <xf numFmtId="165" fontId="6" fillId="5" borderId="170" xfId="0" applyNumberFormat="1" applyFont="1" applyFill="1" applyBorder="1" applyAlignment="1">
      <alignment horizontal="center" vertical="center" wrapText="1"/>
    </xf>
    <xf numFmtId="0" fontId="28" fillId="3" borderId="69" xfId="0" applyFont="1" applyFill="1" applyBorder="1" applyAlignment="1">
      <alignment horizontal="center" vertical="center"/>
    </xf>
    <xf numFmtId="0" fontId="5" fillId="0" borderId="170" xfId="0" applyFont="1" applyBorder="1" applyAlignment="1">
      <alignment vertical="center" wrapText="1"/>
    </xf>
    <xf numFmtId="0" fontId="6" fillId="0" borderId="170" xfId="0" applyFont="1" applyBorder="1" applyAlignment="1">
      <alignment vertical="center" wrapText="1"/>
    </xf>
    <xf numFmtId="0" fontId="2" fillId="30" borderId="26" xfId="0" applyFont="1" applyFill="1" applyBorder="1" applyAlignment="1">
      <alignment horizontal="center" vertical="top" wrapText="1"/>
    </xf>
    <xf numFmtId="0" fontId="84" fillId="30" borderId="26" xfId="0" applyFont="1" applyFill="1" applyBorder="1" applyAlignment="1">
      <alignment horizontal="left" vertical="top" wrapText="1"/>
    </xf>
    <xf numFmtId="0" fontId="3" fillId="30" borderId="26" xfId="0" applyFont="1" applyFill="1" applyBorder="1" applyAlignment="1">
      <alignment horizontal="center" vertical="top" wrapText="1"/>
    </xf>
    <xf numFmtId="0" fontId="1" fillId="31" borderId="26" xfId="0" applyFont="1" applyFill="1" applyBorder="1" applyAlignment="1">
      <alignment horizontal="center" vertical="top" wrapText="1"/>
    </xf>
    <xf numFmtId="0" fontId="4" fillId="31" borderId="26" xfId="0" applyFont="1" applyFill="1" applyBorder="1" applyAlignment="1">
      <alignment horizontal="center" vertical="top" wrapText="1"/>
    </xf>
    <xf numFmtId="0" fontId="14" fillId="31" borderId="26" xfId="0" applyFont="1" applyFill="1" applyBorder="1" applyAlignment="1">
      <alignment horizontal="left" vertical="top" wrapText="1"/>
    </xf>
    <xf numFmtId="0" fontId="5" fillId="0" borderId="26" xfId="0" applyFont="1" applyBorder="1" applyAlignment="1">
      <alignment horizontal="center" vertical="center"/>
    </xf>
    <xf numFmtId="9" fontId="27" fillId="0" borderId="16" xfId="0" applyNumberFormat="1" applyFont="1" applyBorder="1" applyAlignment="1">
      <alignment horizontal="center" vertical="top" wrapText="1"/>
    </xf>
    <xf numFmtId="0" fontId="88" fillId="0" borderId="170" xfId="0" applyFont="1" applyBorder="1" applyAlignment="1">
      <alignment vertical="center" wrapText="1"/>
    </xf>
    <xf numFmtId="0" fontId="88" fillId="5" borderId="26" xfId="0" applyFont="1" applyFill="1" applyBorder="1" applyAlignment="1">
      <alignment horizontal="left" vertical="top" wrapText="1"/>
    </xf>
    <xf numFmtId="0" fontId="6" fillId="0" borderId="1" xfId="0" applyFont="1" applyBorder="1" applyAlignment="1">
      <alignment horizontal="center"/>
    </xf>
    <xf numFmtId="0" fontId="7" fillId="0" borderId="2" xfId="0" applyFont="1" applyBorder="1"/>
    <xf numFmtId="0" fontId="7" fillId="0" borderId="3" xfId="0" applyFont="1" applyBorder="1"/>
    <xf numFmtId="0" fontId="7" fillId="0" borderId="4" xfId="0" applyFont="1" applyBorder="1"/>
    <xf numFmtId="0" fontId="0" fillId="0" borderId="0" xfId="0"/>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8" fillId="0" borderId="1" xfId="0" applyFont="1" applyBorder="1" applyAlignment="1">
      <alignment horizontal="center" vertical="center"/>
    </xf>
    <xf numFmtId="0" fontId="9" fillId="0" borderId="9" xfId="0" applyFont="1" applyBorder="1" applyAlignment="1">
      <alignment horizontal="center" vertical="center"/>
    </xf>
    <xf numFmtId="0" fontId="7" fillId="0" borderId="10" xfId="0" applyFont="1" applyBorder="1"/>
    <xf numFmtId="0" fontId="9" fillId="0" borderId="11" xfId="0" applyFont="1" applyBorder="1" applyAlignment="1">
      <alignment horizontal="center" vertical="center"/>
    </xf>
    <xf numFmtId="0" fontId="7" fillId="0" borderId="12" xfId="0" applyFont="1" applyBorder="1"/>
    <xf numFmtId="0" fontId="6" fillId="0" borderId="6" xfId="0" applyFont="1" applyBorder="1" applyAlignment="1">
      <alignment horizontal="center" vertical="top" wrapText="1"/>
    </xf>
    <xf numFmtId="0" fontId="7" fillId="0" borderId="13" xfId="0" applyFont="1" applyBorder="1"/>
    <xf numFmtId="0" fontId="6" fillId="0" borderId="14" xfId="0" applyFont="1" applyBorder="1" applyAlignment="1">
      <alignment horizontal="center" vertical="top" wrapText="1"/>
    </xf>
    <xf numFmtId="0" fontId="10" fillId="0" borderId="9" xfId="0" applyFont="1" applyBorder="1" applyAlignment="1">
      <alignment horizontal="center"/>
    </xf>
    <xf numFmtId="0" fontId="7" fillId="0" borderId="15" xfId="0" applyFont="1" applyBorder="1"/>
    <xf numFmtId="0" fontId="10" fillId="2" borderId="9" xfId="0" applyFont="1" applyFill="1" applyBorder="1" applyAlignment="1">
      <alignment horizontal="center"/>
    </xf>
    <xf numFmtId="0" fontId="10" fillId="2" borderId="9" xfId="0" applyFont="1" applyFill="1" applyBorder="1" applyAlignment="1">
      <alignment horizontal="center" vertical="top"/>
    </xf>
    <xf numFmtId="0" fontId="6" fillId="0" borderId="0" xfId="0" applyFont="1" applyAlignment="1">
      <alignment horizontal="center" vertical="top"/>
    </xf>
    <xf numFmtId="0" fontId="9" fillId="0" borderId="21" xfId="0" applyFont="1" applyBorder="1" applyAlignment="1">
      <alignment horizontal="center" vertical="center"/>
    </xf>
    <xf numFmtId="0" fontId="7" fillId="0" borderId="22" xfId="0" applyFont="1" applyBorder="1"/>
    <xf numFmtId="0" fontId="9" fillId="0" borderId="24" xfId="0" applyFont="1" applyBorder="1" applyAlignment="1">
      <alignment horizontal="center" vertical="center"/>
    </xf>
    <xf numFmtId="0" fontId="7" fillId="0" borderId="25" xfId="0" applyFont="1" applyBorder="1"/>
    <xf numFmtId="0" fontId="6" fillId="0" borderId="24" xfId="0" applyFont="1" applyBorder="1" applyAlignment="1">
      <alignment horizontal="center" vertical="center" wrapText="1"/>
    </xf>
    <xf numFmtId="0" fontId="6" fillId="0" borderId="24" xfId="0" applyFont="1" applyBorder="1" applyAlignment="1">
      <alignment horizontal="center" vertical="center"/>
    </xf>
    <xf numFmtId="0" fontId="6" fillId="0" borderId="24" xfId="0" applyFont="1" applyBorder="1" applyAlignment="1">
      <alignment horizontal="center"/>
    </xf>
    <xf numFmtId="0" fontId="15" fillId="0" borderId="0" xfId="0" applyFont="1" applyAlignment="1">
      <alignment horizontal="center" vertical="top"/>
    </xf>
    <xf numFmtId="0" fontId="6" fillId="0" borderId="24" xfId="0" applyFont="1" applyBorder="1" applyAlignment="1">
      <alignment horizontal="center" wrapText="1"/>
    </xf>
    <xf numFmtId="0" fontId="6" fillId="0" borderId="24" xfId="0" applyFont="1" applyBorder="1" applyAlignment="1">
      <alignment horizontal="center" vertical="top" wrapText="1"/>
    </xf>
    <xf numFmtId="0" fontId="23" fillId="5" borderId="51" xfId="0" applyFont="1" applyFill="1" applyBorder="1" applyAlignment="1">
      <alignment horizontal="left" vertical="center" wrapText="1"/>
    </xf>
    <xf numFmtId="0" fontId="7" fillId="0" borderId="52" xfId="0" applyFont="1" applyBorder="1"/>
    <xf numFmtId="0" fontId="23" fillId="5" borderId="55" xfId="0" applyFont="1" applyFill="1" applyBorder="1" applyAlignment="1">
      <alignment horizontal="left" vertical="center" wrapText="1"/>
    </xf>
    <xf numFmtId="0" fontId="7" fillId="0" borderId="56" xfId="0" applyFont="1" applyBorder="1"/>
    <xf numFmtId="0" fontId="16" fillId="3" borderId="27" xfId="0" applyFont="1" applyFill="1" applyBorder="1" applyAlignment="1">
      <alignment horizontal="center" vertical="center" wrapText="1"/>
    </xf>
    <xf numFmtId="0" fontId="7" fillId="0" borderId="28" xfId="0" applyFont="1" applyBorder="1"/>
    <xf numFmtId="0" fontId="7" fillId="0" borderId="29" xfId="0" applyFont="1" applyBorder="1"/>
    <xf numFmtId="0" fontId="17" fillId="0" borderId="4" xfId="0" applyFont="1" applyBorder="1" applyAlignment="1">
      <alignment horizontal="left" vertical="center" wrapText="1"/>
    </xf>
    <xf numFmtId="0" fontId="7" fillId="0" borderId="33" xfId="0" applyFont="1" applyBorder="1"/>
    <xf numFmtId="0" fontId="7" fillId="0" borderId="34" xfId="0" applyFont="1" applyBorder="1"/>
    <xf numFmtId="0" fontId="18" fillId="5" borderId="35" xfId="0" quotePrefix="1" applyFont="1" applyFill="1" applyBorder="1" applyAlignment="1">
      <alignment horizontal="left" vertical="top" wrapText="1"/>
    </xf>
    <xf numFmtId="0" fontId="7" fillId="0" borderId="36" xfId="0" applyFont="1" applyBorder="1"/>
    <xf numFmtId="0" fontId="7" fillId="0" borderId="37" xfId="0" applyFont="1" applyBorder="1"/>
    <xf numFmtId="0" fontId="19" fillId="5" borderId="38" xfId="0" applyFont="1" applyFill="1" applyBorder="1" applyAlignment="1">
      <alignment horizontal="left" vertical="center" wrapText="1"/>
    </xf>
    <xf numFmtId="0" fontId="7" fillId="0" borderId="39" xfId="0" applyFont="1" applyBorder="1"/>
    <xf numFmtId="0" fontId="7" fillId="0" borderId="40" xfId="0" applyFont="1" applyBorder="1"/>
    <xf numFmtId="0" fontId="17" fillId="0" borderId="4" xfId="0" applyFont="1" applyBorder="1" applyAlignment="1">
      <alignment horizontal="left" vertical="top" wrapText="1"/>
    </xf>
    <xf numFmtId="0" fontId="23" fillId="3" borderId="43" xfId="0" applyFont="1" applyFill="1" applyBorder="1" applyAlignment="1">
      <alignment horizontal="center" vertical="center" wrapText="1"/>
    </xf>
    <xf numFmtId="0" fontId="7" fillId="0" borderId="44" xfId="0" applyFont="1" applyBorder="1"/>
    <xf numFmtId="0" fontId="23" fillId="3" borderId="45" xfId="0" applyFont="1" applyFill="1" applyBorder="1" applyAlignment="1">
      <alignment horizontal="center" vertical="center"/>
    </xf>
    <xf numFmtId="0" fontId="7" fillId="0" borderId="46" xfId="0" applyFont="1" applyBorder="1"/>
    <xf numFmtId="0" fontId="23" fillId="5" borderId="47" xfId="0" applyFont="1" applyFill="1" applyBorder="1" applyAlignment="1">
      <alignment horizontal="left" vertical="top" wrapText="1" readingOrder="1"/>
    </xf>
    <xf numFmtId="0" fontId="7" fillId="0" borderId="48" xfId="0" applyFont="1" applyBorder="1"/>
    <xf numFmtId="0" fontId="24" fillId="5" borderId="49" xfId="0" applyFont="1" applyFill="1" applyBorder="1" applyAlignment="1">
      <alignment horizontal="left" vertical="center" wrapText="1"/>
    </xf>
    <xf numFmtId="0" fontId="7" fillId="0" borderId="50" xfId="0" applyFont="1" applyBorder="1"/>
    <xf numFmtId="0" fontId="24" fillId="5" borderId="53" xfId="0" applyFont="1" applyFill="1" applyBorder="1" applyAlignment="1">
      <alignment horizontal="left" vertical="center" wrapText="1"/>
    </xf>
    <xf numFmtId="0" fontId="7" fillId="0" borderId="54" xfId="0" applyFont="1" applyBorder="1"/>
    <xf numFmtId="0" fontId="24" fillId="5" borderId="57" xfId="0" applyFont="1" applyFill="1" applyBorder="1" applyAlignment="1">
      <alignment horizontal="left" vertical="center" wrapText="1"/>
    </xf>
    <xf numFmtId="0" fontId="7" fillId="0" borderId="58" xfId="0" applyFont="1" applyBorder="1"/>
    <xf numFmtId="0" fontId="25" fillId="3" borderId="1" xfId="0" applyFont="1" applyFill="1" applyBorder="1" applyAlignment="1">
      <alignment horizontal="center" vertical="center"/>
    </xf>
    <xf numFmtId="0" fontId="26" fillId="3" borderId="24" xfId="0" applyFont="1" applyFill="1" applyBorder="1" applyAlignment="1">
      <alignment horizontal="left" vertical="center"/>
    </xf>
    <xf numFmtId="0" fontId="27" fillId="2" borderId="24" xfId="0" applyFont="1" applyFill="1" applyBorder="1" applyAlignment="1">
      <alignment horizontal="left" vertical="center"/>
    </xf>
    <xf numFmtId="0" fontId="7" fillId="0" borderId="62" xfId="0" applyFont="1" applyBorder="1"/>
    <xf numFmtId="0" fontId="5" fillId="5" borderId="63" xfId="0" applyFont="1" applyFill="1" applyBorder="1" applyAlignment="1">
      <alignment horizontal="left" vertical="center"/>
    </xf>
    <xf numFmtId="0" fontId="7" fillId="0" borderId="64" xfId="0" applyFont="1" applyBorder="1"/>
    <xf numFmtId="0" fontId="7" fillId="0" borderId="65" xfId="0" applyFont="1" applyBorder="1"/>
    <xf numFmtId="0" fontId="26" fillId="0" borderId="0" xfId="0" applyFont="1" applyAlignment="1">
      <alignment horizontal="center" vertical="center"/>
    </xf>
    <xf numFmtId="0" fontId="26" fillId="6" borderId="27" xfId="0" applyFont="1" applyFill="1" applyBorder="1" applyAlignment="1">
      <alignment horizontal="center" vertical="center"/>
    </xf>
    <xf numFmtId="0" fontId="7" fillId="0" borderId="66" xfId="0" applyFont="1" applyBorder="1"/>
    <xf numFmtId="0" fontId="9" fillId="0" borderId="0" xfId="0" applyFont="1" applyAlignment="1">
      <alignment horizontal="center" vertical="center" wrapText="1"/>
    </xf>
    <xf numFmtId="0" fontId="28" fillId="3" borderId="24" xfId="0" applyFont="1" applyFill="1" applyBorder="1" applyAlignment="1">
      <alignment horizontal="center" vertical="center" wrapText="1"/>
    </xf>
    <xf numFmtId="0" fontId="28" fillId="3" borderId="24" xfId="0" applyFont="1" applyFill="1" applyBorder="1" applyAlignment="1">
      <alignment horizontal="center" vertical="center"/>
    </xf>
    <xf numFmtId="0" fontId="19" fillId="0" borderId="24" xfId="0" applyFont="1" applyBorder="1" applyAlignment="1">
      <alignment horizontal="center"/>
    </xf>
    <xf numFmtId="0" fontId="28" fillId="0" borderId="24" xfId="0" applyFont="1" applyBorder="1" applyAlignment="1">
      <alignment horizontal="center" vertical="center"/>
    </xf>
    <xf numFmtId="0" fontId="28" fillId="3" borderId="67" xfId="0" applyFont="1" applyFill="1" applyBorder="1" applyAlignment="1">
      <alignment horizontal="center" vertical="center" wrapText="1"/>
    </xf>
    <xf numFmtId="0" fontId="7" fillId="0" borderId="68" xfId="0" applyFont="1" applyBorder="1"/>
    <xf numFmtId="0" fontId="28" fillId="3" borderId="67" xfId="0" applyFont="1" applyFill="1" applyBorder="1" applyAlignment="1">
      <alignment horizontal="center" vertical="center" textRotation="90" wrapText="1"/>
    </xf>
    <xf numFmtId="0" fontId="28" fillId="6" borderId="67" xfId="0" applyFont="1" applyFill="1" applyBorder="1" applyAlignment="1">
      <alignment horizontal="center" vertical="center" wrapText="1"/>
    </xf>
    <xf numFmtId="0" fontId="28" fillId="3" borderId="67" xfId="0" applyFont="1" applyFill="1" applyBorder="1" applyAlignment="1">
      <alignment horizontal="center" vertical="center"/>
    </xf>
    <xf numFmtId="0" fontId="28" fillId="4" borderId="67" xfId="0" applyFont="1" applyFill="1" applyBorder="1" applyAlignment="1">
      <alignment horizontal="center" vertical="center" wrapText="1"/>
    </xf>
    <xf numFmtId="0" fontId="5" fillId="0" borderId="67" xfId="0" applyFont="1" applyBorder="1" applyAlignment="1">
      <alignment horizontal="center" vertical="top" wrapText="1"/>
    </xf>
    <xf numFmtId="9" fontId="5" fillId="0" borderId="67" xfId="0" applyNumberFormat="1" applyFont="1" applyBorder="1" applyAlignment="1">
      <alignment horizontal="center" vertical="top" wrapText="1"/>
    </xf>
    <xf numFmtId="0" fontId="28" fillId="0" borderId="67" xfId="0" applyFont="1" applyBorder="1" applyAlignment="1">
      <alignment horizontal="center" vertical="top" wrapText="1"/>
    </xf>
    <xf numFmtId="0" fontId="28" fillId="0" borderId="67" xfId="0" applyFont="1" applyBorder="1" applyAlignment="1">
      <alignment horizontal="center" vertical="top"/>
    </xf>
    <xf numFmtId="0" fontId="5" fillId="0" borderId="67" xfId="0" applyFont="1" applyBorder="1" applyAlignment="1">
      <alignment horizontal="center" vertical="top"/>
    </xf>
    <xf numFmtId="0" fontId="19" fillId="0" borderId="0" xfId="0" applyFont="1" applyAlignment="1">
      <alignment horizontal="center"/>
    </xf>
    <xf numFmtId="0" fontId="21" fillId="0" borderId="79" xfId="0" applyFont="1" applyBorder="1" applyAlignment="1">
      <alignment horizontal="center" vertical="top" wrapText="1"/>
    </xf>
    <xf numFmtId="0" fontId="7" fillId="0" borderId="85" xfId="0" applyFont="1" applyBorder="1"/>
    <xf numFmtId="0" fontId="7" fillId="0" borderId="82" xfId="0" applyFont="1" applyBorder="1"/>
    <xf numFmtId="9" fontId="19" fillId="0" borderId="79" xfId="0" applyNumberFormat="1" applyFont="1" applyBorder="1" applyAlignment="1">
      <alignment horizontal="center" vertical="top" wrapText="1"/>
    </xf>
    <xf numFmtId="0" fontId="21" fillId="0" borderId="79" xfId="0" applyFont="1" applyBorder="1" applyAlignment="1">
      <alignment horizontal="center" vertical="top"/>
    </xf>
    <xf numFmtId="0" fontId="19" fillId="0" borderId="79" xfId="0" applyFont="1" applyBorder="1" applyAlignment="1">
      <alignment horizontal="center" vertical="top"/>
    </xf>
    <xf numFmtId="0" fontId="19" fillId="0" borderId="79" xfId="0" applyFont="1" applyBorder="1" applyAlignment="1">
      <alignment horizontal="center" vertical="top" wrapText="1"/>
    </xf>
    <xf numFmtId="0" fontId="30" fillId="7" borderId="70" xfId="0" applyFont="1" applyFill="1" applyBorder="1" applyAlignment="1">
      <alignment horizontal="center" vertical="center"/>
    </xf>
    <xf numFmtId="0" fontId="7" fillId="0" borderId="71" xfId="0" applyFont="1" applyBorder="1"/>
    <xf numFmtId="0" fontId="7" fillId="0" borderId="72" xfId="0" applyFont="1" applyBorder="1"/>
    <xf numFmtId="0" fontId="7" fillId="0" borderId="73" xfId="0" applyFont="1" applyBorder="1"/>
    <xf numFmtId="0" fontId="7" fillId="0" borderId="74" xfId="0" applyFont="1" applyBorder="1"/>
    <xf numFmtId="0" fontId="7" fillId="0" borderId="75" xfId="0" applyFont="1" applyBorder="1"/>
    <xf numFmtId="0" fontId="31" fillId="7" borderId="76" xfId="0" applyFont="1" applyFill="1" applyBorder="1" applyAlignment="1">
      <alignment horizontal="left" vertical="center"/>
    </xf>
    <xf numFmtId="0" fontId="7" fillId="0" borderId="77" xfId="0" applyFont="1" applyBorder="1"/>
    <xf numFmtId="0" fontId="32" fillId="5" borderId="76" xfId="0" applyFont="1" applyFill="1" applyBorder="1" applyAlignment="1">
      <alignment horizontal="left" vertical="center"/>
    </xf>
    <xf numFmtId="0" fontId="7" fillId="0" borderId="78" xfId="0" applyFont="1" applyBorder="1"/>
    <xf numFmtId="0" fontId="19" fillId="5" borderId="63" xfId="0" applyFont="1" applyFill="1" applyBorder="1" applyAlignment="1">
      <alignment horizontal="left" vertical="center"/>
    </xf>
    <xf numFmtId="0" fontId="32" fillId="5" borderId="76" xfId="0" applyFont="1" applyFill="1" applyBorder="1" applyAlignment="1">
      <alignment horizontal="left" vertical="center" wrapText="1"/>
    </xf>
    <xf numFmtId="0" fontId="21" fillId="7" borderId="79" xfId="0" applyFont="1" applyFill="1" applyBorder="1" applyAlignment="1">
      <alignment horizontal="center" vertical="center" wrapText="1"/>
    </xf>
    <xf numFmtId="0" fontId="21" fillId="7" borderId="76" xfId="0" applyFont="1" applyFill="1" applyBorder="1" applyAlignment="1">
      <alignment horizontal="center" vertical="center"/>
    </xf>
    <xf numFmtId="0" fontId="16" fillId="7" borderId="79" xfId="0" applyFont="1" applyFill="1" applyBorder="1" applyAlignment="1">
      <alignment horizontal="center" vertical="center" textRotation="90"/>
    </xf>
    <xf numFmtId="0" fontId="21" fillId="7" borderId="76" xfId="0" applyFont="1" applyFill="1" applyBorder="1" applyAlignment="1">
      <alignment horizontal="center" vertical="center" wrapText="1"/>
    </xf>
    <xf numFmtId="0" fontId="21" fillId="7" borderId="79" xfId="0" applyFont="1" applyFill="1" applyBorder="1" applyAlignment="1">
      <alignment horizontal="center" vertical="center" textRotation="90" wrapText="1"/>
    </xf>
    <xf numFmtId="0" fontId="21" fillId="7" borderId="81" xfId="0" applyFont="1" applyFill="1" applyBorder="1" applyAlignment="1">
      <alignment horizontal="center" vertical="center" wrapText="1"/>
    </xf>
    <xf numFmtId="0" fontId="7" fillId="0" borderId="83" xfId="0" applyFont="1" applyBorder="1"/>
    <xf numFmtId="0" fontId="21" fillId="7" borderId="81" xfId="0" applyFont="1" applyFill="1" applyBorder="1" applyAlignment="1">
      <alignment horizontal="center" vertical="center"/>
    </xf>
    <xf numFmtId="0" fontId="21" fillId="7" borderId="80" xfId="0" applyFont="1" applyFill="1" applyBorder="1" applyAlignment="1">
      <alignment horizontal="center" vertical="center" wrapText="1"/>
    </xf>
    <xf numFmtId="0" fontId="21" fillId="7" borderId="79" xfId="0" applyFont="1" applyFill="1" applyBorder="1" applyAlignment="1">
      <alignment horizontal="center" vertical="center"/>
    </xf>
    <xf numFmtId="0" fontId="21" fillId="7" borderId="80" xfId="0" applyFont="1" applyFill="1" applyBorder="1" applyAlignment="1">
      <alignment horizontal="center" vertical="center"/>
    </xf>
    <xf numFmtId="0" fontId="19" fillId="0" borderId="76" xfId="0" applyFont="1" applyBorder="1" applyAlignment="1">
      <alignment horizontal="left" vertical="center" wrapText="1"/>
    </xf>
    <xf numFmtId="165" fontId="28" fillId="0" borderId="132" xfId="0" applyNumberFormat="1" applyFont="1" applyBorder="1" applyAlignment="1">
      <alignment horizontal="center" vertical="center" wrapText="1"/>
    </xf>
    <xf numFmtId="165" fontId="28" fillId="0" borderId="96" xfId="0" applyNumberFormat="1" applyFont="1" applyBorder="1" applyAlignment="1">
      <alignment horizontal="center" vertical="center" wrapText="1"/>
    </xf>
    <xf numFmtId="165" fontId="28" fillId="0" borderId="133" xfId="0" applyNumberFormat="1" applyFont="1" applyBorder="1" applyAlignment="1">
      <alignment horizontal="center" vertical="center" wrapText="1"/>
    </xf>
    <xf numFmtId="165" fontId="28" fillId="0" borderId="69" xfId="0" applyNumberFormat="1" applyFont="1" applyBorder="1" applyAlignment="1">
      <alignment horizontal="center" vertical="center" wrapText="1"/>
    </xf>
    <xf numFmtId="165" fontId="28" fillId="0" borderId="166" xfId="0" applyNumberFormat="1" applyFont="1" applyBorder="1" applyAlignment="1">
      <alignment horizontal="center" vertical="center" wrapText="1"/>
    </xf>
    <xf numFmtId="165" fontId="28" fillId="0" borderId="93" xfId="0" applyNumberFormat="1" applyFont="1" applyBorder="1" applyAlignment="1">
      <alignment horizontal="center" vertical="center" wrapText="1"/>
    </xf>
    <xf numFmtId="0" fontId="28" fillId="6" borderId="24" xfId="0" applyFont="1" applyFill="1" applyBorder="1" applyAlignment="1">
      <alignment horizontal="center" vertical="center"/>
    </xf>
    <xf numFmtId="0" fontId="26" fillId="3" borderId="86" xfId="0" applyFont="1" applyFill="1" applyBorder="1" applyAlignment="1">
      <alignment horizontal="left" vertical="center"/>
    </xf>
    <xf numFmtId="0" fontId="7" fillId="0" borderId="87" xfId="0" applyFont="1" applyBorder="1"/>
    <xf numFmtId="0" fontId="27" fillId="2" borderId="86" xfId="0" applyFont="1" applyFill="1" applyBorder="1" applyAlignment="1">
      <alignment horizontal="left" vertical="center" wrapText="1"/>
    </xf>
    <xf numFmtId="0" fontId="33" fillId="3" borderId="67" xfId="0" applyFont="1" applyFill="1" applyBorder="1" applyAlignment="1">
      <alignment horizontal="center" vertical="center" textRotation="90"/>
    </xf>
    <xf numFmtId="0" fontId="5" fillId="0" borderId="166" xfId="0" applyFont="1" applyBorder="1" applyAlignment="1">
      <alignment horizontal="center" vertical="top"/>
    </xf>
    <xf numFmtId="0" fontId="80" fillId="0" borderId="67" xfId="0" applyFont="1" applyBorder="1" applyAlignment="1">
      <alignment horizontal="center" vertical="top" wrapText="1"/>
    </xf>
    <xf numFmtId="0" fontId="80" fillId="0" borderId="166" xfId="0" applyFont="1" applyBorder="1" applyAlignment="1">
      <alignment horizontal="center" vertical="top" wrapText="1"/>
    </xf>
    <xf numFmtId="0" fontId="28" fillId="0" borderId="166" xfId="0" applyFont="1" applyBorder="1" applyAlignment="1">
      <alignment horizontal="center" vertical="top" wrapText="1"/>
    </xf>
    <xf numFmtId="0" fontId="86" fillId="0" borderId="68" xfId="0" applyFont="1" applyBorder="1"/>
    <xf numFmtId="0" fontId="5" fillId="0" borderId="166" xfId="0" applyFont="1" applyBorder="1" applyAlignment="1">
      <alignment horizontal="center" vertical="top" wrapText="1"/>
    </xf>
    <xf numFmtId="165" fontId="86" fillId="0" borderId="132" xfId="0" applyNumberFormat="1" applyFont="1" applyBorder="1" applyAlignment="1">
      <alignment horizontal="center" vertical="center" wrapText="1"/>
    </xf>
    <xf numFmtId="165" fontId="86" fillId="0" borderId="133" xfId="0" applyNumberFormat="1" applyFont="1" applyBorder="1" applyAlignment="1">
      <alignment horizontal="center" vertical="center" wrapText="1"/>
    </xf>
    <xf numFmtId="0" fontId="7" fillId="0" borderId="68" xfId="0" applyFont="1" applyBorder="1" applyAlignment="1">
      <alignment wrapText="1"/>
    </xf>
    <xf numFmtId="0" fontId="5" fillId="4" borderId="67" xfId="0" applyFont="1" applyFill="1" applyBorder="1" applyAlignment="1">
      <alignment horizontal="center" vertical="top"/>
    </xf>
    <xf numFmtId="0" fontId="5" fillId="4" borderId="166" xfId="0" applyFont="1" applyFill="1" applyBorder="1" applyAlignment="1">
      <alignment horizontal="center" vertical="top"/>
    </xf>
    <xf numFmtId="9" fontId="5" fillId="0" borderId="166" xfId="0" applyNumberFormat="1" applyFont="1" applyBorder="1" applyAlignment="1">
      <alignment horizontal="center" vertical="top" wrapText="1"/>
    </xf>
    <xf numFmtId="9" fontId="5" fillId="4" borderId="67" xfId="0" applyNumberFormat="1" applyFont="1" applyFill="1" applyBorder="1" applyAlignment="1">
      <alignment horizontal="center" vertical="top" wrapText="1"/>
    </xf>
    <xf numFmtId="9" fontId="5" fillId="4" borderId="166" xfId="0" applyNumberFormat="1" applyFont="1" applyFill="1" applyBorder="1" applyAlignment="1">
      <alignment horizontal="center" vertical="top" wrapText="1"/>
    </xf>
    <xf numFmtId="0" fontId="28" fillId="0" borderId="166" xfId="0" applyFont="1" applyBorder="1" applyAlignment="1">
      <alignment horizontal="center" vertical="top"/>
    </xf>
    <xf numFmtId="0" fontId="7" fillId="0" borderId="166" xfId="0" applyFont="1" applyBorder="1"/>
    <xf numFmtId="165" fontId="86" fillId="0" borderId="69" xfId="0" applyNumberFormat="1" applyFont="1" applyBorder="1" applyAlignment="1">
      <alignment horizontal="center" vertical="center" wrapText="1"/>
    </xf>
    <xf numFmtId="165" fontId="86" fillId="0" borderId="93" xfId="0" applyNumberFormat="1" applyFont="1" applyBorder="1" applyAlignment="1">
      <alignment horizontal="center" vertical="center" wrapText="1"/>
    </xf>
    <xf numFmtId="0" fontId="7" fillId="0" borderId="88" xfId="0" applyFont="1" applyBorder="1"/>
    <xf numFmtId="9" fontId="5" fillId="4" borderId="67" xfId="0" applyNumberFormat="1" applyFont="1" applyFill="1" applyBorder="1" applyAlignment="1">
      <alignment horizontal="center" vertical="top"/>
    </xf>
    <xf numFmtId="9" fontId="35" fillId="0" borderId="67" xfId="0" applyNumberFormat="1" applyFont="1" applyBorder="1" applyAlignment="1">
      <alignment horizontal="center" vertical="top" wrapText="1"/>
    </xf>
    <xf numFmtId="0" fontId="5" fillId="4" borderId="67" xfId="0" applyFont="1" applyFill="1" applyBorder="1" applyAlignment="1">
      <alignment horizontal="center" vertical="top" wrapText="1"/>
    </xf>
    <xf numFmtId="0" fontId="6" fillId="0" borderId="0" xfId="0" applyFont="1" applyAlignment="1">
      <alignment horizontal="center"/>
    </xf>
    <xf numFmtId="0" fontId="6" fillId="0" borderId="0" xfId="0" applyFont="1" applyAlignment="1">
      <alignment horizontal="center" vertical="center"/>
    </xf>
    <xf numFmtId="0" fontId="7" fillId="0" borderId="90" xfId="0" applyFont="1" applyBorder="1"/>
    <xf numFmtId="0" fontId="7" fillId="0" borderId="23" xfId="0" applyFont="1" applyBorder="1"/>
    <xf numFmtId="0" fontId="26" fillId="3" borderId="9" xfId="0" applyFont="1" applyFill="1" applyBorder="1" applyAlignment="1">
      <alignment horizontal="center" vertical="center"/>
    </xf>
    <xf numFmtId="0" fontId="27" fillId="2" borderId="9" xfId="0" applyFont="1" applyFill="1" applyBorder="1" applyAlignment="1">
      <alignment horizontal="left" vertical="center"/>
    </xf>
    <xf numFmtId="0" fontId="5" fillId="5" borderId="91" xfId="0" applyFont="1" applyFill="1" applyBorder="1" applyAlignment="1">
      <alignment horizontal="left" vertical="center"/>
    </xf>
    <xf numFmtId="0" fontId="7" fillId="0" borderId="92" xfId="0" applyFont="1" applyBorder="1"/>
    <xf numFmtId="0" fontId="36" fillId="0" borderId="67" xfId="0" applyFont="1" applyBorder="1" applyAlignment="1">
      <alignment horizontal="center" vertical="center"/>
    </xf>
    <xf numFmtId="0" fontId="37" fillId="9" borderId="67" xfId="0" applyFont="1" applyFill="1" applyBorder="1" applyAlignment="1">
      <alignment horizontal="center" vertical="center"/>
    </xf>
    <xf numFmtId="9" fontId="37" fillId="0" borderId="67" xfId="0" applyNumberFormat="1" applyFont="1" applyBorder="1" applyAlignment="1">
      <alignment horizontal="center" vertical="center"/>
    </xf>
    <xf numFmtId="0" fontId="38" fillId="10" borderId="67" xfId="0" applyFont="1" applyFill="1" applyBorder="1" applyAlignment="1">
      <alignment horizontal="center" vertical="center"/>
    </xf>
    <xf numFmtId="9" fontId="38" fillId="0" borderId="67" xfId="0" applyNumberFormat="1" applyFont="1" applyBorder="1" applyAlignment="1">
      <alignment horizontal="center" vertical="center"/>
    </xf>
    <xf numFmtId="0" fontId="38" fillId="11" borderId="99" xfId="0" applyFont="1" applyFill="1" applyBorder="1" applyAlignment="1">
      <alignment horizontal="center" vertical="center"/>
    </xf>
    <xf numFmtId="0" fontId="7" fillId="0" borderId="100" xfId="0" applyFont="1" applyBorder="1"/>
    <xf numFmtId="0" fontId="7" fillId="0" borderId="102" xfId="0" applyFont="1" applyBorder="1"/>
    <xf numFmtId="0" fontId="7" fillId="0" borderId="95" xfId="0" applyFont="1" applyBorder="1"/>
    <xf numFmtId="0" fontId="7" fillId="0" borderId="21" xfId="0" applyFont="1" applyBorder="1"/>
    <xf numFmtId="0" fontId="6" fillId="0" borderId="67" xfId="0" applyFont="1" applyBorder="1" applyAlignment="1">
      <alignment horizontal="center" vertical="center" wrapText="1"/>
    </xf>
    <xf numFmtId="0" fontId="9" fillId="0" borderId="21" xfId="0" applyFont="1" applyBorder="1" applyAlignment="1">
      <alignment horizontal="left" vertical="center" wrapText="1"/>
    </xf>
    <xf numFmtId="0" fontId="6" fillId="0" borderId="21" xfId="0" applyFont="1" applyBorder="1" applyAlignment="1">
      <alignment horizontal="center" vertical="center"/>
    </xf>
    <xf numFmtId="0" fontId="25" fillId="6" borderId="63" xfId="0" applyFont="1" applyFill="1" applyBorder="1" applyAlignment="1">
      <alignment horizontal="center" vertical="center"/>
    </xf>
    <xf numFmtId="0" fontId="7" fillId="0" borderId="96" xfId="0" applyFont="1" applyBorder="1"/>
    <xf numFmtId="0" fontId="25" fillId="6" borderId="98" xfId="0" applyFont="1" applyFill="1" applyBorder="1" applyAlignment="1">
      <alignment horizontal="center" vertical="center"/>
    </xf>
    <xf numFmtId="0" fontId="7" fillId="0" borderId="25" xfId="0" applyFont="1" applyBorder="1" applyAlignment="1">
      <alignment wrapText="1"/>
    </xf>
    <xf numFmtId="0" fontId="9" fillId="12" borderId="24" xfId="0" applyFont="1" applyFill="1" applyBorder="1" applyAlignment="1">
      <alignment horizontal="center"/>
    </xf>
    <xf numFmtId="0" fontId="9" fillId="0" borderId="0" xfId="0" applyFont="1" applyAlignment="1">
      <alignment horizontal="center"/>
    </xf>
    <xf numFmtId="0" fontId="9" fillId="0" borderId="67" xfId="0" applyFont="1" applyBorder="1" applyAlignment="1">
      <alignment horizontal="center" vertical="center"/>
    </xf>
    <xf numFmtId="0" fontId="9" fillId="0" borderId="67" xfId="0" applyFont="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wrapText="1"/>
    </xf>
    <xf numFmtId="0" fontId="6" fillId="0" borderId="0" xfId="0" applyFont="1" applyAlignment="1">
      <alignment horizontal="center" vertical="center" wrapText="1"/>
    </xf>
    <xf numFmtId="0" fontId="9" fillId="3" borderId="99" xfId="0" applyFont="1" applyFill="1" applyBorder="1" applyAlignment="1">
      <alignment horizontal="center" vertical="center"/>
    </xf>
    <xf numFmtId="0" fontId="7" fillId="0" borderId="89" xfId="0" applyFont="1" applyBorder="1"/>
    <xf numFmtId="0" fontId="9" fillId="3" borderId="24" xfId="0" applyFont="1" applyFill="1" applyBorder="1" applyAlignment="1">
      <alignment horizontal="center" vertical="center"/>
    </xf>
    <xf numFmtId="0" fontId="9" fillId="0" borderId="24" xfId="0" applyFont="1" applyBorder="1" applyAlignment="1">
      <alignment horizontal="center"/>
    </xf>
    <xf numFmtId="0" fontId="6" fillId="0" borderId="0" xfId="0" applyFont="1" applyAlignment="1">
      <alignment horizontal="left" vertical="top" wrapText="1"/>
    </xf>
    <xf numFmtId="0" fontId="6" fillId="0" borderId="0" xfId="0" applyFont="1" applyAlignment="1">
      <alignment horizontal="left" vertical="center" wrapText="1"/>
    </xf>
    <xf numFmtId="0" fontId="6" fillId="0" borderId="0" xfId="0" applyFont="1" applyAlignment="1">
      <alignment horizontal="left" vertical="center"/>
    </xf>
    <xf numFmtId="0" fontId="6" fillId="0" borderId="0" xfId="0" applyFont="1" applyAlignment="1">
      <alignment horizontal="center" wrapText="1"/>
    </xf>
    <xf numFmtId="0" fontId="9" fillId="3" borderId="67" xfId="0" applyFont="1" applyFill="1" applyBorder="1" applyAlignment="1">
      <alignment horizontal="center" vertical="center"/>
    </xf>
    <xf numFmtId="0" fontId="9" fillId="3" borderId="67" xfId="0" applyFont="1" applyFill="1" applyBorder="1" applyAlignment="1">
      <alignment horizontal="center" vertical="center" wrapText="1"/>
    </xf>
    <xf numFmtId="0" fontId="27" fillId="2" borderId="86" xfId="0" applyFont="1" applyFill="1" applyBorder="1" applyAlignment="1">
      <alignment horizontal="left" vertical="center"/>
    </xf>
    <xf numFmtId="0" fontId="5" fillId="0" borderId="9" xfId="0" applyFont="1" applyBorder="1" applyAlignment="1">
      <alignment horizontal="center"/>
    </xf>
    <xf numFmtId="0" fontId="6" fillId="0" borderId="9" xfId="0" applyFont="1" applyBorder="1" applyAlignment="1">
      <alignment horizontal="center"/>
    </xf>
    <xf numFmtId="0" fontId="40" fillId="6" borderId="9" xfId="0" applyFont="1" applyFill="1" applyBorder="1" applyAlignment="1">
      <alignment horizontal="center"/>
    </xf>
    <xf numFmtId="0" fontId="40" fillId="6" borderId="118" xfId="0" applyFont="1" applyFill="1" applyBorder="1" applyAlignment="1">
      <alignment horizontal="center"/>
    </xf>
    <xf numFmtId="0" fontId="7" fillId="0" borderId="119" xfId="0" applyFont="1" applyBorder="1"/>
    <xf numFmtId="0" fontId="7" fillId="0" borderId="120" xfId="0" applyFont="1" applyBorder="1"/>
    <xf numFmtId="0" fontId="9" fillId="0" borderId="9" xfId="0" applyFont="1" applyBorder="1" applyAlignment="1">
      <alignment horizontal="center" vertical="top" wrapText="1"/>
    </xf>
    <xf numFmtId="0" fontId="41" fillId="17" borderId="9" xfId="0" applyFont="1" applyFill="1" applyBorder="1" applyAlignment="1">
      <alignment horizontal="center" vertical="center"/>
    </xf>
    <xf numFmtId="0" fontId="33" fillId="0" borderId="21" xfId="0" applyFont="1" applyBorder="1" applyAlignment="1">
      <alignment horizontal="center" vertical="center" wrapText="1"/>
    </xf>
    <xf numFmtId="0" fontId="33" fillId="0" borderId="21" xfId="0" applyFont="1" applyBorder="1" applyAlignment="1">
      <alignment horizontal="center" vertical="center"/>
    </xf>
    <xf numFmtId="0" fontId="7" fillId="0" borderId="122" xfId="0" applyFont="1" applyBorder="1"/>
    <xf numFmtId="0" fontId="6" fillId="0" borderId="123" xfId="0" applyFont="1" applyBorder="1" applyAlignment="1">
      <alignment horizontal="center"/>
    </xf>
    <xf numFmtId="0" fontId="7" fillId="0" borderId="124" xfId="0" applyFont="1" applyBorder="1"/>
    <xf numFmtId="0" fontId="9" fillId="0" borderId="1" xfId="0" applyFont="1" applyBorder="1" applyAlignment="1">
      <alignment horizontal="center"/>
    </xf>
    <xf numFmtId="0" fontId="7" fillId="0" borderId="125" xfId="0" applyFont="1" applyBorder="1"/>
    <xf numFmtId="0" fontId="6" fillId="5" borderId="1" xfId="0" applyFont="1" applyFill="1" applyBorder="1" applyAlignment="1">
      <alignment horizontal="center" vertical="center"/>
    </xf>
    <xf numFmtId="0" fontId="7" fillId="0" borderId="126" xfId="0" applyFont="1" applyBorder="1"/>
    <xf numFmtId="0" fontId="7" fillId="0" borderId="127" xfId="0" applyFont="1" applyBorder="1"/>
    <xf numFmtId="0" fontId="29" fillId="5" borderId="9" xfId="0" applyFont="1" applyFill="1" applyBorder="1" applyAlignment="1">
      <alignment horizontal="center" vertical="center"/>
    </xf>
    <xf numFmtId="0" fontId="29" fillId="5" borderId="128" xfId="0" applyFont="1" applyFill="1" applyBorder="1" applyAlignment="1">
      <alignment horizontal="center" vertical="center" wrapText="1"/>
    </xf>
    <xf numFmtId="0" fontId="7" fillId="0" borderId="129" xfId="0" applyFont="1" applyBorder="1"/>
    <xf numFmtId="0" fontId="7" fillId="0" borderId="130" xfId="0" applyFont="1" applyBorder="1"/>
    <xf numFmtId="0" fontId="44" fillId="19" borderId="9" xfId="0" applyFont="1" applyFill="1" applyBorder="1" applyAlignment="1">
      <alignment horizontal="center" vertical="center"/>
    </xf>
    <xf numFmtId="0" fontId="7" fillId="0" borderId="131" xfId="0" applyFont="1" applyBorder="1"/>
    <xf numFmtId="0" fontId="29" fillId="5" borderId="11" xfId="0" applyFont="1" applyFill="1" applyBorder="1" applyAlignment="1">
      <alignment horizontal="center" vertical="center" wrapText="1"/>
    </xf>
    <xf numFmtId="0" fontId="29" fillId="5" borderId="9" xfId="0" applyFont="1" applyFill="1" applyBorder="1" applyAlignment="1">
      <alignment horizontal="center" vertical="center" wrapText="1"/>
    </xf>
    <xf numFmtId="0" fontId="26" fillId="3" borderId="9" xfId="0" applyFont="1" applyFill="1" applyBorder="1" applyAlignment="1">
      <alignment horizontal="left" vertical="center"/>
    </xf>
    <xf numFmtId="0" fontId="27" fillId="2" borderId="128" xfId="0" applyFont="1" applyFill="1" applyBorder="1" applyAlignment="1">
      <alignment horizontal="left" vertical="center"/>
    </xf>
    <xf numFmtId="0" fontId="9" fillId="3" borderId="24" xfId="0" applyFont="1" applyFill="1" applyBorder="1" applyAlignment="1">
      <alignment horizontal="center"/>
    </xf>
    <xf numFmtId="0" fontId="9" fillId="20" borderId="24" xfId="0" applyFont="1" applyFill="1" applyBorder="1" applyAlignment="1">
      <alignment horizontal="center"/>
    </xf>
    <xf numFmtId="0" fontId="9" fillId="17" borderId="24" xfId="0" applyFont="1" applyFill="1" applyBorder="1" applyAlignment="1">
      <alignment horizontal="center" vertical="center"/>
    </xf>
    <xf numFmtId="0" fontId="6" fillId="0" borderId="99" xfId="0" applyFont="1" applyBorder="1" applyAlignment="1">
      <alignment horizontal="center" vertical="center"/>
    </xf>
    <xf numFmtId="0" fontId="6" fillId="0" borderId="24" xfId="0" applyFont="1" applyBorder="1" applyAlignment="1">
      <alignment horizontal="left" vertical="center" wrapText="1"/>
    </xf>
    <xf numFmtId="0" fontId="6" fillId="0" borderId="67" xfId="0" applyFont="1" applyBorder="1" applyAlignment="1">
      <alignment horizontal="center" vertical="top" wrapText="1"/>
    </xf>
    <xf numFmtId="0" fontId="6" fillId="0" borderId="99" xfId="0" applyFont="1" applyBorder="1" applyAlignment="1">
      <alignment horizontal="center" vertical="center" wrapText="1"/>
    </xf>
    <xf numFmtId="0" fontId="6" fillId="0" borderId="24" xfId="0" applyFont="1" applyBorder="1" applyAlignment="1">
      <alignment horizontal="left" vertical="center"/>
    </xf>
    <xf numFmtId="0" fontId="9" fillId="0" borderId="99" xfId="0" applyFont="1" applyBorder="1" applyAlignment="1">
      <alignment horizontal="center"/>
    </xf>
    <xf numFmtId="0" fontId="9" fillId="7" borderId="24" xfId="0" applyFont="1" applyFill="1" applyBorder="1" applyAlignment="1">
      <alignment horizontal="center" wrapText="1"/>
    </xf>
    <xf numFmtId="0" fontId="9" fillId="7" borderId="99" xfId="0" applyFont="1" applyFill="1" applyBorder="1" applyAlignment="1">
      <alignment horizontal="center" vertical="center"/>
    </xf>
    <xf numFmtId="0" fontId="9" fillId="21" borderId="24" xfId="0" applyFont="1" applyFill="1" applyBorder="1" applyAlignment="1">
      <alignment horizontal="center"/>
    </xf>
    <xf numFmtId="0" fontId="9" fillId="0" borderId="24" xfId="0" applyFont="1" applyBorder="1" applyAlignment="1">
      <alignment horizontal="center" vertical="center" wrapText="1"/>
    </xf>
    <xf numFmtId="0" fontId="9" fillId="22" borderId="24" xfId="0" applyFont="1" applyFill="1" applyBorder="1" applyAlignment="1">
      <alignment horizontal="center" vertical="center"/>
    </xf>
    <xf numFmtId="0" fontId="9" fillId="7" borderId="132" xfId="0" applyFont="1" applyFill="1" applyBorder="1" applyAlignment="1">
      <alignment horizontal="center" vertical="center"/>
    </xf>
    <xf numFmtId="0" fontId="7" fillId="0" borderId="133" xfId="0" applyFont="1" applyBorder="1"/>
    <xf numFmtId="0" fontId="9" fillId="7" borderId="99" xfId="0" applyFont="1" applyFill="1" applyBorder="1" applyAlignment="1">
      <alignment horizontal="center" wrapText="1"/>
    </xf>
    <xf numFmtId="0" fontId="9" fillId="7" borderId="67" xfId="0" applyFont="1" applyFill="1" applyBorder="1" applyAlignment="1">
      <alignment horizontal="center" vertical="center" wrapText="1"/>
    </xf>
    <xf numFmtId="0" fontId="9" fillId="21" borderId="98" xfId="0" applyFont="1" applyFill="1" applyBorder="1" applyAlignment="1">
      <alignment horizontal="center"/>
    </xf>
    <xf numFmtId="0" fontId="6" fillId="0" borderId="67" xfId="0" applyFont="1" applyBorder="1" applyAlignment="1">
      <alignment horizontal="center"/>
    </xf>
    <xf numFmtId="0" fontId="6" fillId="0" borderId="99" xfId="0" applyFont="1" applyBorder="1" applyAlignment="1">
      <alignment horizontal="center"/>
    </xf>
    <xf numFmtId="0" fontId="6" fillId="23" borderId="67" xfId="0" applyFont="1" applyFill="1" applyBorder="1" applyAlignment="1">
      <alignment horizontal="center" vertical="center"/>
    </xf>
    <xf numFmtId="0" fontId="9" fillId="7" borderId="99" xfId="0" applyFont="1" applyFill="1" applyBorder="1" applyAlignment="1">
      <alignment horizontal="center" vertical="center" wrapText="1"/>
    </xf>
    <xf numFmtId="0" fontId="6" fillId="0" borderId="67" xfId="0" applyFont="1" applyBorder="1" applyAlignment="1">
      <alignment horizontal="left" vertical="center"/>
    </xf>
    <xf numFmtId="0" fontId="6" fillId="0" borderId="67" xfId="0" applyFont="1" applyBorder="1" applyAlignment="1">
      <alignment horizontal="left" vertical="center" wrapText="1"/>
    </xf>
    <xf numFmtId="0" fontId="6" fillId="23" borderId="99" xfId="0" applyFont="1" applyFill="1" applyBorder="1" applyAlignment="1">
      <alignment horizontal="center" vertical="center"/>
    </xf>
    <xf numFmtId="0" fontId="6" fillId="0" borderId="67" xfId="0" applyFont="1" applyBorder="1" applyAlignment="1">
      <alignment horizontal="left" vertical="top" wrapText="1"/>
    </xf>
    <xf numFmtId="0" fontId="6" fillId="0" borderId="67" xfId="0" applyFont="1" applyBorder="1" applyAlignment="1">
      <alignment horizontal="center" vertical="center"/>
    </xf>
    <xf numFmtId="0" fontId="9" fillId="12" borderId="134" xfId="0" applyFont="1" applyFill="1" applyBorder="1" applyAlignment="1">
      <alignment horizontal="center" wrapText="1"/>
    </xf>
    <xf numFmtId="0" fontId="7" fillId="0" borderId="135" xfId="0" applyFont="1" applyBorder="1"/>
    <xf numFmtId="0" fontId="7" fillId="0" borderId="136" xfId="0" applyFont="1" applyBorder="1"/>
    <xf numFmtId="0" fontId="7" fillId="0" borderId="137" xfId="0" applyFont="1" applyBorder="1"/>
    <xf numFmtId="0" fontId="7" fillId="0" borderId="138" xfId="0" applyFont="1" applyBorder="1"/>
    <xf numFmtId="0" fontId="6" fillId="23" borderId="24" xfId="0" applyFont="1" applyFill="1" applyBorder="1" applyAlignment="1">
      <alignment horizontal="center"/>
    </xf>
    <xf numFmtId="0" fontId="6" fillId="0" borderId="100" xfId="0" applyFont="1" applyBorder="1" applyAlignment="1">
      <alignment horizontal="center" vertical="center" wrapText="1"/>
    </xf>
    <xf numFmtId="0" fontId="45" fillId="0" borderId="89" xfId="0" applyFont="1" applyBorder="1" applyAlignment="1">
      <alignment horizontal="center" vertical="center" wrapText="1"/>
    </xf>
    <xf numFmtId="0" fontId="46" fillId="10" borderId="147" xfId="0" applyFont="1" applyFill="1" applyBorder="1" applyAlignment="1">
      <alignment horizontal="center" vertical="center" wrapText="1" readingOrder="1"/>
    </xf>
    <xf numFmtId="0" fontId="7" fillId="0" borderId="141" xfId="0" applyFont="1" applyBorder="1"/>
    <xf numFmtId="0" fontId="7" fillId="0" borderId="143" xfId="0" applyFont="1" applyBorder="1"/>
    <xf numFmtId="0" fontId="7" fillId="0" borderId="156" xfId="0" applyFont="1" applyBorder="1"/>
    <xf numFmtId="0" fontId="46" fillId="10" borderId="1" xfId="0" applyFont="1" applyFill="1" applyBorder="1" applyAlignment="1">
      <alignment horizontal="center" vertical="center" wrapText="1" readingOrder="1"/>
    </xf>
    <xf numFmtId="0" fontId="7" fillId="0" borderId="155" xfId="0" applyFont="1" applyBorder="1"/>
    <xf numFmtId="0" fontId="46" fillId="26" borderId="1" xfId="0" applyFont="1" applyFill="1" applyBorder="1" applyAlignment="1">
      <alignment horizontal="center" wrapText="1" readingOrder="1"/>
    </xf>
    <xf numFmtId="0" fontId="46" fillId="26" borderId="147" xfId="0" applyFont="1" applyFill="1" applyBorder="1" applyAlignment="1">
      <alignment horizontal="center" wrapText="1" readingOrder="1"/>
    </xf>
    <xf numFmtId="0" fontId="46" fillId="10" borderId="134" xfId="0" applyFont="1" applyFill="1" applyBorder="1" applyAlignment="1">
      <alignment horizontal="center" vertical="center" wrapText="1" readingOrder="1"/>
    </xf>
    <xf numFmtId="0" fontId="7" fillId="0" borderId="146" xfId="0" applyFont="1" applyBorder="1"/>
    <xf numFmtId="0" fontId="46" fillId="26" borderId="159" xfId="0" applyFont="1" applyFill="1" applyBorder="1" applyAlignment="1">
      <alignment horizontal="center" wrapText="1" readingOrder="1"/>
    </xf>
    <xf numFmtId="0" fontId="46" fillId="26" borderId="134" xfId="0" applyFont="1" applyFill="1" applyBorder="1" applyAlignment="1">
      <alignment horizontal="center" wrapText="1" readingOrder="1"/>
    </xf>
    <xf numFmtId="0" fontId="7" fillId="0" borderId="160" xfId="0" applyFont="1" applyBorder="1"/>
    <xf numFmtId="0" fontId="46" fillId="10" borderId="159" xfId="0" applyFont="1" applyFill="1" applyBorder="1" applyAlignment="1">
      <alignment horizontal="center" vertical="center" wrapText="1" readingOrder="1"/>
    </xf>
    <xf numFmtId="0" fontId="13" fillId="0" borderId="1" xfId="0" applyFont="1" applyBorder="1" applyAlignment="1">
      <alignment horizontal="center" vertical="center" wrapText="1"/>
    </xf>
    <xf numFmtId="0" fontId="46" fillId="4" borderId="1" xfId="0" applyFont="1" applyFill="1" applyBorder="1" applyAlignment="1">
      <alignment horizontal="center" wrapText="1" readingOrder="1"/>
    </xf>
    <xf numFmtId="0" fontId="46" fillId="4" borderId="147" xfId="0" applyFont="1" applyFill="1" applyBorder="1" applyAlignment="1">
      <alignment horizontal="center" wrapText="1" readingOrder="1"/>
    </xf>
    <xf numFmtId="0" fontId="46" fillId="4" borderId="159" xfId="0" applyFont="1" applyFill="1" applyBorder="1" applyAlignment="1">
      <alignment horizontal="center" wrapText="1" readingOrder="1"/>
    </xf>
    <xf numFmtId="0" fontId="46" fillId="4" borderId="134" xfId="0" applyFont="1" applyFill="1" applyBorder="1" applyAlignment="1">
      <alignment horizontal="center" wrapText="1" readingOrder="1"/>
    </xf>
    <xf numFmtId="0" fontId="32" fillId="0" borderId="0" xfId="0" applyFont="1" applyAlignment="1">
      <alignment horizontal="center" vertical="center" wrapText="1"/>
    </xf>
    <xf numFmtId="0" fontId="47" fillId="24" borderId="134" xfId="0" applyFont="1" applyFill="1" applyBorder="1" applyAlignment="1">
      <alignment horizontal="center" vertical="center" wrapText="1" readingOrder="1"/>
    </xf>
    <xf numFmtId="0" fontId="7" fillId="0" borderId="139" xfId="0" applyFont="1" applyBorder="1"/>
    <xf numFmtId="0" fontId="7" fillId="0" borderId="140" xfId="0" applyFont="1" applyBorder="1"/>
    <xf numFmtId="0" fontId="7" fillId="0" borderId="142" xfId="0" applyFont="1" applyBorder="1"/>
    <xf numFmtId="0" fontId="10" fillId="0" borderId="1" xfId="0" applyFont="1" applyBorder="1" applyAlignment="1">
      <alignment horizontal="center" vertical="center" wrapText="1"/>
    </xf>
    <xf numFmtId="0" fontId="46" fillId="24" borderId="134" xfId="0" applyFont="1" applyFill="1" applyBorder="1" applyAlignment="1">
      <alignment horizontal="center" vertical="center" wrapText="1" readingOrder="1"/>
    </xf>
    <xf numFmtId="0" fontId="16" fillId="0" borderId="0" xfId="0" applyFont="1" applyAlignment="1">
      <alignment horizontal="center" vertical="center" wrapText="1"/>
    </xf>
    <xf numFmtId="0" fontId="46" fillId="15" borderId="1" xfId="0" applyFont="1" applyFill="1" applyBorder="1" applyAlignment="1">
      <alignment horizontal="center" wrapText="1" readingOrder="1"/>
    </xf>
    <xf numFmtId="0" fontId="46" fillId="15" borderId="147" xfId="0" applyFont="1" applyFill="1" applyBorder="1" applyAlignment="1">
      <alignment horizontal="center" wrapText="1" readingOrder="1"/>
    </xf>
    <xf numFmtId="0" fontId="46" fillId="15" borderId="159" xfId="0" applyFont="1" applyFill="1" applyBorder="1" applyAlignment="1">
      <alignment horizontal="center" wrapText="1" readingOrder="1"/>
    </xf>
    <xf numFmtId="0" fontId="46" fillId="15" borderId="134" xfId="0" applyFont="1" applyFill="1" applyBorder="1" applyAlignment="1">
      <alignment horizontal="center" wrapText="1" readingOrder="1"/>
    </xf>
    <xf numFmtId="0" fontId="31" fillId="0" borderId="0" xfId="0" applyFont="1" applyAlignment="1">
      <alignment horizontal="center" vertical="center"/>
    </xf>
    <xf numFmtId="0" fontId="47" fillId="26" borderId="148" xfId="0" applyFont="1" applyFill="1" applyBorder="1" applyAlignment="1">
      <alignment horizontal="center" vertical="center" wrapText="1" readingOrder="1"/>
    </xf>
    <xf numFmtId="0" fontId="7" fillId="0" borderId="149" xfId="0" applyFont="1" applyBorder="1"/>
    <xf numFmtId="0" fontId="7" fillId="0" borderId="150" xfId="0" applyFont="1" applyBorder="1"/>
    <xf numFmtId="0" fontId="7" fillId="0" borderId="157" xfId="0" applyFont="1" applyBorder="1"/>
    <xf numFmtId="0" fontId="7" fillId="0" borderId="158" xfId="0" applyFont="1" applyBorder="1"/>
    <xf numFmtId="0" fontId="7" fillId="0" borderId="161" xfId="0" applyFont="1" applyBorder="1"/>
    <xf numFmtId="0" fontId="7" fillId="0" borderId="162" xfId="0" applyFont="1" applyBorder="1"/>
    <xf numFmtId="0" fontId="7" fillId="0" borderId="163" xfId="0" applyFont="1" applyBorder="1"/>
    <xf numFmtId="0" fontId="47" fillId="10" borderId="148" xfId="0" applyFont="1" applyFill="1" applyBorder="1" applyAlignment="1">
      <alignment horizontal="center" vertical="center" wrapText="1" readingOrder="1"/>
    </xf>
    <xf numFmtId="0" fontId="47" fillId="4" borderId="148" xfId="0" applyFont="1" applyFill="1" applyBorder="1" applyAlignment="1">
      <alignment horizontal="center" vertical="center" wrapText="1" readingOrder="1"/>
    </xf>
    <xf numFmtId="0" fontId="47" fillId="15" borderId="148" xfId="0" applyFont="1" applyFill="1" applyBorder="1" applyAlignment="1">
      <alignment horizontal="center" vertical="center" wrapText="1" readingOrder="1"/>
    </xf>
    <xf numFmtId="0" fontId="46" fillId="4" borderId="148" xfId="0" applyFont="1" applyFill="1" applyBorder="1" applyAlignment="1">
      <alignment horizontal="center" vertical="center" wrapText="1" readingOrder="1"/>
    </xf>
    <xf numFmtId="0" fontId="46" fillId="24" borderId="134" xfId="0" applyFont="1" applyFill="1" applyBorder="1" applyAlignment="1">
      <alignment horizontal="center" vertical="center" textRotation="90" wrapText="1" readingOrder="1"/>
    </xf>
    <xf numFmtId="0" fontId="46" fillId="26" borderId="148" xfId="0" applyFont="1" applyFill="1" applyBorder="1" applyAlignment="1">
      <alignment horizontal="center" vertical="center" wrapText="1" readingOrder="1"/>
    </xf>
    <xf numFmtId="0" fontId="47" fillId="24" borderId="134" xfId="0" applyFont="1" applyFill="1" applyBorder="1" applyAlignment="1">
      <alignment horizontal="center" vertical="center" textRotation="90" wrapText="1" readingOrder="1"/>
    </xf>
    <xf numFmtId="0" fontId="46" fillId="10" borderId="148" xfId="0" applyFont="1" applyFill="1" applyBorder="1" applyAlignment="1">
      <alignment horizontal="center" vertical="center" wrapText="1" readingOrder="1"/>
    </xf>
    <xf numFmtId="0" fontId="46" fillId="15" borderId="148" xfId="0" applyFont="1" applyFill="1" applyBorder="1" applyAlignment="1">
      <alignment horizontal="center" vertical="center" wrapText="1" readingOrder="1"/>
    </xf>
    <xf numFmtId="0" fontId="54" fillId="10" borderId="134" xfId="0" applyFont="1" applyFill="1" applyBorder="1" applyAlignment="1">
      <alignment horizontal="center" vertical="center" wrapText="1" readingOrder="1"/>
    </xf>
    <xf numFmtId="0" fontId="54" fillId="26" borderId="159" xfId="0" applyFont="1" applyFill="1" applyBorder="1" applyAlignment="1">
      <alignment horizontal="center" wrapText="1" readingOrder="1"/>
    </xf>
    <xf numFmtId="0" fontId="54" fillId="26" borderId="134" xfId="0" applyFont="1" applyFill="1" applyBorder="1" applyAlignment="1">
      <alignment horizontal="center" wrapText="1" readingOrder="1"/>
    </xf>
    <xf numFmtId="0" fontId="54" fillId="10" borderId="1" xfId="0" applyFont="1" applyFill="1" applyBorder="1" applyAlignment="1">
      <alignment horizontal="center" vertical="center" wrapText="1" readingOrder="1"/>
    </xf>
    <xf numFmtId="0" fontId="54" fillId="10" borderId="147" xfId="0" applyFont="1" applyFill="1" applyBorder="1" applyAlignment="1">
      <alignment horizontal="center" vertical="center" wrapText="1" readingOrder="1"/>
    </xf>
    <xf numFmtId="0" fontId="54" fillId="10" borderId="159" xfId="0" applyFont="1" applyFill="1" applyBorder="1" applyAlignment="1">
      <alignment horizontal="center" vertical="center" wrapText="1" readingOrder="1"/>
    </xf>
    <xf numFmtId="0" fontId="54" fillId="26" borderId="147" xfId="0" applyFont="1" applyFill="1" applyBorder="1" applyAlignment="1">
      <alignment horizontal="center" wrapText="1" readingOrder="1"/>
    </xf>
    <xf numFmtId="0" fontId="54" fillId="4" borderId="147" xfId="0" applyFont="1" applyFill="1" applyBorder="1" applyAlignment="1">
      <alignment horizontal="center" wrapText="1" readingOrder="1"/>
    </xf>
    <xf numFmtId="0" fontId="54" fillId="4" borderId="1" xfId="0" applyFont="1" applyFill="1" applyBorder="1" applyAlignment="1">
      <alignment horizontal="center" wrapText="1" readingOrder="1"/>
    </xf>
    <xf numFmtId="0" fontId="54" fillId="26" borderId="1" xfId="0" applyFont="1" applyFill="1" applyBorder="1" applyAlignment="1">
      <alignment horizontal="center" wrapText="1" readingOrder="1"/>
    </xf>
    <xf numFmtId="0" fontId="54" fillId="15" borderId="134" xfId="0" applyFont="1" applyFill="1" applyBorder="1" applyAlignment="1">
      <alignment horizontal="center" wrapText="1" readingOrder="1"/>
    </xf>
    <xf numFmtId="0" fontId="54" fillId="4" borderId="134" xfId="0" applyFont="1" applyFill="1" applyBorder="1" applyAlignment="1">
      <alignment horizontal="center" wrapText="1" readingOrder="1"/>
    </xf>
    <xf numFmtId="0" fontId="54" fillId="4" borderId="159" xfId="0" applyFont="1" applyFill="1" applyBorder="1" applyAlignment="1">
      <alignment horizontal="center" wrapText="1" readingOrder="1"/>
    </xf>
    <xf numFmtId="0" fontId="55" fillId="15" borderId="148" xfId="0" applyFont="1" applyFill="1" applyBorder="1" applyAlignment="1">
      <alignment horizontal="center" vertical="center" wrapText="1" readingOrder="1"/>
    </xf>
    <xf numFmtId="0" fontId="55" fillId="10" borderId="148" xfId="0" applyFont="1" applyFill="1" applyBorder="1" applyAlignment="1">
      <alignment horizontal="center" vertical="center" wrapText="1" readingOrder="1"/>
    </xf>
    <xf numFmtId="0" fontId="55" fillId="4" borderId="148" xfId="0" applyFont="1" applyFill="1" applyBorder="1" applyAlignment="1">
      <alignment horizontal="center" vertical="center" wrapText="1" readingOrder="1"/>
    </xf>
    <xf numFmtId="0" fontId="55" fillId="26" borderId="148" xfId="0" applyFont="1" applyFill="1" applyBorder="1" applyAlignment="1">
      <alignment horizontal="center" vertical="center" wrapText="1" readingOrder="1"/>
    </xf>
    <xf numFmtId="0" fontId="53" fillId="0" borderId="1" xfId="0" applyFont="1" applyBorder="1" applyAlignment="1">
      <alignment horizontal="center" vertical="center" wrapText="1"/>
    </xf>
    <xf numFmtId="0" fontId="54" fillId="15" borderId="1" xfId="0" applyFont="1" applyFill="1" applyBorder="1" applyAlignment="1">
      <alignment horizontal="center" wrapText="1" readingOrder="1"/>
    </xf>
    <xf numFmtId="0" fontId="54" fillId="15" borderId="159" xfId="0" applyFont="1" applyFill="1" applyBorder="1" applyAlignment="1">
      <alignment horizontal="center" wrapText="1" readingOrder="1"/>
    </xf>
    <xf numFmtId="0" fontId="54" fillId="15" borderId="147" xfId="0" applyFont="1" applyFill="1" applyBorder="1" applyAlignment="1">
      <alignment horizontal="center" wrapText="1" readingOrder="1"/>
    </xf>
    <xf numFmtId="0" fontId="30" fillId="0" borderId="0" xfId="0" applyFont="1" applyAlignment="1">
      <alignment horizontal="center" vertical="center" wrapText="1"/>
    </xf>
    <xf numFmtId="0" fontId="52" fillId="24" borderId="134" xfId="0" applyFont="1" applyFill="1" applyBorder="1" applyAlignment="1">
      <alignment horizontal="center" vertical="center" wrapText="1" readingOrder="1"/>
    </xf>
    <xf numFmtId="0" fontId="52" fillId="24" borderId="134" xfId="0" applyFont="1" applyFill="1" applyBorder="1" applyAlignment="1">
      <alignment horizontal="center" vertical="center" textRotation="90" wrapText="1" readingOrder="1"/>
    </xf>
    <xf numFmtId="0" fontId="58" fillId="10" borderId="148" xfId="0" applyFont="1" applyFill="1" applyBorder="1" applyAlignment="1">
      <alignment horizontal="center" vertical="center" wrapText="1" readingOrder="1"/>
    </xf>
    <xf numFmtId="0" fontId="58" fillId="4" borderId="148" xfId="0" applyFont="1" applyFill="1" applyBorder="1" applyAlignment="1">
      <alignment horizontal="center" vertical="center" wrapText="1" readingOrder="1"/>
    </xf>
    <xf numFmtId="0" fontId="58" fillId="26" borderId="148" xfId="0" applyFont="1" applyFill="1" applyBorder="1" applyAlignment="1">
      <alignment horizontal="center" vertical="center" wrapText="1" readingOrder="1"/>
    </xf>
    <xf numFmtId="0" fontId="58" fillId="15" borderId="148" xfId="0" applyFont="1" applyFill="1" applyBorder="1" applyAlignment="1">
      <alignment horizontal="center" vertical="center" wrapText="1" readingOrder="1"/>
    </xf>
    <xf numFmtId="0" fontId="40" fillId="0" borderId="1" xfId="0" applyFont="1" applyBorder="1" applyAlignment="1">
      <alignment horizontal="center" vertical="center" wrapText="1"/>
    </xf>
    <xf numFmtId="0" fontId="56" fillId="0" borderId="0" xfId="0" applyFont="1" applyAlignment="1">
      <alignment horizontal="center" vertical="center" wrapText="1"/>
    </xf>
    <xf numFmtId="0" fontId="60" fillId="0" borderId="0" xfId="0" applyFont="1" applyAlignment="1">
      <alignment horizontal="center" vertical="center"/>
    </xf>
    <xf numFmtId="0" fontId="74" fillId="5" borderId="63" xfId="0" applyFont="1" applyFill="1" applyBorder="1" applyAlignment="1">
      <alignment horizontal="left" vertical="center" wrapText="1"/>
    </xf>
    <xf numFmtId="0" fontId="72" fillId="5" borderId="67" xfId="0" applyFont="1" applyFill="1" applyBorder="1" applyAlignment="1">
      <alignment horizontal="center" vertical="center" wrapText="1" readingOrder="1"/>
    </xf>
    <xf numFmtId="0" fontId="7" fillId="0" borderId="97" xfId="0" applyFont="1" applyBorder="1"/>
    <xf numFmtId="0" fontId="70" fillId="29" borderId="9" xfId="0" applyFont="1" applyFill="1" applyBorder="1" applyAlignment="1">
      <alignment horizontal="center" vertical="center" wrapText="1" readingOrder="1"/>
    </xf>
    <xf numFmtId="0" fontId="72" fillId="29" borderId="9" xfId="0" applyFont="1" applyFill="1" applyBorder="1" applyAlignment="1">
      <alignment horizontal="center" vertical="center" wrapText="1" readingOrder="1"/>
    </xf>
    <xf numFmtId="0" fontId="72" fillId="5" borderId="165" xfId="0" applyFont="1" applyFill="1" applyBorder="1" applyAlignment="1">
      <alignment horizontal="center" vertical="center" wrapText="1" readingOrder="1"/>
    </xf>
    <xf numFmtId="0" fontId="7" fillId="0" borderId="168" xfId="0" applyFont="1" applyBorder="1"/>
    <xf numFmtId="0" fontId="7" fillId="0" borderId="121" xfId="0" applyFont="1" applyBorder="1"/>
    <xf numFmtId="0" fontId="72" fillId="5" borderId="166" xfId="0" applyFont="1" applyFill="1" applyBorder="1" applyAlignment="1">
      <alignment horizontal="center" vertical="center" wrapText="1" readingOrder="1"/>
    </xf>
    <xf numFmtId="0" fontId="72" fillId="5" borderId="110" xfId="0" applyFont="1" applyFill="1" applyBorder="1" applyAlignment="1">
      <alignment horizontal="center" vertical="center" wrapText="1" readingOrder="1"/>
    </xf>
    <xf numFmtId="0" fontId="7" fillId="0" borderId="169" xfId="0" applyFont="1" applyBorder="1"/>
  </cellXfs>
  <cellStyles count="2">
    <cellStyle name="Normal" xfId="0" builtinId="0"/>
    <cellStyle name="Porcentaje" xfId="1" builtinId="5"/>
  </cellStyles>
  <dxfs count="705">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704"/>
      <tableStyleElement type="firstRowStripe" dxfId="703"/>
      <tableStyleElement type="secondRowStripe" dxfId="70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5"/></Relationships>
</file>

<file path=xl/_rels/comments6.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customschemas.google.com/relationships/workbookmetadata" Target="metadata"/><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Matriz%20Calor%20Residual'!A1"/><Relationship Id="rId13" Type="http://schemas.openxmlformats.org/officeDocument/2006/relationships/image" Target="../media/image2.png"/><Relationship Id="rId3" Type="http://schemas.openxmlformats.org/officeDocument/2006/relationships/hyperlink" Target="#'R.corrupci&#243;n%20OAP'!A1"/><Relationship Id="rId7" Type="http://schemas.openxmlformats.org/officeDocument/2006/relationships/hyperlink" Target="#'Matriz%20Calor%20Inherente'!A1"/><Relationship Id="rId12" Type="http://schemas.openxmlformats.org/officeDocument/2006/relationships/image" Target="../media/image1.jpg"/><Relationship Id="rId2" Type="http://schemas.openxmlformats.org/officeDocument/2006/relationships/hyperlink" Target="#'Riesg%20de%20gesti&#243;n'!A1"/><Relationship Id="rId1" Type="http://schemas.openxmlformats.org/officeDocument/2006/relationships/hyperlink" Target="#Intructivo!A1"/><Relationship Id="rId6" Type="http://schemas.openxmlformats.org/officeDocument/2006/relationships/hyperlink" Target="#'Datos%20del%20proceso'!A1"/><Relationship Id="rId11" Type="http://schemas.openxmlformats.org/officeDocument/2006/relationships/hyperlink" Target="#'Tabla%20Valoraci&#243;n%20controles'!A1"/><Relationship Id="rId5" Type="http://schemas.openxmlformats.org/officeDocument/2006/relationships/hyperlink" Target="#SARLAF!A1"/><Relationship Id="rId10" Type="http://schemas.openxmlformats.org/officeDocument/2006/relationships/hyperlink" Target="#'Tabla%20Impacto'!A1"/><Relationship Id="rId4" Type="http://schemas.openxmlformats.org/officeDocument/2006/relationships/hyperlink" Target="#'Riesgos%20de%20segInf'!A1"/><Relationship Id="rId9" Type="http://schemas.openxmlformats.org/officeDocument/2006/relationships/hyperlink" Target="#'Tabla%20probabilidad'!A1"/></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8</xdr:col>
      <xdr:colOff>38100</xdr:colOff>
      <xdr:row>5</xdr:row>
      <xdr:rowOff>-19050</xdr:rowOff>
    </xdr:from>
    <xdr:ext cx="1428750" cy="10382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641150" y="3270413"/>
          <a:ext cx="1409700" cy="101917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INSTRUCTIVO</a:t>
          </a:r>
          <a:endParaRPr sz="1400"/>
        </a:p>
      </xdr:txBody>
    </xdr:sp>
    <xdr:clientData fLocksWithSheet="0"/>
  </xdr:oneCellAnchor>
  <xdr:oneCellAnchor>
    <xdr:from>
      <xdr:col>11</xdr:col>
      <xdr:colOff>-9525</xdr:colOff>
      <xdr:row>5</xdr:row>
      <xdr:rowOff>-9525</xdr:rowOff>
    </xdr:from>
    <xdr:ext cx="1466850" cy="99060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622100" y="3294225"/>
          <a:ext cx="1447800" cy="97155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GESTIÓN</a:t>
          </a:r>
          <a:endParaRPr sz="1400"/>
        </a:p>
      </xdr:txBody>
    </xdr:sp>
    <xdr:clientData fLocksWithSheet="0"/>
  </xdr:oneCellAnchor>
  <xdr:oneCellAnchor>
    <xdr:from>
      <xdr:col>14</xdr:col>
      <xdr:colOff>0</xdr:colOff>
      <xdr:row>5</xdr:row>
      <xdr:rowOff>19050</xdr:rowOff>
    </xdr:from>
    <xdr:ext cx="1466850" cy="101917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622100" y="3279938"/>
          <a:ext cx="1447800"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CORRUPCIÓN</a:t>
          </a:r>
          <a:endParaRPr sz="1400"/>
        </a:p>
      </xdr:txBody>
    </xdr:sp>
    <xdr:clientData fLocksWithSheet="0"/>
  </xdr:oneCellAnchor>
  <xdr:oneCellAnchor>
    <xdr:from>
      <xdr:col>6</xdr:col>
      <xdr:colOff>628650</xdr:colOff>
      <xdr:row>11</xdr:row>
      <xdr:rowOff>0</xdr:rowOff>
    </xdr:from>
    <xdr:ext cx="1428750" cy="1019175"/>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641150" y="3279938"/>
          <a:ext cx="1409700"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SEGURIDAD DE LA INFORMACIÓN</a:t>
          </a:r>
          <a:endParaRPr sz="1100" b="1">
            <a:solidFill>
              <a:srgbClr val="000000"/>
            </a:solidFill>
          </a:endParaRPr>
        </a:p>
      </xdr:txBody>
    </xdr:sp>
    <xdr:clientData fLocksWithSheet="0"/>
  </xdr:oneCellAnchor>
  <xdr:oneCellAnchor>
    <xdr:from>
      <xdr:col>12</xdr:col>
      <xdr:colOff>28575</xdr:colOff>
      <xdr:row>11</xdr:row>
      <xdr:rowOff>9525</xdr:rowOff>
    </xdr:from>
    <xdr:ext cx="1428750" cy="1009650"/>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641150" y="3284700"/>
          <a:ext cx="1409700" cy="99060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SARLAFT</a:t>
          </a:r>
          <a:endParaRPr sz="1100" b="1">
            <a:solidFill>
              <a:srgbClr val="000000"/>
            </a:solidFill>
          </a:endParaRPr>
        </a:p>
      </xdr:txBody>
    </xdr:sp>
    <xdr:clientData fLocksWithSheet="0"/>
  </xdr:oneCellAnchor>
  <xdr:oneCellAnchor>
    <xdr:from>
      <xdr:col>5</xdr:col>
      <xdr:colOff>-9525</xdr:colOff>
      <xdr:row>5</xdr:row>
      <xdr:rowOff>0</xdr:rowOff>
    </xdr:from>
    <xdr:ext cx="1466850" cy="1028700"/>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622100" y="3275175"/>
          <a:ext cx="1447800" cy="100965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DATOS DEL PROCESO</a:t>
          </a:r>
          <a:endParaRPr sz="1100" b="1">
            <a:solidFill>
              <a:srgbClr val="000000"/>
            </a:solidFill>
          </a:endParaRPr>
        </a:p>
      </xdr:txBody>
    </xdr:sp>
    <xdr:clientData fLocksWithSheet="0"/>
  </xdr:oneCellAnchor>
  <xdr:oneCellAnchor>
    <xdr:from>
      <xdr:col>5</xdr:col>
      <xdr:colOff>0</xdr:colOff>
      <xdr:row>18</xdr:row>
      <xdr:rowOff>0</xdr:rowOff>
    </xdr:from>
    <xdr:ext cx="1466850" cy="790575"/>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CALOR INHERENTE</a:t>
          </a:r>
          <a:endParaRPr sz="1100" b="1">
            <a:solidFill>
              <a:srgbClr val="000000"/>
            </a:solidFill>
          </a:endParaRPr>
        </a:p>
      </xdr:txBody>
    </xdr:sp>
    <xdr:clientData fLocksWithSheet="0"/>
  </xdr:oneCellAnchor>
  <xdr:oneCellAnchor>
    <xdr:from>
      <xdr:col>8</xdr:col>
      <xdr:colOff>-9525</xdr:colOff>
      <xdr:row>18</xdr:row>
      <xdr:rowOff>-9525</xdr:rowOff>
    </xdr:from>
    <xdr:ext cx="1466850" cy="790575"/>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CALOR RESIDUAL</a:t>
          </a:r>
          <a:endParaRPr sz="1100" b="1">
            <a:solidFill>
              <a:srgbClr val="000000"/>
            </a:solidFill>
          </a:endParaRPr>
        </a:p>
      </xdr:txBody>
    </xdr:sp>
    <xdr:clientData fLocksWithSheet="0"/>
  </xdr:oneCellAnchor>
  <xdr:oneCellAnchor>
    <xdr:from>
      <xdr:col>12</xdr:col>
      <xdr:colOff>-9525</xdr:colOff>
      <xdr:row>18</xdr:row>
      <xdr:rowOff>-9525</xdr:rowOff>
    </xdr:from>
    <xdr:ext cx="1466850" cy="790575"/>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TABLA DE PROBABILIDAD</a:t>
          </a:r>
          <a:endParaRPr sz="1100" b="1">
            <a:solidFill>
              <a:srgbClr val="000000"/>
            </a:solidFill>
          </a:endParaRPr>
        </a:p>
      </xdr:txBody>
    </xdr:sp>
    <xdr:clientData fLocksWithSheet="0"/>
  </xdr:oneCellAnchor>
  <xdr:oneCellAnchor>
    <xdr:from>
      <xdr:col>15</xdr:col>
      <xdr:colOff>19050</xdr:colOff>
      <xdr:row>18</xdr:row>
      <xdr:rowOff>0</xdr:rowOff>
    </xdr:from>
    <xdr:ext cx="1428750" cy="790575"/>
    <xdr:sp macro="" textlink="">
      <xdr:nvSpPr>
        <xdr:cNvPr id="12"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641150" y="3394238"/>
          <a:ext cx="14097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TABLA DE IMPACTO</a:t>
          </a:r>
          <a:endParaRPr sz="1400"/>
        </a:p>
      </xdr:txBody>
    </xdr:sp>
    <xdr:clientData fLocksWithSheet="0"/>
  </xdr:oneCellAnchor>
  <xdr:oneCellAnchor>
    <xdr:from>
      <xdr:col>9</xdr:col>
      <xdr:colOff>-9525</xdr:colOff>
      <xdr:row>24</xdr:row>
      <xdr:rowOff>-9525</xdr:rowOff>
    </xdr:from>
    <xdr:ext cx="2924175" cy="790575"/>
    <xdr:sp macro="" textlink="">
      <xdr:nvSpPr>
        <xdr:cNvPr id="13" name="Shape 13">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3893438" y="3394238"/>
          <a:ext cx="2905125" cy="771525"/>
        </a:xfrm>
        <a:prstGeom prst="rect">
          <a:avLst/>
        </a:prstGeom>
        <a:solidFill>
          <a:srgbClr val="FABF8E"/>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VALORACIÓN DE CONTROLES</a:t>
          </a:r>
          <a:endParaRPr sz="1100" b="1">
            <a:solidFill>
              <a:srgbClr val="000000"/>
            </a:solidFill>
          </a:endParaRPr>
        </a:p>
      </xdr:txBody>
    </xdr:sp>
    <xdr:clientData fLocksWithSheet="0"/>
  </xdr:oneCellAnchor>
  <xdr:oneCellAnchor>
    <xdr:from>
      <xdr:col>6</xdr:col>
      <xdr:colOff>504825</xdr:colOff>
      <xdr:row>1</xdr:row>
      <xdr:rowOff>0</xdr:rowOff>
    </xdr:from>
    <xdr:ext cx="5819775" cy="666750"/>
    <xdr:sp macro="" textlink="">
      <xdr:nvSpPr>
        <xdr:cNvPr id="14" name="Shape 14">
          <a:extLst>
            <a:ext uri="{FF2B5EF4-FFF2-40B4-BE49-F238E27FC236}">
              <a16:creationId xmlns:a16="http://schemas.microsoft.com/office/drawing/2014/main" id="{00000000-0008-0000-0000-00000E000000}"/>
            </a:ext>
          </a:extLst>
        </xdr:cNvPr>
        <xdr:cNvSpPr/>
      </xdr:nvSpPr>
      <xdr:spPr>
        <a:xfrm>
          <a:off x="2440875" y="3451388"/>
          <a:ext cx="5810250" cy="657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accent4"/>
            </a:buClr>
            <a:buSzPts val="5400"/>
            <a:buFont typeface="Arial"/>
            <a:buNone/>
          </a:pPr>
          <a:r>
            <a:rPr lang="en-US" sz="5400" b="1" cap="none">
              <a:solidFill>
                <a:schemeClr val="accent4"/>
              </a:solidFill>
            </a:rPr>
            <a:t>FICHAS DE RIESGOS</a:t>
          </a:r>
          <a:endParaRPr sz="5400" b="1" cap="none">
            <a:solidFill>
              <a:schemeClr val="accent4"/>
            </a:solidFill>
          </a:endParaRPr>
        </a:p>
      </xdr:txBody>
    </xdr:sp>
    <xdr:clientData fLocksWithSheet="0"/>
  </xdr:oneCellAnchor>
  <xdr:oneCellAnchor>
    <xdr:from>
      <xdr:col>1</xdr:col>
      <xdr:colOff>752475</xdr:colOff>
      <xdr:row>5</xdr:row>
      <xdr:rowOff>9525</xdr:rowOff>
    </xdr:from>
    <xdr:ext cx="1400175" cy="1314450"/>
    <xdr:pic>
      <xdr:nvPicPr>
        <xdr:cNvPr id="2" name="image4.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0</xdr:colOff>
      <xdr:row>0</xdr:row>
      <xdr:rowOff>0</xdr:rowOff>
    </xdr:from>
    <xdr:ext cx="14277975" cy="1085850"/>
    <xdr:pic>
      <xdr:nvPicPr>
        <xdr:cNvPr id="15" name="image1.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3</xdr:row>
      <xdr:rowOff>0</xdr:rowOff>
    </xdr:from>
    <xdr:ext cx="1028700" cy="1047750"/>
    <xdr:pic>
      <xdr:nvPicPr>
        <xdr:cNvPr id="2" name="image6.jpg" descr="Volver Icono De La Flecha Botón Azul Vidrioso Fotos, Retratos, Imágenes Y  Fotografía De Archivo Libres De Derecho. Image 36414619.">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14</xdr:row>
      <xdr:rowOff>257175</xdr:rowOff>
    </xdr:from>
    <xdr:ext cx="6391275" cy="623887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209550</xdr:colOff>
      <xdr:row>38</xdr:row>
      <xdr:rowOff>57150</xdr:rowOff>
    </xdr:from>
    <xdr:ext cx="6343650" cy="2667000"/>
    <xdr:pic>
      <xdr:nvPicPr>
        <xdr:cNvPr id="4" name="image9.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152400</xdr:colOff>
      <xdr:row>51</xdr:row>
      <xdr:rowOff>19050</xdr:rowOff>
    </xdr:from>
    <xdr:ext cx="6391275" cy="2047875"/>
    <xdr:pic>
      <xdr:nvPicPr>
        <xdr:cNvPr id="5" name="image8.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247650</xdr:colOff>
      <xdr:row>0</xdr:row>
      <xdr:rowOff>19050</xdr:rowOff>
    </xdr:from>
    <xdr:ext cx="21497925" cy="1628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190500</xdr:colOff>
      <xdr:row>1</xdr:row>
      <xdr:rowOff>38100</xdr:rowOff>
    </xdr:from>
    <xdr:ext cx="762000" cy="781050"/>
    <xdr:pic>
      <xdr:nvPicPr>
        <xdr:cNvPr id="2" name="image5.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0</xdr:rowOff>
    </xdr:from>
    <xdr:ext cx="11087100" cy="857250"/>
    <xdr:pic>
      <xdr:nvPicPr>
        <xdr:cNvPr id="3" name="image7.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076325" cy="1123950"/>
    <xdr:pic>
      <xdr:nvPicPr>
        <xdr:cNvPr id="2" name="image10.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238125</xdr:colOff>
      <xdr:row>1</xdr:row>
      <xdr:rowOff>95250</xdr:rowOff>
    </xdr:from>
    <xdr:ext cx="933450" cy="971550"/>
    <xdr:pic>
      <xdr:nvPicPr>
        <xdr:cNvPr id="2" name="image10.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1323975</xdr:colOff>
      <xdr:row>0</xdr:row>
      <xdr:rowOff>0</xdr:rowOff>
    </xdr:from>
    <xdr:ext cx="17868900" cy="1314450"/>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112</xdr:col>
      <xdr:colOff>0</xdr:colOff>
      <xdr:row>15</xdr:row>
      <xdr:rowOff>0</xdr:rowOff>
    </xdr:from>
    <xdr:ext cx="9763125" cy="6848475"/>
    <xdr:pic>
      <xdr:nvPicPr>
        <xdr:cNvPr id="2" name="image15.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112</xdr:col>
      <xdr:colOff>428625</xdr:colOff>
      <xdr:row>47</xdr:row>
      <xdr:rowOff>0</xdr:rowOff>
    </xdr:from>
    <xdr:ext cx="8972550" cy="9467850"/>
    <xdr:pic>
      <xdr:nvPicPr>
        <xdr:cNvPr id="3" name="image13.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304800</xdr:colOff>
      <xdr:row>1</xdr:row>
      <xdr:rowOff>400050</xdr:rowOff>
    </xdr:from>
    <xdr:ext cx="1028700" cy="1047750"/>
    <xdr:pic>
      <xdr:nvPicPr>
        <xdr:cNvPr id="4" name="image12.jpg" descr="Volver Icono De La Flecha Botón Azul Vidrioso Fotos, Retratos, Imágenes Y  Fotografía De Archivo Libres De Derecho. Image 36414619.">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0</xdr:row>
      <xdr:rowOff>0</xdr:rowOff>
    </xdr:from>
    <xdr:ext cx="21450300" cy="1638300"/>
    <xdr:pic>
      <xdr:nvPicPr>
        <xdr:cNvPr id="5" name="image14.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0</xdr:rowOff>
    </xdr:from>
    <xdr:ext cx="23526750" cy="1638300"/>
    <xdr:pic>
      <xdr:nvPicPr>
        <xdr:cNvPr id="2" name="image17.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933450" cy="971550"/>
    <xdr:pic>
      <xdr:nvPicPr>
        <xdr:cNvPr id="3" name="image10.jp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123825</xdr:colOff>
      <xdr:row>1</xdr:row>
      <xdr:rowOff>0</xdr:rowOff>
    </xdr:from>
    <xdr:ext cx="781050" cy="809625"/>
    <xdr:pic>
      <xdr:nvPicPr>
        <xdr:cNvPr id="2" name="image19.jpg" descr="Volver Icono De La Flecha Botón Azul Vidrioso Fotos, Retratos, Imágenes Y  Fotografía De Archivo Libres De Derecho. Image 36414619.">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1066800</xdr:colOff>
      <xdr:row>0</xdr:row>
      <xdr:rowOff>0</xdr:rowOff>
    </xdr:from>
    <xdr:ext cx="14992350" cy="1152525"/>
    <xdr:pic>
      <xdr:nvPicPr>
        <xdr:cNvPr id="3" name="image18.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86</xdr:col>
      <xdr:colOff>2228850</xdr:colOff>
      <xdr:row>10</xdr:row>
      <xdr:rowOff>95250</xdr:rowOff>
    </xdr:from>
    <xdr:ext cx="2838450" cy="6934200"/>
    <xdr:pic>
      <xdr:nvPicPr>
        <xdr:cNvPr id="2" name="image15.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100</xdr:col>
      <xdr:colOff>419100</xdr:colOff>
      <xdr:row>41</xdr:row>
      <xdr:rowOff>76200</xdr:rowOff>
    </xdr:from>
    <xdr:ext cx="7953375" cy="9410700"/>
    <xdr:pic>
      <xdr:nvPicPr>
        <xdr:cNvPr id="3" name="image13.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1181100</xdr:colOff>
      <xdr:row>2</xdr:row>
      <xdr:rowOff>47625</xdr:rowOff>
    </xdr:from>
    <xdr:ext cx="1981200" cy="733425"/>
    <xdr:pic>
      <xdr:nvPicPr>
        <xdr:cNvPr id="4" name="image16.png" descr="Logo FUGA ALCALDIA-02.pn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0</xdr:row>
      <xdr:rowOff>0</xdr:rowOff>
    </xdr:from>
    <xdr:ext cx="914400" cy="942975"/>
    <xdr:pic>
      <xdr:nvPicPr>
        <xdr:cNvPr id="5" name="image5.pn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stupinan/Desktop/FUGA/2021/Agosto%202021/Riesgos/carpeta%20riesgos/1.%20Matriz_mapa_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row r="221">
          <cell r="B221" t="str">
            <v>Criterios</v>
          </cell>
        </row>
        <row r="222">
          <cell r="B222" t="str">
            <v>Afectación Económica o presupuestal</v>
          </cell>
        </row>
        <row r="223">
          <cell r="B223" t="str">
            <v>Pérdida Reputacional</v>
          </cell>
          <cell r="F223" t="str">
            <v>❌</v>
          </cell>
        </row>
      </sheetData>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row r="51">
          <cell r="F51"/>
        </row>
        <row r="59">
          <cell r="F59"/>
          <cell r="H59" t="str">
            <v>Completa</v>
          </cell>
          <cell r="J59"/>
        </row>
      </sheetData>
      <sheetData sheetId="1"/>
      <sheetData sheetId="2"/>
      <sheetData sheetId="3">
        <row r="2">
          <cell r="S2" t="str">
            <v>Asignado</v>
          </cell>
        </row>
        <row r="3">
          <cell r="S3" t="str">
            <v>No asignado</v>
          </cell>
        </row>
        <row r="4">
          <cell r="S4" t="str">
            <v xml:space="preserve">Adecuado </v>
          </cell>
        </row>
        <row r="5">
          <cell r="S5" t="str">
            <v>Inadecuado</v>
          </cell>
        </row>
        <row r="6">
          <cell r="S6" t="str">
            <v>Oportuno</v>
          </cell>
        </row>
        <row r="7">
          <cell r="S7" t="str">
            <v>Inoportuno</v>
          </cell>
        </row>
        <row r="8">
          <cell r="S8" t="str">
            <v>Prevenir</v>
          </cell>
        </row>
        <row r="9">
          <cell r="S9" t="str">
            <v>Detectar</v>
          </cell>
        </row>
        <row r="10">
          <cell r="S10" t="str">
            <v xml:space="preserve">No es un control </v>
          </cell>
        </row>
        <row r="11">
          <cell r="S11" t="str">
            <v>Confiable</v>
          </cell>
        </row>
        <row r="12">
          <cell r="S12" t="str">
            <v>No confiable</v>
          </cell>
        </row>
        <row r="13">
          <cell r="S13" t="str">
            <v xml:space="preserve">Se investigan y resuelven oportunamente  </v>
          </cell>
        </row>
        <row r="14">
          <cell r="S14" t="str">
            <v xml:space="preserve">No se investigan y resuelven oportunamente </v>
          </cell>
        </row>
        <row r="15">
          <cell r="S15" t="str">
            <v>Completa</v>
          </cell>
        </row>
        <row r="16">
          <cell r="S16" t="str">
            <v>Incompleta</v>
          </cell>
        </row>
        <row r="17">
          <cell r="S17" t="str">
            <v>No existe</v>
          </cell>
        </row>
      </sheetData>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2.625" defaultRowHeight="15" customHeight="1" x14ac:dyDescent="0.2"/>
  <cols>
    <col min="1" max="1" width="9" customWidth="1"/>
    <col min="2" max="20" width="9.375" customWidth="1"/>
  </cols>
  <sheetData>
    <row r="1" spans="1:26" ht="85.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7.25" customHeight="1" x14ac:dyDescent="0.2">
      <c r="B2" s="379"/>
      <c r="C2" s="380"/>
      <c r="D2" s="380"/>
      <c r="E2" s="380"/>
      <c r="F2" s="380"/>
      <c r="G2" s="380"/>
      <c r="H2" s="380"/>
      <c r="I2" s="380"/>
      <c r="J2" s="380"/>
      <c r="K2" s="380"/>
      <c r="L2" s="380"/>
      <c r="M2" s="380"/>
      <c r="N2" s="380"/>
      <c r="O2" s="380"/>
      <c r="P2" s="380"/>
      <c r="Q2" s="380"/>
      <c r="R2" s="380"/>
      <c r="S2" s="380"/>
      <c r="T2" s="381"/>
    </row>
    <row r="3" spans="1:26" ht="17.25" customHeight="1" x14ac:dyDescent="0.2">
      <c r="B3" s="382"/>
      <c r="C3" s="383"/>
      <c r="D3" s="383"/>
      <c r="E3" s="383"/>
      <c r="F3" s="383"/>
      <c r="G3" s="383"/>
      <c r="H3" s="383"/>
      <c r="I3" s="383"/>
      <c r="J3" s="383"/>
      <c r="K3" s="383"/>
      <c r="L3" s="383"/>
      <c r="M3" s="383"/>
      <c r="N3" s="383"/>
      <c r="O3" s="383"/>
      <c r="P3" s="383"/>
      <c r="Q3" s="383"/>
      <c r="R3" s="383"/>
      <c r="S3" s="383"/>
      <c r="T3" s="384"/>
    </row>
    <row r="4" spans="1:26" ht="17.25" customHeight="1" x14ac:dyDescent="0.2">
      <c r="B4" s="382"/>
      <c r="C4" s="383"/>
      <c r="D4" s="383"/>
      <c r="E4" s="383"/>
      <c r="F4" s="383"/>
      <c r="G4" s="383"/>
      <c r="H4" s="383"/>
      <c r="I4" s="383"/>
      <c r="J4" s="383"/>
      <c r="K4" s="383"/>
      <c r="L4" s="383"/>
      <c r="M4" s="383"/>
      <c r="N4" s="383"/>
      <c r="O4" s="383"/>
      <c r="P4" s="383"/>
      <c r="Q4" s="383"/>
      <c r="R4" s="383"/>
      <c r="S4" s="383"/>
      <c r="T4" s="384"/>
    </row>
    <row r="5" spans="1:26" ht="17.25" customHeight="1" x14ac:dyDescent="0.2">
      <c r="B5" s="385"/>
      <c r="C5" s="386"/>
      <c r="D5" s="386"/>
      <c r="E5" s="386"/>
      <c r="F5" s="386"/>
      <c r="G5" s="386"/>
      <c r="H5" s="386"/>
      <c r="I5" s="386"/>
      <c r="J5" s="386"/>
      <c r="K5" s="386"/>
      <c r="L5" s="386"/>
      <c r="M5" s="386"/>
      <c r="N5" s="386"/>
      <c r="O5" s="386"/>
      <c r="P5" s="386"/>
      <c r="Q5" s="386"/>
      <c r="R5" s="386"/>
      <c r="S5" s="386"/>
      <c r="T5" s="387"/>
    </row>
    <row r="6" spans="1:26" x14ac:dyDescent="0.25">
      <c r="B6" s="2"/>
      <c r="C6" s="3"/>
      <c r="D6" s="3"/>
      <c r="E6" s="3"/>
      <c r="F6" s="3"/>
      <c r="G6" s="3"/>
      <c r="H6" s="3"/>
      <c r="I6" s="3"/>
      <c r="J6" s="3"/>
      <c r="K6" s="3"/>
      <c r="L6" s="3"/>
      <c r="M6" s="3"/>
      <c r="N6" s="3"/>
      <c r="O6" s="3"/>
      <c r="P6" s="3"/>
      <c r="Q6" s="3"/>
      <c r="R6" s="3"/>
      <c r="S6" s="3"/>
      <c r="T6" s="4"/>
    </row>
    <row r="7" spans="1:26" x14ac:dyDescent="0.25">
      <c r="B7" s="2"/>
      <c r="C7" s="3"/>
      <c r="D7" s="3"/>
      <c r="E7" s="3"/>
      <c r="F7" s="3"/>
      <c r="G7" s="3"/>
      <c r="H7" s="3"/>
      <c r="I7" s="3"/>
      <c r="J7" s="3"/>
      <c r="K7" s="3"/>
      <c r="L7" s="3"/>
      <c r="M7" s="3"/>
      <c r="N7" s="3"/>
      <c r="O7" s="3"/>
      <c r="P7" s="3"/>
      <c r="Q7" s="3"/>
      <c r="R7" s="3"/>
      <c r="S7" s="3"/>
      <c r="T7" s="4"/>
    </row>
    <row r="8" spans="1:26" x14ac:dyDescent="0.25">
      <c r="A8" s="3"/>
      <c r="B8" s="2"/>
      <c r="C8" s="3"/>
      <c r="D8" s="3"/>
      <c r="E8" s="3"/>
      <c r="F8" s="3"/>
      <c r="G8" s="3"/>
      <c r="H8" s="3"/>
      <c r="I8" s="3"/>
      <c r="J8" s="3"/>
      <c r="K8" s="3"/>
      <c r="L8" s="3"/>
      <c r="M8" s="3"/>
      <c r="N8" s="3"/>
      <c r="O8" s="3"/>
      <c r="P8" s="3"/>
      <c r="Q8" s="3"/>
      <c r="R8" s="3"/>
      <c r="S8" s="3"/>
      <c r="T8" s="4"/>
    </row>
    <row r="9" spans="1:26" x14ac:dyDescent="0.25">
      <c r="A9" s="3"/>
      <c r="B9" s="2"/>
      <c r="C9" s="3"/>
      <c r="D9" s="3"/>
      <c r="E9" s="3"/>
      <c r="F9" s="3"/>
      <c r="G9" s="3"/>
      <c r="H9" s="3"/>
      <c r="I9" s="3"/>
      <c r="J9" s="3"/>
      <c r="K9" s="3"/>
      <c r="L9" s="3"/>
      <c r="M9" s="3"/>
      <c r="N9" s="3"/>
      <c r="O9" s="3"/>
      <c r="P9" s="3"/>
      <c r="Q9" s="3"/>
      <c r="R9" s="3"/>
      <c r="S9" s="3"/>
      <c r="T9" s="4"/>
    </row>
    <row r="10" spans="1:26" x14ac:dyDescent="0.25">
      <c r="A10" s="3"/>
      <c r="B10" s="2"/>
      <c r="C10" s="3"/>
      <c r="D10" s="3"/>
      <c r="E10" s="3"/>
      <c r="F10" s="3"/>
      <c r="G10" s="3"/>
      <c r="H10" s="3"/>
      <c r="I10" s="3"/>
      <c r="J10" s="3"/>
      <c r="K10" s="3"/>
      <c r="L10" s="3"/>
      <c r="M10" s="3"/>
      <c r="N10" s="3"/>
      <c r="O10" s="3"/>
      <c r="P10" s="3"/>
      <c r="Q10" s="3"/>
      <c r="R10" s="3"/>
      <c r="S10" s="3"/>
      <c r="T10" s="4"/>
    </row>
    <row r="11" spans="1:26" x14ac:dyDescent="0.25">
      <c r="A11" s="3"/>
      <c r="B11" s="2"/>
      <c r="C11" s="3"/>
      <c r="D11" s="3"/>
      <c r="E11" s="3"/>
      <c r="F11" s="3"/>
      <c r="G11" s="3"/>
      <c r="H11" s="3"/>
      <c r="I11" s="3"/>
      <c r="J11" s="3"/>
      <c r="K11" s="3"/>
      <c r="L11" s="3"/>
      <c r="M11" s="3"/>
      <c r="N11" s="3"/>
      <c r="O11" s="3"/>
      <c r="P11" s="3"/>
      <c r="Q11" s="3"/>
      <c r="R11" s="3"/>
      <c r="S11" s="3"/>
      <c r="T11" s="4"/>
    </row>
    <row r="12" spans="1:26" x14ac:dyDescent="0.25">
      <c r="A12" s="3"/>
      <c r="B12" s="2"/>
      <c r="C12" s="3"/>
      <c r="D12" s="3"/>
      <c r="E12" s="3"/>
      <c r="F12" s="3"/>
      <c r="G12" s="3"/>
      <c r="H12" s="3"/>
      <c r="I12" s="3"/>
      <c r="J12" s="3"/>
      <c r="K12" s="3"/>
      <c r="L12" s="3"/>
      <c r="M12" s="3"/>
      <c r="N12" s="3"/>
      <c r="O12" s="3"/>
      <c r="P12" s="3"/>
      <c r="Q12" s="3"/>
      <c r="R12" s="3"/>
      <c r="S12" s="3"/>
      <c r="T12" s="4"/>
    </row>
    <row r="13" spans="1:26" x14ac:dyDescent="0.25">
      <c r="A13" s="3"/>
      <c r="B13" s="2"/>
      <c r="C13" s="3"/>
      <c r="D13" s="3"/>
      <c r="E13" s="3"/>
      <c r="F13" s="3"/>
      <c r="G13" s="3"/>
      <c r="H13" s="3"/>
      <c r="I13" s="3"/>
      <c r="J13" s="3"/>
      <c r="K13" s="3"/>
      <c r="L13" s="3"/>
      <c r="M13" s="3"/>
      <c r="N13" s="3"/>
      <c r="O13" s="3"/>
      <c r="P13" s="3"/>
      <c r="Q13" s="3"/>
      <c r="R13" s="3"/>
      <c r="S13" s="3"/>
      <c r="T13" s="4"/>
    </row>
    <row r="14" spans="1:26" x14ac:dyDescent="0.25">
      <c r="A14" s="3"/>
      <c r="B14" s="2"/>
      <c r="C14" s="3"/>
      <c r="D14" s="3"/>
      <c r="E14" s="3"/>
      <c r="F14" s="3"/>
      <c r="G14" s="3"/>
      <c r="H14" s="3"/>
      <c r="I14" s="3"/>
      <c r="J14" s="3"/>
      <c r="K14" s="3"/>
      <c r="L14" s="3"/>
      <c r="M14" s="3"/>
      <c r="N14" s="3"/>
      <c r="O14" s="3"/>
      <c r="P14" s="3"/>
      <c r="Q14" s="3"/>
      <c r="R14" s="3"/>
      <c r="S14" s="3"/>
      <c r="T14" s="4"/>
    </row>
    <row r="15" spans="1:26" x14ac:dyDescent="0.25">
      <c r="A15" s="3"/>
      <c r="B15" s="2"/>
      <c r="C15" s="3"/>
      <c r="D15" s="3"/>
      <c r="E15" s="3"/>
      <c r="F15" s="3"/>
      <c r="G15" s="3"/>
      <c r="H15" s="3"/>
      <c r="I15" s="3"/>
      <c r="J15" s="3"/>
      <c r="K15" s="3"/>
      <c r="L15" s="3"/>
      <c r="M15" s="3"/>
      <c r="N15" s="3"/>
      <c r="O15" s="3"/>
      <c r="P15" s="3"/>
      <c r="Q15" s="3"/>
      <c r="R15" s="3"/>
      <c r="S15" s="3"/>
      <c r="T15" s="4"/>
    </row>
    <row r="16" spans="1:26" x14ac:dyDescent="0.25">
      <c r="A16" s="3"/>
      <c r="B16" s="2"/>
      <c r="C16" s="3"/>
      <c r="D16" s="3"/>
      <c r="E16" s="3"/>
      <c r="F16" s="3"/>
      <c r="G16" s="3"/>
      <c r="H16" s="3"/>
      <c r="I16" s="3"/>
      <c r="J16" s="3"/>
      <c r="K16" s="3"/>
      <c r="L16" s="3"/>
      <c r="M16" s="3"/>
      <c r="N16" s="3"/>
      <c r="O16" s="3"/>
      <c r="P16" s="3"/>
      <c r="Q16" s="3"/>
      <c r="R16" s="3"/>
      <c r="S16" s="3"/>
      <c r="T16" s="4"/>
    </row>
    <row r="17" spans="1:20" x14ac:dyDescent="0.25">
      <c r="A17" s="3"/>
      <c r="B17" s="2"/>
      <c r="C17" s="3"/>
      <c r="D17" s="3"/>
      <c r="E17" s="3"/>
      <c r="F17" s="3"/>
      <c r="G17" s="3"/>
      <c r="H17" s="3"/>
      <c r="I17" s="3"/>
      <c r="J17" s="3"/>
      <c r="K17" s="3"/>
      <c r="L17" s="3"/>
      <c r="M17" s="3"/>
      <c r="N17" s="3"/>
      <c r="O17" s="3"/>
      <c r="P17" s="3"/>
      <c r="Q17" s="3"/>
      <c r="R17" s="3"/>
      <c r="S17" s="3"/>
      <c r="T17" s="4"/>
    </row>
    <row r="18" spans="1:20" x14ac:dyDescent="0.25">
      <c r="A18" s="3"/>
      <c r="B18" s="2"/>
      <c r="C18" s="3"/>
      <c r="D18" s="3"/>
      <c r="E18" s="3"/>
      <c r="F18" s="3"/>
      <c r="G18" s="3"/>
      <c r="H18" s="3"/>
      <c r="I18" s="3"/>
      <c r="J18" s="3"/>
      <c r="K18" s="3"/>
      <c r="L18" s="3"/>
      <c r="M18" s="3"/>
      <c r="N18" s="3"/>
      <c r="O18" s="3"/>
      <c r="P18" s="3"/>
      <c r="Q18" s="3"/>
      <c r="R18" s="3"/>
      <c r="S18" s="3"/>
      <c r="T18" s="4"/>
    </row>
    <row r="19" spans="1:20" x14ac:dyDescent="0.25">
      <c r="A19" s="3"/>
      <c r="B19" s="2"/>
      <c r="C19" s="3"/>
      <c r="D19" s="3"/>
      <c r="E19" s="3"/>
      <c r="F19" s="3"/>
      <c r="G19" s="3"/>
      <c r="H19" s="3"/>
      <c r="I19" s="3"/>
      <c r="J19" s="3"/>
      <c r="K19" s="3"/>
      <c r="L19" s="3"/>
      <c r="M19" s="3"/>
      <c r="N19" s="3"/>
      <c r="O19" s="3"/>
      <c r="P19" s="3"/>
      <c r="Q19" s="3"/>
      <c r="R19" s="3"/>
      <c r="S19" s="3"/>
      <c r="T19" s="4"/>
    </row>
    <row r="20" spans="1:20" x14ac:dyDescent="0.25">
      <c r="A20" s="3"/>
      <c r="B20" s="2"/>
      <c r="C20" s="3"/>
      <c r="D20" s="3"/>
      <c r="E20" s="3"/>
      <c r="F20" s="3"/>
      <c r="G20" s="3"/>
      <c r="H20" s="3"/>
      <c r="I20" s="3"/>
      <c r="J20" s="3"/>
      <c r="K20" s="3"/>
      <c r="L20" s="3"/>
      <c r="M20" s="3"/>
      <c r="N20" s="3"/>
      <c r="O20" s="3"/>
      <c r="P20" s="3"/>
      <c r="Q20" s="3"/>
      <c r="R20" s="3"/>
      <c r="S20" s="3"/>
      <c r="T20" s="4"/>
    </row>
    <row r="21" spans="1:20" ht="15.75" customHeight="1" x14ac:dyDescent="0.25">
      <c r="A21" s="3"/>
      <c r="B21" s="2"/>
      <c r="C21" s="3"/>
      <c r="D21" s="3"/>
      <c r="E21" s="3"/>
      <c r="F21" s="3"/>
      <c r="G21" s="3"/>
      <c r="H21" s="3"/>
      <c r="I21" s="3"/>
      <c r="J21" s="3"/>
      <c r="K21" s="3"/>
      <c r="L21" s="3"/>
      <c r="M21" s="3"/>
      <c r="N21" s="3"/>
      <c r="O21" s="3"/>
      <c r="P21" s="3"/>
      <c r="Q21" s="3"/>
      <c r="R21" s="3"/>
      <c r="S21" s="3"/>
      <c r="T21" s="4"/>
    </row>
    <row r="22" spans="1:20" ht="15.75" customHeight="1" x14ac:dyDescent="0.25">
      <c r="A22" s="3"/>
      <c r="B22" s="2"/>
      <c r="C22" s="3"/>
      <c r="D22" s="3"/>
      <c r="E22" s="3"/>
      <c r="F22" s="3"/>
      <c r="G22" s="3"/>
      <c r="H22" s="3"/>
      <c r="I22" s="3"/>
      <c r="J22" s="3"/>
      <c r="K22" s="3"/>
      <c r="L22" s="3"/>
      <c r="M22" s="3"/>
      <c r="N22" s="3"/>
      <c r="O22" s="3"/>
      <c r="P22" s="3"/>
      <c r="Q22" s="3"/>
      <c r="R22" s="3"/>
      <c r="S22" s="3"/>
      <c r="T22" s="4"/>
    </row>
    <row r="23" spans="1:20" ht="15.75" customHeight="1" x14ac:dyDescent="0.25">
      <c r="A23" s="3"/>
      <c r="B23" s="2"/>
      <c r="C23" s="3"/>
      <c r="D23" s="3"/>
      <c r="E23" s="3"/>
      <c r="F23" s="3"/>
      <c r="G23" s="3"/>
      <c r="H23" s="3"/>
      <c r="I23" s="3"/>
      <c r="J23" s="3"/>
      <c r="K23" s="3"/>
      <c r="L23" s="3"/>
      <c r="M23" s="3"/>
      <c r="N23" s="3"/>
      <c r="O23" s="3"/>
      <c r="P23" s="3"/>
      <c r="Q23" s="3"/>
      <c r="R23" s="3"/>
      <c r="S23" s="3"/>
      <c r="T23" s="4"/>
    </row>
    <row r="24" spans="1:20" ht="15.75" customHeight="1" x14ac:dyDescent="0.25">
      <c r="A24" s="3"/>
      <c r="B24" s="2"/>
      <c r="C24" s="3"/>
      <c r="D24" s="3"/>
      <c r="E24" s="3"/>
      <c r="F24" s="3"/>
      <c r="G24" s="3"/>
      <c r="H24" s="3"/>
      <c r="I24" s="3"/>
      <c r="J24" s="3"/>
      <c r="K24" s="3"/>
      <c r="L24" s="3"/>
      <c r="M24" s="3"/>
      <c r="N24" s="3"/>
      <c r="O24" s="3"/>
      <c r="P24" s="3"/>
      <c r="Q24" s="3"/>
      <c r="R24" s="3"/>
      <c r="S24" s="3"/>
      <c r="T24" s="4"/>
    </row>
    <row r="25" spans="1:20" ht="15.75" customHeight="1" x14ac:dyDescent="0.25">
      <c r="A25" s="3"/>
      <c r="B25" s="2"/>
      <c r="C25" s="3"/>
      <c r="D25" s="3"/>
      <c r="E25" s="3"/>
      <c r="F25" s="3"/>
      <c r="G25" s="3"/>
      <c r="H25" s="3"/>
      <c r="I25" s="3"/>
      <c r="J25" s="3"/>
      <c r="K25" s="3"/>
      <c r="L25" s="3"/>
      <c r="M25" s="3"/>
      <c r="N25" s="3"/>
      <c r="O25" s="3"/>
      <c r="P25" s="3"/>
      <c r="Q25" s="3"/>
      <c r="R25" s="3"/>
      <c r="S25" s="3"/>
      <c r="T25" s="4"/>
    </row>
    <row r="26" spans="1:20" ht="15.75" customHeight="1" x14ac:dyDescent="0.25">
      <c r="A26" s="3"/>
      <c r="B26" s="2"/>
      <c r="C26" s="3"/>
      <c r="D26" s="3"/>
      <c r="E26" s="3"/>
      <c r="F26" s="3"/>
      <c r="G26" s="3"/>
      <c r="H26" s="3"/>
      <c r="I26" s="3"/>
      <c r="J26" s="3"/>
      <c r="K26" s="3"/>
      <c r="L26" s="3"/>
      <c r="M26" s="3"/>
      <c r="N26" s="3"/>
      <c r="O26" s="3"/>
      <c r="P26" s="3"/>
      <c r="Q26" s="3"/>
      <c r="R26" s="3"/>
      <c r="S26" s="3"/>
      <c r="T26" s="4"/>
    </row>
    <row r="27" spans="1:20" ht="15.75" customHeight="1" x14ac:dyDescent="0.25">
      <c r="A27" s="3"/>
      <c r="B27" s="2"/>
      <c r="C27" s="3"/>
      <c r="D27" s="3"/>
      <c r="E27" s="3"/>
      <c r="F27" s="3"/>
      <c r="G27" s="3"/>
      <c r="H27" s="3"/>
      <c r="I27" s="3"/>
      <c r="J27" s="3"/>
      <c r="K27" s="3"/>
      <c r="L27" s="3"/>
      <c r="M27" s="3"/>
      <c r="N27" s="3"/>
      <c r="O27" s="3"/>
      <c r="P27" s="3"/>
      <c r="Q27" s="3"/>
      <c r="R27" s="3"/>
      <c r="S27" s="3"/>
      <c r="T27" s="4"/>
    </row>
    <row r="28" spans="1:20" ht="15.75" customHeight="1" x14ac:dyDescent="0.25">
      <c r="A28" s="3"/>
      <c r="B28" s="2"/>
      <c r="C28" s="3"/>
      <c r="D28" s="3"/>
      <c r="E28" s="3"/>
      <c r="F28" s="3"/>
      <c r="G28" s="3"/>
      <c r="H28" s="3"/>
      <c r="I28" s="3"/>
      <c r="J28" s="3"/>
      <c r="K28" s="3"/>
      <c r="L28" s="3"/>
      <c r="M28" s="3"/>
      <c r="N28" s="3"/>
      <c r="O28" s="3"/>
      <c r="P28" s="3"/>
      <c r="Q28" s="3"/>
      <c r="R28" s="3"/>
      <c r="S28" s="3"/>
      <c r="T28" s="4"/>
    </row>
    <row r="29" spans="1:20" ht="15.75" customHeight="1" x14ac:dyDescent="0.25">
      <c r="A29" s="3"/>
      <c r="B29" s="2"/>
      <c r="C29" s="3"/>
      <c r="D29" s="3"/>
      <c r="E29" s="3"/>
      <c r="F29" s="3"/>
      <c r="G29" s="3"/>
      <c r="H29" s="3"/>
      <c r="I29" s="3"/>
      <c r="J29" s="3"/>
      <c r="K29" s="3"/>
      <c r="L29" s="3"/>
      <c r="M29" s="3"/>
      <c r="N29" s="3"/>
      <c r="O29" s="3"/>
      <c r="P29" s="3"/>
      <c r="Q29" s="3"/>
      <c r="R29" s="3"/>
      <c r="S29" s="3"/>
      <c r="T29" s="4"/>
    </row>
    <row r="30" spans="1:20" ht="15.75" customHeight="1" x14ac:dyDescent="0.25">
      <c r="A30" s="3"/>
      <c r="B30" s="2"/>
      <c r="C30" s="3"/>
      <c r="D30" s="3"/>
      <c r="E30" s="3"/>
      <c r="F30" s="3"/>
      <c r="G30" s="3"/>
      <c r="H30" s="3"/>
      <c r="I30" s="3"/>
      <c r="J30" s="3"/>
      <c r="K30" s="3"/>
      <c r="L30" s="3"/>
      <c r="M30" s="3"/>
      <c r="N30" s="3"/>
      <c r="O30" s="3"/>
      <c r="P30" s="3"/>
      <c r="Q30" s="3"/>
      <c r="R30" s="3"/>
      <c r="S30" s="3"/>
      <c r="T30" s="4"/>
    </row>
    <row r="31" spans="1:20" ht="15.75" customHeight="1" x14ac:dyDescent="0.25">
      <c r="B31" s="5"/>
      <c r="C31" s="6"/>
      <c r="D31" s="6"/>
      <c r="E31" s="6"/>
      <c r="F31" s="6"/>
      <c r="G31" s="6"/>
      <c r="H31" s="6"/>
      <c r="I31" s="6"/>
      <c r="J31" s="6"/>
      <c r="K31" s="6"/>
      <c r="L31" s="6"/>
      <c r="M31" s="6"/>
      <c r="N31" s="6"/>
      <c r="O31" s="6"/>
      <c r="P31" s="6"/>
      <c r="Q31" s="6"/>
      <c r="R31" s="6"/>
      <c r="S31" s="6"/>
      <c r="T31" s="7"/>
    </row>
    <row r="32" spans="1:20" ht="15.75" customHeight="1" x14ac:dyDescent="0.25">
      <c r="B32" s="3"/>
      <c r="C32" s="3"/>
      <c r="D32" s="3"/>
      <c r="E32" s="3"/>
      <c r="F32" s="3"/>
      <c r="G32" s="3"/>
      <c r="H32" s="3"/>
      <c r="I32" s="3"/>
      <c r="J32" s="3"/>
      <c r="K32" s="3"/>
      <c r="L32" s="3"/>
    </row>
    <row r="33" spans="2:12" ht="15.75" customHeight="1" x14ac:dyDescent="0.25">
      <c r="B33" s="3"/>
      <c r="C33" s="3"/>
      <c r="D33" s="3"/>
      <c r="E33" s="3"/>
      <c r="F33" s="3"/>
      <c r="G33" s="3"/>
      <c r="H33" s="3"/>
      <c r="I33" s="3"/>
      <c r="J33" s="3"/>
      <c r="K33" s="3"/>
      <c r="L33" s="3"/>
    </row>
    <row r="34" spans="2:12" ht="15.75" customHeight="1" x14ac:dyDescent="0.25">
      <c r="B34" s="3"/>
      <c r="C34" s="3"/>
      <c r="D34" s="3"/>
      <c r="E34" s="3"/>
      <c r="F34" s="3"/>
      <c r="G34" s="3"/>
      <c r="H34" s="3"/>
      <c r="I34" s="3"/>
      <c r="J34" s="3"/>
      <c r="K34" s="3"/>
      <c r="L34" s="3"/>
    </row>
    <row r="35" spans="2:12" ht="15.75" customHeight="1" x14ac:dyDescent="0.25">
      <c r="B35" s="3"/>
      <c r="C35" s="3"/>
      <c r="D35" s="3"/>
      <c r="E35" s="3"/>
      <c r="F35" s="3"/>
      <c r="G35" s="3"/>
      <c r="H35" s="3"/>
      <c r="I35" s="3"/>
      <c r="J35" s="3"/>
      <c r="K35" s="3"/>
      <c r="L35" s="3"/>
    </row>
    <row r="36" spans="2:12" ht="15.75" customHeight="1" x14ac:dyDescent="0.25">
      <c r="B36" s="3"/>
      <c r="C36" s="3"/>
      <c r="D36" s="3"/>
      <c r="E36" s="3"/>
      <c r="F36" s="3"/>
      <c r="G36" s="3"/>
      <c r="H36" s="3"/>
      <c r="I36" s="3"/>
      <c r="J36" s="3"/>
      <c r="K36" s="3"/>
      <c r="L36" s="3"/>
    </row>
    <row r="37" spans="2:12" ht="15.75" customHeight="1" x14ac:dyDescent="0.25">
      <c r="B37" s="3"/>
      <c r="C37" s="3"/>
      <c r="D37" s="3"/>
      <c r="E37" s="3"/>
      <c r="F37" s="3"/>
      <c r="G37" s="3"/>
      <c r="H37" s="3"/>
      <c r="I37" s="3"/>
      <c r="J37" s="3"/>
      <c r="K37" s="3"/>
      <c r="L37" s="3"/>
    </row>
    <row r="38" spans="2:12" ht="15.75" customHeight="1" x14ac:dyDescent="0.25">
      <c r="B38" s="3"/>
      <c r="C38" s="3"/>
      <c r="D38" s="3"/>
      <c r="E38" s="3"/>
      <c r="F38" s="3"/>
      <c r="G38" s="3"/>
      <c r="H38" s="3"/>
      <c r="I38" s="3"/>
      <c r="J38" s="3"/>
      <c r="K38" s="3"/>
      <c r="L38" s="3"/>
    </row>
    <row r="39" spans="2:12" ht="15.75" customHeight="1" x14ac:dyDescent="0.25">
      <c r="B39" s="3"/>
      <c r="C39" s="3"/>
      <c r="D39" s="3"/>
      <c r="E39" s="3"/>
      <c r="F39" s="3"/>
      <c r="G39" s="3"/>
      <c r="H39" s="3"/>
      <c r="I39" s="3"/>
      <c r="J39" s="3"/>
      <c r="K39" s="3"/>
      <c r="L39" s="3"/>
    </row>
    <row r="40" spans="2:12" ht="15.75" customHeight="1" x14ac:dyDescent="0.25">
      <c r="B40" s="3"/>
      <c r="C40" s="3"/>
      <c r="D40" s="3"/>
      <c r="E40" s="3"/>
      <c r="F40" s="3"/>
      <c r="G40" s="3"/>
      <c r="H40" s="3"/>
      <c r="I40" s="3"/>
      <c r="J40" s="3"/>
      <c r="K40" s="3"/>
      <c r="L40" s="3"/>
    </row>
    <row r="41" spans="2:12" ht="15.75" customHeight="1" x14ac:dyDescent="0.2"/>
    <row r="42" spans="2:12" ht="15.75" customHeight="1" x14ac:dyDescent="0.2"/>
    <row r="43" spans="2:12" ht="15.75" customHeight="1" x14ac:dyDescent="0.2"/>
    <row r="44" spans="2:12" ht="15.75" customHeight="1" x14ac:dyDescent="0.2"/>
    <row r="45" spans="2:12" ht="15.75" customHeight="1" x14ac:dyDescent="0.2"/>
    <row r="46" spans="2:12" ht="15.75" customHeight="1" x14ac:dyDescent="0.2"/>
    <row r="47" spans="2:12" ht="15.75" customHeight="1" x14ac:dyDescent="0.2"/>
    <row r="48" spans="2:12" ht="15.75" customHeight="1" x14ac:dyDescent="0.2"/>
    <row r="49" spans="6:6" ht="15.75" customHeight="1" x14ac:dyDescent="0.2"/>
    <row r="50" spans="6:6" ht="15.75" customHeight="1" x14ac:dyDescent="0.2"/>
    <row r="51" spans="6:6" ht="15.75" customHeight="1" x14ac:dyDescent="0.2"/>
    <row r="52" spans="6:6" ht="15.75" customHeight="1" x14ac:dyDescent="0.2"/>
    <row r="53" spans="6:6" ht="15.75" customHeight="1" x14ac:dyDescent="0.2"/>
    <row r="54" spans="6:6" ht="15.75" customHeight="1" x14ac:dyDescent="0.2"/>
    <row r="55" spans="6:6" ht="15.75" customHeight="1" x14ac:dyDescent="0.2"/>
    <row r="56" spans="6:6" ht="15.75" customHeight="1" x14ac:dyDescent="0.2"/>
    <row r="57" spans="6:6" ht="15.75" customHeight="1" x14ac:dyDescent="0.2"/>
    <row r="58" spans="6:6" ht="15.75" customHeight="1" x14ac:dyDescent="0.2"/>
    <row r="59" spans="6:6" ht="15.75" customHeight="1" x14ac:dyDescent="0.2"/>
    <row r="60" spans="6:6" ht="15.75" customHeight="1" x14ac:dyDescent="0.2"/>
    <row r="61" spans="6:6" ht="15.75" customHeight="1" x14ac:dyDescent="0.2"/>
    <row r="62" spans="6:6" ht="15.75" customHeight="1" x14ac:dyDescent="0.2"/>
    <row r="63" spans="6:6" ht="15.75" customHeight="1" x14ac:dyDescent="0.2"/>
    <row r="64" spans="6:6" ht="15.75" customHeight="1" x14ac:dyDescent="0.25">
      <c r="F64" s="8"/>
    </row>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2:T5"/>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H270"/>
  <sheetViews>
    <sheetView workbookViewId="0"/>
  </sheetViews>
  <sheetFormatPr baseColWidth="10" defaultColWidth="12.625" defaultRowHeight="15" customHeight="1" x14ac:dyDescent="0.2"/>
  <cols>
    <col min="1" max="2" width="1.375" customWidth="1"/>
    <col min="3" max="3" width="2.25" customWidth="1"/>
    <col min="4" max="4" width="22.375" customWidth="1"/>
    <col min="5" max="5" width="31.125" customWidth="1"/>
    <col min="6" max="6" width="28.25" customWidth="1"/>
    <col min="7" max="7" width="17.5" customWidth="1"/>
    <col min="8" max="8" width="38" customWidth="1"/>
    <col min="9" max="9" width="14.125" customWidth="1"/>
    <col min="10" max="10" width="17.375" customWidth="1"/>
    <col min="11" max="11" width="17.25" customWidth="1"/>
    <col min="12" max="12" width="2.125" customWidth="1"/>
    <col min="13" max="13" width="15.125" customWidth="1"/>
    <col min="14" max="14" width="18.75" customWidth="1"/>
    <col min="15" max="15" width="18" customWidth="1"/>
    <col min="16" max="16" width="14.125" customWidth="1"/>
    <col min="17" max="17" width="18.25" customWidth="1"/>
    <col min="18" max="18" width="18.5" customWidth="1"/>
    <col min="19" max="19" width="16.375" customWidth="1"/>
    <col min="20" max="20" width="13.375" customWidth="1"/>
    <col min="21" max="21" width="12.5" customWidth="1"/>
    <col min="22" max="22" width="17.625" customWidth="1"/>
    <col min="23" max="23" width="10.125" customWidth="1"/>
    <col min="24" max="25" width="5.625" customWidth="1"/>
    <col min="26" max="26" width="4.875" customWidth="1"/>
    <col min="27" max="28" width="8.625" customWidth="1"/>
    <col min="29" max="30" width="8.25" customWidth="1"/>
    <col min="31" max="31" width="4.875" customWidth="1"/>
    <col min="32" max="32" width="17.875" customWidth="1"/>
    <col min="33" max="33" width="6.875" customWidth="1"/>
    <col min="34" max="34" width="5.75" customWidth="1"/>
    <col min="35" max="35" width="11.75" customWidth="1"/>
    <col min="36" max="37" width="6.25" customWidth="1"/>
    <col min="38" max="40" width="14.75" customWidth="1"/>
    <col min="41" max="41" width="4.875" customWidth="1"/>
    <col min="42" max="42" width="15" customWidth="1"/>
    <col min="43" max="43" width="13.375" customWidth="1"/>
    <col min="44" max="44" width="14.25" customWidth="1"/>
    <col min="45" max="45" width="12.75" customWidth="1"/>
    <col min="46" max="46" width="14" customWidth="1"/>
    <col min="47" max="47" width="13.125" customWidth="1"/>
    <col min="48" max="60" width="4.875" customWidth="1"/>
  </cols>
  <sheetData>
    <row r="1" spans="1:43" ht="74.2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3" ht="33.75" customHeight="1" x14ac:dyDescent="0.25">
      <c r="A2" s="3"/>
      <c r="B2" s="213"/>
      <c r="C2" s="104"/>
      <c r="D2" s="104"/>
      <c r="E2" s="104"/>
      <c r="F2" s="104"/>
      <c r="G2" s="104"/>
      <c r="H2" s="104"/>
      <c r="I2" s="104"/>
      <c r="J2" s="104"/>
      <c r="K2" s="104"/>
      <c r="L2" s="104"/>
      <c r="M2" s="104"/>
      <c r="N2" s="104"/>
      <c r="O2" s="104"/>
      <c r="P2" s="104"/>
      <c r="Q2" s="104"/>
      <c r="R2" s="104"/>
      <c r="S2" s="104"/>
      <c r="T2" s="104"/>
      <c r="U2" s="104"/>
      <c r="V2" s="104"/>
      <c r="W2" s="104"/>
      <c r="X2" s="104"/>
      <c r="Y2" s="104"/>
      <c r="Z2" s="3"/>
      <c r="AA2" s="3"/>
      <c r="AB2" s="3"/>
      <c r="AC2" s="3"/>
      <c r="AD2" s="3"/>
      <c r="AE2" s="3"/>
      <c r="AF2" s="3"/>
      <c r="AG2" s="3"/>
      <c r="AH2" s="3"/>
      <c r="AI2" s="3"/>
      <c r="AJ2" s="3"/>
      <c r="AK2" s="3"/>
      <c r="AL2" s="3"/>
      <c r="AM2" s="3"/>
      <c r="AN2" s="3"/>
      <c r="AO2" s="3"/>
      <c r="AP2" s="3"/>
    </row>
    <row r="3" spans="1:43" ht="33" customHeight="1" x14ac:dyDescent="0.25">
      <c r="A3" s="3"/>
      <c r="B3" s="165"/>
      <c r="C3" s="111"/>
      <c r="D3" s="589"/>
      <c r="E3" s="380"/>
      <c r="F3" s="590"/>
      <c r="G3" s="214" t="s">
        <v>112</v>
      </c>
      <c r="H3" s="592" t="s">
        <v>422</v>
      </c>
      <c r="I3" s="397"/>
      <c r="J3" s="397"/>
      <c r="K3" s="397"/>
      <c r="L3" s="397"/>
      <c r="M3" s="397"/>
      <c r="N3" s="397"/>
      <c r="O3" s="397"/>
      <c r="P3" s="397"/>
      <c r="Q3" s="397"/>
      <c r="R3" s="397"/>
      <c r="S3" s="397"/>
      <c r="T3" s="397"/>
      <c r="U3" s="397"/>
      <c r="V3" s="397"/>
      <c r="W3" s="397"/>
      <c r="X3" s="397"/>
      <c r="Y3" s="392"/>
      <c r="Z3" s="215"/>
      <c r="AA3" s="215"/>
      <c r="AB3" s="215"/>
      <c r="AC3" s="215"/>
      <c r="AD3" s="215"/>
      <c r="AE3" s="215"/>
      <c r="AF3" s="215"/>
      <c r="AG3" s="215"/>
      <c r="AH3" s="215"/>
      <c r="AI3" s="3"/>
      <c r="AJ3" s="3"/>
      <c r="AK3" s="3"/>
      <c r="AL3" s="3"/>
      <c r="AM3" s="3"/>
      <c r="AN3" s="3"/>
      <c r="AO3" s="3"/>
      <c r="AP3" s="3"/>
    </row>
    <row r="4" spans="1:43" ht="33" customHeight="1" x14ac:dyDescent="0.25">
      <c r="A4" s="3"/>
      <c r="B4" s="165"/>
      <c r="C4" s="111"/>
      <c r="D4" s="385"/>
      <c r="E4" s="386"/>
      <c r="F4" s="591"/>
      <c r="G4" s="216" t="s">
        <v>423</v>
      </c>
      <c r="H4" s="593" t="s">
        <v>424</v>
      </c>
      <c r="I4" s="594"/>
      <c r="J4" s="595"/>
      <c r="K4" s="596" t="s">
        <v>425</v>
      </c>
      <c r="L4" s="397"/>
      <c r="M4" s="397"/>
      <c r="N4" s="397"/>
      <c r="O4" s="597"/>
      <c r="P4" s="598" t="s">
        <v>426</v>
      </c>
      <c r="Q4" s="397"/>
      <c r="R4" s="397"/>
      <c r="S4" s="392"/>
      <c r="T4" s="596" t="s">
        <v>427</v>
      </c>
      <c r="U4" s="392"/>
      <c r="V4" s="599">
        <v>1</v>
      </c>
      <c r="W4" s="397"/>
      <c r="X4" s="397"/>
      <c r="Y4" s="392"/>
      <c r="Z4" s="217"/>
      <c r="AA4" s="217"/>
      <c r="AB4" s="217"/>
      <c r="AC4" s="218"/>
      <c r="AD4" s="218"/>
      <c r="AE4" s="218"/>
      <c r="AF4" s="218"/>
      <c r="AG4" s="218"/>
      <c r="AH4" s="218"/>
      <c r="AI4" s="3"/>
      <c r="AJ4" s="3"/>
      <c r="AK4" s="3"/>
      <c r="AL4" s="3"/>
      <c r="AM4" s="3"/>
      <c r="AN4" s="3"/>
      <c r="AO4" s="3"/>
      <c r="AP4" s="3"/>
    </row>
    <row r="5" spans="1:43" x14ac:dyDescent="0.25">
      <c r="A5" s="3"/>
      <c r="B5" s="165"/>
      <c r="C5" s="111"/>
      <c r="D5" s="130"/>
      <c r="E5" s="130"/>
      <c r="F5" s="219"/>
      <c r="G5" s="406"/>
      <c r="H5" s="443"/>
      <c r="I5" s="443"/>
      <c r="J5" s="443"/>
      <c r="K5" s="443"/>
      <c r="L5" s="443"/>
      <c r="M5" s="404"/>
      <c r="N5" s="551"/>
      <c r="O5" s="402"/>
      <c r="P5" s="402"/>
      <c r="Q5" s="534"/>
      <c r="R5" s="551"/>
      <c r="S5" s="402"/>
      <c r="T5" s="402"/>
      <c r="U5" s="534"/>
      <c r="V5" s="406"/>
      <c r="W5" s="443"/>
      <c r="X5" s="443"/>
      <c r="Y5" s="404"/>
      <c r="Z5" s="3"/>
      <c r="AA5" s="3"/>
      <c r="AB5" s="3"/>
      <c r="AC5" s="3"/>
      <c r="AD5" s="3"/>
      <c r="AE5" s="3"/>
      <c r="AF5" s="3"/>
      <c r="AG5" s="3"/>
      <c r="AH5" s="3"/>
      <c r="AI5" s="3"/>
      <c r="AJ5" s="3"/>
      <c r="AK5" s="3"/>
      <c r="AL5" s="3"/>
      <c r="AM5" s="3"/>
      <c r="AN5" s="3"/>
      <c r="AO5" s="3"/>
      <c r="AP5" s="3"/>
    </row>
    <row r="6" spans="1:43" ht="6.75" customHeight="1" x14ac:dyDescent="0.25">
      <c r="A6" s="3"/>
      <c r="B6" s="165"/>
      <c r="C6" s="3"/>
      <c r="D6" s="106"/>
      <c r="E6" s="106"/>
      <c r="F6" s="106"/>
      <c r="G6" s="106"/>
      <c r="H6" s="106"/>
      <c r="I6" s="106"/>
      <c r="J6" s="106"/>
      <c r="K6" s="106"/>
      <c r="L6" s="106"/>
      <c r="M6" s="106"/>
      <c r="N6" s="108"/>
      <c r="O6" s="108"/>
      <c r="P6" s="108"/>
      <c r="Q6" s="108"/>
      <c r="R6" s="106"/>
      <c r="S6" s="107"/>
      <c r="T6" s="107"/>
      <c r="U6" s="107"/>
      <c r="V6" s="107"/>
      <c r="W6" s="107"/>
      <c r="X6" s="107"/>
      <c r="Y6" s="107"/>
      <c r="Z6" s="3"/>
      <c r="AA6" s="3"/>
      <c r="AB6" s="3"/>
      <c r="AC6" s="3"/>
      <c r="AD6" s="3"/>
      <c r="AE6" s="3"/>
      <c r="AF6" s="3"/>
      <c r="AG6" s="3"/>
      <c r="AH6" s="3"/>
      <c r="AI6" s="3"/>
      <c r="AJ6" s="3"/>
      <c r="AK6" s="3"/>
      <c r="AL6" s="3"/>
      <c r="AM6" s="3"/>
      <c r="AN6" s="3"/>
      <c r="AO6" s="3"/>
      <c r="AP6" s="3"/>
    </row>
    <row r="7" spans="1:43" ht="15" customHeight="1" x14ac:dyDescent="0.25">
      <c r="A7" s="3"/>
      <c r="B7" s="165"/>
      <c r="C7" s="111"/>
      <c r="D7" s="440" t="s">
        <v>212</v>
      </c>
      <c r="E7" s="380"/>
      <c r="F7" s="380"/>
      <c r="G7" s="380"/>
      <c r="H7" s="380"/>
      <c r="I7" s="380"/>
      <c r="J7" s="380"/>
      <c r="K7" s="380"/>
      <c r="L7" s="380"/>
      <c r="M7" s="380"/>
      <c r="N7" s="380"/>
      <c r="O7" s="380"/>
      <c r="P7" s="380"/>
      <c r="Q7" s="380"/>
      <c r="R7" s="380"/>
      <c r="S7" s="380"/>
      <c r="T7" s="380"/>
      <c r="U7" s="380"/>
      <c r="V7" s="380"/>
      <c r="W7" s="380"/>
      <c r="X7" s="380"/>
      <c r="Y7" s="533"/>
      <c r="Z7" s="49"/>
      <c r="AA7" s="49"/>
      <c r="AB7" s="49"/>
      <c r="AC7" s="49"/>
      <c r="AD7" s="49"/>
      <c r="AE7" s="49"/>
      <c r="AF7" s="49"/>
      <c r="AG7" s="49"/>
      <c r="AH7" s="49"/>
      <c r="AI7" s="49"/>
      <c r="AJ7" s="49"/>
      <c r="AK7" s="49"/>
      <c r="AL7" s="49"/>
      <c r="AM7" s="49"/>
      <c r="AN7" s="49"/>
      <c r="AO7" s="49"/>
      <c r="AP7" s="3"/>
    </row>
    <row r="8" spans="1:43" ht="7.5" customHeight="1" x14ac:dyDescent="0.25">
      <c r="A8" s="3"/>
      <c r="B8" s="165"/>
      <c r="C8" s="3"/>
      <c r="D8" s="385"/>
      <c r="E8" s="386"/>
      <c r="F8" s="386"/>
      <c r="G8" s="386"/>
      <c r="H8" s="386"/>
      <c r="I8" s="386"/>
      <c r="J8" s="386"/>
      <c r="K8" s="386"/>
      <c r="L8" s="386"/>
      <c r="M8" s="386"/>
      <c r="N8" s="386"/>
      <c r="O8" s="386"/>
      <c r="P8" s="386"/>
      <c r="Q8" s="386"/>
      <c r="R8" s="386"/>
      <c r="S8" s="386"/>
      <c r="T8" s="386"/>
      <c r="U8" s="386"/>
      <c r="V8" s="386"/>
      <c r="W8" s="386"/>
      <c r="X8" s="386"/>
      <c r="Y8" s="394"/>
      <c r="Z8" s="49"/>
      <c r="AA8" s="49"/>
      <c r="AB8" s="49"/>
      <c r="AC8" s="49"/>
      <c r="AD8" s="49"/>
      <c r="AE8" s="49"/>
      <c r="AF8" s="49"/>
      <c r="AG8" s="49"/>
      <c r="AH8" s="49"/>
      <c r="AI8" s="49"/>
      <c r="AJ8" s="49"/>
      <c r="AK8" s="49"/>
      <c r="AL8" s="49"/>
      <c r="AM8" s="49"/>
      <c r="AN8" s="49"/>
      <c r="AO8" s="49"/>
      <c r="AP8" s="3"/>
    </row>
    <row r="9" spans="1:43" ht="20.25" customHeight="1" x14ac:dyDescent="0.25">
      <c r="A9" s="3"/>
      <c r="B9" s="165"/>
      <c r="C9" s="3"/>
      <c r="D9" s="600" t="s">
        <v>112</v>
      </c>
      <c r="E9" s="392"/>
      <c r="F9" s="536" t="str">
        <f>'Datos del proceso'!A12</f>
        <v>CONTROL INTERNO DISCIPLINARIO</v>
      </c>
      <c r="G9" s="397"/>
      <c r="H9" s="397"/>
      <c r="I9" s="397"/>
      <c r="J9" s="397"/>
      <c r="K9" s="397"/>
      <c r="L9" s="397"/>
      <c r="M9" s="397"/>
      <c r="N9" s="397"/>
      <c r="O9" s="397"/>
      <c r="P9" s="397"/>
      <c r="Q9" s="397"/>
      <c r="R9" s="397"/>
      <c r="S9" s="397"/>
      <c r="T9" s="397"/>
      <c r="U9" s="397"/>
      <c r="V9" s="397"/>
      <c r="W9" s="397"/>
      <c r="X9" s="397"/>
      <c r="Y9" s="392"/>
      <c r="Z9" s="3"/>
      <c r="AA9" s="3"/>
      <c r="AB9" s="3"/>
      <c r="AC9" s="3"/>
      <c r="AD9" s="3"/>
      <c r="AE9" s="3"/>
      <c r="AF9" s="3"/>
      <c r="AG9" s="3"/>
      <c r="AH9" s="3"/>
      <c r="AI9" s="3"/>
      <c r="AJ9" s="3"/>
      <c r="AK9" s="3"/>
      <c r="AL9" s="3"/>
      <c r="AM9" s="3"/>
      <c r="AN9" s="3"/>
      <c r="AO9" s="3"/>
      <c r="AP9" s="3"/>
    </row>
    <row r="10" spans="1:43" ht="24.75" customHeight="1" x14ac:dyDescent="0.25">
      <c r="A10" s="3"/>
      <c r="B10" s="165"/>
      <c r="C10" s="3"/>
      <c r="D10" s="600" t="s">
        <v>113</v>
      </c>
      <c r="E10" s="392"/>
      <c r="F10" s="601" t="str">
        <f>'Datos del proceso'!I12</f>
        <v xml:space="preserve">En cada vigencia ejercer la acción disciplinaria del 100% de las quejas o infirmes que se presenten en la entidad,  tomando medidas preventivas y correctivas mediante la aplicación de la normatividad disciplinaria vigente, acciones de autorregulación y la ejecución de actividades preventivas, con el fin de propiciar una conducta adecuada de los servidores de la FUGA, mitigar la comisión faltas disciplinarias y promover el cabal cumplimiento de los fines institucionales. </v>
      </c>
      <c r="G10" s="594"/>
      <c r="H10" s="594"/>
      <c r="I10" s="594"/>
      <c r="J10" s="594"/>
      <c r="K10" s="594"/>
      <c r="L10" s="594"/>
      <c r="M10" s="594"/>
      <c r="N10" s="594"/>
      <c r="O10" s="594"/>
      <c r="P10" s="594"/>
      <c r="Q10" s="594"/>
      <c r="R10" s="594"/>
      <c r="S10" s="594"/>
      <c r="T10" s="594"/>
      <c r="U10" s="594"/>
      <c r="V10" s="594"/>
      <c r="W10" s="594"/>
      <c r="X10" s="594"/>
      <c r="Y10" s="595"/>
      <c r="Z10" s="3"/>
      <c r="AA10" s="3"/>
      <c r="AB10" s="3"/>
      <c r="AC10" s="3"/>
      <c r="AD10" s="3"/>
      <c r="AE10" s="3"/>
      <c r="AF10" s="3"/>
      <c r="AG10" s="3"/>
      <c r="AH10" s="3"/>
      <c r="AI10" s="3"/>
      <c r="AJ10" s="3"/>
      <c r="AK10" s="3"/>
      <c r="AL10" s="3"/>
      <c r="AM10" s="3"/>
      <c r="AN10" s="3"/>
      <c r="AO10" s="3"/>
      <c r="AP10" s="3"/>
      <c r="AQ10" s="3"/>
    </row>
    <row r="11" spans="1:43" ht="1.5" customHeight="1" x14ac:dyDescent="0.25">
      <c r="A11" s="3"/>
      <c r="B11" s="165"/>
      <c r="C11" s="111"/>
      <c r="D11" s="550"/>
      <c r="E11" s="534"/>
      <c r="F11" s="3"/>
      <c r="G11" s="551"/>
      <c r="H11" s="402"/>
      <c r="I11" s="402"/>
      <c r="J11" s="402"/>
      <c r="K11" s="402"/>
      <c r="L11" s="402"/>
      <c r="M11" s="402"/>
      <c r="N11" s="402"/>
      <c r="O11" s="402"/>
      <c r="P11" s="402"/>
      <c r="Q11" s="402"/>
      <c r="R11" s="402"/>
      <c r="S11" s="402"/>
      <c r="T11" s="402"/>
      <c r="U11" s="402"/>
      <c r="V11" s="402"/>
      <c r="W11" s="402"/>
      <c r="X11" s="402"/>
      <c r="Y11" s="534"/>
      <c r="Z11" s="3"/>
      <c r="AA11" s="3"/>
      <c r="AB11" s="3"/>
      <c r="AC11" s="3"/>
      <c r="AD11" s="3"/>
      <c r="AE11" s="3"/>
      <c r="AF11" s="3"/>
      <c r="AG11" s="3"/>
      <c r="AH11" s="3"/>
      <c r="AI11" s="3"/>
      <c r="AJ11" s="3"/>
      <c r="AK11" s="3"/>
      <c r="AL11" s="3"/>
      <c r="AM11" s="3"/>
      <c r="AN11" s="3"/>
      <c r="AO11" s="3"/>
      <c r="AP11" s="3"/>
      <c r="AQ11" s="3"/>
    </row>
    <row r="12" spans="1:43" ht="7.5" customHeight="1" x14ac:dyDescent="0.25">
      <c r="A12" s="3"/>
      <c r="B12" s="165"/>
      <c r="C12" s="3"/>
      <c r="D12" s="3"/>
      <c r="E12" s="3"/>
      <c r="F12" s="3"/>
      <c r="G12" s="3"/>
      <c r="H12" s="3"/>
      <c r="I12" s="3"/>
      <c r="J12" s="3"/>
      <c r="K12" s="3"/>
      <c r="L12" s="3"/>
      <c r="M12" s="3"/>
      <c r="N12" s="3"/>
      <c r="O12" s="3"/>
      <c r="P12" s="3"/>
      <c r="Q12" s="3"/>
      <c r="R12" s="3"/>
      <c r="S12" s="107"/>
      <c r="T12" s="107"/>
      <c r="U12" s="107"/>
      <c r="V12" s="107"/>
      <c r="W12" s="107"/>
      <c r="X12" s="107"/>
      <c r="Y12" s="107"/>
      <c r="Z12" s="3"/>
      <c r="AA12" s="3"/>
      <c r="AB12" s="3"/>
      <c r="AC12" s="3"/>
      <c r="AD12" s="3"/>
      <c r="AE12" s="3"/>
      <c r="AF12" s="3"/>
      <c r="AG12" s="3"/>
      <c r="AH12" s="3"/>
      <c r="AI12" s="3"/>
      <c r="AJ12" s="3"/>
      <c r="AK12" s="3"/>
      <c r="AL12" s="3"/>
      <c r="AM12" s="3"/>
      <c r="AN12" s="3"/>
      <c r="AO12" s="3"/>
      <c r="AP12" s="3"/>
      <c r="AQ12" s="3"/>
    </row>
    <row r="13" spans="1:43" ht="30" customHeight="1" x14ac:dyDescent="0.25">
      <c r="A13" s="3"/>
      <c r="B13" s="165"/>
      <c r="C13" s="3"/>
      <c r="D13" s="602" t="s">
        <v>428</v>
      </c>
      <c r="E13" s="443"/>
      <c r="F13" s="443"/>
      <c r="G13" s="443"/>
      <c r="H13" s="443"/>
      <c r="I13" s="443"/>
      <c r="J13" s="443"/>
      <c r="K13" s="443"/>
      <c r="L13" s="443"/>
      <c r="M13" s="443"/>
      <c r="N13" s="443"/>
      <c r="O13" s="443"/>
      <c r="P13" s="443"/>
      <c r="Q13" s="443"/>
      <c r="R13" s="443"/>
      <c r="S13" s="443"/>
      <c r="T13" s="443"/>
      <c r="U13" s="443"/>
      <c r="V13" s="443"/>
      <c r="W13" s="443"/>
      <c r="X13" s="443"/>
      <c r="Y13" s="404"/>
      <c r="Z13" s="3"/>
      <c r="AA13" s="3"/>
      <c r="AB13" s="3"/>
      <c r="AC13" s="3"/>
      <c r="AD13" s="3"/>
      <c r="AE13" s="3"/>
      <c r="AF13" s="3"/>
      <c r="AG13" s="3"/>
      <c r="AH13" s="3"/>
      <c r="AI13" s="3"/>
      <c r="AJ13" s="3"/>
      <c r="AK13" s="3"/>
      <c r="AL13" s="3"/>
      <c r="AM13" s="3"/>
      <c r="AN13" s="3"/>
      <c r="AO13" s="3"/>
      <c r="AP13" s="3"/>
      <c r="AQ13" s="3"/>
    </row>
    <row r="14" spans="1:43" x14ac:dyDescent="0.25">
      <c r="A14" s="3"/>
      <c r="B14" s="165"/>
      <c r="C14" s="111"/>
      <c r="D14" s="603" t="s">
        <v>429</v>
      </c>
      <c r="E14" s="443"/>
      <c r="F14" s="443"/>
      <c r="G14" s="443"/>
      <c r="H14" s="443"/>
      <c r="I14" s="443"/>
      <c r="J14" s="443"/>
      <c r="K14" s="443"/>
      <c r="L14" s="443"/>
      <c r="M14" s="443"/>
      <c r="N14" s="443"/>
      <c r="O14" s="404"/>
      <c r="P14" s="3"/>
      <c r="Q14" s="604" t="s">
        <v>406</v>
      </c>
      <c r="R14" s="443"/>
      <c r="S14" s="443"/>
      <c r="T14" s="443"/>
      <c r="U14" s="443"/>
      <c r="V14" s="443"/>
      <c r="W14" s="443"/>
      <c r="X14" s="443"/>
      <c r="Y14" s="404"/>
      <c r="Z14" s="3"/>
      <c r="AA14" s="3"/>
      <c r="AB14" s="3"/>
      <c r="AC14" s="3"/>
      <c r="AD14" s="3"/>
      <c r="AE14" s="3"/>
      <c r="AF14" s="3"/>
      <c r="AG14" s="3"/>
      <c r="AH14" s="3"/>
      <c r="AI14" s="3"/>
      <c r="AJ14" s="3"/>
      <c r="AK14" s="3"/>
      <c r="AL14" s="3"/>
      <c r="AM14" s="3"/>
      <c r="AN14" s="3"/>
      <c r="AO14" s="3"/>
      <c r="AP14" s="3"/>
      <c r="AQ14" s="3"/>
    </row>
    <row r="15" spans="1:43" ht="54.75" customHeight="1" x14ac:dyDescent="0.25">
      <c r="A15" s="3"/>
      <c r="B15" s="165"/>
      <c r="C15" s="111"/>
      <c r="D15" s="220" t="s">
        <v>430</v>
      </c>
      <c r="E15" s="401" t="s">
        <v>431</v>
      </c>
      <c r="F15" s="402"/>
      <c r="G15" s="402"/>
      <c r="H15" s="534"/>
      <c r="I15" s="403" t="s">
        <v>432</v>
      </c>
      <c r="J15" s="404"/>
      <c r="K15" s="401" t="s">
        <v>431</v>
      </c>
      <c r="L15" s="402"/>
      <c r="M15" s="534"/>
      <c r="N15" s="134" t="s">
        <v>433</v>
      </c>
      <c r="O15" s="54" t="s">
        <v>431</v>
      </c>
      <c r="P15" s="3"/>
      <c r="Q15" s="54" t="s">
        <v>119</v>
      </c>
      <c r="R15" s="221" t="s">
        <v>317</v>
      </c>
      <c r="S15" s="55" t="s">
        <v>434</v>
      </c>
      <c r="T15" s="54" t="s">
        <v>120</v>
      </c>
      <c r="U15" s="54" t="s">
        <v>319</v>
      </c>
      <c r="V15" s="167" t="s">
        <v>320</v>
      </c>
      <c r="W15" s="403" t="s">
        <v>411</v>
      </c>
      <c r="X15" s="443"/>
      <c r="Y15" s="404"/>
      <c r="Z15" s="3"/>
      <c r="AA15" s="3"/>
      <c r="AB15" s="3"/>
      <c r="AC15" s="3"/>
      <c r="AD15" s="3"/>
      <c r="AE15" s="3"/>
      <c r="AF15" s="3"/>
      <c r="AG15" s="3"/>
      <c r="AH15" s="3"/>
      <c r="AI15" s="3"/>
      <c r="AJ15" s="3"/>
      <c r="AK15" s="3"/>
      <c r="AL15" s="3"/>
      <c r="AM15" s="3"/>
      <c r="AN15" s="3"/>
      <c r="AO15" s="3"/>
      <c r="AP15" s="3"/>
      <c r="AQ15" s="3"/>
    </row>
    <row r="16" spans="1:43" ht="88.5" customHeight="1" x14ac:dyDescent="0.25">
      <c r="A16" s="3"/>
      <c r="B16" s="165"/>
      <c r="C16" s="3"/>
      <c r="D16" s="130"/>
      <c r="E16" s="606"/>
      <c r="F16" s="443"/>
      <c r="G16" s="443"/>
      <c r="H16" s="404"/>
      <c r="I16" s="406"/>
      <c r="J16" s="404"/>
      <c r="K16" s="405"/>
      <c r="L16" s="443"/>
      <c r="M16" s="404"/>
      <c r="N16" s="117"/>
      <c r="O16" s="147"/>
      <c r="P16" s="3"/>
      <c r="Q16" s="549" t="s">
        <v>435</v>
      </c>
      <c r="R16" s="549"/>
      <c r="S16" s="607" t="s">
        <v>436</v>
      </c>
      <c r="T16" s="549" t="s">
        <v>437</v>
      </c>
      <c r="U16" s="117" t="s">
        <v>438</v>
      </c>
      <c r="V16" s="117" t="s">
        <v>439</v>
      </c>
      <c r="W16" s="608" t="s">
        <v>440</v>
      </c>
      <c r="X16" s="564"/>
      <c r="Y16" s="545"/>
      <c r="Z16" s="3"/>
      <c r="AA16" s="3"/>
      <c r="AB16" s="3"/>
      <c r="AC16" s="3"/>
      <c r="AD16" s="3"/>
      <c r="AE16" s="3"/>
      <c r="AF16" s="3"/>
      <c r="AG16" s="3"/>
      <c r="AH16" s="3"/>
      <c r="AI16" s="3"/>
      <c r="AJ16" s="3"/>
      <c r="AK16" s="3"/>
      <c r="AL16" s="3"/>
      <c r="AM16" s="3"/>
      <c r="AN16" s="3"/>
      <c r="AO16" s="3"/>
      <c r="AP16" s="3"/>
      <c r="AQ16" s="3"/>
    </row>
    <row r="17" spans="1:60" ht="89.25" customHeight="1" x14ac:dyDescent="0.25">
      <c r="A17" s="3"/>
      <c r="B17" s="165"/>
      <c r="C17" s="3"/>
      <c r="D17" s="130"/>
      <c r="E17" s="606"/>
      <c r="F17" s="443"/>
      <c r="G17" s="443"/>
      <c r="H17" s="404"/>
      <c r="I17" s="406"/>
      <c r="J17" s="404"/>
      <c r="K17" s="405"/>
      <c r="L17" s="443"/>
      <c r="M17" s="404"/>
      <c r="N17" s="117"/>
      <c r="O17" s="147"/>
      <c r="P17" s="3"/>
      <c r="Q17" s="527"/>
      <c r="R17" s="527"/>
      <c r="S17" s="527"/>
      <c r="T17" s="527"/>
      <c r="U17" s="117" t="s">
        <v>441</v>
      </c>
      <c r="V17" s="117" t="s">
        <v>442</v>
      </c>
      <c r="W17" s="546"/>
      <c r="X17" s="383"/>
      <c r="Y17" s="547"/>
      <c r="Z17" s="107"/>
      <c r="AA17" s="107"/>
      <c r="AB17" s="107"/>
      <c r="AC17" s="107"/>
      <c r="AD17" s="107"/>
      <c r="AE17" s="107"/>
      <c r="AF17" s="107"/>
      <c r="AG17" s="107"/>
      <c r="AH17" s="107"/>
      <c r="AI17" s="107"/>
      <c r="AJ17" s="107"/>
      <c r="AK17" s="107"/>
      <c r="AL17" s="107"/>
      <c r="AM17" s="107"/>
      <c r="AN17" s="107"/>
      <c r="AO17" s="107"/>
      <c r="AP17" s="3"/>
      <c r="AQ17" s="3"/>
    </row>
    <row r="18" spans="1:60" ht="104.25" customHeight="1" x14ac:dyDescent="0.25">
      <c r="A18" s="3"/>
      <c r="B18" s="165"/>
      <c r="C18" s="3"/>
      <c r="D18" s="130"/>
      <c r="E18" s="609"/>
      <c r="F18" s="443"/>
      <c r="G18" s="443"/>
      <c r="H18" s="404"/>
      <c r="I18" s="406"/>
      <c r="J18" s="404"/>
      <c r="K18" s="405"/>
      <c r="L18" s="443"/>
      <c r="M18" s="404"/>
      <c r="N18" s="117"/>
      <c r="O18" s="147"/>
      <c r="P18" s="3"/>
      <c r="Q18" s="456"/>
      <c r="R18" s="456"/>
      <c r="S18" s="456"/>
      <c r="T18" s="456"/>
      <c r="U18" s="117"/>
      <c r="V18" s="117"/>
      <c r="W18" s="548"/>
      <c r="X18" s="402"/>
      <c r="Y18" s="534"/>
      <c r="Z18" s="107"/>
      <c r="AA18" s="107"/>
      <c r="AB18" s="107"/>
      <c r="AC18" s="107"/>
      <c r="AD18" s="107"/>
      <c r="AE18" s="107"/>
      <c r="AF18" s="107"/>
      <c r="AG18" s="107"/>
      <c r="AH18" s="107"/>
      <c r="AI18" s="107"/>
      <c r="AJ18" s="107"/>
      <c r="AK18" s="107"/>
      <c r="AL18" s="107"/>
      <c r="AM18" s="107"/>
      <c r="AN18" s="107"/>
      <c r="AO18" s="107"/>
      <c r="AP18" s="3"/>
      <c r="AQ18" s="3"/>
    </row>
    <row r="19" spans="1:60" ht="15" customHeight="1" x14ac:dyDescent="0.25">
      <c r="A19" s="3"/>
      <c r="B19" s="165"/>
      <c r="C19" s="3"/>
      <c r="D19" s="3"/>
      <c r="E19" s="3"/>
      <c r="F19" s="3"/>
      <c r="G19" s="3"/>
      <c r="H19" s="3"/>
      <c r="I19" s="3"/>
      <c r="J19" s="3"/>
      <c r="K19" s="3"/>
      <c r="L19" s="3"/>
      <c r="M19" s="3"/>
      <c r="N19" s="3"/>
      <c r="O19" s="3"/>
      <c r="P19" s="3"/>
      <c r="Q19" s="3"/>
      <c r="R19" s="3"/>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row>
    <row r="20" spans="1:60" x14ac:dyDescent="0.25">
      <c r="A20" s="3"/>
      <c r="B20" s="165"/>
      <c r="C20" s="620" t="s">
        <v>443</v>
      </c>
      <c r="D20" s="445"/>
      <c r="E20" s="445"/>
      <c r="F20" s="445"/>
      <c r="G20" s="445"/>
      <c r="H20" s="445"/>
      <c r="I20" s="445"/>
      <c r="J20" s="445"/>
      <c r="K20" s="445"/>
      <c r="L20" s="445"/>
      <c r="M20" s="445"/>
      <c r="N20" s="445"/>
      <c r="O20" s="445"/>
      <c r="P20" s="445"/>
      <c r="Q20" s="445"/>
      <c r="R20" s="445"/>
      <c r="S20" s="445"/>
      <c r="T20" s="445"/>
      <c r="U20" s="445"/>
      <c r="V20" s="445"/>
      <c r="W20" s="445"/>
      <c r="X20" s="445"/>
      <c r="Y20" s="446"/>
      <c r="Z20" s="107"/>
      <c r="AA20" s="613" t="s">
        <v>444</v>
      </c>
      <c r="AB20" s="443"/>
      <c r="AC20" s="443"/>
      <c r="AD20" s="443"/>
      <c r="AE20" s="443"/>
      <c r="AF20" s="443"/>
      <c r="AG20" s="443"/>
      <c r="AH20" s="443"/>
      <c r="AI20" s="443"/>
      <c r="AJ20" s="443"/>
      <c r="AK20" s="443"/>
      <c r="AL20" s="443"/>
      <c r="AM20" s="443"/>
      <c r="AN20" s="404"/>
      <c r="AO20" s="107"/>
      <c r="AP20" s="114"/>
      <c r="AQ20" s="114"/>
      <c r="AR20" s="114"/>
      <c r="AS20" s="114"/>
      <c r="AT20" s="114"/>
      <c r="AU20" s="114"/>
      <c r="AV20" s="107"/>
      <c r="AW20" s="114"/>
      <c r="AX20" s="114"/>
      <c r="AY20" s="114"/>
      <c r="AZ20" s="114"/>
      <c r="BA20" s="114"/>
      <c r="BB20" s="114"/>
      <c r="BC20" s="114"/>
      <c r="BD20" s="114"/>
      <c r="BE20" s="114"/>
      <c r="BF20" s="114"/>
      <c r="BG20" s="114"/>
      <c r="BH20" s="107"/>
    </row>
    <row r="21" spans="1:60" ht="6" customHeight="1" x14ac:dyDescent="0.25">
      <c r="A21" s="3"/>
      <c r="B21" s="165"/>
      <c r="C21" s="3"/>
      <c r="D21" s="107"/>
      <c r="E21" s="107"/>
      <c r="F21" s="107"/>
      <c r="G21" s="107"/>
      <c r="H21" s="107"/>
      <c r="I21" s="107"/>
      <c r="J21" s="107"/>
      <c r="K21" s="107"/>
      <c r="L21" s="107"/>
      <c r="M21" s="107"/>
      <c r="N21" s="107"/>
      <c r="O21" s="107"/>
      <c r="P21" s="107"/>
      <c r="Q21" s="107"/>
      <c r="R21" s="107"/>
      <c r="S21" s="107"/>
      <c r="T21" s="107"/>
      <c r="U21" s="107"/>
      <c r="V21" s="107"/>
      <c r="W21" s="107"/>
      <c r="X21" s="107"/>
      <c r="Y21" s="107"/>
      <c r="Z21" s="114"/>
      <c r="AA21" s="3"/>
      <c r="AB21" s="3"/>
      <c r="AC21" s="3"/>
      <c r="AD21" s="3"/>
      <c r="AE21" s="3"/>
      <c r="AF21" s="3"/>
      <c r="AG21" s="3"/>
      <c r="AH21" s="3"/>
      <c r="AI21" s="3"/>
      <c r="AJ21" s="3"/>
      <c r="AK21" s="3"/>
      <c r="AL21" s="3"/>
      <c r="AM21" s="3"/>
      <c r="AN21" s="3"/>
      <c r="AO21" s="114"/>
      <c r="AP21" s="3"/>
      <c r="AQ21" s="3"/>
      <c r="AR21" s="3"/>
      <c r="AS21" s="3"/>
      <c r="AT21" s="3"/>
      <c r="AU21" s="3"/>
      <c r="AV21" s="107"/>
      <c r="AW21" s="121"/>
      <c r="AX21" s="121"/>
      <c r="AY21" s="121"/>
      <c r="AZ21" s="121"/>
      <c r="BA21" s="121"/>
      <c r="BB21" s="121"/>
      <c r="BC21" s="121"/>
      <c r="BD21" s="121"/>
      <c r="BE21" s="121"/>
      <c r="BF21" s="121"/>
      <c r="BG21" s="121"/>
      <c r="BH21" s="107"/>
    </row>
    <row r="22" spans="1:60" ht="24.75" customHeight="1" x14ac:dyDescent="0.25">
      <c r="A22" s="3"/>
      <c r="B22" s="165"/>
      <c r="C22" s="3"/>
      <c r="D22" s="612" t="s">
        <v>445</v>
      </c>
      <c r="E22" s="564"/>
      <c r="F22" s="564"/>
      <c r="G22" s="545"/>
      <c r="H22" s="615" t="s">
        <v>446</v>
      </c>
      <c r="I22" s="443"/>
      <c r="J22" s="443"/>
      <c r="K22" s="443"/>
      <c r="L22" s="443"/>
      <c r="M22" s="443"/>
      <c r="N22" s="443"/>
      <c r="O22" s="443"/>
      <c r="P22" s="443"/>
      <c r="Q22" s="404"/>
      <c r="R22" s="612" t="s">
        <v>447</v>
      </c>
      <c r="S22" s="564"/>
      <c r="T22" s="564"/>
      <c r="U22" s="564"/>
      <c r="V22" s="564"/>
      <c r="W22" s="564"/>
      <c r="X22" s="564"/>
      <c r="Y22" s="545"/>
      <c r="Z22" s="114"/>
      <c r="AA22" s="614" t="s">
        <v>448</v>
      </c>
      <c r="AB22" s="404"/>
      <c r="AC22" s="614" t="s">
        <v>449</v>
      </c>
      <c r="AD22" s="443"/>
      <c r="AE22" s="404"/>
      <c r="AF22" s="222" t="s">
        <v>450</v>
      </c>
      <c r="AG22" s="614" t="s">
        <v>451</v>
      </c>
      <c r="AH22" s="404"/>
      <c r="AI22" s="222" t="s">
        <v>233</v>
      </c>
      <c r="AJ22" s="614" t="s">
        <v>202</v>
      </c>
      <c r="AK22" s="404"/>
      <c r="AL22" s="222" t="s">
        <v>452</v>
      </c>
      <c r="AM22" s="222" t="s">
        <v>146</v>
      </c>
      <c r="AN22" s="222" t="s">
        <v>453</v>
      </c>
      <c r="AO22" s="114"/>
      <c r="AP22" s="120"/>
      <c r="AQ22" s="120"/>
      <c r="AR22" s="120"/>
      <c r="AS22" s="120"/>
      <c r="AT22" s="120"/>
      <c r="AU22" s="120"/>
      <c r="AV22" s="107"/>
      <c r="AW22" s="121"/>
      <c r="AX22" s="121"/>
      <c r="AY22" s="121"/>
      <c r="AZ22" s="121"/>
      <c r="BA22" s="121"/>
      <c r="BB22" s="121"/>
      <c r="BC22" s="121"/>
      <c r="BD22" s="121"/>
      <c r="BE22" s="121"/>
      <c r="BF22" s="121"/>
      <c r="BG22" s="121"/>
      <c r="BH22" s="107"/>
    </row>
    <row r="23" spans="1:60" ht="15" customHeight="1" x14ac:dyDescent="0.25">
      <c r="A23" s="3"/>
      <c r="B23" s="165"/>
      <c r="C23" s="3"/>
      <c r="D23" s="548"/>
      <c r="E23" s="402"/>
      <c r="F23" s="402"/>
      <c r="G23" s="534"/>
      <c r="H23" s="616" t="s">
        <v>454</v>
      </c>
      <c r="I23" s="618" t="s">
        <v>455</v>
      </c>
      <c r="J23" s="545"/>
      <c r="K23" s="611" t="s">
        <v>456</v>
      </c>
      <c r="L23" s="443"/>
      <c r="M23" s="404"/>
      <c r="N23" s="619" t="s">
        <v>457</v>
      </c>
      <c r="O23" s="619" t="s">
        <v>458</v>
      </c>
      <c r="P23" s="624" t="s">
        <v>459</v>
      </c>
      <c r="Q23" s="545"/>
      <c r="R23" s="548"/>
      <c r="S23" s="402"/>
      <c r="T23" s="402"/>
      <c r="U23" s="402"/>
      <c r="V23" s="402"/>
      <c r="W23" s="402"/>
      <c r="X23" s="402"/>
      <c r="Y23" s="534"/>
      <c r="Z23" s="114"/>
      <c r="AA23" s="605" t="s">
        <v>460</v>
      </c>
      <c r="AB23" s="545"/>
      <c r="AC23" s="605" t="str">
        <f>IF(AA23="Aceptar el riesgo","No aplica","SI")</f>
        <v>No aplica</v>
      </c>
      <c r="AD23" s="564"/>
      <c r="AE23" s="545"/>
      <c r="AF23" s="549"/>
      <c r="AG23" s="608"/>
      <c r="AH23" s="545"/>
      <c r="AI23" s="621"/>
      <c r="AJ23" s="622"/>
      <c r="AK23" s="545"/>
      <c r="AL23" s="621"/>
      <c r="AM23" s="621"/>
      <c r="AN23" s="621"/>
      <c r="AO23" s="114"/>
      <c r="AP23" s="120"/>
      <c r="AQ23" s="120"/>
      <c r="AR23" s="120"/>
      <c r="AS23" s="120"/>
      <c r="AT23" s="120"/>
      <c r="AU23" s="120"/>
      <c r="AV23" s="114"/>
      <c r="AW23" s="121"/>
      <c r="AX23" s="121"/>
      <c r="AY23" s="121"/>
      <c r="AZ23" s="121"/>
      <c r="BA23" s="121"/>
      <c r="BB23" s="121"/>
      <c r="BC23" s="121"/>
      <c r="BD23" s="121"/>
      <c r="BE23" s="121"/>
      <c r="BF23" s="121"/>
      <c r="BG23" s="121"/>
      <c r="BH23" s="114"/>
    </row>
    <row r="24" spans="1:60" ht="46.5" customHeight="1" x14ac:dyDescent="0.25">
      <c r="A24" s="3"/>
      <c r="B24" s="165"/>
      <c r="C24" s="3"/>
      <c r="D24" s="223" t="s">
        <v>461</v>
      </c>
      <c r="E24" s="223" t="s">
        <v>462</v>
      </c>
      <c r="F24" s="610" t="s">
        <v>252</v>
      </c>
      <c r="G24" s="545"/>
      <c r="H24" s="617"/>
      <c r="I24" s="548"/>
      <c r="J24" s="534"/>
      <c r="K24" s="611" t="s">
        <v>463</v>
      </c>
      <c r="L24" s="404"/>
      <c r="M24" s="224" t="s">
        <v>464</v>
      </c>
      <c r="N24" s="456"/>
      <c r="O24" s="456"/>
      <c r="P24" s="548"/>
      <c r="Q24" s="534"/>
      <c r="R24" s="566" t="s">
        <v>461</v>
      </c>
      <c r="S24" s="404"/>
      <c r="T24" s="566" t="s">
        <v>70</v>
      </c>
      <c r="U24" s="404"/>
      <c r="V24" s="566" t="s">
        <v>252</v>
      </c>
      <c r="W24" s="443"/>
      <c r="X24" s="443"/>
      <c r="Y24" s="404"/>
      <c r="Z24" s="114"/>
      <c r="AA24" s="546"/>
      <c r="AB24" s="547"/>
      <c r="AC24" s="546"/>
      <c r="AD24" s="383"/>
      <c r="AE24" s="547"/>
      <c r="AF24" s="527"/>
      <c r="AG24" s="546"/>
      <c r="AH24" s="547"/>
      <c r="AI24" s="527"/>
      <c r="AJ24" s="546"/>
      <c r="AK24" s="547"/>
      <c r="AL24" s="527"/>
      <c r="AM24" s="527"/>
      <c r="AN24" s="527"/>
      <c r="AO24" s="114"/>
      <c r="AP24" s="50"/>
      <c r="AQ24" s="50"/>
      <c r="AR24" s="50"/>
      <c r="AS24" s="50"/>
      <c r="AT24" s="50"/>
      <c r="AU24" s="50"/>
      <c r="AV24" s="114"/>
      <c r="AW24" s="121"/>
      <c r="AX24" s="121"/>
      <c r="AY24" s="121"/>
      <c r="AZ24" s="121"/>
      <c r="BA24" s="121"/>
      <c r="BB24" s="121"/>
      <c r="BC24" s="121"/>
      <c r="BD24" s="121"/>
      <c r="BE24" s="121"/>
      <c r="BF24" s="121"/>
      <c r="BG24" s="121"/>
      <c r="BH24" s="114"/>
    </row>
    <row r="25" spans="1:60" ht="15" customHeight="1" x14ac:dyDescent="0.25">
      <c r="A25" s="3"/>
      <c r="B25" s="165"/>
      <c r="C25" s="3"/>
      <c r="D25" s="629" t="s">
        <v>465</v>
      </c>
      <c r="E25" s="629" t="s">
        <v>466</v>
      </c>
      <c r="F25" s="605"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545"/>
      <c r="H25" s="626" t="s">
        <v>467</v>
      </c>
      <c r="I25" s="627" t="str">
        <f>G62</f>
        <v>Fuerte</v>
      </c>
      <c r="J25" s="545"/>
      <c r="K25" s="608" t="s">
        <v>468</v>
      </c>
      <c r="L25" s="545"/>
      <c r="M25" s="623" t="str">
        <f>IF(K25="El control se ejecuta de manera consistente por parte del responsable","Fuerte",IF(K25="El control se ejecuta algunas veces por parte del responsable.","Moderado","Débil"))</f>
        <v>Fuerte</v>
      </c>
      <c r="N25" s="623"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Fuerte</v>
      </c>
      <c r="O25" s="623" t="str">
        <f>IF(N25="Fuerte","NO","SI")</f>
        <v>NO</v>
      </c>
      <c r="P25" s="605" t="str">
        <f>G65</f>
        <v>Fuerte</v>
      </c>
      <c r="Q25" s="545"/>
      <c r="R25" s="605" t="s">
        <v>465</v>
      </c>
      <c r="S25" s="545"/>
      <c r="T25" s="605" t="s">
        <v>469</v>
      </c>
      <c r="U25" s="545"/>
      <c r="V25" s="605"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564"/>
      <c r="X25" s="564"/>
      <c r="Y25" s="545"/>
      <c r="Z25" s="114"/>
      <c r="AA25" s="546"/>
      <c r="AB25" s="547"/>
      <c r="AC25" s="546"/>
      <c r="AD25" s="383"/>
      <c r="AE25" s="547"/>
      <c r="AF25" s="527"/>
      <c r="AG25" s="546"/>
      <c r="AH25" s="547"/>
      <c r="AI25" s="527"/>
      <c r="AJ25" s="546"/>
      <c r="AK25" s="547"/>
      <c r="AL25" s="527"/>
      <c r="AM25" s="527"/>
      <c r="AN25" s="527"/>
      <c r="AO25" s="114"/>
      <c r="AP25" s="114"/>
      <c r="AQ25" s="114"/>
      <c r="AR25" s="114"/>
      <c r="AS25" s="114"/>
      <c r="AT25" s="114"/>
      <c r="AU25" s="114"/>
      <c r="AV25" s="114"/>
      <c r="AW25" s="121"/>
      <c r="AX25" s="121"/>
      <c r="AY25" s="121"/>
      <c r="AZ25" s="121"/>
      <c r="BA25" s="121"/>
      <c r="BB25" s="121"/>
      <c r="BC25" s="121"/>
      <c r="BD25" s="121"/>
      <c r="BE25" s="121"/>
      <c r="BF25" s="121"/>
      <c r="BG25" s="121"/>
      <c r="BH25" s="114"/>
    </row>
    <row r="26" spans="1:60" ht="75" customHeight="1" x14ac:dyDescent="0.25">
      <c r="A26" s="3"/>
      <c r="B26" s="165"/>
      <c r="C26" s="3"/>
      <c r="D26" s="527"/>
      <c r="E26" s="527"/>
      <c r="F26" s="546"/>
      <c r="G26" s="547"/>
      <c r="H26" s="527"/>
      <c r="I26" s="546"/>
      <c r="J26" s="547"/>
      <c r="K26" s="546"/>
      <c r="L26" s="547"/>
      <c r="M26" s="527"/>
      <c r="N26" s="527"/>
      <c r="O26" s="527"/>
      <c r="P26" s="546"/>
      <c r="Q26" s="547"/>
      <c r="R26" s="546"/>
      <c r="S26" s="547"/>
      <c r="T26" s="546"/>
      <c r="U26" s="547"/>
      <c r="V26" s="546"/>
      <c r="W26" s="383"/>
      <c r="X26" s="383"/>
      <c r="Y26" s="547"/>
      <c r="Z26" s="114"/>
      <c r="AA26" s="548"/>
      <c r="AB26" s="534"/>
      <c r="AC26" s="548"/>
      <c r="AD26" s="402"/>
      <c r="AE26" s="534"/>
      <c r="AF26" s="456"/>
      <c r="AG26" s="548"/>
      <c r="AH26" s="534"/>
      <c r="AI26" s="456"/>
      <c r="AJ26" s="548"/>
      <c r="AK26" s="534"/>
      <c r="AL26" s="456"/>
      <c r="AM26" s="456"/>
      <c r="AN26" s="456"/>
      <c r="AO26" s="114"/>
      <c r="AP26" s="114"/>
      <c r="AQ26" s="114"/>
      <c r="AR26" s="114"/>
      <c r="AS26" s="114"/>
      <c r="AT26" s="114"/>
      <c r="AU26" s="114"/>
      <c r="AV26" s="114"/>
      <c r="AW26" s="121"/>
      <c r="AX26" s="121"/>
      <c r="AY26" s="121"/>
      <c r="AZ26" s="121"/>
      <c r="BA26" s="121"/>
      <c r="BB26" s="121"/>
      <c r="BC26" s="121"/>
      <c r="BD26" s="121"/>
      <c r="BE26" s="121"/>
      <c r="BF26" s="121"/>
      <c r="BG26" s="121"/>
      <c r="BH26" s="114"/>
    </row>
    <row r="27" spans="1:60" ht="33.75" customHeight="1" x14ac:dyDescent="0.25">
      <c r="A27" s="3"/>
      <c r="B27" s="165"/>
      <c r="C27" s="3"/>
      <c r="D27" s="527"/>
      <c r="E27" s="527"/>
      <c r="F27" s="546"/>
      <c r="G27" s="547"/>
      <c r="H27" s="527"/>
      <c r="I27" s="546"/>
      <c r="J27" s="547"/>
      <c r="K27" s="546"/>
      <c r="L27" s="547"/>
      <c r="M27" s="527"/>
      <c r="N27" s="527"/>
      <c r="O27" s="527"/>
      <c r="P27" s="546"/>
      <c r="Q27" s="547"/>
      <c r="R27" s="546"/>
      <c r="S27" s="547"/>
      <c r="T27" s="546"/>
      <c r="U27" s="547"/>
      <c r="V27" s="546"/>
      <c r="W27" s="383"/>
      <c r="X27" s="383"/>
      <c r="Y27" s="547"/>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row>
    <row r="28" spans="1:60" ht="133.5" customHeight="1" x14ac:dyDescent="0.25">
      <c r="A28" s="3"/>
      <c r="B28" s="165"/>
      <c r="C28" s="3"/>
      <c r="D28" s="456"/>
      <c r="E28" s="456"/>
      <c r="F28" s="548"/>
      <c r="G28" s="534"/>
      <c r="H28" s="456"/>
      <c r="I28" s="548"/>
      <c r="J28" s="534"/>
      <c r="K28" s="548"/>
      <c r="L28" s="534"/>
      <c r="M28" s="456"/>
      <c r="N28" s="456"/>
      <c r="O28" s="456"/>
      <c r="P28" s="546"/>
      <c r="Q28" s="547"/>
      <c r="R28" s="548"/>
      <c r="S28" s="534"/>
      <c r="T28" s="548"/>
      <c r="U28" s="534"/>
      <c r="V28" s="548"/>
      <c r="W28" s="402"/>
      <c r="X28" s="402"/>
      <c r="Y28" s="53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row>
    <row r="29" spans="1:60" ht="48" customHeight="1" x14ac:dyDescent="0.25">
      <c r="A29" s="3"/>
      <c r="B29" s="165"/>
      <c r="C29" s="3"/>
      <c r="D29" s="3"/>
      <c r="E29" s="3"/>
      <c r="F29" s="3"/>
      <c r="G29" s="3"/>
      <c r="H29" s="626" t="s">
        <v>470</v>
      </c>
      <c r="I29" s="627" t="str">
        <f>I62</f>
        <v>Moderado</v>
      </c>
      <c r="J29" s="545"/>
      <c r="K29" s="608" t="s">
        <v>468</v>
      </c>
      <c r="L29" s="545"/>
      <c r="M29" s="623" t="str">
        <f>IF(K29="El control se ejecuta de manera consistente por parte del responsable","Fuerte",IF(K29="El control se ejecuta algunas veces por parte del responsable.","Moderado","Débil"))</f>
        <v>Fuerte</v>
      </c>
      <c r="N29" s="623"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Moderado</v>
      </c>
      <c r="O29" s="623" t="str">
        <f>IF(N29="Fuerte","NO","SI")</f>
        <v>SI</v>
      </c>
      <c r="P29" s="546"/>
      <c r="Q29" s="547"/>
      <c r="R29" s="107"/>
      <c r="S29" s="107"/>
      <c r="T29" s="107"/>
      <c r="U29" s="107"/>
      <c r="V29" s="107"/>
      <c r="W29" s="107"/>
      <c r="X29" s="107"/>
      <c r="Y29" s="107"/>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row>
    <row r="30" spans="1:60" ht="48" customHeight="1" x14ac:dyDescent="0.25">
      <c r="A30" s="3"/>
      <c r="B30" s="165"/>
      <c r="C30" s="3"/>
      <c r="D30" s="3"/>
      <c r="E30" s="3"/>
      <c r="F30" s="3"/>
      <c r="G30" s="3"/>
      <c r="H30" s="527"/>
      <c r="I30" s="546"/>
      <c r="J30" s="547"/>
      <c r="K30" s="546"/>
      <c r="L30" s="547"/>
      <c r="M30" s="527"/>
      <c r="N30" s="527"/>
      <c r="O30" s="527"/>
      <c r="P30" s="546"/>
      <c r="Q30" s="547"/>
      <c r="R30" s="107"/>
      <c r="S30" s="107"/>
      <c r="T30" s="107"/>
      <c r="U30" s="107"/>
      <c r="V30" s="107"/>
      <c r="W30" s="107"/>
      <c r="X30" s="107"/>
      <c r="Y30" s="107"/>
      <c r="Z30" s="3"/>
      <c r="AA30" s="3"/>
      <c r="AB30" s="3"/>
      <c r="AC30" s="3"/>
      <c r="AD30" s="3"/>
      <c r="AE30" s="3"/>
      <c r="AF30" s="3"/>
      <c r="AG30" s="3"/>
      <c r="AH30" s="3"/>
      <c r="AI30" s="3"/>
      <c r="AJ30" s="3"/>
      <c r="AK30" s="3"/>
      <c r="AL30" s="3"/>
      <c r="AM30" s="3"/>
      <c r="AN30" s="3"/>
      <c r="AO30" s="3"/>
      <c r="AP30" s="114"/>
      <c r="AQ30" s="114"/>
      <c r="AR30" s="114"/>
      <c r="AS30" s="114"/>
      <c r="AT30" s="114"/>
      <c r="AU30" s="114"/>
      <c r="AV30" s="114"/>
      <c r="AW30" s="114"/>
      <c r="AX30" s="114"/>
      <c r="AY30" s="114"/>
      <c r="AZ30" s="114"/>
      <c r="BA30" s="114"/>
      <c r="BB30" s="114"/>
      <c r="BC30" s="114"/>
      <c r="BD30" s="114"/>
      <c r="BE30" s="114"/>
      <c r="BF30" s="114"/>
      <c r="BG30" s="114"/>
      <c r="BH30" s="114"/>
    </row>
    <row r="31" spans="1:60" ht="48" customHeight="1" x14ac:dyDescent="0.25">
      <c r="A31" s="3"/>
      <c r="B31" s="165"/>
      <c r="C31" s="3"/>
      <c r="D31" s="3"/>
      <c r="E31" s="3"/>
      <c r="F31" s="3"/>
      <c r="G31" s="3"/>
      <c r="H31" s="527"/>
      <c r="I31" s="546"/>
      <c r="J31" s="547"/>
      <c r="K31" s="546"/>
      <c r="L31" s="547"/>
      <c r="M31" s="527"/>
      <c r="N31" s="527"/>
      <c r="O31" s="527"/>
      <c r="P31" s="546"/>
      <c r="Q31" s="547"/>
      <c r="R31" s="107"/>
      <c r="S31" s="107"/>
      <c r="T31" s="107"/>
      <c r="U31" s="107"/>
      <c r="V31" s="107"/>
      <c r="W31" s="107"/>
      <c r="X31" s="107"/>
      <c r="Y31" s="107"/>
      <c r="Z31" s="3"/>
      <c r="AA31" s="3"/>
      <c r="AB31" s="3"/>
      <c r="AC31" s="3"/>
      <c r="AD31" s="3"/>
      <c r="AE31" s="3"/>
      <c r="AF31" s="3"/>
      <c r="AG31" s="3"/>
      <c r="AH31" s="3"/>
      <c r="AI31" s="3"/>
      <c r="AJ31" s="3"/>
      <c r="AK31" s="3"/>
      <c r="AL31" s="3"/>
      <c r="AM31" s="3"/>
      <c r="AN31" s="3"/>
      <c r="AO31" s="3"/>
      <c r="AP31" s="114"/>
      <c r="AQ31" s="114"/>
      <c r="AR31" s="114"/>
      <c r="AS31" s="114"/>
      <c r="AT31" s="114"/>
      <c r="AU31" s="114"/>
      <c r="AV31" s="114"/>
      <c r="AW31" s="114"/>
      <c r="AX31" s="114"/>
      <c r="AY31" s="114"/>
      <c r="AZ31" s="114"/>
      <c r="BA31" s="114"/>
      <c r="BB31" s="114"/>
      <c r="BC31" s="114"/>
      <c r="BD31" s="114"/>
      <c r="BE31" s="114"/>
      <c r="BF31" s="114"/>
      <c r="BG31" s="114"/>
      <c r="BH31" s="114"/>
    </row>
    <row r="32" spans="1:60" ht="75" customHeight="1" x14ac:dyDescent="0.25">
      <c r="A32" s="3"/>
      <c r="B32" s="165"/>
      <c r="C32" s="3"/>
      <c r="D32" s="3"/>
      <c r="E32" s="3"/>
      <c r="F32" s="3"/>
      <c r="G32" s="3"/>
      <c r="H32" s="456"/>
      <c r="I32" s="548"/>
      <c r="J32" s="534"/>
      <c r="K32" s="548"/>
      <c r="L32" s="534"/>
      <c r="M32" s="456"/>
      <c r="N32" s="456"/>
      <c r="O32" s="456"/>
      <c r="P32" s="546"/>
      <c r="Q32" s="547"/>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row>
    <row r="33" spans="1:60" ht="37.5" customHeight="1" x14ac:dyDescent="0.25">
      <c r="A33" s="3"/>
      <c r="B33" s="165"/>
      <c r="C33" s="3"/>
      <c r="D33" s="3"/>
      <c r="E33" s="3"/>
      <c r="F33" s="3"/>
      <c r="G33" s="3"/>
      <c r="H33" s="607"/>
      <c r="I33" s="627">
        <f>K62</f>
        <v>0</v>
      </c>
      <c r="J33" s="545"/>
      <c r="K33" s="608"/>
      <c r="L33" s="545"/>
      <c r="M33" s="623" t="str">
        <f>IF(K33="El control se ejecuta de manera consistente por parte del responsable","Fuerte",IF(K33="El control se ejecuta algunas veces por parte del responsable.","Moderado","Débil"))</f>
        <v>Débil</v>
      </c>
      <c r="N33" s="623"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623" t="str">
        <f>IF(N33="Fuerte","NO","SI")</f>
        <v>SI</v>
      </c>
      <c r="P33" s="546"/>
      <c r="Q33" s="547"/>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row>
    <row r="34" spans="1:60" ht="37.5" customHeight="1" x14ac:dyDescent="0.25">
      <c r="A34" s="3"/>
      <c r="B34" s="165"/>
      <c r="C34" s="3"/>
      <c r="D34" s="3"/>
      <c r="E34" s="3"/>
      <c r="F34" s="3"/>
      <c r="G34" s="3"/>
      <c r="H34" s="527"/>
      <c r="I34" s="546"/>
      <c r="J34" s="547"/>
      <c r="K34" s="546"/>
      <c r="L34" s="547"/>
      <c r="M34" s="527"/>
      <c r="N34" s="527"/>
      <c r="O34" s="527"/>
      <c r="P34" s="546"/>
      <c r="Q34" s="547"/>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row>
    <row r="35" spans="1:60" ht="37.5" customHeight="1" x14ac:dyDescent="0.25">
      <c r="A35" s="3"/>
      <c r="B35" s="165"/>
      <c r="C35" s="3"/>
      <c r="D35" s="3"/>
      <c r="E35" s="3"/>
      <c r="F35" s="3"/>
      <c r="G35" s="3"/>
      <c r="H35" s="527"/>
      <c r="I35" s="546"/>
      <c r="J35" s="547"/>
      <c r="K35" s="546"/>
      <c r="L35" s="547"/>
      <c r="M35" s="527"/>
      <c r="N35" s="527"/>
      <c r="O35" s="527"/>
      <c r="P35" s="546"/>
      <c r="Q35" s="547"/>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row>
    <row r="36" spans="1:60" ht="37.5" customHeight="1" x14ac:dyDescent="0.25">
      <c r="A36" s="3"/>
      <c r="B36" s="165"/>
      <c r="C36" s="3"/>
      <c r="D36" s="3"/>
      <c r="E36" s="3"/>
      <c r="F36" s="3"/>
      <c r="G36" s="3"/>
      <c r="H36" s="456"/>
      <c r="I36" s="548"/>
      <c r="J36" s="534"/>
      <c r="K36" s="548"/>
      <c r="L36" s="534"/>
      <c r="M36" s="456"/>
      <c r="N36" s="456"/>
      <c r="O36" s="456"/>
      <c r="P36" s="548"/>
      <c r="Q36" s="534"/>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row>
    <row r="37" spans="1:60" ht="15" customHeight="1" x14ac:dyDescent="0.25">
      <c r="A37" s="3"/>
      <c r="B37" s="165"/>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row>
    <row r="38" spans="1:60" ht="15" customHeight="1" x14ac:dyDescent="0.25">
      <c r="A38" s="3"/>
      <c r="B38" s="165"/>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row>
    <row r="39" spans="1:60" ht="15.75" customHeight="1" x14ac:dyDescent="0.25">
      <c r="A39" s="3"/>
      <c r="B39" s="165"/>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row>
    <row r="40" spans="1:60" ht="15" customHeight="1" x14ac:dyDescent="0.25">
      <c r="A40" s="3"/>
      <c r="B40" s="165"/>
      <c r="C40" s="3"/>
      <c r="D40" s="3"/>
      <c r="E40" s="3"/>
      <c r="F40" s="3"/>
      <c r="G40" s="3"/>
      <c r="H40" s="3"/>
      <c r="I40" s="3"/>
      <c r="J40" s="3"/>
      <c r="K40" s="3"/>
      <c r="L40" s="3"/>
      <c r="M40" s="630" t="s">
        <v>471</v>
      </c>
      <c r="N40" s="631"/>
      <c r="O40" s="631"/>
      <c r="P40" s="631"/>
      <c r="Q40" s="632"/>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row>
    <row r="41" spans="1:60" ht="15" customHeight="1" x14ac:dyDescent="0.25">
      <c r="A41" s="3"/>
      <c r="B41" s="165"/>
      <c r="C41" s="3"/>
      <c r="D41" s="556" t="s">
        <v>472</v>
      </c>
      <c r="E41" s="443"/>
      <c r="F41" s="443"/>
      <c r="G41" s="443"/>
      <c r="H41" s="443"/>
      <c r="I41" s="443"/>
      <c r="J41" s="443"/>
      <c r="K41" s="404"/>
      <c r="L41" s="3"/>
      <c r="M41" s="633"/>
      <c r="N41" s="402"/>
      <c r="O41" s="402"/>
      <c r="P41" s="402"/>
      <c r="Q41" s="634"/>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row>
    <row r="42" spans="1:60" ht="15" customHeight="1" x14ac:dyDescent="0.25">
      <c r="A42" s="3"/>
      <c r="B42" s="165"/>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row>
    <row r="43" spans="1:60" ht="15" customHeight="1" x14ac:dyDescent="0.25">
      <c r="A43" s="3"/>
      <c r="B43" s="165"/>
      <c r="C43" s="3"/>
      <c r="D43" s="3"/>
      <c r="E43" s="3"/>
      <c r="F43" s="403" t="s">
        <v>473</v>
      </c>
      <c r="G43" s="404"/>
      <c r="H43" s="403" t="s">
        <v>474</v>
      </c>
      <c r="I43" s="404"/>
      <c r="J43" s="403" t="s">
        <v>475</v>
      </c>
      <c r="K43" s="404"/>
      <c r="L43" s="3"/>
      <c r="M43" s="559" t="s">
        <v>476</v>
      </c>
      <c r="N43" s="559" t="s">
        <v>477</v>
      </c>
      <c r="O43" s="559" t="s">
        <v>478</v>
      </c>
      <c r="P43" s="559" t="s">
        <v>479</v>
      </c>
      <c r="Q43" s="559" t="s">
        <v>480</v>
      </c>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row>
    <row r="44" spans="1:60" ht="15.75" customHeight="1" x14ac:dyDescent="0.25">
      <c r="A44" s="3"/>
      <c r="B44" s="165"/>
      <c r="C44" s="3"/>
      <c r="D44" s="54" t="s">
        <v>481</v>
      </c>
      <c r="E44" s="54" t="s">
        <v>482</v>
      </c>
      <c r="F44" s="54" t="s">
        <v>483</v>
      </c>
      <c r="G44" s="54" t="s">
        <v>484</v>
      </c>
      <c r="H44" s="54" t="s">
        <v>483</v>
      </c>
      <c r="I44" s="54" t="s">
        <v>484</v>
      </c>
      <c r="J44" s="54" t="s">
        <v>483</v>
      </c>
      <c r="K44" s="54" t="s">
        <v>484</v>
      </c>
      <c r="L44" s="3"/>
      <c r="M44" s="527"/>
      <c r="N44" s="527"/>
      <c r="O44" s="527"/>
      <c r="P44" s="527"/>
      <c r="Q44" s="527"/>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row>
    <row r="45" spans="1:60" ht="15.75" customHeight="1" x14ac:dyDescent="0.25">
      <c r="A45" s="3"/>
      <c r="B45" s="165"/>
      <c r="C45" s="3"/>
      <c r="D45" s="629" t="s">
        <v>485</v>
      </c>
      <c r="E45" s="607" t="s">
        <v>486</v>
      </c>
      <c r="F45" s="549" t="s">
        <v>289</v>
      </c>
      <c r="G45" s="623">
        <f>IF(F45=[2]Listas!$S$2,15,IF(F45=[2]Listas!$S$3,0,""))</f>
        <v>15</v>
      </c>
      <c r="H45" s="549" t="s">
        <v>289</v>
      </c>
      <c r="I45" s="623">
        <f>IF(H45=[2]Listas!$S$2,15,IF(H45=[2]Listas!$S$3,0,""))</f>
        <v>15</v>
      </c>
      <c r="J45" s="549"/>
      <c r="K45" s="623" t="str">
        <f>IF(J45=[2]Listas!$S$2,15,IF(J45=[2]Listas!$S$3,0,""))</f>
        <v/>
      </c>
      <c r="L45" s="3"/>
      <c r="M45" s="456"/>
      <c r="N45" s="456"/>
      <c r="O45" s="456"/>
      <c r="P45" s="456"/>
      <c r="Q45" s="456"/>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row>
    <row r="46" spans="1:60" ht="37.5" customHeight="1" x14ac:dyDescent="0.25">
      <c r="A46" s="3"/>
      <c r="B46" s="165"/>
      <c r="C46" s="3"/>
      <c r="D46" s="527"/>
      <c r="E46" s="456"/>
      <c r="F46" s="456"/>
      <c r="G46" s="456"/>
      <c r="H46" s="456"/>
      <c r="I46" s="456"/>
      <c r="J46" s="456"/>
      <c r="K46" s="456"/>
      <c r="L46" s="3"/>
      <c r="M46" s="225" t="s">
        <v>487</v>
      </c>
      <c r="N46" s="225" t="s">
        <v>488</v>
      </c>
      <c r="O46" s="225" t="s">
        <v>488</v>
      </c>
      <c r="P46" s="225">
        <v>2</v>
      </c>
      <c r="Q46" s="225">
        <v>2</v>
      </c>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row>
    <row r="47" spans="1:60" ht="37.5" customHeight="1" x14ac:dyDescent="0.25">
      <c r="A47" s="3"/>
      <c r="B47" s="165"/>
      <c r="C47" s="3"/>
      <c r="D47" s="527"/>
      <c r="E47" s="628" t="s">
        <v>489</v>
      </c>
      <c r="F47" s="549" t="s">
        <v>490</v>
      </c>
      <c r="G47" s="623">
        <f>IF(F47=[2]Listas!$S$4,15,IF(F47=[2]Listas!$S$5,0,""))</f>
        <v>15</v>
      </c>
      <c r="H47" s="549" t="s">
        <v>490</v>
      </c>
      <c r="I47" s="623">
        <f>IF(H47=[2]Listas!$S$4,15,IF(H47=[2]Listas!$S$5,0,""))</f>
        <v>15</v>
      </c>
      <c r="J47" s="549"/>
      <c r="K47" s="623" t="str">
        <f>IF(J47=[2]Listas!$S$4,15,IF(J47=[2]Listas!$S$5,0,""))</f>
        <v/>
      </c>
      <c r="L47" s="3"/>
      <c r="M47" s="226" t="s">
        <v>487</v>
      </c>
      <c r="N47" s="226" t="s">
        <v>488</v>
      </c>
      <c r="O47" s="226" t="s">
        <v>491</v>
      </c>
      <c r="P47" s="226">
        <v>2</v>
      </c>
      <c r="Q47" s="226">
        <v>1</v>
      </c>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row>
    <row r="48" spans="1:60" ht="37.5" customHeight="1" x14ac:dyDescent="0.25">
      <c r="A48" s="3"/>
      <c r="B48" s="165"/>
      <c r="C48" s="3"/>
      <c r="D48" s="456"/>
      <c r="E48" s="456"/>
      <c r="F48" s="456"/>
      <c r="G48" s="456"/>
      <c r="H48" s="456"/>
      <c r="I48" s="456"/>
      <c r="J48" s="456"/>
      <c r="K48" s="456"/>
      <c r="L48" s="3"/>
      <c r="M48" s="226" t="s">
        <v>487</v>
      </c>
      <c r="N48" s="226" t="s">
        <v>488</v>
      </c>
      <c r="O48" s="226" t="s">
        <v>492</v>
      </c>
      <c r="P48" s="226">
        <v>2</v>
      </c>
      <c r="Q48" s="226">
        <v>0</v>
      </c>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row>
    <row r="49" spans="1:60" ht="37.5" customHeight="1" x14ac:dyDescent="0.25">
      <c r="A49" s="3"/>
      <c r="B49" s="165"/>
      <c r="C49" s="3"/>
      <c r="D49" s="625" t="s">
        <v>493</v>
      </c>
      <c r="E49" s="628" t="s">
        <v>494</v>
      </c>
      <c r="F49" s="629" t="s">
        <v>297</v>
      </c>
      <c r="G49" s="623">
        <f>IF(F49=[2]Listas!$S$6,15,IF(F49=[2]Listas!$S$7,0,""))</f>
        <v>15</v>
      </c>
      <c r="H49" s="549" t="s">
        <v>297</v>
      </c>
      <c r="I49" s="623">
        <f>IF(H49=[2]Listas!$S$6,15,IF(H49=[2]Listas!$S$7,0,""))</f>
        <v>15</v>
      </c>
      <c r="J49" s="549"/>
      <c r="K49" s="623" t="str">
        <f>IF(J49=[2]Listas!$S$6,15,IF(J49=[2]Listas!$S$7,0,""))</f>
        <v/>
      </c>
      <c r="L49" s="3"/>
      <c r="M49" s="226" t="s">
        <v>487</v>
      </c>
      <c r="N49" s="226" t="s">
        <v>492</v>
      </c>
      <c r="O49" s="226" t="s">
        <v>488</v>
      </c>
      <c r="P49" s="226">
        <v>0</v>
      </c>
      <c r="Q49" s="226">
        <v>2</v>
      </c>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row>
    <row r="50" spans="1:60" ht="37.5" customHeight="1" x14ac:dyDescent="0.25">
      <c r="A50" s="3"/>
      <c r="B50" s="165"/>
      <c r="C50" s="3"/>
      <c r="D50" s="456"/>
      <c r="E50" s="456"/>
      <c r="F50" s="456"/>
      <c r="G50" s="456"/>
      <c r="H50" s="456"/>
      <c r="I50" s="456"/>
      <c r="J50" s="456"/>
      <c r="K50" s="456"/>
      <c r="L50" s="3"/>
      <c r="M50" s="226" t="s">
        <v>495</v>
      </c>
      <c r="N50" s="226" t="s">
        <v>488</v>
      </c>
      <c r="O50" s="226" t="s">
        <v>488</v>
      </c>
      <c r="P50" s="226">
        <v>1</v>
      </c>
      <c r="Q50" s="226">
        <v>1</v>
      </c>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row>
    <row r="51" spans="1:60" ht="37.5" customHeight="1" x14ac:dyDescent="0.25">
      <c r="A51" s="3"/>
      <c r="B51" s="165"/>
      <c r="C51" s="3"/>
      <c r="D51" s="625" t="s">
        <v>496</v>
      </c>
      <c r="E51" s="628" t="s">
        <v>497</v>
      </c>
      <c r="F51" s="549" t="s">
        <v>302</v>
      </c>
      <c r="G51" s="623">
        <f>IF(F51=[2]Listas!$S$8,15,IF('[2]Riesgos de gestión'!F51=[2]Listas!$S$9,10,IF('[2]Riesgos de gestión'!F51=[2]Listas!$S$10,0,"")))</f>
        <v>15</v>
      </c>
      <c r="H51" s="549" t="s">
        <v>304</v>
      </c>
      <c r="I51" s="623">
        <f>IF(H51=[2]Listas!$S$8,15,IF(H51=[2]Listas!$S$9,10,IF(H51=[2]Listas!$S$10,0,"")))</f>
        <v>10</v>
      </c>
      <c r="J51" s="549"/>
      <c r="K51" s="623" t="str">
        <f>IF(J51=[2]Listas!$S$8,15,IF(J51=[2]Listas!$S$9,10,IF(J51=[2]Listas!$S$10,0,"")))</f>
        <v/>
      </c>
      <c r="L51" s="3"/>
      <c r="M51" s="226" t="s">
        <v>495</v>
      </c>
      <c r="N51" s="226" t="s">
        <v>488</v>
      </c>
      <c r="O51" s="226" t="s">
        <v>491</v>
      </c>
      <c r="P51" s="226">
        <v>1</v>
      </c>
      <c r="Q51" s="226">
        <v>0</v>
      </c>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row>
    <row r="52" spans="1:60" ht="37.5" customHeight="1" x14ac:dyDescent="0.25">
      <c r="A52" s="3"/>
      <c r="B52" s="165"/>
      <c r="C52" s="3"/>
      <c r="D52" s="527"/>
      <c r="E52" s="527"/>
      <c r="F52" s="527"/>
      <c r="G52" s="527"/>
      <c r="H52" s="527"/>
      <c r="I52" s="527"/>
      <c r="J52" s="527"/>
      <c r="K52" s="527"/>
      <c r="L52" s="3"/>
      <c r="M52" s="226" t="s">
        <v>495</v>
      </c>
      <c r="N52" s="226" t="s">
        <v>488</v>
      </c>
      <c r="O52" s="226" t="s">
        <v>492</v>
      </c>
      <c r="P52" s="226">
        <v>1</v>
      </c>
      <c r="Q52" s="226">
        <v>0</v>
      </c>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row>
    <row r="53" spans="1:60" ht="37.5" customHeight="1" x14ac:dyDescent="0.25">
      <c r="A53" s="3"/>
      <c r="B53" s="165"/>
      <c r="C53" s="3"/>
      <c r="D53" s="456"/>
      <c r="E53" s="456"/>
      <c r="F53" s="456"/>
      <c r="G53" s="456"/>
      <c r="H53" s="456"/>
      <c r="I53" s="456"/>
      <c r="J53" s="456"/>
      <c r="K53" s="456"/>
      <c r="L53" s="3"/>
      <c r="M53" s="226" t="s">
        <v>495</v>
      </c>
      <c r="N53" s="226" t="s">
        <v>492</v>
      </c>
      <c r="O53" s="226" t="s">
        <v>488</v>
      </c>
      <c r="P53" s="226">
        <v>0</v>
      </c>
      <c r="Q53" s="226">
        <v>1</v>
      </c>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row>
    <row r="54" spans="1:60" ht="37.5" customHeight="1" x14ac:dyDescent="0.25">
      <c r="A54" s="3"/>
      <c r="B54" s="165"/>
      <c r="C54" s="3"/>
      <c r="D54" s="625" t="s">
        <v>498</v>
      </c>
      <c r="E54" s="628" t="s">
        <v>499</v>
      </c>
      <c r="F54" s="549" t="s">
        <v>308</v>
      </c>
      <c r="G54" s="623">
        <f>IF(F54=[2]Listas!$S$11,15,IF(F54=[2]Listas!$S$12,0,""))</f>
        <v>15</v>
      </c>
      <c r="H54" s="549" t="s">
        <v>308</v>
      </c>
      <c r="I54" s="623">
        <f>IF(H54=[2]Listas!$S$11,15,IF(H54=[2]Listas!$S$12,0,""))</f>
        <v>15</v>
      </c>
      <c r="J54" s="549"/>
      <c r="K54" s="623" t="str">
        <f>IF(J54=[2]Listas!$S$11,15,IF(J54=[2]Listas!$S$12,0,""))</f>
        <v/>
      </c>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row>
    <row r="55" spans="1:60" ht="37.5" customHeight="1" x14ac:dyDescent="0.25">
      <c r="A55" s="3"/>
      <c r="B55" s="165"/>
      <c r="C55" s="3"/>
      <c r="D55" s="456"/>
      <c r="E55" s="456"/>
      <c r="F55" s="456"/>
      <c r="G55" s="456"/>
      <c r="H55" s="456"/>
      <c r="I55" s="456"/>
      <c r="J55" s="456"/>
      <c r="K55" s="456"/>
      <c r="L55" s="3"/>
      <c r="M55" s="562" t="s">
        <v>500</v>
      </c>
      <c r="N55" s="383"/>
      <c r="O55" s="383"/>
      <c r="P55" s="570" t="s">
        <v>501</v>
      </c>
      <c r="Q55" s="383"/>
      <c r="R55" s="38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row>
    <row r="56" spans="1:60" ht="37.5" customHeight="1" x14ac:dyDescent="0.25">
      <c r="A56" s="3"/>
      <c r="B56" s="165"/>
      <c r="C56" s="3"/>
      <c r="D56" s="626" t="s">
        <v>502</v>
      </c>
      <c r="E56" s="628" t="s">
        <v>503</v>
      </c>
      <c r="F56" s="549" t="s">
        <v>310</v>
      </c>
      <c r="G56" s="623">
        <f>IF(F56=[2]Listas!$S$13,15,IF(F56=[2]Listas!$S$14,0,""))</f>
        <v>15</v>
      </c>
      <c r="H56" s="629" t="s">
        <v>310</v>
      </c>
      <c r="I56" s="623">
        <f>IF(H56=[2]Listas!$S$13,15,IF(H56=[2]Listas!$S$14,0,""))</f>
        <v>15</v>
      </c>
      <c r="J56" s="549"/>
      <c r="K56" s="623" t="str">
        <f>IF(J56=[2]Listas!$S$13,15,IF(J56=[2]Listas!$S$14,0,""))</f>
        <v/>
      </c>
      <c r="L56" s="3"/>
      <c r="M56" s="383"/>
      <c r="N56" s="383"/>
      <c r="O56" s="383"/>
      <c r="P56" s="383"/>
      <c r="Q56" s="383"/>
      <c r="R56" s="383"/>
      <c r="S56" s="118"/>
      <c r="T56" s="118"/>
      <c r="U56" s="118"/>
      <c r="V56" s="118"/>
      <c r="W56" s="118"/>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row>
    <row r="57" spans="1:60" ht="37.5" customHeight="1" x14ac:dyDescent="0.25">
      <c r="A57" s="3"/>
      <c r="B57" s="165"/>
      <c r="C57" s="3"/>
      <c r="D57" s="527"/>
      <c r="E57" s="527"/>
      <c r="F57" s="527"/>
      <c r="G57" s="527"/>
      <c r="H57" s="527"/>
      <c r="I57" s="527"/>
      <c r="J57" s="527"/>
      <c r="K57" s="527"/>
      <c r="L57" s="3"/>
      <c r="M57" s="383"/>
      <c r="N57" s="383"/>
      <c r="O57" s="383"/>
      <c r="P57" s="383"/>
      <c r="Q57" s="383"/>
      <c r="R57" s="383"/>
      <c r="S57" s="118"/>
      <c r="T57" s="118"/>
      <c r="U57" s="118"/>
      <c r="V57" s="118"/>
      <c r="W57" s="118"/>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row>
    <row r="58" spans="1:60" ht="37.5" customHeight="1" x14ac:dyDescent="0.25">
      <c r="A58" s="3"/>
      <c r="B58" s="165"/>
      <c r="C58" s="3"/>
      <c r="D58" s="456"/>
      <c r="E58" s="456"/>
      <c r="F58" s="456"/>
      <c r="G58" s="456"/>
      <c r="H58" s="456"/>
      <c r="I58" s="456"/>
      <c r="J58" s="456"/>
      <c r="K58" s="456"/>
      <c r="L58" s="3"/>
      <c r="M58" s="3"/>
      <c r="N58" s="3"/>
      <c r="O58" s="3"/>
      <c r="P58" s="3"/>
      <c r="Q58" s="3"/>
      <c r="R58" s="3"/>
      <c r="S58" s="118"/>
      <c r="T58" s="118"/>
      <c r="U58" s="118"/>
      <c r="V58" s="118"/>
      <c r="W58" s="118"/>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row>
    <row r="59" spans="1:60" ht="37.5" customHeight="1" x14ac:dyDescent="0.25">
      <c r="A59" s="3"/>
      <c r="B59" s="165"/>
      <c r="C59" s="3"/>
      <c r="D59" s="636" t="s">
        <v>504</v>
      </c>
      <c r="E59" s="628" t="s">
        <v>505</v>
      </c>
      <c r="F59" s="629" t="s">
        <v>312</v>
      </c>
      <c r="G59" s="623">
        <f>IF(F59=[2]Listas!$S$15,10,IF('[2]Riesgos de gestión'!F59=[2]Listas!$S$16,5,IF('[2]Riesgos de gestión'!F59=[2]Listas!$S$17,0,"")))</f>
        <v>10</v>
      </c>
      <c r="H59" s="629" t="s">
        <v>312</v>
      </c>
      <c r="I59" s="623">
        <f>IF(H59=[2]Listas!$S$15,10,IF('[2]Riesgos de gestión'!H59=[2]Listas!$S$16,5,IF('[2]Riesgos de gestión'!H59=[2]Listas!$S$17,0,"")))</f>
        <v>10</v>
      </c>
      <c r="J59" s="549"/>
      <c r="K59" s="623" t="str">
        <f>IF(J59=[2]Listas!$S$15,10,IF('[2]Riesgos de gestión'!J59=[2]Listas!$S$16,5,IF('[2]Riesgos de gestión'!J59=[2]Listas!$S$17,0,"")))</f>
        <v/>
      </c>
      <c r="L59" s="3"/>
      <c r="M59" s="3"/>
      <c r="N59" s="3"/>
      <c r="O59" s="3"/>
      <c r="P59" s="3"/>
      <c r="Q59" s="3"/>
      <c r="R59" s="3"/>
      <c r="S59" s="118"/>
      <c r="T59" s="118"/>
      <c r="U59" s="118"/>
      <c r="V59" s="118"/>
      <c r="W59" s="118"/>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row>
    <row r="60" spans="1:60" ht="37.5" customHeight="1" x14ac:dyDescent="0.25">
      <c r="A60" s="3"/>
      <c r="B60" s="3"/>
      <c r="C60" s="3"/>
      <c r="D60" s="547"/>
      <c r="E60" s="456"/>
      <c r="F60" s="456"/>
      <c r="G60" s="456"/>
      <c r="H60" s="456"/>
      <c r="I60" s="456"/>
      <c r="J60" s="456"/>
      <c r="K60" s="456"/>
      <c r="L60" s="3"/>
      <c r="M60" s="3"/>
      <c r="N60" s="3"/>
      <c r="O60" s="3"/>
      <c r="P60" s="3"/>
      <c r="Q60" s="3"/>
      <c r="R60" s="3"/>
      <c r="S60" s="118"/>
      <c r="T60" s="118"/>
      <c r="U60" s="118"/>
      <c r="V60" s="118"/>
      <c r="W60" s="118"/>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row>
    <row r="61" spans="1:60" ht="15.75" customHeight="1" x14ac:dyDescent="0.25">
      <c r="A61" s="3"/>
      <c r="B61" s="3"/>
      <c r="C61" s="3"/>
      <c r="D61" s="3"/>
      <c r="E61" s="3"/>
      <c r="F61" s="51" t="s">
        <v>506</v>
      </c>
      <c r="G61" s="227">
        <f>SUM(G45:G60)</f>
        <v>100</v>
      </c>
      <c r="H61" s="51" t="s">
        <v>507</v>
      </c>
      <c r="I61" s="227">
        <f>SUM(I45:I60)</f>
        <v>95</v>
      </c>
      <c r="J61" s="51" t="s">
        <v>507</v>
      </c>
      <c r="K61" s="227"/>
      <c r="L61" s="3"/>
      <c r="M61" s="3"/>
      <c r="N61" s="3"/>
      <c r="O61" s="3"/>
      <c r="P61" s="3"/>
      <c r="Q61" s="3"/>
      <c r="R61" s="3"/>
      <c r="S61" s="118"/>
      <c r="T61" s="118"/>
      <c r="U61" s="118"/>
      <c r="V61" s="118"/>
      <c r="W61" s="118"/>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row>
    <row r="62" spans="1:60" ht="15" customHeight="1" x14ac:dyDescent="0.25">
      <c r="A62" s="3"/>
      <c r="B62" s="3"/>
      <c r="C62" s="3"/>
      <c r="D62" s="637" t="s">
        <v>508</v>
      </c>
      <c r="E62" s="3"/>
      <c r="F62" s="51" t="s">
        <v>509</v>
      </c>
      <c r="G62" s="227" t="str">
        <f>IF(G61&lt;=85,"Débil",IF(G61&lt;=95,"Moderado","Fuerte"))</f>
        <v>Fuerte</v>
      </c>
      <c r="H62" s="51" t="s">
        <v>510</v>
      </c>
      <c r="I62" s="227" t="str">
        <f>IF(I61&lt;=85,"Débil",IF(I61&lt;=95,"Moderado","Fuerte"))</f>
        <v>Moderado</v>
      </c>
      <c r="J62" s="51" t="s">
        <v>510</v>
      </c>
      <c r="K62" s="227"/>
      <c r="L62" s="3"/>
      <c r="M62" s="3"/>
      <c r="N62" s="3"/>
      <c r="O62" s="3"/>
      <c r="P62" s="3"/>
      <c r="Q62" s="3"/>
      <c r="R62" s="3"/>
      <c r="S62" s="118"/>
      <c r="T62" s="118"/>
      <c r="U62" s="118"/>
      <c r="V62" s="118"/>
      <c r="W62" s="118"/>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row>
    <row r="63" spans="1:60" ht="15.75" customHeight="1" x14ac:dyDescent="0.25">
      <c r="A63" s="3"/>
      <c r="B63" s="3"/>
      <c r="C63" s="3"/>
      <c r="D63" s="383"/>
      <c r="E63" s="3"/>
      <c r="F63" s="3"/>
      <c r="G63" s="3"/>
      <c r="H63" s="3"/>
      <c r="I63" s="3"/>
      <c r="J63" s="3"/>
      <c r="K63" s="3"/>
      <c r="L63" s="3"/>
      <c r="M63" s="3"/>
      <c r="N63" s="3"/>
      <c r="O63" s="3"/>
      <c r="P63" s="3"/>
      <c r="Q63" s="3"/>
      <c r="R63" s="3"/>
      <c r="S63" s="118"/>
      <c r="T63" s="118"/>
      <c r="U63" s="118"/>
      <c r="V63" s="118"/>
      <c r="W63" s="118"/>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row>
    <row r="64" spans="1:60" ht="15.75" customHeight="1" x14ac:dyDescent="0.25">
      <c r="A64" s="3"/>
      <c r="B64" s="3"/>
      <c r="C64" s="3"/>
      <c r="D64" s="383"/>
      <c r="E64" s="3"/>
      <c r="F64" s="114" t="s">
        <v>511</v>
      </c>
      <c r="G64" s="635">
        <f>AVERAGE(G61,I61)</f>
        <v>97.5</v>
      </c>
      <c r="H64" s="443"/>
      <c r="I64" s="443"/>
      <c r="J64" s="443"/>
      <c r="K64" s="404"/>
      <c r="L64" s="3"/>
      <c r="M64" s="3"/>
      <c r="N64" s="3"/>
      <c r="O64" s="3"/>
      <c r="P64" s="3"/>
      <c r="Q64" s="3"/>
      <c r="R64" s="3"/>
      <c r="S64" s="118"/>
      <c r="T64" s="118"/>
      <c r="U64" s="118"/>
      <c r="V64" s="118"/>
      <c r="W64" s="118"/>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row>
    <row r="65" spans="1:60" ht="15.75" customHeight="1" x14ac:dyDescent="0.25">
      <c r="A65" s="3"/>
      <c r="B65" s="3"/>
      <c r="C65" s="3"/>
      <c r="D65" s="383"/>
      <c r="E65" s="3"/>
      <c r="F65" s="114" t="s">
        <v>512</v>
      </c>
      <c r="G65" s="635" t="str">
        <f>IF(G64&lt;=85,"Débil",IF(G64&lt;=95,"Moderado","Fuerte"))</f>
        <v>Fuerte</v>
      </c>
      <c r="H65" s="443"/>
      <c r="I65" s="443"/>
      <c r="J65" s="443"/>
      <c r="K65" s="404"/>
      <c r="L65" s="3"/>
      <c r="M65" s="3"/>
      <c r="N65" s="3"/>
      <c r="O65" s="3"/>
      <c r="P65" s="3"/>
      <c r="Q65" s="3"/>
      <c r="R65" s="3"/>
      <c r="S65" s="118"/>
      <c r="T65" s="118"/>
      <c r="U65" s="118"/>
      <c r="V65" s="118"/>
      <c r="W65" s="11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row>
    <row r="66" spans="1:60" ht="15.75" customHeight="1" x14ac:dyDescent="0.25">
      <c r="A66" s="3"/>
      <c r="B66" s="3"/>
      <c r="C66" s="3"/>
      <c r="D66" s="383"/>
      <c r="E66" s="3"/>
      <c r="F66" s="3"/>
      <c r="G66" s="3"/>
      <c r="H66" s="3"/>
      <c r="I66" s="3"/>
      <c r="J66" s="3"/>
      <c r="K66" s="3"/>
      <c r="L66" s="3"/>
      <c r="M66" s="3"/>
      <c r="N66" s="3"/>
      <c r="O66" s="3"/>
      <c r="P66" s="3"/>
      <c r="Q66" s="3"/>
      <c r="R66" s="3"/>
      <c r="S66" s="118"/>
      <c r="T66" s="118"/>
      <c r="U66" s="118"/>
      <c r="V66" s="118"/>
      <c r="W66" s="118"/>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row>
    <row r="67" spans="1:60" ht="15.75" customHeight="1" x14ac:dyDescent="0.25">
      <c r="A67" s="3"/>
      <c r="B67" s="3"/>
      <c r="C67" s="3"/>
      <c r="D67" s="383"/>
      <c r="E67" s="3"/>
      <c r="F67" s="3"/>
      <c r="G67" s="3"/>
      <c r="H67" s="3"/>
      <c r="I67" s="3"/>
      <c r="J67" s="3"/>
      <c r="K67" s="3"/>
      <c r="L67" s="3"/>
      <c r="M67" s="3"/>
      <c r="N67" s="3"/>
      <c r="O67" s="3"/>
      <c r="P67" s="3"/>
      <c r="Q67" s="3"/>
      <c r="R67" s="118"/>
      <c r="S67" s="118"/>
      <c r="T67" s="118"/>
      <c r="U67" s="118"/>
      <c r="V67" s="118"/>
      <c r="W67" s="118"/>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row>
    <row r="68" spans="1:60" ht="15.75" customHeight="1" x14ac:dyDescent="0.25">
      <c r="A68" s="3"/>
      <c r="B68" s="3"/>
      <c r="C68" s="3"/>
      <c r="D68" s="383"/>
      <c r="E68" s="3" t="s">
        <v>513</v>
      </c>
      <c r="F68" s="3"/>
      <c r="G68" s="3"/>
      <c r="H68" s="3"/>
      <c r="I68" s="3"/>
      <c r="J68" s="3"/>
      <c r="K68" s="3"/>
      <c r="L68" s="3"/>
      <c r="M68" s="3"/>
      <c r="N68" s="3"/>
      <c r="O68" s="3"/>
      <c r="P68" s="3"/>
      <c r="Q68" s="3"/>
      <c r="R68" s="118"/>
      <c r="S68" s="118"/>
      <c r="T68" s="118"/>
      <c r="U68" s="118"/>
      <c r="V68" s="118"/>
      <c r="W68" s="118"/>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row>
    <row r="69" spans="1:60" ht="15.75" customHeight="1" x14ac:dyDescent="0.25">
      <c r="A69" s="3"/>
      <c r="B69" s="3"/>
      <c r="C69" s="3"/>
      <c r="D69" s="383"/>
      <c r="E69" s="3" t="s">
        <v>514</v>
      </c>
      <c r="F69" s="3"/>
      <c r="G69" s="3"/>
      <c r="H69" s="3"/>
      <c r="I69" s="3"/>
      <c r="J69" s="3"/>
      <c r="K69" s="3"/>
      <c r="L69" s="3"/>
      <c r="M69" s="3"/>
      <c r="N69" s="3"/>
      <c r="O69" s="3"/>
      <c r="P69" s="3"/>
      <c r="Q69" s="3"/>
      <c r="R69" s="118"/>
      <c r="S69" s="118"/>
      <c r="T69" s="118"/>
      <c r="U69" s="118"/>
      <c r="V69" s="118"/>
      <c r="W69" s="118"/>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row>
    <row r="70" spans="1:60" ht="15.75" customHeight="1" x14ac:dyDescent="0.25">
      <c r="A70" s="3"/>
      <c r="B70" s="3"/>
      <c r="C70" s="3"/>
      <c r="D70" s="383"/>
      <c r="E70" s="3" t="s">
        <v>515</v>
      </c>
      <c r="F70" s="3"/>
      <c r="G70" s="3"/>
      <c r="H70" s="3"/>
      <c r="I70" s="3"/>
      <c r="J70" s="3"/>
      <c r="K70" s="3"/>
      <c r="L70" s="3"/>
      <c r="M70" s="3"/>
      <c r="N70" s="3"/>
      <c r="O70" s="3"/>
      <c r="P70" s="3"/>
      <c r="Q70" s="3"/>
      <c r="R70" s="118"/>
      <c r="S70" s="118"/>
      <c r="T70" s="118"/>
      <c r="U70" s="118"/>
      <c r="V70" s="118"/>
      <c r="W70" s="118"/>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row>
    <row r="71" spans="1:60" ht="15.75" customHeight="1" x14ac:dyDescent="0.25">
      <c r="A71" s="3"/>
      <c r="B71" s="3"/>
      <c r="C71" s="3"/>
      <c r="D71" s="3"/>
      <c r="E71" s="3"/>
      <c r="F71" s="3"/>
      <c r="G71" s="3"/>
      <c r="H71" s="3"/>
      <c r="I71" s="3"/>
      <c r="J71" s="3"/>
      <c r="K71" s="3"/>
      <c r="L71" s="3"/>
      <c r="M71" s="3"/>
      <c r="N71" s="3"/>
      <c r="O71" s="3"/>
      <c r="P71" s="3"/>
      <c r="Q71" s="3"/>
      <c r="R71" s="118"/>
      <c r="S71" s="118"/>
      <c r="T71" s="118"/>
      <c r="U71" s="118"/>
      <c r="V71" s="118"/>
      <c r="W71" s="118"/>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row>
    <row r="72" spans="1:60" ht="15.75" customHeight="1" x14ac:dyDescent="0.25">
      <c r="A72" s="3"/>
      <c r="B72" s="3"/>
      <c r="C72" s="3"/>
      <c r="D72" s="3"/>
      <c r="E72" s="3"/>
      <c r="F72" s="3"/>
      <c r="G72" s="3"/>
      <c r="H72" s="3"/>
      <c r="I72" s="3"/>
      <c r="J72" s="3"/>
      <c r="K72" s="3"/>
      <c r="L72" s="3"/>
      <c r="M72" s="3"/>
      <c r="N72" s="3"/>
      <c r="O72" s="3"/>
      <c r="P72" s="3"/>
      <c r="Q72" s="3"/>
      <c r="R72" s="118"/>
      <c r="S72" s="118"/>
      <c r="T72" s="118"/>
      <c r="U72" s="118"/>
      <c r="V72" s="118"/>
      <c r="W72" s="118"/>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row>
    <row r="73" spans="1:60"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row>
    <row r="74" spans="1:60"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row>
    <row r="75" spans="1:60"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row>
    <row r="76" spans="1:60"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row>
    <row r="77" spans="1:60"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row>
    <row r="78" spans="1:60"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row>
    <row r="79" spans="1:60"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row>
    <row r="80" spans="1:60"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row>
    <row r="81" spans="1:60"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row>
    <row r="82" spans="1:60"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row>
    <row r="83" spans="1:60"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row>
    <row r="84" spans="1:60"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row>
    <row r="85" spans="1:60"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row>
    <row r="86" spans="1:60"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row>
    <row r="87" spans="1:60"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row>
    <row r="88" spans="1:60"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row>
    <row r="89" spans="1:60"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row>
    <row r="90" spans="1:60"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row>
    <row r="91" spans="1:60"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row>
    <row r="92" spans="1:60"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row>
    <row r="93" spans="1:60"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row>
    <row r="94" spans="1:60"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row>
    <row r="95" spans="1:60"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row>
    <row r="96" spans="1:60"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row>
    <row r="97" spans="1:60"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row>
    <row r="98" spans="1:60"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row>
    <row r="99" spans="1:60"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row>
    <row r="100" spans="1:60"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row>
    <row r="101" spans="1:60"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row>
    <row r="102" spans="1:60"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row>
    <row r="103" spans="1:60"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row>
    <row r="104" spans="1:60"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row>
    <row r="105" spans="1:60"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row>
    <row r="106" spans="1:60"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row>
    <row r="107" spans="1:60"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row>
    <row r="108" spans="1:60"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row>
    <row r="109" spans="1:60"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row>
    <row r="110" spans="1:60"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row>
    <row r="111" spans="1:60"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row>
    <row r="112" spans="1:60"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row>
    <row r="113" spans="1:60"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row>
    <row r="114" spans="1:60"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row>
    <row r="115" spans="1:60"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row>
    <row r="116" spans="1:60"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row>
    <row r="117" spans="1:60"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row>
    <row r="118" spans="1:60"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row>
    <row r="119" spans="1:60"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row>
    <row r="120" spans="1:60"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row>
    <row r="121" spans="1:60"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row>
    <row r="122" spans="1:60"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row>
    <row r="123" spans="1:60"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row>
    <row r="124" spans="1:60"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row>
    <row r="125" spans="1:60"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row>
    <row r="126" spans="1:60"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row>
    <row r="127" spans="1:60"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row>
    <row r="128" spans="1:60"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row>
    <row r="129" spans="1:60"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row>
    <row r="130" spans="1:60"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row>
    <row r="131" spans="1:60"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row>
    <row r="132" spans="1:60"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row>
    <row r="133" spans="1:60"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row>
    <row r="134" spans="1:60"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row>
    <row r="135" spans="1:60"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row>
    <row r="136" spans="1:60"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row>
    <row r="137" spans="1:60"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row>
    <row r="138" spans="1:60"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row>
    <row r="139" spans="1:60"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row>
    <row r="140" spans="1:60"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row>
    <row r="141" spans="1:60"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row>
    <row r="142" spans="1:60"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row>
    <row r="143" spans="1:60"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row>
    <row r="144" spans="1:60"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row>
    <row r="145" spans="1:60"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row>
    <row r="146" spans="1:60"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row>
    <row r="147" spans="1:60"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row>
    <row r="148" spans="1:60"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row>
    <row r="149" spans="1:60"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row>
    <row r="150" spans="1:60"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row>
    <row r="151" spans="1:60"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row>
    <row r="152" spans="1:60"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row>
    <row r="153" spans="1:60"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row>
    <row r="154" spans="1:60"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row>
    <row r="155" spans="1:60"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row>
    <row r="156" spans="1:60"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row>
    <row r="157" spans="1:60"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row>
    <row r="158" spans="1:60"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row>
    <row r="159" spans="1:60"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row>
    <row r="160" spans="1:60"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row>
    <row r="161" spans="1:60"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row>
    <row r="162" spans="1:60"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row>
    <row r="163" spans="1:60"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row>
    <row r="164" spans="1:60"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row>
    <row r="165" spans="1:60"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row>
    <row r="166" spans="1:60"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row>
    <row r="167" spans="1:60"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row>
    <row r="168" spans="1:60"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row>
    <row r="169" spans="1:60"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row>
    <row r="170" spans="1:60"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row>
    <row r="171" spans="1:60"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row>
    <row r="172" spans="1:60"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row>
    <row r="173" spans="1:60"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row>
    <row r="174" spans="1:60"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row>
    <row r="175" spans="1:60"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row>
    <row r="176" spans="1:60"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row>
    <row r="177" spans="1:60"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row>
    <row r="178" spans="1:60"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row>
    <row r="179" spans="1:60"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row>
    <row r="180" spans="1:60"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row>
    <row r="181" spans="1:60"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row>
    <row r="182" spans="1:60"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row>
    <row r="183" spans="1:60"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row>
    <row r="184" spans="1:60"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row>
    <row r="185" spans="1:60"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row>
    <row r="186" spans="1:60"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row>
    <row r="187" spans="1:60"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row>
    <row r="188" spans="1:60"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row>
    <row r="189" spans="1:60"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row>
    <row r="190" spans="1:60"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row>
    <row r="191" spans="1:60"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row>
    <row r="192" spans="1:60"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row>
    <row r="193" spans="1:60"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row>
    <row r="194" spans="1:60"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row>
    <row r="195" spans="1:60"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row>
    <row r="196" spans="1:60"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row>
    <row r="197" spans="1:60"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row>
    <row r="198" spans="1:60"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row>
    <row r="199" spans="1:60"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row>
    <row r="200" spans="1:60"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row>
    <row r="201" spans="1:60"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row>
    <row r="202" spans="1:60"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row>
    <row r="203" spans="1:60"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row>
    <row r="204" spans="1:60"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row>
    <row r="205" spans="1:60"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row>
    <row r="206" spans="1:60"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row>
    <row r="207" spans="1:60"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row>
    <row r="208" spans="1:60"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row>
    <row r="209" spans="1:60"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row>
    <row r="210" spans="1:60"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row>
    <row r="211" spans="1:60"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row>
    <row r="212" spans="1:60"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row>
    <row r="213" spans="1:60"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row>
    <row r="214" spans="1:60"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row>
    <row r="215" spans="1:60"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row>
    <row r="216" spans="1:60"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row>
    <row r="217" spans="1:60"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row>
    <row r="218" spans="1:60"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row>
    <row r="219" spans="1:60"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row>
    <row r="220" spans="1:60"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row>
    <row r="221" spans="1:60"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row>
    <row r="222" spans="1:60"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row>
    <row r="223" spans="1:60"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row>
    <row r="224" spans="1:60"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row>
    <row r="225" spans="1:60"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row>
    <row r="226" spans="1:60"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row>
    <row r="227" spans="1:60"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row>
    <row r="228" spans="1:60"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row>
    <row r="229" spans="1:60"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row>
    <row r="230" spans="1:60"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row>
    <row r="231" spans="1:60"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row>
    <row r="232" spans="1:60"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row>
    <row r="233" spans="1:60"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row>
    <row r="234" spans="1:60"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row>
    <row r="235" spans="1:60"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row>
    <row r="236" spans="1:60"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row>
    <row r="237" spans="1:60"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row>
    <row r="238" spans="1:60"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row>
    <row r="239" spans="1:60"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row>
    <row r="240" spans="1:60"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row>
    <row r="241" spans="1:60"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row>
    <row r="242" spans="1:60"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row>
    <row r="243" spans="1:60"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row>
    <row r="244" spans="1:60"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row>
    <row r="245" spans="1:60"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row>
    <row r="246" spans="1:60"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row>
    <row r="247" spans="1:60"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row>
    <row r="248" spans="1:60"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row>
    <row r="249" spans="1:60"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row>
    <row r="250" spans="1:60"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row>
    <row r="251" spans="1:60"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row>
    <row r="252" spans="1:60"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row>
    <row r="253" spans="1:60"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row>
    <row r="254" spans="1:60"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row>
    <row r="255" spans="1:60"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row>
    <row r="256" spans="1:60"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row>
    <row r="257" spans="1:60"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row>
    <row r="258" spans="1:60"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row>
    <row r="259" spans="1:60"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row>
    <row r="260" spans="1:60"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row>
    <row r="261" spans="1:60"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row>
    <row r="262" spans="1:60"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row>
    <row r="263" spans="1:60"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row>
    <row r="264" spans="1:60"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row>
    <row r="265" spans="1:60"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row>
    <row r="266" spans="1:60"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row>
    <row r="267" spans="1:60"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row>
    <row r="268" spans="1:60"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row>
    <row r="269" spans="1:60"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row>
    <row r="270" spans="1:60"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row>
  </sheetData>
  <mergeCells count="163">
    <mergeCell ref="D51:D53"/>
    <mergeCell ref="D54:D55"/>
    <mergeCell ref="E54:E55"/>
    <mergeCell ref="F54:F55"/>
    <mergeCell ref="G54:G55"/>
    <mergeCell ref="H54:H55"/>
    <mergeCell ref="I54:I55"/>
    <mergeCell ref="E51:E53"/>
    <mergeCell ref="F51:F53"/>
    <mergeCell ref="G51:G53"/>
    <mergeCell ref="H51:H53"/>
    <mergeCell ref="I51:I53"/>
    <mergeCell ref="J54:J55"/>
    <mergeCell ref="K54:K55"/>
    <mergeCell ref="M55:O57"/>
    <mergeCell ref="P55:R57"/>
    <mergeCell ref="J56:J58"/>
    <mergeCell ref="K56:K58"/>
    <mergeCell ref="J51:J53"/>
    <mergeCell ref="K51:K53"/>
    <mergeCell ref="I49:I50"/>
    <mergeCell ref="J49:J50"/>
    <mergeCell ref="K49:K50"/>
    <mergeCell ref="I59:I60"/>
    <mergeCell ref="G64:K64"/>
    <mergeCell ref="G65:K65"/>
    <mergeCell ref="D56:D58"/>
    <mergeCell ref="D59:D60"/>
    <mergeCell ref="E59:E60"/>
    <mergeCell ref="F59:F60"/>
    <mergeCell ref="G59:G60"/>
    <mergeCell ref="H59:H60"/>
    <mergeCell ref="D62:D70"/>
    <mergeCell ref="J59:J60"/>
    <mergeCell ref="K59:K60"/>
    <mergeCell ref="E56:E58"/>
    <mergeCell ref="F56:F58"/>
    <mergeCell ref="G56:G58"/>
    <mergeCell ref="H56:H58"/>
    <mergeCell ref="I56:I58"/>
    <mergeCell ref="D25:D28"/>
    <mergeCell ref="E25:E28"/>
    <mergeCell ref="F25:G28"/>
    <mergeCell ref="H25:H28"/>
    <mergeCell ref="I25:J28"/>
    <mergeCell ref="G47:G48"/>
    <mergeCell ref="H47:H48"/>
    <mergeCell ref="J47:J48"/>
    <mergeCell ref="K47:K48"/>
    <mergeCell ref="F43:G43"/>
    <mergeCell ref="D45:D48"/>
    <mergeCell ref="E45:E46"/>
    <mergeCell ref="F45:F46"/>
    <mergeCell ref="G45:G46"/>
    <mergeCell ref="H45:H46"/>
    <mergeCell ref="I45:I46"/>
    <mergeCell ref="I47:I48"/>
    <mergeCell ref="E47:E48"/>
    <mergeCell ref="F47:F48"/>
    <mergeCell ref="K25:L28"/>
    <mergeCell ref="D49:D50"/>
    <mergeCell ref="M43:M45"/>
    <mergeCell ref="N43:N45"/>
    <mergeCell ref="O43:O45"/>
    <mergeCell ref="P43:P45"/>
    <mergeCell ref="Q43:Q45"/>
    <mergeCell ref="J45:J46"/>
    <mergeCell ref="K45:K46"/>
    <mergeCell ref="H29:H32"/>
    <mergeCell ref="I29:J32"/>
    <mergeCell ref="H33:H36"/>
    <mergeCell ref="I33:J36"/>
    <mergeCell ref="D41:K41"/>
    <mergeCell ref="H43:I43"/>
    <mergeCell ref="J43:K43"/>
    <mergeCell ref="K33:L36"/>
    <mergeCell ref="E49:E50"/>
    <mergeCell ref="F49:F50"/>
    <mergeCell ref="G49:G50"/>
    <mergeCell ref="H49:H50"/>
    <mergeCell ref="M33:M36"/>
    <mergeCell ref="M40:Q41"/>
    <mergeCell ref="M25:M28"/>
    <mergeCell ref="N25:N28"/>
    <mergeCell ref="O25:O28"/>
    <mergeCell ref="P25:Q36"/>
    <mergeCell ref="O23:O24"/>
    <mergeCell ref="P23:Q24"/>
    <mergeCell ref="K29:L32"/>
    <mergeCell ref="M29:M32"/>
    <mergeCell ref="N29:N32"/>
    <mergeCell ref="O29:O32"/>
    <mergeCell ref="N33:N36"/>
    <mergeCell ref="O33:O36"/>
    <mergeCell ref="AA20:AN20"/>
    <mergeCell ref="AC22:AE22"/>
    <mergeCell ref="AG22:AH22"/>
    <mergeCell ref="AJ22:AK22"/>
    <mergeCell ref="H22:Q22"/>
    <mergeCell ref="H23:H24"/>
    <mergeCell ref="I23:J24"/>
    <mergeCell ref="N23:N24"/>
    <mergeCell ref="C20:Y20"/>
    <mergeCell ref="R24:S24"/>
    <mergeCell ref="T24:U24"/>
    <mergeCell ref="R22:Y23"/>
    <mergeCell ref="AA22:AB22"/>
    <mergeCell ref="AM23:AM26"/>
    <mergeCell ref="AN23:AN26"/>
    <mergeCell ref="V24:Y24"/>
    <mergeCell ref="V25:Y28"/>
    <mergeCell ref="AA23:AB26"/>
    <mergeCell ref="AC23:AE26"/>
    <mergeCell ref="AF23:AF26"/>
    <mergeCell ref="AG23:AH26"/>
    <mergeCell ref="AI23:AI26"/>
    <mergeCell ref="AJ23:AK26"/>
    <mergeCell ref="AL23:AL26"/>
    <mergeCell ref="T25:U28"/>
    <mergeCell ref="R25:S28"/>
    <mergeCell ref="E15:H15"/>
    <mergeCell ref="I15:J15"/>
    <mergeCell ref="K15:M15"/>
    <mergeCell ref="W15:Y15"/>
    <mergeCell ref="E16:H16"/>
    <mergeCell ref="I16:J16"/>
    <mergeCell ref="K16:M16"/>
    <mergeCell ref="E17:H17"/>
    <mergeCell ref="I17:J17"/>
    <mergeCell ref="K17:M17"/>
    <mergeCell ref="Q16:Q18"/>
    <mergeCell ref="R16:R18"/>
    <mergeCell ref="S16:S18"/>
    <mergeCell ref="T16:T18"/>
    <mergeCell ref="W16:Y18"/>
    <mergeCell ref="I18:J18"/>
    <mergeCell ref="K18:M18"/>
    <mergeCell ref="E18:H18"/>
    <mergeCell ref="F24:G24"/>
    <mergeCell ref="K23:M23"/>
    <mergeCell ref="K24:L24"/>
    <mergeCell ref="D22:G23"/>
    <mergeCell ref="D7:Y8"/>
    <mergeCell ref="D9:E9"/>
    <mergeCell ref="F9:Y9"/>
    <mergeCell ref="D10:E10"/>
    <mergeCell ref="F10:Y10"/>
    <mergeCell ref="D11:E11"/>
    <mergeCell ref="G11:Y11"/>
    <mergeCell ref="D13:Y13"/>
    <mergeCell ref="D14:O14"/>
    <mergeCell ref="Q14:Y14"/>
    <mergeCell ref="D3:F4"/>
    <mergeCell ref="H3:Y3"/>
    <mergeCell ref="H4:J4"/>
    <mergeCell ref="K4:O4"/>
    <mergeCell ref="P4:S4"/>
    <mergeCell ref="T4:U4"/>
    <mergeCell ref="V4:Y4"/>
    <mergeCell ref="G5:M5"/>
    <mergeCell ref="N5:Q5"/>
    <mergeCell ref="R5:U5"/>
    <mergeCell ref="V5:Y5"/>
  </mergeCells>
  <conditionalFormatting sqref="F25">
    <cfRule type="containsText" dxfId="10" priority="1" operator="containsText" text="Extremo">
      <formula>NOT(ISERROR(SEARCH(("Extremo"),(F25))))</formula>
    </cfRule>
  </conditionalFormatting>
  <conditionalFormatting sqref="F25">
    <cfRule type="containsText" dxfId="9" priority="2" operator="containsText" text="Alto">
      <formula>NOT(ISERROR(SEARCH(("Alto"),(F25))))</formula>
    </cfRule>
  </conditionalFormatting>
  <conditionalFormatting sqref="F25">
    <cfRule type="containsText" dxfId="8" priority="3" operator="containsText" text="Moderado">
      <formula>NOT(ISERROR(SEARCH(("Moderado"),(F25))))</formula>
    </cfRule>
  </conditionalFormatting>
  <conditionalFormatting sqref="F25">
    <cfRule type="containsText" dxfId="7" priority="4" operator="containsText" text="Bajo">
      <formula>NOT(ISERROR(SEARCH(("Bajo"),(F25))))</formula>
    </cfRule>
  </conditionalFormatting>
  <conditionalFormatting sqref="V25">
    <cfRule type="containsText" dxfId="6" priority="5" operator="containsText" text="Extremo">
      <formula>NOT(ISERROR(SEARCH(("Extremo"),(V25))))</formula>
    </cfRule>
  </conditionalFormatting>
  <conditionalFormatting sqref="V25">
    <cfRule type="containsText" dxfId="5" priority="6" operator="containsText" text="Alto">
      <formula>NOT(ISERROR(SEARCH(("Alto"),(V25))))</formula>
    </cfRule>
  </conditionalFormatting>
  <conditionalFormatting sqref="V25">
    <cfRule type="containsText" dxfId="4" priority="7" operator="containsText" text="Moderado">
      <formula>NOT(ISERROR(SEARCH(("Moderado"),(V25))))</formula>
    </cfRule>
  </conditionalFormatting>
  <conditionalFormatting sqref="V25">
    <cfRule type="containsText" dxfId="3" priority="8" operator="containsText" text="Bajo">
      <formula>NOT(ISERROR(SEARCH(("Bajo"),(V25))))</formula>
    </cfRule>
  </conditionalFormatting>
  <conditionalFormatting sqref="P25:Q36">
    <cfRule type="containsText" dxfId="2" priority="9" operator="containsText" text="Fuerte">
      <formula>NOT(ISERROR(SEARCH(("Fuerte"),(P25))))</formula>
    </cfRule>
  </conditionalFormatting>
  <conditionalFormatting sqref="P25:Q36">
    <cfRule type="containsText" dxfId="1" priority="10" operator="containsText" text="Moderado">
      <formula>NOT(ISERROR(SEARCH(("Moderado"),(P25))))</formula>
    </cfRule>
  </conditionalFormatting>
  <conditionalFormatting sqref="P25:Q36">
    <cfRule type="containsText" dxfId="0" priority="11" operator="containsText" text="Débil">
      <formula>NOT(ISERROR(SEARCH(("Débil"),(P25))))</formula>
    </cfRule>
  </conditionalFormatting>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'Riesgos de segInf'!$G$114:$G$116</xm:f>
          </x14:formula1>
          <xm:sqref>R16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CT1000"/>
  <sheetViews>
    <sheetView zoomScale="55" zoomScaleNormal="55" workbookViewId="0">
      <selection activeCell="AZ16" sqref="AZ16:BD25"/>
    </sheetView>
  </sheetViews>
  <sheetFormatPr baseColWidth="10" defaultColWidth="12.625" defaultRowHeight="15" customHeight="1" x14ac:dyDescent="0.2"/>
  <cols>
    <col min="1" max="1" width="9.375" customWidth="1"/>
    <col min="2" max="5" width="2.5" customWidth="1"/>
    <col min="6" max="6" width="4.75" customWidth="1"/>
    <col min="7" max="8" width="5" customWidth="1"/>
    <col min="9" max="46" width="2.5" customWidth="1"/>
    <col min="47" max="48" width="9.375" customWidth="1"/>
    <col min="49" max="50" width="2.25" customWidth="1"/>
    <col min="51" max="51" width="3.125" customWidth="1"/>
    <col min="52" max="56" width="2.625" customWidth="1"/>
    <col min="57" max="93" width="2.25" customWidth="1"/>
    <col min="94" max="95" width="9.375" customWidth="1"/>
    <col min="96" max="96" width="21.125" customWidth="1"/>
    <col min="97" max="97" width="61.375" customWidth="1"/>
    <col min="98" max="98" width="26.125" customWidth="1"/>
  </cols>
  <sheetData>
    <row r="2" spans="2:98" ht="9.75" customHeight="1" x14ac:dyDescent="0.35">
      <c r="B2" s="657" t="s">
        <v>516</v>
      </c>
      <c r="C2" s="383"/>
      <c r="D2" s="383"/>
      <c r="E2" s="383"/>
      <c r="F2" s="383"/>
      <c r="G2" s="383"/>
      <c r="H2" s="383"/>
      <c r="I2" s="383"/>
      <c r="J2" s="663" t="s">
        <v>70</v>
      </c>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632"/>
      <c r="AN2" s="228"/>
      <c r="AO2" s="228"/>
      <c r="AP2" s="228"/>
      <c r="AQ2" s="228"/>
      <c r="AR2" s="228"/>
      <c r="AS2" s="228"/>
      <c r="AT2" s="228"/>
      <c r="AW2" s="664" t="s">
        <v>517</v>
      </c>
      <c r="AX2" s="383"/>
      <c r="AY2" s="383"/>
      <c r="AZ2" s="383"/>
      <c r="BA2" s="383"/>
      <c r="BB2" s="383"/>
      <c r="BC2" s="383"/>
      <c r="BD2" s="383"/>
      <c r="BE2" s="658" t="s">
        <v>70</v>
      </c>
      <c r="BF2" s="631"/>
      <c r="BG2" s="631"/>
      <c r="BH2" s="631"/>
      <c r="BI2" s="631"/>
      <c r="BJ2" s="631"/>
      <c r="BK2" s="631"/>
      <c r="BL2" s="631"/>
      <c r="BM2" s="631"/>
      <c r="BN2" s="631"/>
      <c r="BO2" s="631"/>
      <c r="BP2" s="631"/>
      <c r="BQ2" s="631"/>
      <c r="BR2" s="631"/>
      <c r="BS2" s="631"/>
      <c r="BT2" s="631"/>
      <c r="BU2" s="631"/>
      <c r="BV2" s="631"/>
      <c r="BW2" s="631"/>
      <c r="BX2" s="631"/>
      <c r="BY2" s="631"/>
      <c r="BZ2" s="631"/>
      <c r="CA2" s="631"/>
      <c r="CB2" s="631"/>
      <c r="CC2" s="631"/>
      <c r="CD2" s="631"/>
      <c r="CE2" s="631"/>
      <c r="CF2" s="631"/>
      <c r="CG2" s="631"/>
      <c r="CH2" s="632"/>
      <c r="CI2" s="229"/>
      <c r="CJ2" s="229"/>
      <c r="CK2" s="229"/>
      <c r="CL2" s="229"/>
      <c r="CM2" s="229"/>
      <c r="CN2" s="229"/>
      <c r="CO2" s="229"/>
      <c r="CR2" s="669" t="s">
        <v>518</v>
      </c>
      <c r="CS2" s="383"/>
      <c r="CT2" s="383"/>
    </row>
    <row r="3" spans="2:98" ht="9.75" customHeight="1" x14ac:dyDescent="0.35">
      <c r="B3" s="383"/>
      <c r="C3" s="383"/>
      <c r="D3" s="383"/>
      <c r="E3" s="383"/>
      <c r="F3" s="383"/>
      <c r="G3" s="383"/>
      <c r="H3" s="383"/>
      <c r="I3" s="383"/>
      <c r="J3" s="659"/>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660"/>
      <c r="AN3" s="228"/>
      <c r="AO3" s="228"/>
      <c r="AP3" s="228"/>
      <c r="AQ3" s="228"/>
      <c r="AR3" s="228"/>
      <c r="AS3" s="228"/>
      <c r="AT3" s="228"/>
      <c r="AW3" s="383"/>
      <c r="AX3" s="383"/>
      <c r="AY3" s="383"/>
      <c r="AZ3" s="383"/>
      <c r="BA3" s="383"/>
      <c r="BB3" s="383"/>
      <c r="BC3" s="383"/>
      <c r="BD3" s="383"/>
      <c r="BE3" s="659"/>
      <c r="BF3" s="383"/>
      <c r="BG3" s="383"/>
      <c r="BH3" s="383"/>
      <c r="BI3" s="383"/>
      <c r="BJ3" s="383"/>
      <c r="BK3" s="383"/>
      <c r="BL3" s="383"/>
      <c r="BM3" s="383"/>
      <c r="BN3" s="383"/>
      <c r="BO3" s="383"/>
      <c r="BP3" s="383"/>
      <c r="BQ3" s="383"/>
      <c r="BR3" s="383"/>
      <c r="BS3" s="383"/>
      <c r="BT3" s="383"/>
      <c r="BU3" s="383"/>
      <c r="BV3" s="383"/>
      <c r="BW3" s="383"/>
      <c r="BX3" s="383"/>
      <c r="BY3" s="383"/>
      <c r="BZ3" s="383"/>
      <c r="CA3" s="383"/>
      <c r="CB3" s="383"/>
      <c r="CC3" s="383"/>
      <c r="CD3" s="383"/>
      <c r="CE3" s="383"/>
      <c r="CF3" s="383"/>
      <c r="CG3" s="383"/>
      <c r="CH3" s="660"/>
      <c r="CI3" s="229"/>
      <c r="CJ3" s="229"/>
      <c r="CK3" s="229"/>
      <c r="CL3" s="229"/>
      <c r="CM3" s="229"/>
      <c r="CN3" s="229"/>
      <c r="CO3" s="229"/>
      <c r="CR3" s="28"/>
      <c r="CS3" s="28"/>
      <c r="CT3" s="28"/>
    </row>
    <row r="4" spans="2:98" ht="9.75" customHeight="1" x14ac:dyDescent="0.35">
      <c r="B4" s="383"/>
      <c r="C4" s="383"/>
      <c r="D4" s="383"/>
      <c r="E4" s="383"/>
      <c r="F4" s="383"/>
      <c r="G4" s="383"/>
      <c r="H4" s="383"/>
      <c r="I4" s="383"/>
      <c r="J4" s="639"/>
      <c r="K4" s="661"/>
      <c r="L4" s="661"/>
      <c r="M4" s="661"/>
      <c r="N4" s="661"/>
      <c r="O4" s="661"/>
      <c r="P4" s="661"/>
      <c r="Q4" s="661"/>
      <c r="R4" s="661"/>
      <c r="S4" s="661"/>
      <c r="T4" s="661"/>
      <c r="U4" s="661"/>
      <c r="V4" s="661"/>
      <c r="W4" s="661"/>
      <c r="X4" s="661"/>
      <c r="Y4" s="661"/>
      <c r="Z4" s="661"/>
      <c r="AA4" s="661"/>
      <c r="AB4" s="661"/>
      <c r="AC4" s="661"/>
      <c r="AD4" s="661"/>
      <c r="AE4" s="661"/>
      <c r="AF4" s="661"/>
      <c r="AG4" s="661"/>
      <c r="AH4" s="661"/>
      <c r="AI4" s="661"/>
      <c r="AJ4" s="661"/>
      <c r="AK4" s="661"/>
      <c r="AL4" s="661"/>
      <c r="AM4" s="640"/>
      <c r="AN4" s="228"/>
      <c r="AO4" s="228"/>
      <c r="AP4" s="228"/>
      <c r="AQ4" s="228"/>
      <c r="AR4" s="228"/>
      <c r="AS4" s="228"/>
      <c r="AT4" s="228"/>
      <c r="AW4" s="383"/>
      <c r="AX4" s="383"/>
      <c r="AY4" s="383"/>
      <c r="AZ4" s="383"/>
      <c r="BA4" s="383"/>
      <c r="BB4" s="383"/>
      <c r="BC4" s="383"/>
      <c r="BD4" s="383"/>
      <c r="BE4" s="639"/>
      <c r="BF4" s="661"/>
      <c r="BG4" s="661"/>
      <c r="BH4" s="661"/>
      <c r="BI4" s="661"/>
      <c r="BJ4" s="661"/>
      <c r="BK4" s="661"/>
      <c r="BL4" s="661"/>
      <c r="BM4" s="661"/>
      <c r="BN4" s="661"/>
      <c r="BO4" s="661"/>
      <c r="BP4" s="661"/>
      <c r="BQ4" s="661"/>
      <c r="BR4" s="661"/>
      <c r="BS4" s="661"/>
      <c r="BT4" s="661"/>
      <c r="BU4" s="661"/>
      <c r="BV4" s="661"/>
      <c r="BW4" s="661"/>
      <c r="BX4" s="661"/>
      <c r="BY4" s="661"/>
      <c r="BZ4" s="661"/>
      <c r="CA4" s="661"/>
      <c r="CB4" s="661"/>
      <c r="CC4" s="661"/>
      <c r="CD4" s="661"/>
      <c r="CE4" s="661"/>
      <c r="CF4" s="661"/>
      <c r="CG4" s="661"/>
      <c r="CH4" s="640"/>
      <c r="CI4" s="229"/>
      <c r="CJ4" s="229"/>
      <c r="CK4" s="229"/>
      <c r="CL4" s="229"/>
      <c r="CM4" s="229"/>
      <c r="CN4" s="229"/>
      <c r="CO4" s="229"/>
      <c r="CR4" s="230"/>
      <c r="CS4" s="231" t="s">
        <v>519</v>
      </c>
      <c r="CT4" s="231" t="s">
        <v>461</v>
      </c>
    </row>
    <row r="5" spans="2:98" ht="9.75" customHeight="1" x14ac:dyDescent="0.35">
      <c r="B5" s="228"/>
      <c r="C5" s="228"/>
      <c r="D5" s="228"/>
      <c r="E5" s="228"/>
      <c r="F5" s="228"/>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R5" s="232" t="s">
        <v>520</v>
      </c>
      <c r="CS5" s="233" t="s">
        <v>521</v>
      </c>
      <c r="CT5" s="234">
        <v>0.2</v>
      </c>
    </row>
    <row r="6" spans="2:98" ht="9" customHeight="1" x14ac:dyDescent="0.35">
      <c r="B6" s="682" t="s">
        <v>461</v>
      </c>
      <c r="C6" s="631"/>
      <c r="D6" s="647"/>
      <c r="E6" s="652" t="s">
        <v>522</v>
      </c>
      <c r="F6" s="380"/>
      <c r="G6" s="380"/>
      <c r="H6" s="380"/>
      <c r="I6" s="381"/>
      <c r="J6" s="642" t="s">
        <v>523</v>
      </c>
      <c r="K6" s="590"/>
      <c r="L6" s="638" t="s">
        <v>523</v>
      </c>
      <c r="M6" s="590"/>
      <c r="N6" s="638" t="s">
        <v>523</v>
      </c>
      <c r="O6" s="381"/>
      <c r="P6" s="642" t="s">
        <v>523</v>
      </c>
      <c r="Q6" s="590"/>
      <c r="R6" s="638" t="s">
        <v>523</v>
      </c>
      <c r="S6" s="590"/>
      <c r="T6" s="638" t="s">
        <v>523</v>
      </c>
      <c r="U6" s="381"/>
      <c r="V6" s="642" t="s">
        <v>523</v>
      </c>
      <c r="W6" s="590"/>
      <c r="X6" s="638" t="s">
        <v>523</v>
      </c>
      <c r="Y6" s="590"/>
      <c r="Z6" s="638" t="s">
        <v>523</v>
      </c>
      <c r="AA6" s="381"/>
      <c r="AB6" s="642" t="s">
        <v>523</v>
      </c>
      <c r="AC6" s="590"/>
      <c r="AD6" s="638" t="s">
        <v>523</v>
      </c>
      <c r="AE6" s="590"/>
      <c r="AF6" s="638" t="s">
        <v>523</v>
      </c>
      <c r="AG6" s="381"/>
      <c r="AH6" s="644" t="s">
        <v>523</v>
      </c>
      <c r="AI6" s="590"/>
      <c r="AJ6" s="645" t="s">
        <v>523</v>
      </c>
      <c r="AK6" s="590"/>
      <c r="AL6" s="645" t="s">
        <v>523</v>
      </c>
      <c r="AM6" s="381"/>
      <c r="AN6" s="209"/>
      <c r="AO6" s="683" t="s">
        <v>524</v>
      </c>
      <c r="AP6" s="671"/>
      <c r="AQ6" s="671"/>
      <c r="AR6" s="671"/>
      <c r="AS6" s="671"/>
      <c r="AT6" s="672"/>
      <c r="AW6" s="684" t="s">
        <v>461</v>
      </c>
      <c r="AX6" s="631"/>
      <c r="AY6" s="647"/>
      <c r="AZ6" s="662" t="s">
        <v>522</v>
      </c>
      <c r="BA6" s="380"/>
      <c r="BB6" s="380"/>
      <c r="BC6" s="380"/>
      <c r="BD6" s="381"/>
      <c r="BE6" s="235" t="s">
        <v>523</v>
      </c>
      <c r="BF6" s="236" t="s">
        <v>523</v>
      </c>
      <c r="BG6" s="236" t="s">
        <v>523</v>
      </c>
      <c r="BH6" s="236" t="s">
        <v>523</v>
      </c>
      <c r="BI6" s="236" t="s">
        <v>523</v>
      </c>
      <c r="BJ6" s="237" t="s">
        <v>523</v>
      </c>
      <c r="BK6" s="235" t="s">
        <v>523</v>
      </c>
      <c r="BL6" s="236" t="s">
        <v>523</v>
      </c>
      <c r="BM6" s="236" t="s">
        <v>523</v>
      </c>
      <c r="BN6" s="236" t="s">
        <v>523</v>
      </c>
      <c r="BO6" s="236" t="s">
        <v>523</v>
      </c>
      <c r="BP6" s="237" t="s">
        <v>523</v>
      </c>
      <c r="BQ6" s="235" t="s">
        <v>523</v>
      </c>
      <c r="BR6" s="236" t="s">
        <v>523</v>
      </c>
      <c r="BS6" s="236" t="s">
        <v>523</v>
      </c>
      <c r="BT6" s="236" t="s">
        <v>523</v>
      </c>
      <c r="BU6" s="236" t="s">
        <v>523</v>
      </c>
      <c r="BV6" s="237" t="s">
        <v>523</v>
      </c>
      <c r="BW6" s="235" t="s">
        <v>523</v>
      </c>
      <c r="BX6" s="236" t="s">
        <v>523</v>
      </c>
      <c r="BY6" s="236" t="s">
        <v>523</v>
      </c>
      <c r="BZ6" s="236" t="s">
        <v>523</v>
      </c>
      <c r="CA6" s="236" t="s">
        <v>523</v>
      </c>
      <c r="CB6" s="237" t="s">
        <v>523</v>
      </c>
      <c r="CC6" s="238" t="s">
        <v>523</v>
      </c>
      <c r="CD6" s="239" t="s">
        <v>523</v>
      </c>
      <c r="CE6" s="239" t="s">
        <v>523</v>
      </c>
      <c r="CF6" s="239" t="s">
        <v>523</v>
      </c>
      <c r="CG6" s="239" t="s">
        <v>523</v>
      </c>
      <c r="CH6" s="240" t="s">
        <v>523</v>
      </c>
      <c r="CI6" s="229"/>
      <c r="CJ6" s="670" t="s">
        <v>524</v>
      </c>
      <c r="CK6" s="671"/>
      <c r="CL6" s="671"/>
      <c r="CM6" s="671"/>
      <c r="CN6" s="671"/>
      <c r="CO6" s="672"/>
      <c r="CR6" s="241" t="s">
        <v>525</v>
      </c>
      <c r="CS6" s="242" t="s">
        <v>526</v>
      </c>
      <c r="CT6" s="243">
        <v>0.4</v>
      </c>
    </row>
    <row r="7" spans="2:98" ht="9" customHeight="1" x14ac:dyDescent="0.35">
      <c r="B7" s="659"/>
      <c r="C7" s="383"/>
      <c r="D7" s="384"/>
      <c r="E7" s="382"/>
      <c r="F7" s="383"/>
      <c r="G7" s="383"/>
      <c r="H7" s="383"/>
      <c r="I7" s="384"/>
      <c r="J7" s="643"/>
      <c r="K7" s="640"/>
      <c r="L7" s="639"/>
      <c r="M7" s="640"/>
      <c r="N7" s="639"/>
      <c r="O7" s="641"/>
      <c r="P7" s="643"/>
      <c r="Q7" s="640"/>
      <c r="R7" s="639"/>
      <c r="S7" s="640"/>
      <c r="T7" s="639"/>
      <c r="U7" s="641"/>
      <c r="V7" s="643"/>
      <c r="W7" s="640"/>
      <c r="X7" s="639"/>
      <c r="Y7" s="640"/>
      <c r="Z7" s="639"/>
      <c r="AA7" s="641"/>
      <c r="AB7" s="643"/>
      <c r="AC7" s="640"/>
      <c r="AD7" s="639"/>
      <c r="AE7" s="640"/>
      <c r="AF7" s="639"/>
      <c r="AG7" s="641"/>
      <c r="AH7" s="643"/>
      <c r="AI7" s="640"/>
      <c r="AJ7" s="639"/>
      <c r="AK7" s="640"/>
      <c r="AL7" s="639"/>
      <c r="AM7" s="641"/>
      <c r="AN7" s="228"/>
      <c r="AO7" s="673"/>
      <c r="AP7" s="383"/>
      <c r="AQ7" s="383"/>
      <c r="AR7" s="383"/>
      <c r="AS7" s="383"/>
      <c r="AT7" s="674"/>
      <c r="AW7" s="659"/>
      <c r="AX7" s="383"/>
      <c r="AY7" s="384"/>
      <c r="AZ7" s="382"/>
      <c r="BA7" s="383"/>
      <c r="BB7" s="383"/>
      <c r="BC7" s="383"/>
      <c r="BD7" s="384"/>
      <c r="BE7" s="244" t="s">
        <v>523</v>
      </c>
      <c r="BF7" s="245" t="s">
        <v>523</v>
      </c>
      <c r="BG7" s="245" t="s">
        <v>523</v>
      </c>
      <c r="BH7" s="245" t="s">
        <v>523</v>
      </c>
      <c r="BI7" s="245" t="s">
        <v>523</v>
      </c>
      <c r="BJ7" s="246" t="s">
        <v>523</v>
      </c>
      <c r="BK7" s="244" t="s">
        <v>523</v>
      </c>
      <c r="BL7" s="245" t="s">
        <v>523</v>
      </c>
      <c r="BM7" s="245" t="s">
        <v>523</v>
      </c>
      <c r="BN7" s="245" t="s">
        <v>523</v>
      </c>
      <c r="BO7" s="245" t="s">
        <v>523</v>
      </c>
      <c r="BP7" s="246" t="s">
        <v>523</v>
      </c>
      <c r="BQ7" s="244" t="s">
        <v>523</v>
      </c>
      <c r="BR7" s="245" t="s">
        <v>523</v>
      </c>
      <c r="BS7" s="245" t="s">
        <v>523</v>
      </c>
      <c r="BT7" s="245" t="s">
        <v>523</v>
      </c>
      <c r="BU7" s="245" t="s">
        <v>523</v>
      </c>
      <c r="BV7" s="246" t="s">
        <v>523</v>
      </c>
      <c r="BW7" s="244" t="s">
        <v>523</v>
      </c>
      <c r="BX7" s="245" t="s">
        <v>523</v>
      </c>
      <c r="BY7" s="245" t="s">
        <v>523</v>
      </c>
      <c r="BZ7" s="245" t="s">
        <v>523</v>
      </c>
      <c r="CA7" s="245" t="s">
        <v>523</v>
      </c>
      <c r="CB7" s="246" t="s">
        <v>523</v>
      </c>
      <c r="CC7" s="247" t="s">
        <v>523</v>
      </c>
      <c r="CD7" s="248" t="s">
        <v>523</v>
      </c>
      <c r="CE7" s="248" t="s">
        <v>523</v>
      </c>
      <c r="CF7" s="248" t="s">
        <v>523</v>
      </c>
      <c r="CG7" s="248" t="s">
        <v>523</v>
      </c>
      <c r="CH7" s="249" t="s">
        <v>523</v>
      </c>
      <c r="CI7" s="229"/>
      <c r="CJ7" s="673"/>
      <c r="CK7" s="383"/>
      <c r="CL7" s="383"/>
      <c r="CM7" s="383"/>
      <c r="CN7" s="383"/>
      <c r="CO7" s="674"/>
      <c r="CR7" s="250" t="s">
        <v>254</v>
      </c>
      <c r="CS7" s="242" t="s">
        <v>527</v>
      </c>
      <c r="CT7" s="243">
        <v>0.6</v>
      </c>
    </row>
    <row r="8" spans="2:98" ht="9" customHeight="1" x14ac:dyDescent="0.35">
      <c r="B8" s="659"/>
      <c r="C8" s="383"/>
      <c r="D8" s="384"/>
      <c r="E8" s="382"/>
      <c r="F8" s="383"/>
      <c r="G8" s="383"/>
      <c r="H8" s="383"/>
      <c r="I8" s="384"/>
      <c r="J8" s="651" t="s">
        <v>523</v>
      </c>
      <c r="K8" s="632"/>
      <c r="L8" s="646" t="s">
        <v>523</v>
      </c>
      <c r="M8" s="632"/>
      <c r="N8" s="646" t="s">
        <v>523</v>
      </c>
      <c r="O8" s="647"/>
      <c r="P8" s="651" t="s">
        <v>523</v>
      </c>
      <c r="Q8" s="632"/>
      <c r="R8" s="646" t="s">
        <v>523</v>
      </c>
      <c r="S8" s="632"/>
      <c r="T8" s="646" t="s">
        <v>523</v>
      </c>
      <c r="U8" s="647"/>
      <c r="V8" s="651" t="s">
        <v>523</v>
      </c>
      <c r="W8" s="632"/>
      <c r="X8" s="646" t="s">
        <v>523</v>
      </c>
      <c r="Y8" s="632"/>
      <c r="Z8" s="646" t="s">
        <v>523</v>
      </c>
      <c r="AA8" s="647"/>
      <c r="AB8" s="651" t="s">
        <v>523</v>
      </c>
      <c r="AC8" s="632"/>
      <c r="AD8" s="646" t="s">
        <v>523</v>
      </c>
      <c r="AE8" s="632"/>
      <c r="AF8" s="646" t="s">
        <v>523</v>
      </c>
      <c r="AG8" s="647"/>
      <c r="AH8" s="648" t="s">
        <v>523</v>
      </c>
      <c r="AI8" s="632"/>
      <c r="AJ8" s="649" t="s">
        <v>523</v>
      </c>
      <c r="AK8" s="632"/>
      <c r="AL8" s="649" t="s">
        <v>523</v>
      </c>
      <c r="AM8" s="647"/>
      <c r="AN8" s="228"/>
      <c r="AO8" s="673"/>
      <c r="AP8" s="383"/>
      <c r="AQ8" s="383"/>
      <c r="AR8" s="383"/>
      <c r="AS8" s="383"/>
      <c r="AT8" s="674"/>
      <c r="AW8" s="659"/>
      <c r="AX8" s="383"/>
      <c r="AY8" s="384"/>
      <c r="AZ8" s="382"/>
      <c r="BA8" s="383"/>
      <c r="BB8" s="383"/>
      <c r="BC8" s="383"/>
      <c r="BD8" s="384"/>
      <c r="BE8" s="244" t="s">
        <v>523</v>
      </c>
      <c r="BF8" s="245" t="s">
        <v>523</v>
      </c>
      <c r="BG8" s="245" t="s">
        <v>523</v>
      </c>
      <c r="BH8" s="245" t="s">
        <v>523</v>
      </c>
      <c r="BI8" s="245" t="s">
        <v>523</v>
      </c>
      <c r="BJ8" s="246" t="s">
        <v>523</v>
      </c>
      <c r="BK8" s="244" t="s">
        <v>523</v>
      </c>
      <c r="BL8" s="245" t="s">
        <v>523</v>
      </c>
      <c r="BM8" s="245" t="s">
        <v>523</v>
      </c>
      <c r="BN8" s="245" t="s">
        <v>523</v>
      </c>
      <c r="BO8" s="245" t="s">
        <v>523</v>
      </c>
      <c r="BP8" s="246" t="s">
        <v>523</v>
      </c>
      <c r="BQ8" s="244" t="s">
        <v>523</v>
      </c>
      <c r="BR8" s="245" t="s">
        <v>523</v>
      </c>
      <c r="BS8" s="245" t="s">
        <v>523</v>
      </c>
      <c r="BT8" s="245" t="s">
        <v>523</v>
      </c>
      <c r="BU8" s="245" t="s">
        <v>523</v>
      </c>
      <c r="BV8" s="246" t="s">
        <v>523</v>
      </c>
      <c r="BW8" s="244" t="s">
        <v>523</v>
      </c>
      <c r="BX8" s="245" t="s">
        <v>523</v>
      </c>
      <c r="BY8" s="245" t="s">
        <v>523</v>
      </c>
      <c r="BZ8" s="245" t="s">
        <v>523</v>
      </c>
      <c r="CA8" s="245" t="s">
        <v>523</v>
      </c>
      <c r="CB8" s="246" t="s">
        <v>523</v>
      </c>
      <c r="CC8" s="247" t="s">
        <v>523</v>
      </c>
      <c r="CD8" s="248" t="s">
        <v>523</v>
      </c>
      <c r="CE8" s="248" t="s">
        <v>523</v>
      </c>
      <c r="CF8" s="248" t="s">
        <v>523</v>
      </c>
      <c r="CG8" s="248" t="s">
        <v>523</v>
      </c>
      <c r="CH8" s="249" t="s">
        <v>523</v>
      </c>
      <c r="CI8" s="229"/>
      <c r="CJ8" s="673"/>
      <c r="CK8" s="383"/>
      <c r="CL8" s="383"/>
      <c r="CM8" s="383"/>
      <c r="CN8" s="383"/>
      <c r="CO8" s="674"/>
      <c r="CR8" s="251" t="s">
        <v>528</v>
      </c>
      <c r="CS8" s="242" t="s">
        <v>529</v>
      </c>
      <c r="CT8" s="243">
        <v>0.8</v>
      </c>
    </row>
    <row r="9" spans="2:98" ht="9" customHeight="1" x14ac:dyDescent="0.35">
      <c r="B9" s="659"/>
      <c r="C9" s="383"/>
      <c r="D9" s="384"/>
      <c r="E9" s="382"/>
      <c r="F9" s="383"/>
      <c r="G9" s="383"/>
      <c r="H9" s="383"/>
      <c r="I9" s="384"/>
      <c r="J9" s="643"/>
      <c r="K9" s="640"/>
      <c r="L9" s="639"/>
      <c r="M9" s="640"/>
      <c r="N9" s="639"/>
      <c r="O9" s="641"/>
      <c r="P9" s="643"/>
      <c r="Q9" s="640"/>
      <c r="R9" s="639"/>
      <c r="S9" s="640"/>
      <c r="T9" s="639"/>
      <c r="U9" s="641"/>
      <c r="V9" s="643"/>
      <c r="W9" s="640"/>
      <c r="X9" s="639"/>
      <c r="Y9" s="640"/>
      <c r="Z9" s="639"/>
      <c r="AA9" s="641"/>
      <c r="AB9" s="643"/>
      <c r="AC9" s="640"/>
      <c r="AD9" s="639"/>
      <c r="AE9" s="640"/>
      <c r="AF9" s="639"/>
      <c r="AG9" s="641"/>
      <c r="AH9" s="643"/>
      <c r="AI9" s="640"/>
      <c r="AJ9" s="639"/>
      <c r="AK9" s="640"/>
      <c r="AL9" s="639"/>
      <c r="AM9" s="641"/>
      <c r="AN9" s="228"/>
      <c r="AO9" s="673"/>
      <c r="AP9" s="383"/>
      <c r="AQ9" s="383"/>
      <c r="AR9" s="383"/>
      <c r="AS9" s="383"/>
      <c r="AT9" s="674"/>
      <c r="AW9" s="659"/>
      <c r="AX9" s="383"/>
      <c r="AY9" s="384"/>
      <c r="AZ9" s="382"/>
      <c r="BA9" s="383"/>
      <c r="BB9" s="383"/>
      <c r="BC9" s="383"/>
      <c r="BD9" s="384"/>
      <c r="BE9" s="244" t="s">
        <v>523</v>
      </c>
      <c r="BF9" s="245" t="s">
        <v>523</v>
      </c>
      <c r="BG9" s="245" t="s">
        <v>523</v>
      </c>
      <c r="BH9" s="245" t="s">
        <v>523</v>
      </c>
      <c r="BI9" s="245" t="s">
        <v>523</v>
      </c>
      <c r="BJ9" s="246" t="s">
        <v>523</v>
      </c>
      <c r="BK9" s="244" t="s">
        <v>523</v>
      </c>
      <c r="BL9" s="245" t="s">
        <v>523</v>
      </c>
      <c r="BM9" s="245" t="s">
        <v>523</v>
      </c>
      <c r="BN9" s="245" t="s">
        <v>523</v>
      </c>
      <c r="BO9" s="245" t="s">
        <v>523</v>
      </c>
      <c r="BP9" s="246" t="s">
        <v>523</v>
      </c>
      <c r="BQ9" s="244" t="s">
        <v>523</v>
      </c>
      <c r="BR9" s="245" t="s">
        <v>523</v>
      </c>
      <c r="BS9" s="245" t="s">
        <v>523</v>
      </c>
      <c r="BT9" s="245" t="s">
        <v>523</v>
      </c>
      <c r="BU9" s="245" t="s">
        <v>523</v>
      </c>
      <c r="BV9" s="246" t="s">
        <v>523</v>
      </c>
      <c r="BW9" s="244" t="s">
        <v>523</v>
      </c>
      <c r="BX9" s="245" t="s">
        <v>523</v>
      </c>
      <c r="BY9" s="245" t="s">
        <v>523</v>
      </c>
      <c r="BZ9" s="245" t="s">
        <v>523</v>
      </c>
      <c r="CA9" s="245" t="s">
        <v>523</v>
      </c>
      <c r="CB9" s="246" t="s">
        <v>523</v>
      </c>
      <c r="CC9" s="247" t="s">
        <v>523</v>
      </c>
      <c r="CD9" s="248" t="s">
        <v>523</v>
      </c>
      <c r="CE9" s="248" t="s">
        <v>523</v>
      </c>
      <c r="CF9" s="248" t="s">
        <v>523</v>
      </c>
      <c r="CG9" s="248" t="s">
        <v>523</v>
      </c>
      <c r="CH9" s="249" t="s">
        <v>523</v>
      </c>
      <c r="CI9" s="229"/>
      <c r="CJ9" s="673"/>
      <c r="CK9" s="383"/>
      <c r="CL9" s="383"/>
      <c r="CM9" s="383"/>
      <c r="CN9" s="383"/>
      <c r="CO9" s="674"/>
      <c r="CR9" s="252" t="s">
        <v>530</v>
      </c>
      <c r="CS9" s="242" t="s">
        <v>531</v>
      </c>
      <c r="CT9" s="243">
        <v>1</v>
      </c>
    </row>
    <row r="10" spans="2:98" ht="9" customHeight="1" x14ac:dyDescent="0.35">
      <c r="B10" s="659"/>
      <c r="C10" s="383"/>
      <c r="D10" s="384"/>
      <c r="E10" s="382"/>
      <c r="F10" s="383"/>
      <c r="G10" s="383"/>
      <c r="H10" s="383"/>
      <c r="I10" s="384"/>
      <c r="J10" s="651" t="s">
        <v>523</v>
      </c>
      <c r="K10" s="632"/>
      <c r="L10" s="646" t="s">
        <v>523</v>
      </c>
      <c r="M10" s="632"/>
      <c r="N10" s="646" t="s">
        <v>523</v>
      </c>
      <c r="O10" s="647"/>
      <c r="P10" s="651" t="s">
        <v>523</v>
      </c>
      <c r="Q10" s="632"/>
      <c r="R10" s="646" t="s">
        <v>523</v>
      </c>
      <c r="S10" s="632"/>
      <c r="T10" s="646" t="s">
        <v>523</v>
      </c>
      <c r="U10" s="647"/>
      <c r="V10" s="651" t="s">
        <v>523</v>
      </c>
      <c r="W10" s="632"/>
      <c r="X10" s="646" t="s">
        <v>523</v>
      </c>
      <c r="Y10" s="632"/>
      <c r="Z10" s="646" t="s">
        <v>523</v>
      </c>
      <c r="AA10" s="647"/>
      <c r="AB10" s="651" t="s">
        <v>523</v>
      </c>
      <c r="AC10" s="632"/>
      <c r="AD10" s="646" t="s">
        <v>523</v>
      </c>
      <c r="AE10" s="632"/>
      <c r="AF10" s="646" t="s">
        <v>523</v>
      </c>
      <c r="AG10" s="647"/>
      <c r="AH10" s="648" t="s">
        <v>523</v>
      </c>
      <c r="AI10" s="632"/>
      <c r="AJ10" s="649" t="s">
        <v>523</v>
      </c>
      <c r="AK10" s="632"/>
      <c r="AL10" s="649" t="s">
        <v>523</v>
      </c>
      <c r="AM10" s="647"/>
      <c r="AN10" s="228"/>
      <c r="AO10" s="673"/>
      <c r="AP10" s="383"/>
      <c r="AQ10" s="383"/>
      <c r="AR10" s="383"/>
      <c r="AS10" s="383"/>
      <c r="AT10" s="674"/>
      <c r="AW10" s="659"/>
      <c r="AX10" s="383"/>
      <c r="AY10" s="384"/>
      <c r="AZ10" s="382"/>
      <c r="BA10" s="383"/>
      <c r="BB10" s="383"/>
      <c r="BC10" s="383"/>
      <c r="BD10" s="384"/>
      <c r="BE10" s="244" t="s">
        <v>523</v>
      </c>
      <c r="BF10" s="245" t="s">
        <v>523</v>
      </c>
      <c r="BG10" s="245" t="s">
        <v>523</v>
      </c>
      <c r="BH10" s="245" t="s">
        <v>523</v>
      </c>
      <c r="BI10" s="245" t="s">
        <v>523</v>
      </c>
      <c r="BJ10" s="246" t="s">
        <v>523</v>
      </c>
      <c r="BK10" s="244" t="s">
        <v>523</v>
      </c>
      <c r="BL10" s="245" t="s">
        <v>523</v>
      </c>
      <c r="BM10" s="245" t="s">
        <v>523</v>
      </c>
      <c r="BN10" s="245" t="s">
        <v>523</v>
      </c>
      <c r="BO10" s="245" t="s">
        <v>523</v>
      </c>
      <c r="BP10" s="246" t="s">
        <v>523</v>
      </c>
      <c r="BQ10" s="244" t="s">
        <v>523</v>
      </c>
      <c r="BR10" s="245" t="s">
        <v>523</v>
      </c>
      <c r="BS10" s="245" t="s">
        <v>523</v>
      </c>
      <c r="BT10" s="245" t="s">
        <v>523</v>
      </c>
      <c r="BU10" s="245" t="s">
        <v>523</v>
      </c>
      <c r="BV10" s="246" t="s">
        <v>523</v>
      </c>
      <c r="BW10" s="244" t="s">
        <v>523</v>
      </c>
      <c r="BX10" s="245" t="s">
        <v>523</v>
      </c>
      <c r="BY10" s="245" t="s">
        <v>523</v>
      </c>
      <c r="BZ10" s="245" t="s">
        <v>523</v>
      </c>
      <c r="CA10" s="245" t="s">
        <v>523</v>
      </c>
      <c r="CB10" s="246" t="s">
        <v>523</v>
      </c>
      <c r="CC10" s="247" t="s">
        <v>523</v>
      </c>
      <c r="CD10" s="248" t="s">
        <v>523</v>
      </c>
      <c r="CE10" s="248" t="s">
        <v>523</v>
      </c>
      <c r="CF10" s="248" t="s">
        <v>523</v>
      </c>
      <c r="CG10" s="248" t="s">
        <v>523</v>
      </c>
      <c r="CH10" s="249" t="s">
        <v>523</v>
      </c>
      <c r="CI10" s="229"/>
      <c r="CJ10" s="673"/>
      <c r="CK10" s="383"/>
      <c r="CL10" s="383"/>
      <c r="CM10" s="383"/>
      <c r="CN10" s="383"/>
      <c r="CO10" s="674"/>
    </row>
    <row r="11" spans="2:98" ht="9" customHeight="1" x14ac:dyDescent="0.35">
      <c r="B11" s="659"/>
      <c r="C11" s="383"/>
      <c r="D11" s="384"/>
      <c r="E11" s="382"/>
      <c r="F11" s="383"/>
      <c r="G11" s="383"/>
      <c r="H11" s="383"/>
      <c r="I11" s="384"/>
      <c r="J11" s="643"/>
      <c r="K11" s="640"/>
      <c r="L11" s="639"/>
      <c r="M11" s="640"/>
      <c r="N11" s="639"/>
      <c r="O11" s="641"/>
      <c r="P11" s="643"/>
      <c r="Q11" s="640"/>
      <c r="R11" s="639"/>
      <c r="S11" s="640"/>
      <c r="T11" s="639"/>
      <c r="U11" s="641"/>
      <c r="V11" s="643"/>
      <c r="W11" s="640"/>
      <c r="X11" s="639"/>
      <c r="Y11" s="640"/>
      <c r="Z11" s="639"/>
      <c r="AA11" s="641"/>
      <c r="AB11" s="643"/>
      <c r="AC11" s="640"/>
      <c r="AD11" s="639"/>
      <c r="AE11" s="640"/>
      <c r="AF11" s="639"/>
      <c r="AG11" s="641"/>
      <c r="AH11" s="643"/>
      <c r="AI11" s="640"/>
      <c r="AJ11" s="639"/>
      <c r="AK11" s="640"/>
      <c r="AL11" s="639"/>
      <c r="AM11" s="641"/>
      <c r="AN11" s="228"/>
      <c r="AO11" s="673"/>
      <c r="AP11" s="383"/>
      <c r="AQ11" s="383"/>
      <c r="AR11" s="383"/>
      <c r="AS11" s="383"/>
      <c r="AT11" s="674"/>
      <c r="AW11" s="659"/>
      <c r="AX11" s="383"/>
      <c r="AY11" s="384"/>
      <c r="AZ11" s="382"/>
      <c r="BA11" s="383"/>
      <c r="BB11" s="383"/>
      <c r="BC11" s="383"/>
      <c r="BD11" s="384"/>
      <c r="BE11" s="244" t="s">
        <v>523</v>
      </c>
      <c r="BF11" s="245" t="s">
        <v>523</v>
      </c>
      <c r="BG11" s="245" t="s">
        <v>523</v>
      </c>
      <c r="BH11" s="245" t="s">
        <v>523</v>
      </c>
      <c r="BI11" s="245" t="s">
        <v>523</v>
      </c>
      <c r="BJ11" s="246" t="s">
        <v>523</v>
      </c>
      <c r="BK11" s="244" t="s">
        <v>523</v>
      </c>
      <c r="BL11" s="245" t="s">
        <v>523</v>
      </c>
      <c r="BM11" s="245" t="s">
        <v>523</v>
      </c>
      <c r="BN11" s="245" t="s">
        <v>523</v>
      </c>
      <c r="BO11" s="245" t="s">
        <v>523</v>
      </c>
      <c r="BP11" s="246" t="s">
        <v>523</v>
      </c>
      <c r="BQ11" s="244" t="s">
        <v>523</v>
      </c>
      <c r="BR11" s="245" t="s">
        <v>523</v>
      </c>
      <c r="BS11" s="245" t="s">
        <v>523</v>
      </c>
      <c r="BT11" s="245" t="s">
        <v>523</v>
      </c>
      <c r="BU11" s="245" t="s">
        <v>523</v>
      </c>
      <c r="BV11" s="246" t="s">
        <v>523</v>
      </c>
      <c r="BW11" s="244" t="s">
        <v>523</v>
      </c>
      <c r="BX11" s="245" t="s">
        <v>523</v>
      </c>
      <c r="BY11" s="245" t="s">
        <v>523</v>
      </c>
      <c r="BZ11" s="245" t="s">
        <v>523</v>
      </c>
      <c r="CA11" s="245" t="s">
        <v>523</v>
      </c>
      <c r="CB11" s="246" t="s">
        <v>523</v>
      </c>
      <c r="CC11" s="247" t="s">
        <v>523</v>
      </c>
      <c r="CD11" s="248" t="s">
        <v>523</v>
      </c>
      <c r="CE11" s="248" t="s">
        <v>523</v>
      </c>
      <c r="CF11" s="248" t="s">
        <v>523</v>
      </c>
      <c r="CG11" s="248" t="s">
        <v>523</v>
      </c>
      <c r="CH11" s="249" t="s">
        <v>523</v>
      </c>
      <c r="CI11" s="229"/>
      <c r="CJ11" s="673"/>
      <c r="CK11" s="383"/>
      <c r="CL11" s="383"/>
      <c r="CM11" s="383"/>
      <c r="CN11" s="383"/>
      <c r="CO11" s="674"/>
    </row>
    <row r="12" spans="2:98" ht="9" customHeight="1" x14ac:dyDescent="0.35">
      <c r="B12" s="659"/>
      <c r="C12" s="383"/>
      <c r="D12" s="384"/>
      <c r="E12" s="382"/>
      <c r="F12" s="383"/>
      <c r="G12" s="383"/>
      <c r="H12" s="383"/>
      <c r="I12" s="384"/>
      <c r="J12" s="651" t="s">
        <v>523</v>
      </c>
      <c r="K12" s="632"/>
      <c r="L12" s="646" t="s">
        <v>523</v>
      </c>
      <c r="M12" s="632"/>
      <c r="N12" s="646" t="s">
        <v>523</v>
      </c>
      <c r="O12" s="647"/>
      <c r="P12" s="651" t="s">
        <v>523</v>
      </c>
      <c r="Q12" s="632"/>
      <c r="R12" s="646" t="s">
        <v>523</v>
      </c>
      <c r="S12" s="632"/>
      <c r="T12" s="646" t="s">
        <v>523</v>
      </c>
      <c r="U12" s="647"/>
      <c r="V12" s="651" t="s">
        <v>523</v>
      </c>
      <c r="W12" s="632"/>
      <c r="X12" s="646" t="s">
        <v>523</v>
      </c>
      <c r="Y12" s="632"/>
      <c r="Z12" s="646" t="s">
        <v>523</v>
      </c>
      <c r="AA12" s="647"/>
      <c r="AB12" s="651" t="s">
        <v>523</v>
      </c>
      <c r="AC12" s="632"/>
      <c r="AD12" s="646" t="s">
        <v>523</v>
      </c>
      <c r="AE12" s="632"/>
      <c r="AF12" s="646" t="s">
        <v>523</v>
      </c>
      <c r="AG12" s="647"/>
      <c r="AH12" s="648" t="s">
        <v>523</v>
      </c>
      <c r="AI12" s="632"/>
      <c r="AJ12" s="649" t="s">
        <v>523</v>
      </c>
      <c r="AK12" s="632"/>
      <c r="AL12" s="649" t="s">
        <v>523</v>
      </c>
      <c r="AM12" s="647"/>
      <c r="AN12" s="228"/>
      <c r="AO12" s="673"/>
      <c r="AP12" s="383"/>
      <c r="AQ12" s="383"/>
      <c r="AR12" s="383"/>
      <c r="AS12" s="383"/>
      <c r="AT12" s="674"/>
      <c r="AW12" s="659"/>
      <c r="AX12" s="383"/>
      <c r="AY12" s="384"/>
      <c r="AZ12" s="382"/>
      <c r="BA12" s="383"/>
      <c r="BB12" s="383"/>
      <c r="BC12" s="383"/>
      <c r="BD12" s="384"/>
      <c r="BE12" s="244" t="s">
        <v>523</v>
      </c>
      <c r="BF12" s="245" t="s">
        <v>523</v>
      </c>
      <c r="BG12" s="245" t="s">
        <v>523</v>
      </c>
      <c r="BH12" s="245" t="s">
        <v>523</v>
      </c>
      <c r="BI12" s="245" t="s">
        <v>523</v>
      </c>
      <c r="BJ12" s="246" t="s">
        <v>523</v>
      </c>
      <c r="BK12" s="244" t="s">
        <v>523</v>
      </c>
      <c r="BL12" s="245" t="s">
        <v>523</v>
      </c>
      <c r="BM12" s="245" t="s">
        <v>523</v>
      </c>
      <c r="BN12" s="245" t="s">
        <v>523</v>
      </c>
      <c r="BO12" s="245" t="s">
        <v>523</v>
      </c>
      <c r="BP12" s="246" t="s">
        <v>523</v>
      </c>
      <c r="BQ12" s="244" t="s">
        <v>523</v>
      </c>
      <c r="BR12" s="245" t="s">
        <v>523</v>
      </c>
      <c r="BS12" s="245" t="s">
        <v>523</v>
      </c>
      <c r="BT12" s="245" t="s">
        <v>523</v>
      </c>
      <c r="BU12" s="245" t="s">
        <v>523</v>
      </c>
      <c r="BV12" s="246" t="s">
        <v>523</v>
      </c>
      <c r="BW12" s="244" t="s">
        <v>523</v>
      </c>
      <c r="BX12" s="245" t="s">
        <v>523</v>
      </c>
      <c r="BY12" s="245" t="s">
        <v>523</v>
      </c>
      <c r="BZ12" s="245" t="s">
        <v>523</v>
      </c>
      <c r="CA12" s="245" t="s">
        <v>523</v>
      </c>
      <c r="CB12" s="246" t="s">
        <v>523</v>
      </c>
      <c r="CC12" s="247" t="s">
        <v>523</v>
      </c>
      <c r="CD12" s="248" t="s">
        <v>523</v>
      </c>
      <c r="CE12" s="248" t="s">
        <v>523</v>
      </c>
      <c r="CF12" s="248" t="s">
        <v>523</v>
      </c>
      <c r="CG12" s="248" t="s">
        <v>523</v>
      </c>
      <c r="CH12" s="249" t="s">
        <v>523</v>
      </c>
      <c r="CI12" s="229"/>
      <c r="CJ12" s="673"/>
      <c r="CK12" s="383"/>
      <c r="CL12" s="383"/>
      <c r="CM12" s="383"/>
      <c r="CN12" s="383"/>
      <c r="CO12" s="674"/>
    </row>
    <row r="13" spans="2:98" ht="9" customHeight="1" x14ac:dyDescent="0.35">
      <c r="B13" s="659"/>
      <c r="C13" s="383"/>
      <c r="D13" s="384"/>
      <c r="E13" s="385"/>
      <c r="F13" s="386"/>
      <c r="G13" s="386"/>
      <c r="H13" s="386"/>
      <c r="I13" s="387"/>
      <c r="J13" s="385"/>
      <c r="K13" s="591"/>
      <c r="L13" s="650"/>
      <c r="M13" s="591"/>
      <c r="N13" s="650"/>
      <c r="O13" s="387"/>
      <c r="P13" s="385"/>
      <c r="Q13" s="591"/>
      <c r="R13" s="650"/>
      <c r="S13" s="591"/>
      <c r="T13" s="650"/>
      <c r="U13" s="387"/>
      <c r="V13" s="385"/>
      <c r="W13" s="591"/>
      <c r="X13" s="650"/>
      <c r="Y13" s="591"/>
      <c r="Z13" s="650"/>
      <c r="AA13" s="387"/>
      <c r="AB13" s="385"/>
      <c r="AC13" s="591"/>
      <c r="AD13" s="650"/>
      <c r="AE13" s="591"/>
      <c r="AF13" s="650"/>
      <c r="AG13" s="387"/>
      <c r="AH13" s="385"/>
      <c r="AI13" s="591"/>
      <c r="AJ13" s="650"/>
      <c r="AK13" s="591"/>
      <c r="AL13" s="650"/>
      <c r="AM13" s="387"/>
      <c r="AN13" s="228"/>
      <c r="AO13" s="675"/>
      <c r="AP13" s="676"/>
      <c r="AQ13" s="676"/>
      <c r="AR13" s="676"/>
      <c r="AS13" s="676"/>
      <c r="AT13" s="677"/>
      <c r="AW13" s="659"/>
      <c r="AX13" s="383"/>
      <c r="AY13" s="384"/>
      <c r="AZ13" s="382"/>
      <c r="BA13" s="383"/>
      <c r="BB13" s="383"/>
      <c r="BC13" s="383"/>
      <c r="BD13" s="384"/>
      <c r="BE13" s="244" t="s">
        <v>523</v>
      </c>
      <c r="BF13" s="245" t="s">
        <v>523</v>
      </c>
      <c r="BG13" s="245" t="s">
        <v>523</v>
      </c>
      <c r="BH13" s="245" t="s">
        <v>523</v>
      </c>
      <c r="BI13" s="245" t="s">
        <v>523</v>
      </c>
      <c r="BJ13" s="246" t="s">
        <v>523</v>
      </c>
      <c r="BK13" s="244" t="s">
        <v>523</v>
      </c>
      <c r="BL13" s="245" t="s">
        <v>523</v>
      </c>
      <c r="BM13" s="245" t="s">
        <v>523</v>
      </c>
      <c r="BN13" s="245" t="s">
        <v>523</v>
      </c>
      <c r="BO13" s="245" t="s">
        <v>523</v>
      </c>
      <c r="BP13" s="246" t="s">
        <v>523</v>
      </c>
      <c r="BQ13" s="244" t="s">
        <v>523</v>
      </c>
      <c r="BR13" s="245" t="s">
        <v>523</v>
      </c>
      <c r="BS13" s="245" t="s">
        <v>523</v>
      </c>
      <c r="BT13" s="245" t="s">
        <v>523</v>
      </c>
      <c r="BU13" s="245" t="s">
        <v>523</v>
      </c>
      <c r="BV13" s="246" t="s">
        <v>523</v>
      </c>
      <c r="BW13" s="244" t="s">
        <v>523</v>
      </c>
      <c r="BX13" s="245" t="s">
        <v>523</v>
      </c>
      <c r="BY13" s="245" t="s">
        <v>523</v>
      </c>
      <c r="BZ13" s="245" t="s">
        <v>523</v>
      </c>
      <c r="CA13" s="245" t="s">
        <v>523</v>
      </c>
      <c r="CB13" s="246" t="s">
        <v>523</v>
      </c>
      <c r="CC13" s="247" t="s">
        <v>523</v>
      </c>
      <c r="CD13" s="248" t="s">
        <v>523</v>
      </c>
      <c r="CE13" s="248" t="s">
        <v>523</v>
      </c>
      <c r="CF13" s="248" t="s">
        <v>523</v>
      </c>
      <c r="CG13" s="248" t="s">
        <v>523</v>
      </c>
      <c r="CH13" s="249" t="s">
        <v>523</v>
      </c>
      <c r="CI13" s="229"/>
      <c r="CJ13" s="673"/>
      <c r="CK13" s="383"/>
      <c r="CL13" s="383"/>
      <c r="CM13" s="383"/>
      <c r="CN13" s="383"/>
      <c r="CO13" s="674"/>
    </row>
    <row r="14" spans="2:98" ht="9" customHeight="1" x14ac:dyDescent="0.35">
      <c r="B14" s="659"/>
      <c r="C14" s="383"/>
      <c r="D14" s="384"/>
      <c r="E14" s="652" t="s">
        <v>532</v>
      </c>
      <c r="F14" s="380"/>
      <c r="G14" s="380"/>
      <c r="H14" s="380"/>
      <c r="I14" s="380"/>
      <c r="J14" s="653" t="s">
        <v>523</v>
      </c>
      <c r="K14" s="590"/>
      <c r="L14" s="654" t="s">
        <v>523</v>
      </c>
      <c r="M14" s="590"/>
      <c r="N14" s="654" t="s">
        <v>523</v>
      </c>
      <c r="O14" s="381"/>
      <c r="P14" s="653" t="s">
        <v>523</v>
      </c>
      <c r="Q14" s="590"/>
      <c r="R14" s="654" t="s">
        <v>523</v>
      </c>
      <c r="S14" s="590"/>
      <c r="T14" s="654" t="s">
        <v>523</v>
      </c>
      <c r="U14" s="381"/>
      <c r="V14" s="642" t="s">
        <v>523</v>
      </c>
      <c r="W14" s="590"/>
      <c r="X14" s="638" t="s">
        <v>523</v>
      </c>
      <c r="Y14" s="590"/>
      <c r="Z14" s="638" t="s">
        <v>523</v>
      </c>
      <c r="AA14" s="381"/>
      <c r="AB14" s="642" t="s">
        <v>523</v>
      </c>
      <c r="AC14" s="590"/>
      <c r="AD14" s="638" t="s">
        <v>523</v>
      </c>
      <c r="AE14" s="590"/>
      <c r="AF14" s="638" t="s">
        <v>523</v>
      </c>
      <c r="AG14" s="381"/>
      <c r="AH14" s="644" t="s">
        <v>523</v>
      </c>
      <c r="AI14" s="590"/>
      <c r="AJ14" s="645" t="s">
        <v>523</v>
      </c>
      <c r="AK14" s="590"/>
      <c r="AL14" s="645" t="s">
        <v>523</v>
      </c>
      <c r="AM14" s="381"/>
      <c r="AN14" s="228"/>
      <c r="AO14" s="685" t="s">
        <v>256</v>
      </c>
      <c r="AP14" s="671"/>
      <c r="AQ14" s="671"/>
      <c r="AR14" s="671"/>
      <c r="AS14" s="671"/>
      <c r="AT14" s="672"/>
      <c r="AW14" s="659"/>
      <c r="AX14" s="383"/>
      <c r="AY14" s="384"/>
      <c r="AZ14" s="382"/>
      <c r="BA14" s="383"/>
      <c r="BB14" s="383"/>
      <c r="BC14" s="383"/>
      <c r="BD14" s="384"/>
      <c r="BE14" s="244" t="s">
        <v>523</v>
      </c>
      <c r="BF14" s="245" t="s">
        <v>523</v>
      </c>
      <c r="BG14" s="245" t="s">
        <v>523</v>
      </c>
      <c r="BH14" s="245" t="s">
        <v>523</v>
      </c>
      <c r="BI14" s="245" t="s">
        <v>523</v>
      </c>
      <c r="BJ14" s="246" t="s">
        <v>523</v>
      </c>
      <c r="BK14" s="244" t="s">
        <v>523</v>
      </c>
      <c r="BL14" s="245" t="s">
        <v>523</v>
      </c>
      <c r="BM14" s="245" t="s">
        <v>523</v>
      </c>
      <c r="BN14" s="245" t="s">
        <v>523</v>
      </c>
      <c r="BO14" s="245" t="s">
        <v>523</v>
      </c>
      <c r="BP14" s="246" t="s">
        <v>523</v>
      </c>
      <c r="BQ14" s="244" t="s">
        <v>523</v>
      </c>
      <c r="BR14" s="245" t="s">
        <v>523</v>
      </c>
      <c r="BS14" s="245" t="s">
        <v>523</v>
      </c>
      <c r="BT14" s="245" t="s">
        <v>523</v>
      </c>
      <c r="BU14" s="245" t="s">
        <v>523</v>
      </c>
      <c r="BV14" s="246" t="s">
        <v>523</v>
      </c>
      <c r="BW14" s="244" t="s">
        <v>523</v>
      </c>
      <c r="BX14" s="245" t="s">
        <v>523</v>
      </c>
      <c r="BY14" s="245" t="s">
        <v>523</v>
      </c>
      <c r="BZ14" s="245" t="s">
        <v>523</v>
      </c>
      <c r="CA14" s="245" t="s">
        <v>523</v>
      </c>
      <c r="CB14" s="246" t="s">
        <v>523</v>
      </c>
      <c r="CC14" s="247" t="s">
        <v>523</v>
      </c>
      <c r="CD14" s="248" t="s">
        <v>523</v>
      </c>
      <c r="CE14" s="248" t="s">
        <v>523</v>
      </c>
      <c r="CF14" s="248" t="s">
        <v>523</v>
      </c>
      <c r="CG14" s="248" t="s">
        <v>523</v>
      </c>
      <c r="CH14" s="249" t="s">
        <v>523</v>
      </c>
      <c r="CI14" s="229"/>
      <c r="CJ14" s="673"/>
      <c r="CK14" s="383"/>
      <c r="CL14" s="383"/>
      <c r="CM14" s="383"/>
      <c r="CN14" s="383"/>
      <c r="CO14" s="674"/>
    </row>
    <row r="15" spans="2:98" ht="9" customHeight="1" x14ac:dyDescent="0.35">
      <c r="B15" s="659"/>
      <c r="C15" s="383"/>
      <c r="D15" s="384"/>
      <c r="E15" s="382"/>
      <c r="F15" s="383"/>
      <c r="G15" s="383"/>
      <c r="H15" s="383"/>
      <c r="I15" s="383"/>
      <c r="J15" s="643"/>
      <c r="K15" s="640"/>
      <c r="L15" s="639"/>
      <c r="M15" s="640"/>
      <c r="N15" s="639"/>
      <c r="O15" s="641"/>
      <c r="P15" s="643"/>
      <c r="Q15" s="640"/>
      <c r="R15" s="639"/>
      <c r="S15" s="640"/>
      <c r="T15" s="639"/>
      <c r="U15" s="641"/>
      <c r="V15" s="643"/>
      <c r="W15" s="640"/>
      <c r="X15" s="639"/>
      <c r="Y15" s="640"/>
      <c r="Z15" s="639"/>
      <c r="AA15" s="641"/>
      <c r="AB15" s="643"/>
      <c r="AC15" s="640"/>
      <c r="AD15" s="639"/>
      <c r="AE15" s="640"/>
      <c r="AF15" s="639"/>
      <c r="AG15" s="641"/>
      <c r="AH15" s="643"/>
      <c r="AI15" s="640"/>
      <c r="AJ15" s="639"/>
      <c r="AK15" s="640"/>
      <c r="AL15" s="639"/>
      <c r="AM15" s="641"/>
      <c r="AN15" s="228"/>
      <c r="AO15" s="673"/>
      <c r="AP15" s="383"/>
      <c r="AQ15" s="383"/>
      <c r="AR15" s="383"/>
      <c r="AS15" s="383"/>
      <c r="AT15" s="674"/>
      <c r="AW15" s="659"/>
      <c r="AX15" s="383"/>
      <c r="AY15" s="384"/>
      <c r="AZ15" s="385"/>
      <c r="BA15" s="386"/>
      <c r="BB15" s="386"/>
      <c r="BC15" s="386"/>
      <c r="BD15" s="387"/>
      <c r="BE15" s="253" t="s">
        <v>523</v>
      </c>
      <c r="BF15" s="254" t="s">
        <v>523</v>
      </c>
      <c r="BG15" s="254" t="s">
        <v>523</v>
      </c>
      <c r="BH15" s="254" t="s">
        <v>523</v>
      </c>
      <c r="BI15" s="254" t="s">
        <v>523</v>
      </c>
      <c r="BJ15" s="255" t="s">
        <v>523</v>
      </c>
      <c r="BK15" s="244" t="s">
        <v>523</v>
      </c>
      <c r="BL15" s="245" t="s">
        <v>523</v>
      </c>
      <c r="BM15" s="245" t="s">
        <v>523</v>
      </c>
      <c r="BN15" s="245" t="s">
        <v>523</v>
      </c>
      <c r="BO15" s="245" t="s">
        <v>523</v>
      </c>
      <c r="BP15" s="246" t="s">
        <v>523</v>
      </c>
      <c r="BQ15" s="253" t="s">
        <v>523</v>
      </c>
      <c r="BR15" s="254" t="s">
        <v>523</v>
      </c>
      <c r="BS15" s="254" t="s">
        <v>523</v>
      </c>
      <c r="BT15" s="254" t="s">
        <v>523</v>
      </c>
      <c r="BU15" s="254" t="s">
        <v>523</v>
      </c>
      <c r="BV15" s="255" t="s">
        <v>523</v>
      </c>
      <c r="BW15" s="244" t="s">
        <v>523</v>
      </c>
      <c r="BX15" s="245" t="s">
        <v>523</v>
      </c>
      <c r="BY15" s="245" t="s">
        <v>523</v>
      </c>
      <c r="BZ15" s="245" t="s">
        <v>523</v>
      </c>
      <c r="CA15" s="245" t="s">
        <v>523</v>
      </c>
      <c r="CB15" s="246" t="s">
        <v>523</v>
      </c>
      <c r="CC15" s="256" t="s">
        <v>523</v>
      </c>
      <c r="CD15" s="257" t="s">
        <v>523</v>
      </c>
      <c r="CE15" s="257" t="s">
        <v>523</v>
      </c>
      <c r="CF15" s="257" t="s">
        <v>523</v>
      </c>
      <c r="CG15" s="257" t="s">
        <v>523</v>
      </c>
      <c r="CH15" s="258" t="s">
        <v>523</v>
      </c>
      <c r="CI15" s="229"/>
      <c r="CJ15" s="675"/>
      <c r="CK15" s="676"/>
      <c r="CL15" s="676"/>
      <c r="CM15" s="676"/>
      <c r="CN15" s="676"/>
      <c r="CO15" s="677"/>
    </row>
    <row r="16" spans="2:98" ht="9" customHeight="1" x14ac:dyDescent="0.35">
      <c r="B16" s="659"/>
      <c r="C16" s="383"/>
      <c r="D16" s="384"/>
      <c r="E16" s="382"/>
      <c r="F16" s="383"/>
      <c r="G16" s="383"/>
      <c r="H16" s="383"/>
      <c r="I16" s="383"/>
      <c r="J16" s="655" t="s">
        <v>523</v>
      </c>
      <c r="K16" s="632"/>
      <c r="L16" s="656" t="s">
        <v>523</v>
      </c>
      <c r="M16" s="632"/>
      <c r="N16" s="656" t="s">
        <v>523</v>
      </c>
      <c r="O16" s="647"/>
      <c r="P16" s="655" t="s">
        <v>523</v>
      </c>
      <c r="Q16" s="632"/>
      <c r="R16" s="656" t="s">
        <v>523</v>
      </c>
      <c r="S16" s="632"/>
      <c r="T16" s="656" t="s">
        <v>523</v>
      </c>
      <c r="U16" s="647"/>
      <c r="V16" s="651" t="s">
        <v>523</v>
      </c>
      <c r="W16" s="632"/>
      <c r="X16" s="646" t="s">
        <v>523</v>
      </c>
      <c r="Y16" s="632"/>
      <c r="Z16" s="646" t="s">
        <v>523</v>
      </c>
      <c r="AA16" s="647"/>
      <c r="AB16" s="651" t="s">
        <v>523</v>
      </c>
      <c r="AC16" s="632"/>
      <c r="AD16" s="646" t="s">
        <v>523</v>
      </c>
      <c r="AE16" s="632"/>
      <c r="AF16" s="646" t="s">
        <v>523</v>
      </c>
      <c r="AG16" s="647"/>
      <c r="AH16" s="648" t="s">
        <v>523</v>
      </c>
      <c r="AI16" s="632"/>
      <c r="AJ16" s="649" t="s">
        <v>523</v>
      </c>
      <c r="AK16" s="632"/>
      <c r="AL16" s="649" t="s">
        <v>523</v>
      </c>
      <c r="AM16" s="647"/>
      <c r="AN16" s="228"/>
      <c r="AO16" s="673"/>
      <c r="AP16" s="383"/>
      <c r="AQ16" s="383"/>
      <c r="AR16" s="383"/>
      <c r="AS16" s="383"/>
      <c r="AT16" s="674"/>
      <c r="AW16" s="659"/>
      <c r="AX16" s="383"/>
      <c r="AY16" s="384"/>
      <c r="AZ16" s="662" t="s">
        <v>532</v>
      </c>
      <c r="BA16" s="380"/>
      <c r="BB16" s="380"/>
      <c r="BC16" s="380"/>
      <c r="BD16" s="380"/>
      <c r="BE16" s="259" t="s">
        <v>523</v>
      </c>
      <c r="BF16" s="260" t="s">
        <v>523</v>
      </c>
      <c r="BG16" s="260" t="s">
        <v>523</v>
      </c>
      <c r="BH16" s="260" t="s">
        <v>523</v>
      </c>
      <c r="BI16" s="260" t="s">
        <v>523</v>
      </c>
      <c r="BJ16" s="261" t="s">
        <v>523</v>
      </c>
      <c r="BK16" s="259" t="s">
        <v>523</v>
      </c>
      <c r="BL16" s="260" t="s">
        <v>523</v>
      </c>
      <c r="BM16" s="260" t="s">
        <v>523</v>
      </c>
      <c r="BN16" s="260" t="s">
        <v>523</v>
      </c>
      <c r="BO16" s="260" t="s">
        <v>523</v>
      </c>
      <c r="BP16" s="261" t="s">
        <v>523</v>
      </c>
      <c r="BQ16" s="235" t="s">
        <v>523</v>
      </c>
      <c r="BR16" s="236" t="s">
        <v>523</v>
      </c>
      <c r="BS16" s="236" t="s">
        <v>523</v>
      </c>
      <c r="BT16" s="236" t="s">
        <v>523</v>
      </c>
      <c r="BU16" s="236" t="s">
        <v>523</v>
      </c>
      <c r="BV16" s="237" t="s">
        <v>523</v>
      </c>
      <c r="BW16" s="235" t="s">
        <v>523</v>
      </c>
      <c r="BX16" s="236" t="s">
        <v>523</v>
      </c>
      <c r="BY16" s="236" t="s">
        <v>523</v>
      </c>
      <c r="BZ16" s="236" t="s">
        <v>523</v>
      </c>
      <c r="CA16" s="236" t="s">
        <v>523</v>
      </c>
      <c r="CB16" s="237" t="s">
        <v>523</v>
      </c>
      <c r="CC16" s="238" t="s">
        <v>523</v>
      </c>
      <c r="CD16" s="239" t="s">
        <v>523</v>
      </c>
      <c r="CE16" s="239" t="s">
        <v>523</v>
      </c>
      <c r="CF16" s="239" t="s">
        <v>523</v>
      </c>
      <c r="CG16" s="239" t="s">
        <v>523</v>
      </c>
      <c r="CH16" s="240" t="s">
        <v>523</v>
      </c>
      <c r="CI16" s="229"/>
      <c r="CJ16" s="678" t="s">
        <v>256</v>
      </c>
      <c r="CK16" s="671"/>
      <c r="CL16" s="671"/>
      <c r="CM16" s="671"/>
      <c r="CN16" s="671"/>
      <c r="CO16" s="672"/>
    </row>
    <row r="17" spans="2:93" ht="9" customHeight="1" x14ac:dyDescent="0.35">
      <c r="B17" s="659"/>
      <c r="C17" s="383"/>
      <c r="D17" s="384"/>
      <c r="E17" s="382"/>
      <c r="F17" s="383"/>
      <c r="G17" s="383"/>
      <c r="H17" s="383"/>
      <c r="I17" s="383"/>
      <c r="J17" s="643"/>
      <c r="K17" s="640"/>
      <c r="L17" s="639"/>
      <c r="M17" s="640"/>
      <c r="N17" s="639"/>
      <c r="O17" s="641"/>
      <c r="P17" s="643"/>
      <c r="Q17" s="640"/>
      <c r="R17" s="639"/>
      <c r="S17" s="640"/>
      <c r="T17" s="639"/>
      <c r="U17" s="641"/>
      <c r="V17" s="643"/>
      <c r="W17" s="640"/>
      <c r="X17" s="639"/>
      <c r="Y17" s="640"/>
      <c r="Z17" s="639"/>
      <c r="AA17" s="641"/>
      <c r="AB17" s="643"/>
      <c r="AC17" s="640"/>
      <c r="AD17" s="639"/>
      <c r="AE17" s="640"/>
      <c r="AF17" s="639"/>
      <c r="AG17" s="641"/>
      <c r="AH17" s="643"/>
      <c r="AI17" s="640"/>
      <c r="AJ17" s="639"/>
      <c r="AK17" s="640"/>
      <c r="AL17" s="639"/>
      <c r="AM17" s="641"/>
      <c r="AN17" s="228"/>
      <c r="AO17" s="673"/>
      <c r="AP17" s="383"/>
      <c r="AQ17" s="383"/>
      <c r="AR17" s="383"/>
      <c r="AS17" s="383"/>
      <c r="AT17" s="674"/>
      <c r="AW17" s="659"/>
      <c r="AX17" s="383"/>
      <c r="AY17" s="384"/>
      <c r="AZ17" s="382"/>
      <c r="BA17" s="383"/>
      <c r="BB17" s="383"/>
      <c r="BC17" s="383"/>
      <c r="BD17" s="383"/>
      <c r="BE17" s="262" t="s">
        <v>523</v>
      </c>
      <c r="BF17" s="263" t="s">
        <v>523</v>
      </c>
      <c r="BG17" s="263" t="s">
        <v>523</v>
      </c>
      <c r="BH17" s="263" t="s">
        <v>523</v>
      </c>
      <c r="BI17" s="263" t="s">
        <v>523</v>
      </c>
      <c r="BJ17" s="264" t="s">
        <v>523</v>
      </c>
      <c r="BK17" s="262" t="s">
        <v>523</v>
      </c>
      <c r="BL17" s="263" t="s">
        <v>523</v>
      </c>
      <c r="BM17" s="263" t="s">
        <v>523</v>
      </c>
      <c r="BN17" s="263" t="s">
        <v>523</v>
      </c>
      <c r="BO17" s="263" t="s">
        <v>523</v>
      </c>
      <c r="BP17" s="264" t="s">
        <v>523</v>
      </c>
      <c r="BQ17" s="244" t="s">
        <v>523</v>
      </c>
      <c r="BR17" s="245" t="s">
        <v>523</v>
      </c>
      <c r="BS17" s="245" t="s">
        <v>523</v>
      </c>
      <c r="BT17" s="245" t="s">
        <v>523</v>
      </c>
      <c r="BU17" s="245" t="s">
        <v>523</v>
      </c>
      <c r="BV17" s="246" t="s">
        <v>523</v>
      </c>
      <c r="BW17" s="244" t="s">
        <v>523</v>
      </c>
      <c r="BX17" s="245" t="s">
        <v>523</v>
      </c>
      <c r="BY17" s="245" t="s">
        <v>523</v>
      </c>
      <c r="BZ17" s="245" t="s">
        <v>523</v>
      </c>
      <c r="CA17" s="245" t="s">
        <v>523</v>
      </c>
      <c r="CB17" s="246" t="s">
        <v>523</v>
      </c>
      <c r="CC17" s="247" t="s">
        <v>523</v>
      </c>
      <c r="CD17" s="248" t="s">
        <v>523</v>
      </c>
      <c r="CE17" s="248" t="s">
        <v>523</v>
      </c>
      <c r="CF17" s="248" t="s">
        <v>523</v>
      </c>
      <c r="CG17" s="248" t="s">
        <v>523</v>
      </c>
      <c r="CH17" s="249" t="s">
        <v>523</v>
      </c>
      <c r="CI17" s="229"/>
      <c r="CJ17" s="673"/>
      <c r="CK17" s="383"/>
      <c r="CL17" s="383"/>
      <c r="CM17" s="383"/>
      <c r="CN17" s="383"/>
      <c r="CO17" s="674"/>
    </row>
    <row r="18" spans="2:93" ht="9" customHeight="1" x14ac:dyDescent="0.35">
      <c r="B18" s="659"/>
      <c r="C18" s="383"/>
      <c r="D18" s="384"/>
      <c r="E18" s="382"/>
      <c r="F18" s="383"/>
      <c r="G18" s="383"/>
      <c r="H18" s="383"/>
      <c r="I18" s="383"/>
      <c r="J18" s="655" t="s">
        <v>523</v>
      </c>
      <c r="K18" s="632"/>
      <c r="L18" s="656" t="s">
        <v>523</v>
      </c>
      <c r="M18" s="632"/>
      <c r="N18" s="656" t="s">
        <v>523</v>
      </c>
      <c r="O18" s="647"/>
      <c r="P18" s="655" t="s">
        <v>523</v>
      </c>
      <c r="Q18" s="632"/>
      <c r="R18" s="656" t="s">
        <v>523</v>
      </c>
      <c r="S18" s="632"/>
      <c r="T18" s="656" t="s">
        <v>523</v>
      </c>
      <c r="U18" s="647"/>
      <c r="V18" s="651" t="s">
        <v>523</v>
      </c>
      <c r="W18" s="632"/>
      <c r="X18" s="646" t="s">
        <v>523</v>
      </c>
      <c r="Y18" s="632"/>
      <c r="Z18" s="646" t="s">
        <v>523</v>
      </c>
      <c r="AA18" s="647"/>
      <c r="AB18" s="651" t="s">
        <v>523</v>
      </c>
      <c r="AC18" s="632"/>
      <c r="AD18" s="646" t="s">
        <v>523</v>
      </c>
      <c r="AE18" s="632"/>
      <c r="AF18" s="646" t="s">
        <v>523</v>
      </c>
      <c r="AG18" s="647"/>
      <c r="AH18" s="648" t="s">
        <v>523</v>
      </c>
      <c r="AI18" s="632"/>
      <c r="AJ18" s="649" t="s">
        <v>523</v>
      </c>
      <c r="AK18" s="632"/>
      <c r="AL18" s="649" t="s">
        <v>523</v>
      </c>
      <c r="AM18" s="647"/>
      <c r="AN18" s="228"/>
      <c r="AO18" s="673"/>
      <c r="AP18" s="383"/>
      <c r="AQ18" s="383"/>
      <c r="AR18" s="383"/>
      <c r="AS18" s="383"/>
      <c r="AT18" s="674"/>
      <c r="AW18" s="659"/>
      <c r="AX18" s="383"/>
      <c r="AY18" s="384"/>
      <c r="AZ18" s="382"/>
      <c r="BA18" s="383"/>
      <c r="BB18" s="383"/>
      <c r="BC18" s="383"/>
      <c r="BD18" s="383"/>
      <c r="BE18" s="262" t="s">
        <v>523</v>
      </c>
      <c r="BF18" s="263" t="s">
        <v>523</v>
      </c>
      <c r="BG18" s="263" t="s">
        <v>523</v>
      </c>
      <c r="BH18" s="263" t="s">
        <v>523</v>
      </c>
      <c r="BI18" s="263" t="s">
        <v>523</v>
      </c>
      <c r="BJ18" s="264" t="s">
        <v>523</v>
      </c>
      <c r="BK18" s="262" t="s">
        <v>523</v>
      </c>
      <c r="BL18" s="263" t="s">
        <v>523</v>
      </c>
      <c r="BM18" s="263" t="s">
        <v>523</v>
      </c>
      <c r="BN18" s="263" t="s">
        <v>523</v>
      </c>
      <c r="BO18" s="263" t="s">
        <v>523</v>
      </c>
      <c r="BP18" s="264" t="s">
        <v>523</v>
      </c>
      <c r="BQ18" s="244" t="s">
        <v>523</v>
      </c>
      <c r="BR18" s="245" t="s">
        <v>523</v>
      </c>
      <c r="BS18" s="245" t="s">
        <v>523</v>
      </c>
      <c r="BT18" s="245" t="s">
        <v>523</v>
      </c>
      <c r="BU18" s="245" t="s">
        <v>523</v>
      </c>
      <c r="BV18" s="246" t="s">
        <v>523</v>
      </c>
      <c r="BW18" s="244" t="s">
        <v>523</v>
      </c>
      <c r="BX18" s="245" t="s">
        <v>523</v>
      </c>
      <c r="BY18" s="245" t="s">
        <v>523</v>
      </c>
      <c r="BZ18" s="245" t="s">
        <v>523</v>
      </c>
      <c r="CA18" s="245" t="s">
        <v>523</v>
      </c>
      <c r="CB18" s="246" t="s">
        <v>523</v>
      </c>
      <c r="CC18" s="247" t="s">
        <v>523</v>
      </c>
      <c r="CD18" s="248" t="s">
        <v>523</v>
      </c>
      <c r="CE18" s="248" t="s">
        <v>523</v>
      </c>
      <c r="CF18" s="248" t="s">
        <v>523</v>
      </c>
      <c r="CG18" s="248" t="s">
        <v>523</v>
      </c>
      <c r="CH18" s="249" t="s">
        <v>523</v>
      </c>
      <c r="CI18" s="229"/>
      <c r="CJ18" s="673"/>
      <c r="CK18" s="383"/>
      <c r="CL18" s="383"/>
      <c r="CM18" s="383"/>
      <c r="CN18" s="383"/>
      <c r="CO18" s="674"/>
    </row>
    <row r="19" spans="2:93" ht="9" customHeight="1" x14ac:dyDescent="0.35">
      <c r="B19" s="659"/>
      <c r="C19" s="383"/>
      <c r="D19" s="384"/>
      <c r="E19" s="382"/>
      <c r="F19" s="383"/>
      <c r="G19" s="383"/>
      <c r="H19" s="383"/>
      <c r="I19" s="383"/>
      <c r="J19" s="643"/>
      <c r="K19" s="640"/>
      <c r="L19" s="639"/>
      <c r="M19" s="640"/>
      <c r="N19" s="639"/>
      <c r="O19" s="641"/>
      <c r="P19" s="643"/>
      <c r="Q19" s="640"/>
      <c r="R19" s="639"/>
      <c r="S19" s="640"/>
      <c r="T19" s="639"/>
      <c r="U19" s="641"/>
      <c r="V19" s="643"/>
      <c r="W19" s="640"/>
      <c r="X19" s="639"/>
      <c r="Y19" s="640"/>
      <c r="Z19" s="639"/>
      <c r="AA19" s="641"/>
      <c r="AB19" s="643"/>
      <c r="AC19" s="640"/>
      <c r="AD19" s="639"/>
      <c r="AE19" s="640"/>
      <c r="AF19" s="639"/>
      <c r="AG19" s="641"/>
      <c r="AH19" s="643"/>
      <c r="AI19" s="640"/>
      <c r="AJ19" s="639"/>
      <c r="AK19" s="640"/>
      <c r="AL19" s="639"/>
      <c r="AM19" s="641"/>
      <c r="AN19" s="228"/>
      <c r="AO19" s="673"/>
      <c r="AP19" s="383"/>
      <c r="AQ19" s="383"/>
      <c r="AR19" s="383"/>
      <c r="AS19" s="383"/>
      <c r="AT19" s="674"/>
      <c r="AW19" s="659"/>
      <c r="AX19" s="383"/>
      <c r="AY19" s="384"/>
      <c r="AZ19" s="382"/>
      <c r="BA19" s="383"/>
      <c r="BB19" s="383"/>
      <c r="BC19" s="383"/>
      <c r="BD19" s="383"/>
      <c r="BE19" s="262" t="s">
        <v>523</v>
      </c>
      <c r="BF19" s="263" t="s">
        <v>523</v>
      </c>
      <c r="BG19" s="263" t="s">
        <v>523</v>
      </c>
      <c r="BH19" s="263" t="s">
        <v>523</v>
      </c>
      <c r="BI19" s="263" t="s">
        <v>523</v>
      </c>
      <c r="BJ19" s="264" t="s">
        <v>523</v>
      </c>
      <c r="BK19" s="262" t="s">
        <v>523</v>
      </c>
      <c r="BL19" s="263" t="s">
        <v>523</v>
      </c>
      <c r="BM19" s="263" t="s">
        <v>523</v>
      </c>
      <c r="BN19" s="263" t="s">
        <v>523</v>
      </c>
      <c r="BO19" s="263" t="s">
        <v>523</v>
      </c>
      <c r="BP19" s="264" t="s">
        <v>523</v>
      </c>
      <c r="BQ19" s="244" t="s">
        <v>523</v>
      </c>
      <c r="BR19" s="245" t="s">
        <v>523</v>
      </c>
      <c r="BS19" s="245" t="s">
        <v>523</v>
      </c>
      <c r="BT19" s="245" t="s">
        <v>523</v>
      </c>
      <c r="BU19" s="245" t="s">
        <v>523</v>
      </c>
      <c r="BV19" s="246" t="s">
        <v>523</v>
      </c>
      <c r="BW19" s="244" t="s">
        <v>523</v>
      </c>
      <c r="BX19" s="245" t="s">
        <v>523</v>
      </c>
      <c r="BY19" s="245" t="s">
        <v>523</v>
      </c>
      <c r="BZ19" s="245" t="s">
        <v>523</v>
      </c>
      <c r="CA19" s="245" t="s">
        <v>523</v>
      </c>
      <c r="CB19" s="246" t="s">
        <v>523</v>
      </c>
      <c r="CC19" s="247" t="s">
        <v>523</v>
      </c>
      <c r="CD19" s="248" t="s">
        <v>523</v>
      </c>
      <c r="CE19" s="248" t="s">
        <v>523</v>
      </c>
      <c r="CF19" s="248" t="s">
        <v>523</v>
      </c>
      <c r="CG19" s="248" t="s">
        <v>523</v>
      </c>
      <c r="CH19" s="249" t="s">
        <v>523</v>
      </c>
      <c r="CI19" s="229"/>
      <c r="CJ19" s="673"/>
      <c r="CK19" s="383"/>
      <c r="CL19" s="383"/>
      <c r="CM19" s="383"/>
      <c r="CN19" s="383"/>
      <c r="CO19" s="674"/>
    </row>
    <row r="20" spans="2:93" ht="9" customHeight="1" x14ac:dyDescent="0.35">
      <c r="B20" s="659"/>
      <c r="C20" s="383"/>
      <c r="D20" s="384"/>
      <c r="E20" s="382"/>
      <c r="F20" s="383"/>
      <c r="G20" s="383"/>
      <c r="H20" s="383"/>
      <c r="I20" s="383"/>
      <c r="J20" s="655" t="s">
        <v>523</v>
      </c>
      <c r="K20" s="632"/>
      <c r="L20" s="656" t="s">
        <v>523</v>
      </c>
      <c r="M20" s="632"/>
      <c r="N20" s="656" t="s">
        <v>523</v>
      </c>
      <c r="O20" s="647"/>
      <c r="P20" s="655" t="s">
        <v>523</v>
      </c>
      <c r="Q20" s="632"/>
      <c r="R20" s="656" t="s">
        <v>523</v>
      </c>
      <c r="S20" s="632"/>
      <c r="T20" s="656" t="s">
        <v>523</v>
      </c>
      <c r="U20" s="647"/>
      <c r="V20" s="651" t="s">
        <v>523</v>
      </c>
      <c r="W20" s="632"/>
      <c r="X20" s="646" t="s">
        <v>523</v>
      </c>
      <c r="Y20" s="632"/>
      <c r="Z20" s="646" t="s">
        <v>523</v>
      </c>
      <c r="AA20" s="647"/>
      <c r="AB20" s="651" t="s">
        <v>523</v>
      </c>
      <c r="AC20" s="632"/>
      <c r="AD20" s="646" t="s">
        <v>523</v>
      </c>
      <c r="AE20" s="632"/>
      <c r="AF20" s="646" t="s">
        <v>523</v>
      </c>
      <c r="AG20" s="647"/>
      <c r="AH20" s="648" t="s">
        <v>523</v>
      </c>
      <c r="AI20" s="632"/>
      <c r="AJ20" s="649" t="s">
        <v>523</v>
      </c>
      <c r="AK20" s="632"/>
      <c r="AL20" s="649" t="s">
        <v>523</v>
      </c>
      <c r="AM20" s="647"/>
      <c r="AN20" s="228"/>
      <c r="AO20" s="673"/>
      <c r="AP20" s="383"/>
      <c r="AQ20" s="383"/>
      <c r="AR20" s="383"/>
      <c r="AS20" s="383"/>
      <c r="AT20" s="674"/>
      <c r="AW20" s="659"/>
      <c r="AX20" s="383"/>
      <c r="AY20" s="384"/>
      <c r="AZ20" s="382"/>
      <c r="BA20" s="383"/>
      <c r="BB20" s="383"/>
      <c r="BC20" s="383"/>
      <c r="BD20" s="383"/>
      <c r="BE20" s="262" t="s">
        <v>523</v>
      </c>
      <c r="BF20" s="263" t="s">
        <v>523</v>
      </c>
      <c r="BG20" s="263" t="s">
        <v>523</v>
      </c>
      <c r="BH20" s="263" t="s">
        <v>523</v>
      </c>
      <c r="BI20" s="263" t="s">
        <v>523</v>
      </c>
      <c r="BJ20" s="264" t="s">
        <v>523</v>
      </c>
      <c r="BK20" s="262" t="s">
        <v>523</v>
      </c>
      <c r="BL20" s="263" t="s">
        <v>523</v>
      </c>
      <c r="BM20" s="263" t="s">
        <v>523</v>
      </c>
      <c r="BN20" s="263" t="s">
        <v>523</v>
      </c>
      <c r="BO20" s="263" t="s">
        <v>523</v>
      </c>
      <c r="BP20" s="264" t="s">
        <v>523</v>
      </c>
      <c r="BQ20" s="244" t="s">
        <v>523</v>
      </c>
      <c r="BR20" s="245" t="s">
        <v>523</v>
      </c>
      <c r="BS20" s="245" t="s">
        <v>523</v>
      </c>
      <c r="BT20" s="245" t="s">
        <v>523</v>
      </c>
      <c r="BU20" s="245" t="s">
        <v>523</v>
      </c>
      <c r="BV20" s="246" t="s">
        <v>523</v>
      </c>
      <c r="BW20" s="244" t="s">
        <v>523</v>
      </c>
      <c r="BX20" s="245" t="s">
        <v>523</v>
      </c>
      <c r="BY20" s="245" t="s">
        <v>523</v>
      </c>
      <c r="BZ20" s="245" t="s">
        <v>523</v>
      </c>
      <c r="CA20" s="245" t="s">
        <v>523</v>
      </c>
      <c r="CB20" s="246" t="s">
        <v>523</v>
      </c>
      <c r="CC20" s="247" t="s">
        <v>523</v>
      </c>
      <c r="CD20" s="248" t="s">
        <v>523</v>
      </c>
      <c r="CE20" s="248" t="s">
        <v>523</v>
      </c>
      <c r="CF20" s="248" t="s">
        <v>523</v>
      </c>
      <c r="CG20" s="248" t="s">
        <v>523</v>
      </c>
      <c r="CH20" s="249" t="s">
        <v>523</v>
      </c>
      <c r="CI20" s="229"/>
      <c r="CJ20" s="673"/>
      <c r="CK20" s="383"/>
      <c r="CL20" s="383"/>
      <c r="CM20" s="383"/>
      <c r="CN20" s="383"/>
      <c r="CO20" s="674"/>
    </row>
    <row r="21" spans="2:93" ht="9" customHeight="1" x14ac:dyDescent="0.35">
      <c r="B21" s="659"/>
      <c r="C21" s="383"/>
      <c r="D21" s="384"/>
      <c r="E21" s="385"/>
      <c r="F21" s="386"/>
      <c r="G21" s="386"/>
      <c r="H21" s="386"/>
      <c r="I21" s="386"/>
      <c r="J21" s="385"/>
      <c r="K21" s="591"/>
      <c r="L21" s="650"/>
      <c r="M21" s="591"/>
      <c r="N21" s="650"/>
      <c r="O21" s="387"/>
      <c r="P21" s="385"/>
      <c r="Q21" s="591"/>
      <c r="R21" s="650"/>
      <c r="S21" s="591"/>
      <c r="T21" s="650"/>
      <c r="U21" s="387"/>
      <c r="V21" s="385"/>
      <c r="W21" s="591"/>
      <c r="X21" s="650"/>
      <c r="Y21" s="591"/>
      <c r="Z21" s="650"/>
      <c r="AA21" s="387"/>
      <c r="AB21" s="385"/>
      <c r="AC21" s="591"/>
      <c r="AD21" s="650"/>
      <c r="AE21" s="591"/>
      <c r="AF21" s="650"/>
      <c r="AG21" s="387"/>
      <c r="AH21" s="385"/>
      <c r="AI21" s="591"/>
      <c r="AJ21" s="650"/>
      <c r="AK21" s="591"/>
      <c r="AL21" s="650"/>
      <c r="AM21" s="387"/>
      <c r="AN21" s="228"/>
      <c r="AO21" s="675"/>
      <c r="AP21" s="676"/>
      <c r="AQ21" s="676"/>
      <c r="AR21" s="676"/>
      <c r="AS21" s="676"/>
      <c r="AT21" s="677"/>
      <c r="AW21" s="659"/>
      <c r="AX21" s="383"/>
      <c r="AY21" s="384"/>
      <c r="AZ21" s="382"/>
      <c r="BA21" s="383"/>
      <c r="BB21" s="383"/>
      <c r="BC21" s="383"/>
      <c r="BD21" s="383"/>
      <c r="BE21" s="262" t="s">
        <v>523</v>
      </c>
      <c r="BF21" s="263" t="s">
        <v>523</v>
      </c>
      <c r="BG21" s="263" t="s">
        <v>523</v>
      </c>
      <c r="BH21" s="263" t="s">
        <v>523</v>
      </c>
      <c r="BI21" s="263" t="s">
        <v>523</v>
      </c>
      <c r="BJ21" s="264" t="s">
        <v>523</v>
      </c>
      <c r="BK21" s="262" t="s">
        <v>523</v>
      </c>
      <c r="BL21" s="263" t="s">
        <v>523</v>
      </c>
      <c r="BM21" s="263" t="s">
        <v>523</v>
      </c>
      <c r="BN21" s="263" t="s">
        <v>523</v>
      </c>
      <c r="BO21" s="263" t="s">
        <v>523</v>
      </c>
      <c r="BP21" s="264" t="s">
        <v>523</v>
      </c>
      <c r="BQ21" s="244" t="s">
        <v>523</v>
      </c>
      <c r="BR21" s="245" t="s">
        <v>523</v>
      </c>
      <c r="BS21" s="245" t="s">
        <v>523</v>
      </c>
      <c r="BT21" s="245" t="s">
        <v>523</v>
      </c>
      <c r="BU21" s="245" t="s">
        <v>523</v>
      </c>
      <c r="BV21" s="246" t="s">
        <v>523</v>
      </c>
      <c r="BW21" s="244" t="s">
        <v>523</v>
      </c>
      <c r="BX21" s="245" t="s">
        <v>523</v>
      </c>
      <c r="BY21" s="245" t="s">
        <v>523</v>
      </c>
      <c r="BZ21" s="245" t="s">
        <v>523</v>
      </c>
      <c r="CA21" s="245" t="s">
        <v>523</v>
      </c>
      <c r="CB21" s="246" t="s">
        <v>523</v>
      </c>
      <c r="CC21" s="247" t="s">
        <v>523</v>
      </c>
      <c r="CD21" s="248" t="s">
        <v>523</v>
      </c>
      <c r="CE21" s="248" t="s">
        <v>523</v>
      </c>
      <c r="CF21" s="248" t="s">
        <v>523</v>
      </c>
      <c r="CG21" s="248" t="s">
        <v>523</v>
      </c>
      <c r="CH21" s="249" t="s">
        <v>523</v>
      </c>
      <c r="CI21" s="229"/>
      <c r="CJ21" s="673"/>
      <c r="CK21" s="383"/>
      <c r="CL21" s="383"/>
      <c r="CM21" s="383"/>
      <c r="CN21" s="383"/>
      <c r="CO21" s="674"/>
    </row>
    <row r="22" spans="2:93" ht="9" customHeight="1" x14ac:dyDescent="0.35">
      <c r="B22" s="659"/>
      <c r="C22" s="383"/>
      <c r="D22" s="384"/>
      <c r="E22" s="652" t="s">
        <v>533</v>
      </c>
      <c r="F22" s="380"/>
      <c r="G22" s="380"/>
      <c r="H22" s="380"/>
      <c r="I22" s="381"/>
      <c r="J22" s="653" t="s">
        <v>523</v>
      </c>
      <c r="K22" s="590"/>
      <c r="L22" s="654" t="s">
        <v>523</v>
      </c>
      <c r="M22" s="590"/>
      <c r="N22" s="654" t="s">
        <v>523</v>
      </c>
      <c r="O22" s="381"/>
      <c r="P22" s="653" t="s">
        <v>523</v>
      </c>
      <c r="Q22" s="590"/>
      <c r="R22" s="654" t="s">
        <v>523</v>
      </c>
      <c r="S22" s="590"/>
      <c r="T22" s="654" t="s">
        <v>523</v>
      </c>
      <c r="U22" s="381"/>
      <c r="V22" s="653" t="s">
        <v>523</v>
      </c>
      <c r="W22" s="590"/>
      <c r="X22" s="654" t="s">
        <v>523</v>
      </c>
      <c r="Y22" s="590"/>
      <c r="Z22" s="654" t="s">
        <v>523</v>
      </c>
      <c r="AA22" s="381"/>
      <c r="AB22" s="642" t="s">
        <v>523</v>
      </c>
      <c r="AC22" s="590"/>
      <c r="AD22" s="638" t="s">
        <v>523</v>
      </c>
      <c r="AE22" s="590"/>
      <c r="AF22" s="638" t="s">
        <v>523</v>
      </c>
      <c r="AG22" s="381"/>
      <c r="AH22" s="644" t="s">
        <v>523</v>
      </c>
      <c r="AI22" s="590"/>
      <c r="AJ22" s="645" t="s">
        <v>523</v>
      </c>
      <c r="AK22" s="590"/>
      <c r="AL22" s="645" t="s">
        <v>523</v>
      </c>
      <c r="AM22" s="381"/>
      <c r="AN22" s="228"/>
      <c r="AO22" s="681" t="s">
        <v>534</v>
      </c>
      <c r="AP22" s="671"/>
      <c r="AQ22" s="671"/>
      <c r="AR22" s="671"/>
      <c r="AS22" s="671"/>
      <c r="AT22" s="672"/>
      <c r="AW22" s="659"/>
      <c r="AX22" s="383"/>
      <c r="AY22" s="384"/>
      <c r="AZ22" s="382"/>
      <c r="BA22" s="383"/>
      <c r="BB22" s="383"/>
      <c r="BC22" s="383"/>
      <c r="BD22" s="383"/>
      <c r="BE22" s="262" t="s">
        <v>523</v>
      </c>
      <c r="BF22" s="263" t="s">
        <v>523</v>
      </c>
      <c r="BG22" s="263" t="s">
        <v>523</v>
      </c>
      <c r="BH22" s="263" t="s">
        <v>523</v>
      </c>
      <c r="BI22" s="263" t="s">
        <v>523</v>
      </c>
      <c r="BJ22" s="264" t="s">
        <v>523</v>
      </c>
      <c r="BK22" s="262" t="s">
        <v>523</v>
      </c>
      <c r="BL22" s="263" t="s">
        <v>523</v>
      </c>
      <c r="BM22" s="263" t="s">
        <v>523</v>
      </c>
      <c r="BN22" s="263" t="s">
        <v>523</v>
      </c>
      <c r="BO22" s="263" t="s">
        <v>523</v>
      </c>
      <c r="BP22" s="264" t="s">
        <v>523</v>
      </c>
      <c r="BQ22" s="244" t="s">
        <v>523</v>
      </c>
      <c r="BR22" s="245" t="s">
        <v>523</v>
      </c>
      <c r="BS22" s="245" t="s">
        <v>523</v>
      </c>
      <c r="BT22" s="245" t="s">
        <v>523</v>
      </c>
      <c r="BU22" s="245" t="s">
        <v>523</v>
      </c>
      <c r="BV22" s="246" t="s">
        <v>523</v>
      </c>
      <c r="BW22" s="244" t="s">
        <v>523</v>
      </c>
      <c r="BX22" s="245" t="s">
        <v>523</v>
      </c>
      <c r="BY22" s="245" t="s">
        <v>523</v>
      </c>
      <c r="BZ22" s="245" t="s">
        <v>523</v>
      </c>
      <c r="CA22" s="245" t="s">
        <v>523</v>
      </c>
      <c r="CB22" s="246" t="s">
        <v>523</v>
      </c>
      <c r="CC22" s="247" t="s">
        <v>523</v>
      </c>
      <c r="CD22" s="248" t="s">
        <v>523</v>
      </c>
      <c r="CE22" s="248" t="s">
        <v>523</v>
      </c>
      <c r="CF22" s="248" t="s">
        <v>523</v>
      </c>
      <c r="CG22" s="248" t="s">
        <v>523</v>
      </c>
      <c r="CH22" s="249" t="s">
        <v>523</v>
      </c>
      <c r="CI22" s="229"/>
      <c r="CJ22" s="673"/>
      <c r="CK22" s="383"/>
      <c r="CL22" s="383"/>
      <c r="CM22" s="383"/>
      <c r="CN22" s="383"/>
      <c r="CO22" s="674"/>
    </row>
    <row r="23" spans="2:93" ht="9" customHeight="1" x14ac:dyDescent="0.35">
      <c r="B23" s="659"/>
      <c r="C23" s="383"/>
      <c r="D23" s="384"/>
      <c r="E23" s="382"/>
      <c r="F23" s="383"/>
      <c r="G23" s="383"/>
      <c r="H23" s="383"/>
      <c r="I23" s="384"/>
      <c r="J23" s="643"/>
      <c r="K23" s="640"/>
      <c r="L23" s="639"/>
      <c r="M23" s="640"/>
      <c r="N23" s="639"/>
      <c r="O23" s="641"/>
      <c r="P23" s="643"/>
      <c r="Q23" s="640"/>
      <c r="R23" s="639"/>
      <c r="S23" s="640"/>
      <c r="T23" s="639"/>
      <c r="U23" s="641"/>
      <c r="V23" s="643"/>
      <c r="W23" s="640"/>
      <c r="X23" s="639"/>
      <c r="Y23" s="640"/>
      <c r="Z23" s="639"/>
      <c r="AA23" s="641"/>
      <c r="AB23" s="643"/>
      <c r="AC23" s="640"/>
      <c r="AD23" s="639"/>
      <c r="AE23" s="640"/>
      <c r="AF23" s="639"/>
      <c r="AG23" s="641"/>
      <c r="AH23" s="643"/>
      <c r="AI23" s="640"/>
      <c r="AJ23" s="639"/>
      <c r="AK23" s="640"/>
      <c r="AL23" s="639"/>
      <c r="AM23" s="641"/>
      <c r="AN23" s="228"/>
      <c r="AO23" s="673"/>
      <c r="AP23" s="383"/>
      <c r="AQ23" s="383"/>
      <c r="AR23" s="383"/>
      <c r="AS23" s="383"/>
      <c r="AT23" s="674"/>
      <c r="AW23" s="659"/>
      <c r="AX23" s="383"/>
      <c r="AY23" s="384"/>
      <c r="AZ23" s="382"/>
      <c r="BA23" s="383"/>
      <c r="BB23" s="383"/>
      <c r="BC23" s="383"/>
      <c r="BD23" s="383"/>
      <c r="BE23" s="262" t="s">
        <v>523</v>
      </c>
      <c r="BF23" s="263" t="s">
        <v>523</v>
      </c>
      <c r="BG23" s="263" t="s">
        <v>523</v>
      </c>
      <c r="BH23" s="263" t="s">
        <v>523</v>
      </c>
      <c r="BI23" s="263" t="s">
        <v>523</v>
      </c>
      <c r="BJ23" s="264" t="s">
        <v>523</v>
      </c>
      <c r="BK23" s="262" t="s">
        <v>523</v>
      </c>
      <c r="BL23" s="263" t="s">
        <v>523</v>
      </c>
      <c r="BM23" s="263" t="s">
        <v>523</v>
      </c>
      <c r="BN23" s="263" t="s">
        <v>523</v>
      </c>
      <c r="BO23" s="263" t="s">
        <v>523</v>
      </c>
      <c r="BP23" s="264" t="s">
        <v>523</v>
      </c>
      <c r="BQ23" s="244" t="s">
        <v>523</v>
      </c>
      <c r="BR23" s="245" t="s">
        <v>523</v>
      </c>
      <c r="BS23" s="245" t="s">
        <v>523</v>
      </c>
      <c r="BT23" s="245" t="s">
        <v>523</v>
      </c>
      <c r="BU23" s="245" t="s">
        <v>523</v>
      </c>
      <c r="BV23" s="246" t="s">
        <v>523</v>
      </c>
      <c r="BW23" s="244" t="s">
        <v>523</v>
      </c>
      <c r="BX23" s="245" t="s">
        <v>523</v>
      </c>
      <c r="BY23" s="245" t="s">
        <v>523</v>
      </c>
      <c r="BZ23" s="245" t="s">
        <v>523</v>
      </c>
      <c r="CA23" s="245" t="s">
        <v>523</v>
      </c>
      <c r="CB23" s="246" t="s">
        <v>523</v>
      </c>
      <c r="CC23" s="247" t="s">
        <v>523</v>
      </c>
      <c r="CD23" s="248" t="s">
        <v>523</v>
      </c>
      <c r="CE23" s="248" t="s">
        <v>523</v>
      </c>
      <c r="CF23" s="248" t="s">
        <v>523</v>
      </c>
      <c r="CG23" s="248" t="s">
        <v>523</v>
      </c>
      <c r="CH23" s="249" t="s">
        <v>523</v>
      </c>
      <c r="CI23" s="229"/>
      <c r="CJ23" s="673"/>
      <c r="CK23" s="383"/>
      <c r="CL23" s="383"/>
      <c r="CM23" s="383"/>
      <c r="CN23" s="383"/>
      <c r="CO23" s="674"/>
    </row>
    <row r="24" spans="2:93" ht="9" customHeight="1" x14ac:dyDescent="0.35">
      <c r="B24" s="659"/>
      <c r="C24" s="383"/>
      <c r="D24" s="384"/>
      <c r="E24" s="382"/>
      <c r="F24" s="383"/>
      <c r="G24" s="383"/>
      <c r="H24" s="383"/>
      <c r="I24" s="384"/>
      <c r="J24" s="655" t="s">
        <v>523</v>
      </c>
      <c r="K24" s="632"/>
      <c r="L24" s="656" t="s">
        <v>523</v>
      </c>
      <c r="M24" s="632"/>
      <c r="N24" s="656" t="s">
        <v>523</v>
      </c>
      <c r="O24" s="647"/>
      <c r="P24" s="655" t="s">
        <v>523</v>
      </c>
      <c r="Q24" s="632"/>
      <c r="R24" s="656" t="s">
        <v>523</v>
      </c>
      <c r="S24" s="632"/>
      <c r="T24" s="656" t="s">
        <v>523</v>
      </c>
      <c r="U24" s="647"/>
      <c r="V24" s="655" t="s">
        <v>523</v>
      </c>
      <c r="W24" s="632"/>
      <c r="X24" s="656" t="s">
        <v>523</v>
      </c>
      <c r="Y24" s="632"/>
      <c r="Z24" s="656" t="s">
        <v>523</v>
      </c>
      <c r="AA24" s="647"/>
      <c r="AB24" s="651" t="s">
        <v>523</v>
      </c>
      <c r="AC24" s="632"/>
      <c r="AD24" s="646" t="s">
        <v>523</v>
      </c>
      <c r="AE24" s="632"/>
      <c r="AF24" s="646" t="s">
        <v>523</v>
      </c>
      <c r="AG24" s="647"/>
      <c r="AH24" s="648" t="s">
        <v>523</v>
      </c>
      <c r="AI24" s="632"/>
      <c r="AJ24" s="649" t="s">
        <v>523</v>
      </c>
      <c r="AK24" s="632"/>
      <c r="AL24" s="649" t="s">
        <v>523</v>
      </c>
      <c r="AM24" s="647"/>
      <c r="AN24" s="228"/>
      <c r="AO24" s="673"/>
      <c r="AP24" s="383"/>
      <c r="AQ24" s="383"/>
      <c r="AR24" s="383"/>
      <c r="AS24" s="383"/>
      <c r="AT24" s="674"/>
      <c r="AW24" s="659"/>
      <c r="AX24" s="383"/>
      <c r="AY24" s="384"/>
      <c r="AZ24" s="382"/>
      <c r="BA24" s="383"/>
      <c r="BB24" s="383"/>
      <c r="BC24" s="383"/>
      <c r="BD24" s="383"/>
      <c r="BE24" s="262" t="s">
        <v>523</v>
      </c>
      <c r="BF24" s="263" t="s">
        <v>523</v>
      </c>
      <c r="BG24" s="263" t="s">
        <v>523</v>
      </c>
      <c r="BH24" s="263" t="s">
        <v>523</v>
      </c>
      <c r="BI24" s="263" t="s">
        <v>523</v>
      </c>
      <c r="BJ24" s="264" t="s">
        <v>523</v>
      </c>
      <c r="BK24" s="262" t="s">
        <v>523</v>
      </c>
      <c r="BL24" s="263" t="s">
        <v>523</v>
      </c>
      <c r="BM24" s="263" t="s">
        <v>523</v>
      </c>
      <c r="BN24" s="263" t="s">
        <v>523</v>
      </c>
      <c r="BO24" s="263" t="s">
        <v>523</v>
      </c>
      <c r="BP24" s="264" t="s">
        <v>523</v>
      </c>
      <c r="BQ24" s="244" t="s">
        <v>523</v>
      </c>
      <c r="BR24" s="245" t="s">
        <v>523</v>
      </c>
      <c r="BS24" s="245" t="s">
        <v>523</v>
      </c>
      <c r="BT24" s="245" t="s">
        <v>523</v>
      </c>
      <c r="BU24" s="245" t="s">
        <v>523</v>
      </c>
      <c r="BV24" s="246" t="s">
        <v>523</v>
      </c>
      <c r="BW24" s="244" t="s">
        <v>523</v>
      </c>
      <c r="BX24" s="245" t="s">
        <v>523</v>
      </c>
      <c r="BY24" s="245" t="s">
        <v>523</v>
      </c>
      <c r="BZ24" s="245" t="s">
        <v>523</v>
      </c>
      <c r="CA24" s="245" t="s">
        <v>523</v>
      </c>
      <c r="CB24" s="246" t="s">
        <v>523</v>
      </c>
      <c r="CC24" s="247" t="s">
        <v>523</v>
      </c>
      <c r="CD24" s="248" t="s">
        <v>523</v>
      </c>
      <c r="CE24" s="248" t="s">
        <v>523</v>
      </c>
      <c r="CF24" s="248" t="s">
        <v>523</v>
      </c>
      <c r="CG24" s="248" t="s">
        <v>523</v>
      </c>
      <c r="CH24" s="249" t="s">
        <v>523</v>
      </c>
      <c r="CI24" s="229"/>
      <c r="CJ24" s="673"/>
      <c r="CK24" s="383"/>
      <c r="CL24" s="383"/>
      <c r="CM24" s="383"/>
      <c r="CN24" s="383"/>
      <c r="CO24" s="674"/>
    </row>
    <row r="25" spans="2:93" ht="9" customHeight="1" x14ac:dyDescent="0.35">
      <c r="B25" s="659"/>
      <c r="C25" s="383"/>
      <c r="D25" s="384"/>
      <c r="E25" s="382"/>
      <c r="F25" s="383"/>
      <c r="G25" s="383"/>
      <c r="H25" s="383"/>
      <c r="I25" s="384"/>
      <c r="J25" s="643"/>
      <c r="K25" s="640"/>
      <c r="L25" s="639"/>
      <c r="M25" s="640"/>
      <c r="N25" s="639"/>
      <c r="O25" s="641"/>
      <c r="P25" s="643"/>
      <c r="Q25" s="640"/>
      <c r="R25" s="639"/>
      <c r="S25" s="640"/>
      <c r="T25" s="639"/>
      <c r="U25" s="641"/>
      <c r="V25" s="643"/>
      <c r="W25" s="640"/>
      <c r="X25" s="639"/>
      <c r="Y25" s="640"/>
      <c r="Z25" s="639"/>
      <c r="AA25" s="641"/>
      <c r="AB25" s="643"/>
      <c r="AC25" s="640"/>
      <c r="AD25" s="639"/>
      <c r="AE25" s="640"/>
      <c r="AF25" s="639"/>
      <c r="AG25" s="641"/>
      <c r="AH25" s="643"/>
      <c r="AI25" s="640"/>
      <c r="AJ25" s="639"/>
      <c r="AK25" s="640"/>
      <c r="AL25" s="639"/>
      <c r="AM25" s="641"/>
      <c r="AN25" s="228"/>
      <c r="AO25" s="673"/>
      <c r="AP25" s="383"/>
      <c r="AQ25" s="383"/>
      <c r="AR25" s="383"/>
      <c r="AS25" s="383"/>
      <c r="AT25" s="674"/>
      <c r="AW25" s="659"/>
      <c r="AX25" s="383"/>
      <c r="AY25" s="384"/>
      <c r="AZ25" s="385"/>
      <c r="BA25" s="386"/>
      <c r="BB25" s="386"/>
      <c r="BC25" s="386"/>
      <c r="BD25" s="386"/>
      <c r="BE25" s="265" t="s">
        <v>523</v>
      </c>
      <c r="BF25" s="266" t="s">
        <v>523</v>
      </c>
      <c r="BG25" s="266" t="s">
        <v>523</v>
      </c>
      <c r="BH25" s="266" t="s">
        <v>523</v>
      </c>
      <c r="BI25" s="266" t="s">
        <v>523</v>
      </c>
      <c r="BJ25" s="267" t="s">
        <v>523</v>
      </c>
      <c r="BK25" s="265" t="s">
        <v>523</v>
      </c>
      <c r="BL25" s="266" t="s">
        <v>523</v>
      </c>
      <c r="BM25" s="266" t="s">
        <v>523</v>
      </c>
      <c r="BN25" s="266" t="s">
        <v>523</v>
      </c>
      <c r="BO25" s="266" t="s">
        <v>523</v>
      </c>
      <c r="BP25" s="267" t="s">
        <v>523</v>
      </c>
      <c r="BQ25" s="253" t="s">
        <v>523</v>
      </c>
      <c r="BR25" s="254" t="s">
        <v>523</v>
      </c>
      <c r="BS25" s="254" t="s">
        <v>523</v>
      </c>
      <c r="BT25" s="254" t="s">
        <v>523</v>
      </c>
      <c r="BU25" s="254" t="s">
        <v>523</v>
      </c>
      <c r="BV25" s="255" t="s">
        <v>523</v>
      </c>
      <c r="BW25" s="253" t="s">
        <v>523</v>
      </c>
      <c r="BX25" s="254" t="s">
        <v>523</v>
      </c>
      <c r="BY25" s="254" t="s">
        <v>523</v>
      </c>
      <c r="BZ25" s="254" t="s">
        <v>523</v>
      </c>
      <c r="CA25" s="254" t="s">
        <v>523</v>
      </c>
      <c r="CB25" s="255" t="s">
        <v>523</v>
      </c>
      <c r="CC25" s="256" t="s">
        <v>523</v>
      </c>
      <c r="CD25" s="257" t="s">
        <v>523</v>
      </c>
      <c r="CE25" s="257" t="s">
        <v>523</v>
      </c>
      <c r="CF25" s="257" t="s">
        <v>523</v>
      </c>
      <c r="CG25" s="257" t="s">
        <v>523</v>
      </c>
      <c r="CH25" s="258" t="s">
        <v>523</v>
      </c>
      <c r="CI25" s="229"/>
      <c r="CJ25" s="675"/>
      <c r="CK25" s="676"/>
      <c r="CL25" s="676"/>
      <c r="CM25" s="676"/>
      <c r="CN25" s="676"/>
      <c r="CO25" s="677"/>
    </row>
    <row r="26" spans="2:93" ht="9" customHeight="1" x14ac:dyDescent="0.35">
      <c r="B26" s="659"/>
      <c r="C26" s="383"/>
      <c r="D26" s="384"/>
      <c r="E26" s="382"/>
      <c r="F26" s="383"/>
      <c r="G26" s="383"/>
      <c r="H26" s="383"/>
      <c r="I26" s="384"/>
      <c r="J26" s="655" t="s">
        <v>523</v>
      </c>
      <c r="K26" s="632"/>
      <c r="L26" s="656" t="s">
        <v>523</v>
      </c>
      <c r="M26" s="632"/>
      <c r="N26" s="656" t="s">
        <v>523</v>
      </c>
      <c r="O26" s="647"/>
      <c r="P26" s="655" t="s">
        <v>523</v>
      </c>
      <c r="Q26" s="632"/>
      <c r="R26" s="656" t="s">
        <v>523</v>
      </c>
      <c r="S26" s="632"/>
      <c r="T26" s="656" t="s">
        <v>523</v>
      </c>
      <c r="U26" s="647"/>
      <c r="V26" s="655" t="s">
        <v>523</v>
      </c>
      <c r="W26" s="632"/>
      <c r="X26" s="656" t="s">
        <v>523</v>
      </c>
      <c r="Y26" s="632"/>
      <c r="Z26" s="656" t="s">
        <v>523</v>
      </c>
      <c r="AA26" s="647"/>
      <c r="AB26" s="651" t="s">
        <v>523</v>
      </c>
      <c r="AC26" s="632"/>
      <c r="AD26" s="646" t="s">
        <v>523</v>
      </c>
      <c r="AE26" s="632"/>
      <c r="AF26" s="646" t="s">
        <v>523</v>
      </c>
      <c r="AG26" s="647"/>
      <c r="AH26" s="648" t="s">
        <v>523</v>
      </c>
      <c r="AI26" s="632"/>
      <c r="AJ26" s="649" t="s">
        <v>523</v>
      </c>
      <c r="AK26" s="632"/>
      <c r="AL26" s="649" t="s">
        <v>523</v>
      </c>
      <c r="AM26" s="647"/>
      <c r="AN26" s="228"/>
      <c r="AO26" s="673"/>
      <c r="AP26" s="383"/>
      <c r="AQ26" s="383"/>
      <c r="AR26" s="383"/>
      <c r="AS26" s="383"/>
      <c r="AT26" s="674"/>
      <c r="AW26" s="659"/>
      <c r="AX26" s="383"/>
      <c r="AY26" s="384"/>
      <c r="AZ26" s="662" t="s">
        <v>533</v>
      </c>
      <c r="BA26" s="380"/>
      <c r="BB26" s="380"/>
      <c r="BC26" s="380"/>
      <c r="BD26" s="381"/>
      <c r="BE26" s="259" t="s">
        <v>523</v>
      </c>
      <c r="BF26" s="260" t="s">
        <v>523</v>
      </c>
      <c r="BG26" s="260" t="s">
        <v>523</v>
      </c>
      <c r="BH26" s="260" t="s">
        <v>523</v>
      </c>
      <c r="BI26" s="260" t="s">
        <v>523</v>
      </c>
      <c r="BJ26" s="261" t="s">
        <v>523</v>
      </c>
      <c r="BK26" s="259" t="s">
        <v>523</v>
      </c>
      <c r="BL26" s="260" t="s">
        <v>523</v>
      </c>
      <c r="BM26" s="260" t="s">
        <v>523</v>
      </c>
      <c r="BN26" s="260" t="s">
        <v>523</v>
      </c>
      <c r="BO26" s="260" t="s">
        <v>523</v>
      </c>
      <c r="BP26" s="261" t="s">
        <v>523</v>
      </c>
      <c r="BQ26" s="259" t="s">
        <v>523</v>
      </c>
      <c r="BR26" s="260" t="s">
        <v>523</v>
      </c>
      <c r="BS26" s="260" t="s">
        <v>523</v>
      </c>
      <c r="BT26" s="260" t="s">
        <v>523</v>
      </c>
      <c r="BU26" s="260" t="s">
        <v>523</v>
      </c>
      <c r="BV26" s="261" t="s">
        <v>523</v>
      </c>
      <c r="BW26" s="235" t="s">
        <v>523</v>
      </c>
      <c r="BX26" s="236" t="s">
        <v>523</v>
      </c>
      <c r="BY26" s="236" t="s">
        <v>523</v>
      </c>
      <c r="BZ26" s="236" t="s">
        <v>523</v>
      </c>
      <c r="CA26" s="236" t="s">
        <v>523</v>
      </c>
      <c r="CB26" s="237" t="s">
        <v>523</v>
      </c>
      <c r="CC26" s="238" t="s">
        <v>523</v>
      </c>
      <c r="CD26" s="239" t="s">
        <v>523</v>
      </c>
      <c r="CE26" s="239" t="s">
        <v>523</v>
      </c>
      <c r="CF26" s="239" t="s">
        <v>523</v>
      </c>
      <c r="CG26" s="239" t="s">
        <v>523</v>
      </c>
      <c r="CH26" s="240" t="s">
        <v>523</v>
      </c>
      <c r="CI26" s="229"/>
      <c r="CJ26" s="679" t="s">
        <v>534</v>
      </c>
      <c r="CK26" s="671"/>
      <c r="CL26" s="671"/>
      <c r="CM26" s="671"/>
      <c r="CN26" s="671"/>
      <c r="CO26" s="672"/>
    </row>
    <row r="27" spans="2:93" ht="9" customHeight="1" x14ac:dyDescent="0.35">
      <c r="B27" s="659"/>
      <c r="C27" s="383"/>
      <c r="D27" s="384"/>
      <c r="E27" s="382"/>
      <c r="F27" s="383"/>
      <c r="G27" s="383"/>
      <c r="H27" s="383"/>
      <c r="I27" s="384"/>
      <c r="J27" s="643"/>
      <c r="K27" s="640"/>
      <c r="L27" s="639"/>
      <c r="M27" s="640"/>
      <c r="N27" s="639"/>
      <c r="O27" s="641"/>
      <c r="P27" s="643"/>
      <c r="Q27" s="640"/>
      <c r="R27" s="639"/>
      <c r="S27" s="640"/>
      <c r="T27" s="639"/>
      <c r="U27" s="641"/>
      <c r="V27" s="643"/>
      <c r="W27" s="640"/>
      <c r="X27" s="639"/>
      <c r="Y27" s="640"/>
      <c r="Z27" s="639"/>
      <c r="AA27" s="641"/>
      <c r="AB27" s="643"/>
      <c r="AC27" s="640"/>
      <c r="AD27" s="639"/>
      <c r="AE27" s="640"/>
      <c r="AF27" s="639"/>
      <c r="AG27" s="641"/>
      <c r="AH27" s="643"/>
      <c r="AI27" s="640"/>
      <c r="AJ27" s="639"/>
      <c r="AK27" s="640"/>
      <c r="AL27" s="639"/>
      <c r="AM27" s="641"/>
      <c r="AN27" s="228"/>
      <c r="AO27" s="673"/>
      <c r="AP27" s="383"/>
      <c r="AQ27" s="383"/>
      <c r="AR27" s="383"/>
      <c r="AS27" s="383"/>
      <c r="AT27" s="674"/>
      <c r="AW27" s="659"/>
      <c r="AX27" s="383"/>
      <c r="AY27" s="384"/>
      <c r="AZ27" s="382"/>
      <c r="BA27" s="383"/>
      <c r="BB27" s="383"/>
      <c r="BC27" s="383"/>
      <c r="BD27" s="384"/>
      <c r="BE27" s="262" t="s">
        <v>523</v>
      </c>
      <c r="BF27" s="263" t="s">
        <v>523</v>
      </c>
      <c r="BG27" s="263" t="s">
        <v>523</v>
      </c>
      <c r="BH27" s="263" t="s">
        <v>523</v>
      </c>
      <c r="BI27" s="263" t="s">
        <v>523</v>
      </c>
      <c r="BJ27" s="264" t="s">
        <v>523</v>
      </c>
      <c r="BK27" s="262" t="s">
        <v>523</v>
      </c>
      <c r="BL27" s="263" t="s">
        <v>523</v>
      </c>
      <c r="BM27" s="263" t="s">
        <v>523</v>
      </c>
      <c r="BN27" s="263" t="s">
        <v>523</v>
      </c>
      <c r="BO27" s="263" t="s">
        <v>523</v>
      </c>
      <c r="BP27" s="264" t="s">
        <v>523</v>
      </c>
      <c r="BQ27" s="262" t="s">
        <v>523</v>
      </c>
      <c r="BR27" s="263" t="s">
        <v>523</v>
      </c>
      <c r="BS27" s="263" t="s">
        <v>523</v>
      </c>
      <c r="BT27" s="263" t="s">
        <v>523</v>
      </c>
      <c r="BU27" s="263" t="s">
        <v>523</v>
      </c>
      <c r="BV27" s="264" t="s">
        <v>523</v>
      </c>
      <c r="BW27" s="244" t="s">
        <v>523</v>
      </c>
      <c r="BX27" s="245" t="s">
        <v>523</v>
      </c>
      <c r="BY27" s="245" t="s">
        <v>523</v>
      </c>
      <c r="BZ27" s="245" t="s">
        <v>523</v>
      </c>
      <c r="CA27" s="245" t="s">
        <v>523</v>
      </c>
      <c r="CB27" s="246" t="s">
        <v>523</v>
      </c>
      <c r="CC27" s="247" t="s">
        <v>523</v>
      </c>
      <c r="CD27" s="248" t="s">
        <v>523</v>
      </c>
      <c r="CE27" s="248" t="s">
        <v>523</v>
      </c>
      <c r="CF27" s="248" t="s">
        <v>523</v>
      </c>
      <c r="CG27" s="248" t="s">
        <v>523</v>
      </c>
      <c r="CH27" s="249" t="s">
        <v>523</v>
      </c>
      <c r="CI27" s="229"/>
      <c r="CJ27" s="673"/>
      <c r="CK27" s="383"/>
      <c r="CL27" s="383"/>
      <c r="CM27" s="383"/>
      <c r="CN27" s="383"/>
      <c r="CO27" s="674"/>
    </row>
    <row r="28" spans="2:93" ht="9" customHeight="1" x14ac:dyDescent="0.35">
      <c r="B28" s="659"/>
      <c r="C28" s="383"/>
      <c r="D28" s="384"/>
      <c r="E28" s="382"/>
      <c r="F28" s="383"/>
      <c r="G28" s="383"/>
      <c r="H28" s="383"/>
      <c r="I28" s="384"/>
      <c r="J28" s="655" t="s">
        <v>523</v>
      </c>
      <c r="K28" s="632"/>
      <c r="L28" s="656" t="s">
        <v>523</v>
      </c>
      <c r="M28" s="632"/>
      <c r="N28" s="656" t="s">
        <v>523</v>
      </c>
      <c r="O28" s="647"/>
      <c r="P28" s="655" t="s">
        <v>523</v>
      </c>
      <c r="Q28" s="632"/>
      <c r="R28" s="656" t="s">
        <v>523</v>
      </c>
      <c r="S28" s="632"/>
      <c r="T28" s="656" t="s">
        <v>523</v>
      </c>
      <c r="U28" s="647"/>
      <c r="V28" s="655" t="s">
        <v>523</v>
      </c>
      <c r="W28" s="632"/>
      <c r="X28" s="656" t="s">
        <v>523</v>
      </c>
      <c r="Y28" s="632"/>
      <c r="Z28" s="656" t="s">
        <v>523</v>
      </c>
      <c r="AA28" s="647"/>
      <c r="AB28" s="651" t="s">
        <v>523</v>
      </c>
      <c r="AC28" s="632"/>
      <c r="AD28" s="646" t="s">
        <v>523</v>
      </c>
      <c r="AE28" s="632"/>
      <c r="AF28" s="646" t="s">
        <v>523</v>
      </c>
      <c r="AG28" s="647"/>
      <c r="AH28" s="648" t="s">
        <v>523</v>
      </c>
      <c r="AI28" s="632"/>
      <c r="AJ28" s="649" t="s">
        <v>523</v>
      </c>
      <c r="AK28" s="632"/>
      <c r="AL28" s="649" t="s">
        <v>523</v>
      </c>
      <c r="AM28" s="647"/>
      <c r="AN28" s="228"/>
      <c r="AO28" s="673"/>
      <c r="AP28" s="383"/>
      <c r="AQ28" s="383"/>
      <c r="AR28" s="383"/>
      <c r="AS28" s="383"/>
      <c r="AT28" s="674"/>
      <c r="AW28" s="659"/>
      <c r="AX28" s="383"/>
      <c r="AY28" s="384"/>
      <c r="AZ28" s="382"/>
      <c r="BA28" s="383"/>
      <c r="BB28" s="383"/>
      <c r="BC28" s="383"/>
      <c r="BD28" s="384"/>
      <c r="BE28" s="262" t="s">
        <v>523</v>
      </c>
      <c r="BF28" s="263" t="s">
        <v>523</v>
      </c>
      <c r="BG28" s="263" t="s">
        <v>523</v>
      </c>
      <c r="BH28" s="263" t="s">
        <v>523</v>
      </c>
      <c r="BI28" s="263" t="s">
        <v>523</v>
      </c>
      <c r="BJ28" s="264" t="s">
        <v>523</v>
      </c>
      <c r="BK28" s="262" t="s">
        <v>523</v>
      </c>
      <c r="BL28" s="263" t="s">
        <v>523</v>
      </c>
      <c r="BM28" s="263" t="s">
        <v>523</v>
      </c>
      <c r="BN28" s="263" t="s">
        <v>523</v>
      </c>
      <c r="BO28" s="263" t="s">
        <v>523</v>
      </c>
      <c r="BP28" s="264" t="s">
        <v>523</v>
      </c>
      <c r="BQ28" s="262" t="s">
        <v>523</v>
      </c>
      <c r="BR28" s="263" t="s">
        <v>523</v>
      </c>
      <c r="BS28" s="263" t="s">
        <v>523</v>
      </c>
      <c r="BT28" s="263" t="s">
        <v>523</v>
      </c>
      <c r="BU28" s="263" t="s">
        <v>523</v>
      </c>
      <c r="BV28" s="264" t="s">
        <v>523</v>
      </c>
      <c r="BW28" s="244" t="s">
        <v>523</v>
      </c>
      <c r="BX28" s="245" t="s">
        <v>523</v>
      </c>
      <c r="BY28" s="245" t="s">
        <v>523</v>
      </c>
      <c r="BZ28" s="245" t="s">
        <v>523</v>
      </c>
      <c r="CA28" s="245" t="s">
        <v>523</v>
      </c>
      <c r="CB28" s="246" t="s">
        <v>523</v>
      </c>
      <c r="CC28" s="247" t="s">
        <v>523</v>
      </c>
      <c r="CD28" s="248" t="s">
        <v>523</v>
      </c>
      <c r="CE28" s="248" t="s">
        <v>523</v>
      </c>
      <c r="CF28" s="248" t="s">
        <v>523</v>
      </c>
      <c r="CG28" s="248" t="s">
        <v>523</v>
      </c>
      <c r="CH28" s="249" t="s">
        <v>523</v>
      </c>
      <c r="CI28" s="229"/>
      <c r="CJ28" s="673"/>
      <c r="CK28" s="383"/>
      <c r="CL28" s="383"/>
      <c r="CM28" s="383"/>
      <c r="CN28" s="383"/>
      <c r="CO28" s="674"/>
    </row>
    <row r="29" spans="2:93" ht="9" customHeight="1" x14ac:dyDescent="0.35">
      <c r="B29" s="659"/>
      <c r="C29" s="383"/>
      <c r="D29" s="384"/>
      <c r="E29" s="385"/>
      <c r="F29" s="386"/>
      <c r="G29" s="386"/>
      <c r="H29" s="386"/>
      <c r="I29" s="387"/>
      <c r="J29" s="643"/>
      <c r="K29" s="640"/>
      <c r="L29" s="639"/>
      <c r="M29" s="640"/>
      <c r="N29" s="639"/>
      <c r="O29" s="641"/>
      <c r="P29" s="385"/>
      <c r="Q29" s="591"/>
      <c r="R29" s="650"/>
      <c r="S29" s="591"/>
      <c r="T29" s="650"/>
      <c r="U29" s="387"/>
      <c r="V29" s="385"/>
      <c r="W29" s="591"/>
      <c r="X29" s="650"/>
      <c r="Y29" s="591"/>
      <c r="Z29" s="650"/>
      <c r="AA29" s="387"/>
      <c r="AB29" s="385"/>
      <c r="AC29" s="591"/>
      <c r="AD29" s="650"/>
      <c r="AE29" s="591"/>
      <c r="AF29" s="650"/>
      <c r="AG29" s="387"/>
      <c r="AH29" s="385"/>
      <c r="AI29" s="591"/>
      <c r="AJ29" s="650"/>
      <c r="AK29" s="591"/>
      <c r="AL29" s="650"/>
      <c r="AM29" s="387"/>
      <c r="AN29" s="228"/>
      <c r="AO29" s="675"/>
      <c r="AP29" s="676"/>
      <c r="AQ29" s="676"/>
      <c r="AR29" s="676"/>
      <c r="AS29" s="676"/>
      <c r="AT29" s="677"/>
      <c r="AW29" s="659"/>
      <c r="AX29" s="383"/>
      <c r="AY29" s="384"/>
      <c r="AZ29" s="382"/>
      <c r="BA29" s="383"/>
      <c r="BB29" s="383"/>
      <c r="BC29" s="383"/>
      <c r="BD29" s="384"/>
      <c r="BE29" s="262" t="s">
        <v>523</v>
      </c>
      <c r="BF29" s="263" t="s">
        <v>523</v>
      </c>
      <c r="BG29" s="263" t="s">
        <v>523</v>
      </c>
      <c r="BH29" s="263" t="s">
        <v>523</v>
      </c>
      <c r="BI29" s="263" t="s">
        <v>523</v>
      </c>
      <c r="BJ29" s="264" t="s">
        <v>523</v>
      </c>
      <c r="BK29" s="262" t="s">
        <v>523</v>
      </c>
      <c r="BL29" s="263" t="s">
        <v>523</v>
      </c>
      <c r="BM29" s="263" t="s">
        <v>523</v>
      </c>
      <c r="BN29" s="263" t="s">
        <v>523</v>
      </c>
      <c r="BO29" s="263" t="s">
        <v>523</v>
      </c>
      <c r="BP29" s="264" t="s">
        <v>523</v>
      </c>
      <c r="BQ29" s="262" t="s">
        <v>523</v>
      </c>
      <c r="BR29" s="263" t="s">
        <v>523</v>
      </c>
      <c r="BS29" s="263" t="s">
        <v>523</v>
      </c>
      <c r="BT29" s="263" t="s">
        <v>523</v>
      </c>
      <c r="BU29" s="263" t="s">
        <v>523</v>
      </c>
      <c r="BV29" s="264" t="s">
        <v>523</v>
      </c>
      <c r="BW29" s="244" t="s">
        <v>523</v>
      </c>
      <c r="BX29" s="245" t="s">
        <v>523</v>
      </c>
      <c r="BY29" s="245" t="s">
        <v>523</v>
      </c>
      <c r="BZ29" s="245" t="s">
        <v>523</v>
      </c>
      <c r="CA29" s="245" t="s">
        <v>523</v>
      </c>
      <c r="CB29" s="246" t="s">
        <v>523</v>
      </c>
      <c r="CC29" s="247" t="s">
        <v>523</v>
      </c>
      <c r="CD29" s="248" t="s">
        <v>523</v>
      </c>
      <c r="CE29" s="248" t="s">
        <v>523</v>
      </c>
      <c r="CF29" s="248" t="s">
        <v>523</v>
      </c>
      <c r="CG29" s="248" t="s">
        <v>523</v>
      </c>
      <c r="CH29" s="249" t="s">
        <v>523</v>
      </c>
      <c r="CI29" s="229"/>
      <c r="CJ29" s="673"/>
      <c r="CK29" s="383"/>
      <c r="CL29" s="383"/>
      <c r="CM29" s="383"/>
      <c r="CN29" s="383"/>
      <c r="CO29" s="674"/>
    </row>
    <row r="30" spans="2:93" ht="9" customHeight="1" x14ac:dyDescent="0.35">
      <c r="B30" s="659"/>
      <c r="C30" s="383"/>
      <c r="D30" s="384"/>
      <c r="E30" s="652" t="s">
        <v>535</v>
      </c>
      <c r="F30" s="380"/>
      <c r="G30" s="380"/>
      <c r="H30" s="380"/>
      <c r="I30" s="380"/>
      <c r="J30" s="665" t="s">
        <v>523</v>
      </c>
      <c r="K30" s="590"/>
      <c r="L30" s="666" t="s">
        <v>523</v>
      </c>
      <c r="M30" s="590"/>
      <c r="N30" s="666" t="s">
        <v>523</v>
      </c>
      <c r="O30" s="381"/>
      <c r="P30" s="654" t="s">
        <v>523</v>
      </c>
      <c r="Q30" s="590"/>
      <c r="R30" s="654" t="s">
        <v>523</v>
      </c>
      <c r="S30" s="590"/>
      <c r="T30" s="654" t="s">
        <v>523</v>
      </c>
      <c r="U30" s="381"/>
      <c r="V30" s="653" t="s">
        <v>523</v>
      </c>
      <c r="W30" s="590"/>
      <c r="X30" s="654" t="s">
        <v>523</v>
      </c>
      <c r="Y30" s="590"/>
      <c r="Z30" s="654" t="s">
        <v>523</v>
      </c>
      <c r="AA30" s="381"/>
      <c r="AB30" s="642" t="s">
        <v>523</v>
      </c>
      <c r="AC30" s="590"/>
      <c r="AD30" s="638" t="s">
        <v>523</v>
      </c>
      <c r="AE30" s="590"/>
      <c r="AF30" s="638" t="s">
        <v>523</v>
      </c>
      <c r="AG30" s="381"/>
      <c r="AH30" s="644" t="s">
        <v>523</v>
      </c>
      <c r="AI30" s="590"/>
      <c r="AJ30" s="645" t="s">
        <v>523</v>
      </c>
      <c r="AK30" s="590"/>
      <c r="AL30" s="645" t="s">
        <v>523</v>
      </c>
      <c r="AM30" s="381"/>
      <c r="AN30" s="228"/>
      <c r="AO30" s="686" t="s">
        <v>536</v>
      </c>
      <c r="AP30" s="671"/>
      <c r="AQ30" s="671"/>
      <c r="AR30" s="671"/>
      <c r="AS30" s="671"/>
      <c r="AT30" s="672"/>
      <c r="AW30" s="659"/>
      <c r="AX30" s="383"/>
      <c r="AY30" s="384"/>
      <c r="AZ30" s="382"/>
      <c r="BA30" s="383"/>
      <c r="BB30" s="383"/>
      <c r="BC30" s="383"/>
      <c r="BD30" s="384"/>
      <c r="BE30" s="262" t="s">
        <v>523</v>
      </c>
      <c r="BF30" s="263" t="s">
        <v>523</v>
      </c>
      <c r="BG30" s="263" t="s">
        <v>523</v>
      </c>
      <c r="BH30" s="263" t="s">
        <v>523</v>
      </c>
      <c r="BI30" s="263" t="s">
        <v>523</v>
      </c>
      <c r="BJ30" s="264" t="s">
        <v>523</v>
      </c>
      <c r="BK30" s="262" t="s">
        <v>523</v>
      </c>
      <c r="BL30" s="263" t="s">
        <v>523</v>
      </c>
      <c r="BM30" s="263" t="s">
        <v>523</v>
      </c>
      <c r="BN30" s="263" t="s">
        <v>523</v>
      </c>
      <c r="BO30" s="263" t="s">
        <v>523</v>
      </c>
      <c r="BP30" s="264" t="s">
        <v>523</v>
      </c>
      <c r="BQ30" s="262" t="s">
        <v>523</v>
      </c>
      <c r="BR30" s="263" t="s">
        <v>523</v>
      </c>
      <c r="BS30" s="263" t="s">
        <v>523</v>
      </c>
      <c r="BT30" s="263" t="s">
        <v>523</v>
      </c>
      <c r="BU30" s="263" t="s">
        <v>523</v>
      </c>
      <c r="BV30" s="264" t="s">
        <v>523</v>
      </c>
      <c r="BW30" s="244" t="s">
        <v>523</v>
      </c>
      <c r="BX30" s="245" t="s">
        <v>523</v>
      </c>
      <c r="BY30" s="245" t="s">
        <v>523</v>
      </c>
      <c r="BZ30" s="245" t="s">
        <v>523</v>
      </c>
      <c r="CA30" s="245" t="s">
        <v>523</v>
      </c>
      <c r="CB30" s="246" t="s">
        <v>523</v>
      </c>
      <c r="CC30" s="247" t="s">
        <v>523</v>
      </c>
      <c r="CD30" s="248" t="s">
        <v>523</v>
      </c>
      <c r="CE30" s="248" t="s">
        <v>523</v>
      </c>
      <c r="CF30" s="248" t="s">
        <v>523</v>
      </c>
      <c r="CG30" s="248" t="s">
        <v>523</v>
      </c>
      <c r="CH30" s="249" t="s">
        <v>523</v>
      </c>
      <c r="CI30" s="229"/>
      <c r="CJ30" s="673"/>
      <c r="CK30" s="383"/>
      <c r="CL30" s="383"/>
      <c r="CM30" s="383"/>
      <c r="CN30" s="383"/>
      <c r="CO30" s="674"/>
    </row>
    <row r="31" spans="2:93" ht="9" customHeight="1" x14ac:dyDescent="0.35">
      <c r="B31" s="659"/>
      <c r="C31" s="383"/>
      <c r="D31" s="384"/>
      <c r="E31" s="382"/>
      <c r="F31" s="383"/>
      <c r="G31" s="383"/>
      <c r="H31" s="383"/>
      <c r="I31" s="383"/>
      <c r="J31" s="643"/>
      <c r="K31" s="640"/>
      <c r="L31" s="639"/>
      <c r="M31" s="640"/>
      <c r="N31" s="639"/>
      <c r="O31" s="641"/>
      <c r="P31" s="639"/>
      <c r="Q31" s="640"/>
      <c r="R31" s="639"/>
      <c r="S31" s="640"/>
      <c r="T31" s="639"/>
      <c r="U31" s="641"/>
      <c r="V31" s="643"/>
      <c r="W31" s="640"/>
      <c r="X31" s="639"/>
      <c r="Y31" s="640"/>
      <c r="Z31" s="639"/>
      <c r="AA31" s="641"/>
      <c r="AB31" s="643"/>
      <c r="AC31" s="640"/>
      <c r="AD31" s="639"/>
      <c r="AE31" s="640"/>
      <c r="AF31" s="639"/>
      <c r="AG31" s="641"/>
      <c r="AH31" s="643"/>
      <c r="AI31" s="640"/>
      <c r="AJ31" s="639"/>
      <c r="AK31" s="640"/>
      <c r="AL31" s="639"/>
      <c r="AM31" s="641"/>
      <c r="AN31" s="228"/>
      <c r="AO31" s="673"/>
      <c r="AP31" s="383"/>
      <c r="AQ31" s="383"/>
      <c r="AR31" s="383"/>
      <c r="AS31" s="383"/>
      <c r="AT31" s="674"/>
      <c r="AW31" s="659"/>
      <c r="AX31" s="383"/>
      <c r="AY31" s="384"/>
      <c r="AZ31" s="382"/>
      <c r="BA31" s="383"/>
      <c r="BB31" s="383"/>
      <c r="BC31" s="383"/>
      <c r="BD31" s="384"/>
      <c r="BE31" s="262" t="s">
        <v>523</v>
      </c>
      <c r="BF31" s="263" t="s">
        <v>523</v>
      </c>
      <c r="BG31" s="263" t="s">
        <v>523</v>
      </c>
      <c r="BH31" s="263" t="s">
        <v>523</v>
      </c>
      <c r="BI31" s="263" t="s">
        <v>523</v>
      </c>
      <c r="BJ31" s="264" t="s">
        <v>523</v>
      </c>
      <c r="BK31" s="262" t="s">
        <v>523</v>
      </c>
      <c r="BL31" s="263" t="s">
        <v>523</v>
      </c>
      <c r="BM31" s="263" t="s">
        <v>523</v>
      </c>
      <c r="BN31" s="263" t="s">
        <v>523</v>
      </c>
      <c r="BO31" s="263" t="s">
        <v>523</v>
      </c>
      <c r="BP31" s="264" t="s">
        <v>523</v>
      </c>
      <c r="BQ31" s="262" t="s">
        <v>523</v>
      </c>
      <c r="BR31" s="263" t="s">
        <v>523</v>
      </c>
      <c r="BS31" s="263" t="s">
        <v>523</v>
      </c>
      <c r="BT31" s="263" t="s">
        <v>523</v>
      </c>
      <c r="BU31" s="263" t="s">
        <v>523</v>
      </c>
      <c r="BV31" s="264" t="s">
        <v>523</v>
      </c>
      <c r="BW31" s="244" t="s">
        <v>523</v>
      </c>
      <c r="BX31" s="245" t="s">
        <v>523</v>
      </c>
      <c r="BY31" s="245" t="s">
        <v>523</v>
      </c>
      <c r="BZ31" s="245" t="s">
        <v>523</v>
      </c>
      <c r="CA31" s="245" t="s">
        <v>523</v>
      </c>
      <c r="CB31" s="246" t="s">
        <v>523</v>
      </c>
      <c r="CC31" s="247" t="s">
        <v>523</v>
      </c>
      <c r="CD31" s="248" t="s">
        <v>523</v>
      </c>
      <c r="CE31" s="248" t="s">
        <v>523</v>
      </c>
      <c r="CF31" s="248" t="s">
        <v>523</v>
      </c>
      <c r="CG31" s="248" t="s">
        <v>523</v>
      </c>
      <c r="CH31" s="249" t="s">
        <v>523</v>
      </c>
      <c r="CI31" s="229"/>
      <c r="CJ31" s="673"/>
      <c r="CK31" s="383"/>
      <c r="CL31" s="383"/>
      <c r="CM31" s="383"/>
      <c r="CN31" s="383"/>
      <c r="CO31" s="674"/>
    </row>
    <row r="32" spans="2:93" ht="9" customHeight="1" x14ac:dyDescent="0.35">
      <c r="B32" s="659"/>
      <c r="C32" s="383"/>
      <c r="D32" s="384"/>
      <c r="E32" s="382"/>
      <c r="F32" s="383"/>
      <c r="G32" s="383"/>
      <c r="H32" s="383"/>
      <c r="I32" s="383"/>
      <c r="J32" s="667" t="s">
        <v>523</v>
      </c>
      <c r="K32" s="632"/>
      <c r="L32" s="668" t="s">
        <v>523</v>
      </c>
      <c r="M32" s="632"/>
      <c r="N32" s="668" t="s">
        <v>523</v>
      </c>
      <c r="O32" s="647"/>
      <c r="P32" s="656" t="s">
        <v>523</v>
      </c>
      <c r="Q32" s="632"/>
      <c r="R32" s="656" t="s">
        <v>523</v>
      </c>
      <c r="S32" s="632"/>
      <c r="T32" s="656" t="s">
        <v>523</v>
      </c>
      <c r="U32" s="647"/>
      <c r="V32" s="655" t="s">
        <v>523</v>
      </c>
      <c r="W32" s="632"/>
      <c r="X32" s="656" t="s">
        <v>523</v>
      </c>
      <c r="Y32" s="632"/>
      <c r="Z32" s="656" t="s">
        <v>523</v>
      </c>
      <c r="AA32" s="647"/>
      <c r="AB32" s="651" t="s">
        <v>523</v>
      </c>
      <c r="AC32" s="632"/>
      <c r="AD32" s="646" t="s">
        <v>523</v>
      </c>
      <c r="AE32" s="632"/>
      <c r="AF32" s="646" t="s">
        <v>523</v>
      </c>
      <c r="AG32" s="647"/>
      <c r="AH32" s="648" t="s">
        <v>523</v>
      </c>
      <c r="AI32" s="632"/>
      <c r="AJ32" s="649" t="s">
        <v>523</v>
      </c>
      <c r="AK32" s="632"/>
      <c r="AL32" s="649" t="s">
        <v>523</v>
      </c>
      <c r="AM32" s="647"/>
      <c r="AN32" s="228"/>
      <c r="AO32" s="673"/>
      <c r="AP32" s="383"/>
      <c r="AQ32" s="383"/>
      <c r="AR32" s="383"/>
      <c r="AS32" s="383"/>
      <c r="AT32" s="674"/>
      <c r="AW32" s="659"/>
      <c r="AX32" s="383"/>
      <c r="AY32" s="384"/>
      <c r="AZ32" s="382"/>
      <c r="BA32" s="383"/>
      <c r="BB32" s="383"/>
      <c r="BC32" s="383"/>
      <c r="BD32" s="384"/>
      <c r="BE32" s="262" t="s">
        <v>523</v>
      </c>
      <c r="BF32" s="263" t="s">
        <v>523</v>
      </c>
      <c r="BG32" s="263" t="s">
        <v>523</v>
      </c>
      <c r="BH32" s="263" t="s">
        <v>523</v>
      </c>
      <c r="BI32" s="263" t="s">
        <v>523</v>
      </c>
      <c r="BJ32" s="264" t="s">
        <v>523</v>
      </c>
      <c r="BK32" s="262" t="s">
        <v>523</v>
      </c>
      <c r="BL32" s="263" t="s">
        <v>523</v>
      </c>
      <c r="BM32" s="263" t="s">
        <v>523</v>
      </c>
      <c r="BN32" s="263" t="s">
        <v>523</v>
      </c>
      <c r="BO32" s="263" t="s">
        <v>523</v>
      </c>
      <c r="BP32" s="264" t="s">
        <v>523</v>
      </c>
      <c r="BQ32" s="262" t="s">
        <v>523</v>
      </c>
      <c r="BR32" s="263" t="s">
        <v>523</v>
      </c>
      <c r="BS32" s="263" t="s">
        <v>523</v>
      </c>
      <c r="BT32" s="263" t="s">
        <v>523</v>
      </c>
      <c r="BU32" s="263" t="s">
        <v>523</v>
      </c>
      <c r="BV32" s="264" t="s">
        <v>523</v>
      </c>
      <c r="BW32" s="244" t="s">
        <v>523</v>
      </c>
      <c r="BX32" s="245" t="s">
        <v>523</v>
      </c>
      <c r="BY32" s="245" t="s">
        <v>523</v>
      </c>
      <c r="BZ32" s="245" t="s">
        <v>523</v>
      </c>
      <c r="CA32" s="245" t="s">
        <v>523</v>
      </c>
      <c r="CB32" s="246" t="s">
        <v>523</v>
      </c>
      <c r="CC32" s="247" t="s">
        <v>523</v>
      </c>
      <c r="CD32" s="248" t="s">
        <v>523</v>
      </c>
      <c r="CE32" s="248" t="s">
        <v>523</v>
      </c>
      <c r="CF32" s="248" t="s">
        <v>523</v>
      </c>
      <c r="CG32" s="248" t="s">
        <v>523</v>
      </c>
      <c r="CH32" s="249" t="s">
        <v>523</v>
      </c>
      <c r="CI32" s="229"/>
      <c r="CJ32" s="673"/>
      <c r="CK32" s="383"/>
      <c r="CL32" s="383"/>
      <c r="CM32" s="383"/>
      <c r="CN32" s="383"/>
      <c r="CO32" s="674"/>
    </row>
    <row r="33" spans="2:93" ht="9" customHeight="1" x14ac:dyDescent="0.35">
      <c r="B33" s="659"/>
      <c r="C33" s="383"/>
      <c r="D33" s="384"/>
      <c r="E33" s="382"/>
      <c r="F33" s="383"/>
      <c r="G33" s="383"/>
      <c r="H33" s="383"/>
      <c r="I33" s="383"/>
      <c r="J33" s="643"/>
      <c r="K33" s="640"/>
      <c r="L33" s="639"/>
      <c r="M33" s="640"/>
      <c r="N33" s="639"/>
      <c r="O33" s="641"/>
      <c r="P33" s="639"/>
      <c r="Q33" s="640"/>
      <c r="R33" s="639"/>
      <c r="S33" s="640"/>
      <c r="T33" s="639"/>
      <c r="U33" s="641"/>
      <c r="V33" s="643"/>
      <c r="W33" s="640"/>
      <c r="X33" s="639"/>
      <c r="Y33" s="640"/>
      <c r="Z33" s="639"/>
      <c r="AA33" s="641"/>
      <c r="AB33" s="643"/>
      <c r="AC33" s="640"/>
      <c r="AD33" s="639"/>
      <c r="AE33" s="640"/>
      <c r="AF33" s="639"/>
      <c r="AG33" s="641"/>
      <c r="AH33" s="643"/>
      <c r="AI33" s="640"/>
      <c r="AJ33" s="639"/>
      <c r="AK33" s="640"/>
      <c r="AL33" s="639"/>
      <c r="AM33" s="641"/>
      <c r="AN33" s="228"/>
      <c r="AO33" s="673"/>
      <c r="AP33" s="383"/>
      <c r="AQ33" s="383"/>
      <c r="AR33" s="383"/>
      <c r="AS33" s="383"/>
      <c r="AT33" s="674"/>
      <c r="AW33" s="659"/>
      <c r="AX33" s="383"/>
      <c r="AY33" s="384"/>
      <c r="AZ33" s="382"/>
      <c r="BA33" s="383"/>
      <c r="BB33" s="383"/>
      <c r="BC33" s="383"/>
      <c r="BD33" s="384"/>
      <c r="BE33" s="262" t="s">
        <v>523</v>
      </c>
      <c r="BF33" s="263" t="s">
        <v>523</v>
      </c>
      <c r="BG33" s="263" t="s">
        <v>523</v>
      </c>
      <c r="BH33" s="263" t="s">
        <v>523</v>
      </c>
      <c r="BI33" s="263" t="s">
        <v>523</v>
      </c>
      <c r="BJ33" s="264" t="s">
        <v>523</v>
      </c>
      <c r="BK33" s="262" t="s">
        <v>523</v>
      </c>
      <c r="BL33" s="263" t="s">
        <v>523</v>
      </c>
      <c r="BM33" s="263" t="s">
        <v>523</v>
      </c>
      <c r="BN33" s="263" t="s">
        <v>523</v>
      </c>
      <c r="BO33" s="263" t="s">
        <v>523</v>
      </c>
      <c r="BP33" s="264" t="s">
        <v>523</v>
      </c>
      <c r="BQ33" s="262" t="s">
        <v>523</v>
      </c>
      <c r="BR33" s="263" t="s">
        <v>523</v>
      </c>
      <c r="BS33" s="263" t="s">
        <v>523</v>
      </c>
      <c r="BT33" s="263" t="s">
        <v>523</v>
      </c>
      <c r="BU33" s="263" t="s">
        <v>523</v>
      </c>
      <c r="BV33" s="264" t="s">
        <v>523</v>
      </c>
      <c r="BW33" s="244" t="s">
        <v>523</v>
      </c>
      <c r="BX33" s="245" t="s">
        <v>523</v>
      </c>
      <c r="BY33" s="245" t="s">
        <v>523</v>
      </c>
      <c r="BZ33" s="245" t="s">
        <v>523</v>
      </c>
      <c r="CA33" s="245" t="s">
        <v>523</v>
      </c>
      <c r="CB33" s="246" t="s">
        <v>523</v>
      </c>
      <c r="CC33" s="247" t="s">
        <v>523</v>
      </c>
      <c r="CD33" s="248" t="s">
        <v>523</v>
      </c>
      <c r="CE33" s="248" t="s">
        <v>523</v>
      </c>
      <c r="CF33" s="248" t="s">
        <v>523</v>
      </c>
      <c r="CG33" s="248" t="s">
        <v>523</v>
      </c>
      <c r="CH33" s="249" t="s">
        <v>523</v>
      </c>
      <c r="CI33" s="229"/>
      <c r="CJ33" s="673"/>
      <c r="CK33" s="383"/>
      <c r="CL33" s="383"/>
      <c r="CM33" s="383"/>
      <c r="CN33" s="383"/>
      <c r="CO33" s="674"/>
    </row>
    <row r="34" spans="2:93" ht="9" customHeight="1" x14ac:dyDescent="0.35">
      <c r="B34" s="659"/>
      <c r="C34" s="383"/>
      <c r="D34" s="384"/>
      <c r="E34" s="382"/>
      <c r="F34" s="383"/>
      <c r="G34" s="383"/>
      <c r="H34" s="383"/>
      <c r="I34" s="383"/>
      <c r="J34" s="667" t="s">
        <v>523</v>
      </c>
      <c r="K34" s="632"/>
      <c r="L34" s="668" t="s">
        <v>523</v>
      </c>
      <c r="M34" s="632"/>
      <c r="N34" s="668" t="s">
        <v>523</v>
      </c>
      <c r="O34" s="647"/>
      <c r="P34" s="656" t="s">
        <v>523</v>
      </c>
      <c r="Q34" s="632"/>
      <c r="R34" s="656" t="s">
        <v>523</v>
      </c>
      <c r="S34" s="632"/>
      <c r="T34" s="656" t="s">
        <v>523</v>
      </c>
      <c r="U34" s="647"/>
      <c r="V34" s="655" t="s">
        <v>523</v>
      </c>
      <c r="W34" s="632"/>
      <c r="X34" s="656" t="s">
        <v>523</v>
      </c>
      <c r="Y34" s="632"/>
      <c r="Z34" s="656" t="s">
        <v>523</v>
      </c>
      <c r="AA34" s="647"/>
      <c r="AB34" s="651" t="s">
        <v>523</v>
      </c>
      <c r="AC34" s="632"/>
      <c r="AD34" s="646" t="s">
        <v>523</v>
      </c>
      <c r="AE34" s="632"/>
      <c r="AF34" s="646" t="s">
        <v>523</v>
      </c>
      <c r="AG34" s="647"/>
      <c r="AH34" s="648" t="s">
        <v>523</v>
      </c>
      <c r="AI34" s="632"/>
      <c r="AJ34" s="649" t="s">
        <v>523</v>
      </c>
      <c r="AK34" s="632"/>
      <c r="AL34" s="649" t="s">
        <v>523</v>
      </c>
      <c r="AM34" s="647"/>
      <c r="AN34" s="228"/>
      <c r="AO34" s="673"/>
      <c r="AP34" s="383"/>
      <c r="AQ34" s="383"/>
      <c r="AR34" s="383"/>
      <c r="AS34" s="383"/>
      <c r="AT34" s="674"/>
      <c r="AW34" s="659"/>
      <c r="AX34" s="383"/>
      <c r="AY34" s="384"/>
      <c r="AZ34" s="382"/>
      <c r="BA34" s="383"/>
      <c r="BB34" s="383"/>
      <c r="BC34" s="383"/>
      <c r="BD34" s="384"/>
      <c r="BE34" s="262" t="s">
        <v>523</v>
      </c>
      <c r="BF34" s="263" t="s">
        <v>523</v>
      </c>
      <c r="BG34" s="263" t="s">
        <v>523</v>
      </c>
      <c r="BH34" s="263" t="s">
        <v>523</v>
      </c>
      <c r="BI34" s="263" t="s">
        <v>523</v>
      </c>
      <c r="BJ34" s="264" t="s">
        <v>523</v>
      </c>
      <c r="BK34" s="262" t="s">
        <v>523</v>
      </c>
      <c r="BL34" s="263" t="s">
        <v>523</v>
      </c>
      <c r="BM34" s="263" t="s">
        <v>523</v>
      </c>
      <c r="BN34" s="263" t="s">
        <v>523</v>
      </c>
      <c r="BO34" s="263" t="s">
        <v>523</v>
      </c>
      <c r="BP34" s="264" t="s">
        <v>523</v>
      </c>
      <c r="BQ34" s="262" t="s">
        <v>523</v>
      </c>
      <c r="BR34" s="263" t="s">
        <v>523</v>
      </c>
      <c r="BS34" s="263" t="s">
        <v>523</v>
      </c>
      <c r="BT34" s="263" t="s">
        <v>523</v>
      </c>
      <c r="BU34" s="263" t="s">
        <v>523</v>
      </c>
      <c r="BV34" s="264" t="s">
        <v>523</v>
      </c>
      <c r="BW34" s="244" t="s">
        <v>523</v>
      </c>
      <c r="BX34" s="245" t="s">
        <v>523</v>
      </c>
      <c r="BY34" s="245" t="s">
        <v>523</v>
      </c>
      <c r="BZ34" s="245" t="s">
        <v>523</v>
      </c>
      <c r="CA34" s="245" t="s">
        <v>523</v>
      </c>
      <c r="CB34" s="246" t="s">
        <v>523</v>
      </c>
      <c r="CC34" s="247" t="s">
        <v>523</v>
      </c>
      <c r="CD34" s="248" t="s">
        <v>523</v>
      </c>
      <c r="CE34" s="248" t="s">
        <v>523</v>
      </c>
      <c r="CF34" s="248" t="s">
        <v>523</v>
      </c>
      <c r="CG34" s="248" t="s">
        <v>523</v>
      </c>
      <c r="CH34" s="249" t="s">
        <v>523</v>
      </c>
      <c r="CI34" s="229"/>
      <c r="CJ34" s="673"/>
      <c r="CK34" s="383"/>
      <c r="CL34" s="383"/>
      <c r="CM34" s="383"/>
      <c r="CN34" s="383"/>
      <c r="CO34" s="674"/>
    </row>
    <row r="35" spans="2:93" ht="9" customHeight="1" x14ac:dyDescent="0.35">
      <c r="B35" s="659"/>
      <c r="C35" s="383"/>
      <c r="D35" s="384"/>
      <c r="E35" s="382"/>
      <c r="F35" s="383"/>
      <c r="G35" s="383"/>
      <c r="H35" s="383"/>
      <c r="I35" s="383"/>
      <c r="J35" s="643"/>
      <c r="K35" s="640"/>
      <c r="L35" s="639"/>
      <c r="M35" s="640"/>
      <c r="N35" s="639"/>
      <c r="O35" s="641"/>
      <c r="P35" s="639"/>
      <c r="Q35" s="640"/>
      <c r="R35" s="639"/>
      <c r="S35" s="640"/>
      <c r="T35" s="639"/>
      <c r="U35" s="641"/>
      <c r="V35" s="643"/>
      <c r="W35" s="640"/>
      <c r="X35" s="639"/>
      <c r="Y35" s="640"/>
      <c r="Z35" s="639"/>
      <c r="AA35" s="641"/>
      <c r="AB35" s="643"/>
      <c r="AC35" s="640"/>
      <c r="AD35" s="639"/>
      <c r="AE35" s="640"/>
      <c r="AF35" s="639"/>
      <c r="AG35" s="641"/>
      <c r="AH35" s="643"/>
      <c r="AI35" s="640"/>
      <c r="AJ35" s="639"/>
      <c r="AK35" s="640"/>
      <c r="AL35" s="639"/>
      <c r="AM35" s="641"/>
      <c r="AN35" s="228"/>
      <c r="AO35" s="673"/>
      <c r="AP35" s="383"/>
      <c r="AQ35" s="383"/>
      <c r="AR35" s="383"/>
      <c r="AS35" s="383"/>
      <c r="AT35" s="674"/>
      <c r="AW35" s="659"/>
      <c r="AX35" s="383"/>
      <c r="AY35" s="384"/>
      <c r="AZ35" s="385"/>
      <c r="BA35" s="386"/>
      <c r="BB35" s="386"/>
      <c r="BC35" s="386"/>
      <c r="BD35" s="387"/>
      <c r="BE35" s="262" t="s">
        <v>523</v>
      </c>
      <c r="BF35" s="263" t="s">
        <v>523</v>
      </c>
      <c r="BG35" s="263" t="s">
        <v>523</v>
      </c>
      <c r="BH35" s="263" t="s">
        <v>523</v>
      </c>
      <c r="BI35" s="263" t="s">
        <v>523</v>
      </c>
      <c r="BJ35" s="264" t="s">
        <v>523</v>
      </c>
      <c r="BK35" s="262" t="s">
        <v>523</v>
      </c>
      <c r="BL35" s="263" t="s">
        <v>523</v>
      </c>
      <c r="BM35" s="263" t="s">
        <v>523</v>
      </c>
      <c r="BN35" s="263" t="s">
        <v>523</v>
      </c>
      <c r="BO35" s="263" t="s">
        <v>523</v>
      </c>
      <c r="BP35" s="264" t="s">
        <v>523</v>
      </c>
      <c r="BQ35" s="262" t="s">
        <v>523</v>
      </c>
      <c r="BR35" s="263" t="s">
        <v>523</v>
      </c>
      <c r="BS35" s="263" t="s">
        <v>523</v>
      </c>
      <c r="BT35" s="263" t="s">
        <v>523</v>
      </c>
      <c r="BU35" s="263" t="s">
        <v>523</v>
      </c>
      <c r="BV35" s="264" t="s">
        <v>523</v>
      </c>
      <c r="BW35" s="253" t="s">
        <v>523</v>
      </c>
      <c r="BX35" s="254" t="s">
        <v>523</v>
      </c>
      <c r="BY35" s="254" t="s">
        <v>523</v>
      </c>
      <c r="BZ35" s="254" t="s">
        <v>523</v>
      </c>
      <c r="CA35" s="254" t="s">
        <v>523</v>
      </c>
      <c r="CB35" s="255" t="s">
        <v>523</v>
      </c>
      <c r="CC35" s="256" t="s">
        <v>523</v>
      </c>
      <c r="CD35" s="257" t="s">
        <v>523</v>
      </c>
      <c r="CE35" s="257" t="s">
        <v>523</v>
      </c>
      <c r="CF35" s="257" t="s">
        <v>523</v>
      </c>
      <c r="CG35" s="257" t="s">
        <v>523</v>
      </c>
      <c r="CH35" s="258" t="s">
        <v>523</v>
      </c>
      <c r="CI35" s="229"/>
      <c r="CJ35" s="675"/>
      <c r="CK35" s="676"/>
      <c r="CL35" s="676"/>
      <c r="CM35" s="676"/>
      <c r="CN35" s="676"/>
      <c r="CO35" s="677"/>
    </row>
    <row r="36" spans="2:93" ht="9" customHeight="1" x14ac:dyDescent="0.35">
      <c r="B36" s="659"/>
      <c r="C36" s="383"/>
      <c r="D36" s="384"/>
      <c r="E36" s="382"/>
      <c r="F36" s="383"/>
      <c r="G36" s="383"/>
      <c r="H36" s="383"/>
      <c r="I36" s="383"/>
      <c r="J36" s="667" t="s">
        <v>523</v>
      </c>
      <c r="K36" s="632"/>
      <c r="L36" s="668" t="s">
        <v>523</v>
      </c>
      <c r="M36" s="632"/>
      <c r="N36" s="668" t="s">
        <v>523</v>
      </c>
      <c r="O36" s="647"/>
      <c r="P36" s="656" t="s">
        <v>523</v>
      </c>
      <c r="Q36" s="632"/>
      <c r="R36" s="656" t="s">
        <v>523</v>
      </c>
      <c r="S36" s="632"/>
      <c r="T36" s="656" t="s">
        <v>523</v>
      </c>
      <c r="U36" s="647"/>
      <c r="V36" s="655" t="s">
        <v>523</v>
      </c>
      <c r="W36" s="632"/>
      <c r="X36" s="656" t="s">
        <v>523</v>
      </c>
      <c r="Y36" s="632"/>
      <c r="Z36" s="656" t="s">
        <v>523</v>
      </c>
      <c r="AA36" s="647"/>
      <c r="AB36" s="651" t="s">
        <v>523</v>
      </c>
      <c r="AC36" s="632"/>
      <c r="AD36" s="646" t="s">
        <v>523</v>
      </c>
      <c r="AE36" s="632"/>
      <c r="AF36" s="646" t="s">
        <v>523</v>
      </c>
      <c r="AG36" s="647"/>
      <c r="AH36" s="648" t="s">
        <v>523</v>
      </c>
      <c r="AI36" s="632"/>
      <c r="AJ36" s="649" t="s">
        <v>523</v>
      </c>
      <c r="AK36" s="632"/>
      <c r="AL36" s="649" t="s">
        <v>523</v>
      </c>
      <c r="AM36" s="647"/>
      <c r="AN36" s="228"/>
      <c r="AO36" s="673"/>
      <c r="AP36" s="383"/>
      <c r="AQ36" s="383"/>
      <c r="AR36" s="383"/>
      <c r="AS36" s="383"/>
      <c r="AT36" s="674"/>
      <c r="AW36" s="659"/>
      <c r="AX36" s="383"/>
      <c r="AY36" s="384"/>
      <c r="AZ36" s="662" t="s">
        <v>535</v>
      </c>
      <c r="BA36" s="380"/>
      <c r="BB36" s="380"/>
      <c r="BC36" s="380"/>
      <c r="BD36" s="380"/>
      <c r="BE36" s="268" t="s">
        <v>523</v>
      </c>
      <c r="BF36" s="269" t="s">
        <v>523</v>
      </c>
      <c r="BG36" s="269" t="s">
        <v>523</v>
      </c>
      <c r="BH36" s="269" t="s">
        <v>523</v>
      </c>
      <c r="BI36" s="269" t="s">
        <v>523</v>
      </c>
      <c r="BJ36" s="270" t="s">
        <v>523</v>
      </c>
      <c r="BK36" s="259" t="s">
        <v>523</v>
      </c>
      <c r="BL36" s="260" t="s">
        <v>523</v>
      </c>
      <c r="BM36" s="260" t="s">
        <v>523</v>
      </c>
      <c r="BN36" s="260" t="s">
        <v>523</v>
      </c>
      <c r="BO36" s="260" t="s">
        <v>523</v>
      </c>
      <c r="BP36" s="261" t="s">
        <v>523</v>
      </c>
      <c r="BQ36" s="259" t="s">
        <v>523</v>
      </c>
      <c r="BR36" s="260" t="s">
        <v>523</v>
      </c>
      <c r="BS36" s="260" t="s">
        <v>523</v>
      </c>
      <c r="BT36" s="260" t="s">
        <v>523</v>
      </c>
      <c r="BU36" s="260" t="s">
        <v>523</v>
      </c>
      <c r="BV36" s="261" t="s">
        <v>523</v>
      </c>
      <c r="BW36" s="235" t="s">
        <v>523</v>
      </c>
      <c r="BX36" s="236" t="s">
        <v>523</v>
      </c>
      <c r="BY36" s="236" t="s">
        <v>523</v>
      </c>
      <c r="BZ36" s="236" t="s">
        <v>523</v>
      </c>
      <c r="CA36" s="236" t="s">
        <v>523</v>
      </c>
      <c r="CB36" s="237" t="s">
        <v>523</v>
      </c>
      <c r="CC36" s="238" t="s">
        <v>523</v>
      </c>
      <c r="CD36" s="239" t="s">
        <v>523</v>
      </c>
      <c r="CE36" s="239" t="s">
        <v>523</v>
      </c>
      <c r="CF36" s="239" t="s">
        <v>523</v>
      </c>
      <c r="CG36" s="239" t="s">
        <v>523</v>
      </c>
      <c r="CH36" s="240" t="s">
        <v>523</v>
      </c>
      <c r="CI36" s="229"/>
      <c r="CJ36" s="680" t="s">
        <v>536</v>
      </c>
      <c r="CK36" s="671"/>
      <c r="CL36" s="671"/>
      <c r="CM36" s="671"/>
      <c r="CN36" s="671"/>
      <c r="CO36" s="672"/>
    </row>
    <row r="37" spans="2:93" ht="9" customHeight="1" x14ac:dyDescent="0.35">
      <c r="B37" s="659"/>
      <c r="C37" s="383"/>
      <c r="D37" s="384"/>
      <c r="E37" s="385"/>
      <c r="F37" s="386"/>
      <c r="G37" s="386"/>
      <c r="H37" s="386"/>
      <c r="I37" s="386"/>
      <c r="J37" s="385"/>
      <c r="K37" s="591"/>
      <c r="L37" s="650"/>
      <c r="M37" s="591"/>
      <c r="N37" s="650"/>
      <c r="O37" s="387"/>
      <c r="P37" s="650"/>
      <c r="Q37" s="591"/>
      <c r="R37" s="650"/>
      <c r="S37" s="591"/>
      <c r="T37" s="650"/>
      <c r="U37" s="387"/>
      <c r="V37" s="385"/>
      <c r="W37" s="591"/>
      <c r="X37" s="650"/>
      <c r="Y37" s="591"/>
      <c r="Z37" s="650"/>
      <c r="AA37" s="387"/>
      <c r="AB37" s="385"/>
      <c r="AC37" s="591"/>
      <c r="AD37" s="650"/>
      <c r="AE37" s="591"/>
      <c r="AF37" s="650"/>
      <c r="AG37" s="387"/>
      <c r="AH37" s="385"/>
      <c r="AI37" s="591"/>
      <c r="AJ37" s="650"/>
      <c r="AK37" s="591"/>
      <c r="AL37" s="650"/>
      <c r="AM37" s="387"/>
      <c r="AN37" s="228"/>
      <c r="AO37" s="675"/>
      <c r="AP37" s="676"/>
      <c r="AQ37" s="676"/>
      <c r="AR37" s="676"/>
      <c r="AS37" s="676"/>
      <c r="AT37" s="677"/>
      <c r="AW37" s="659"/>
      <c r="AX37" s="383"/>
      <c r="AY37" s="384"/>
      <c r="AZ37" s="382"/>
      <c r="BA37" s="383"/>
      <c r="BB37" s="383"/>
      <c r="BC37" s="383"/>
      <c r="BD37" s="383"/>
      <c r="BE37" s="271" t="s">
        <v>523</v>
      </c>
      <c r="BF37" s="272" t="s">
        <v>523</v>
      </c>
      <c r="BG37" s="272" t="s">
        <v>523</v>
      </c>
      <c r="BH37" s="272" t="s">
        <v>523</v>
      </c>
      <c r="BI37" s="272" t="s">
        <v>523</v>
      </c>
      <c r="BJ37" s="273" t="s">
        <v>523</v>
      </c>
      <c r="BK37" s="262" t="s">
        <v>523</v>
      </c>
      <c r="BL37" s="263" t="s">
        <v>523</v>
      </c>
      <c r="BM37" s="263" t="s">
        <v>523</v>
      </c>
      <c r="BN37" s="263" t="s">
        <v>523</v>
      </c>
      <c r="BO37" s="263" t="s">
        <v>523</v>
      </c>
      <c r="BP37" s="264" t="s">
        <v>523</v>
      </c>
      <c r="BQ37" s="262" t="s">
        <v>523</v>
      </c>
      <c r="BR37" s="263" t="s">
        <v>523</v>
      </c>
      <c r="BS37" s="263" t="s">
        <v>523</v>
      </c>
      <c r="BT37" s="263" t="s">
        <v>523</v>
      </c>
      <c r="BU37" s="263" t="s">
        <v>523</v>
      </c>
      <c r="BV37" s="264" t="s">
        <v>523</v>
      </c>
      <c r="BW37" s="244" t="s">
        <v>523</v>
      </c>
      <c r="BX37" s="245" t="s">
        <v>523</v>
      </c>
      <c r="BY37" s="245" t="s">
        <v>523</v>
      </c>
      <c r="BZ37" s="245" t="s">
        <v>523</v>
      </c>
      <c r="CA37" s="245" t="s">
        <v>523</v>
      </c>
      <c r="CB37" s="246" t="s">
        <v>523</v>
      </c>
      <c r="CC37" s="247" t="s">
        <v>523</v>
      </c>
      <c r="CD37" s="248" t="s">
        <v>523</v>
      </c>
      <c r="CE37" s="248" t="s">
        <v>523</v>
      </c>
      <c r="CF37" s="248" t="s">
        <v>523</v>
      </c>
      <c r="CG37" s="248" t="s">
        <v>523</v>
      </c>
      <c r="CH37" s="249" t="s">
        <v>523</v>
      </c>
      <c r="CI37" s="229"/>
      <c r="CJ37" s="673"/>
      <c r="CK37" s="383"/>
      <c r="CL37" s="383"/>
      <c r="CM37" s="383"/>
      <c r="CN37" s="383"/>
      <c r="CO37" s="674"/>
    </row>
    <row r="38" spans="2:93" ht="9" customHeight="1" x14ac:dyDescent="0.35">
      <c r="B38" s="659"/>
      <c r="C38" s="383"/>
      <c r="D38" s="384"/>
      <c r="E38" s="652" t="s">
        <v>537</v>
      </c>
      <c r="F38" s="380"/>
      <c r="G38" s="380"/>
      <c r="H38" s="380"/>
      <c r="I38" s="381"/>
      <c r="J38" s="665" t="s">
        <v>523</v>
      </c>
      <c r="K38" s="590"/>
      <c r="L38" s="666" t="s">
        <v>523</v>
      </c>
      <c r="M38" s="590"/>
      <c r="N38" s="666" t="s">
        <v>523</v>
      </c>
      <c r="O38" s="381"/>
      <c r="P38" s="665" t="s">
        <v>523</v>
      </c>
      <c r="Q38" s="590"/>
      <c r="R38" s="666" t="s">
        <v>523</v>
      </c>
      <c r="S38" s="590"/>
      <c r="T38" s="666" t="s">
        <v>523</v>
      </c>
      <c r="U38" s="381"/>
      <c r="V38" s="653" t="s">
        <v>523</v>
      </c>
      <c r="W38" s="590"/>
      <c r="X38" s="654" t="s">
        <v>523</v>
      </c>
      <c r="Y38" s="590"/>
      <c r="Z38" s="654" t="s">
        <v>523</v>
      </c>
      <c r="AA38" s="381"/>
      <c r="AB38" s="642" t="s">
        <v>523</v>
      </c>
      <c r="AC38" s="590"/>
      <c r="AD38" s="638" t="s">
        <v>523</v>
      </c>
      <c r="AE38" s="590"/>
      <c r="AF38" s="638" t="s">
        <v>523</v>
      </c>
      <c r="AG38" s="381"/>
      <c r="AH38" s="644" t="s">
        <v>538</v>
      </c>
      <c r="AI38" s="590"/>
      <c r="AJ38" s="645" t="s">
        <v>523</v>
      </c>
      <c r="AK38" s="590"/>
      <c r="AL38" s="645" t="s">
        <v>523</v>
      </c>
      <c r="AM38" s="381"/>
      <c r="AN38" s="228"/>
      <c r="AO38" s="228"/>
      <c r="AP38" s="228"/>
      <c r="AQ38" s="228"/>
      <c r="AR38" s="228"/>
      <c r="AS38" s="228"/>
      <c r="AT38" s="228"/>
      <c r="AW38" s="659"/>
      <c r="AX38" s="383"/>
      <c r="AY38" s="384"/>
      <c r="AZ38" s="382"/>
      <c r="BA38" s="383"/>
      <c r="BB38" s="383"/>
      <c r="BC38" s="383"/>
      <c r="BD38" s="383"/>
      <c r="BE38" s="271" t="s">
        <v>523</v>
      </c>
      <c r="BF38" s="272" t="s">
        <v>523</v>
      </c>
      <c r="BG38" s="272" t="s">
        <v>523</v>
      </c>
      <c r="BH38" s="272" t="s">
        <v>523</v>
      </c>
      <c r="BI38" s="272" t="s">
        <v>523</v>
      </c>
      <c r="BJ38" s="273" t="s">
        <v>523</v>
      </c>
      <c r="BK38" s="262" t="s">
        <v>523</v>
      </c>
      <c r="BL38" s="263" t="s">
        <v>523</v>
      </c>
      <c r="BM38" s="263" t="s">
        <v>523</v>
      </c>
      <c r="BN38" s="263" t="s">
        <v>523</v>
      </c>
      <c r="BO38" s="263" t="s">
        <v>523</v>
      </c>
      <c r="BP38" s="264" t="s">
        <v>523</v>
      </c>
      <c r="BQ38" s="262" t="s">
        <v>523</v>
      </c>
      <c r="BR38" s="263" t="s">
        <v>523</v>
      </c>
      <c r="BS38" s="263" t="s">
        <v>523</v>
      </c>
      <c r="BT38" s="263" t="s">
        <v>523</v>
      </c>
      <c r="BU38" s="263" t="s">
        <v>523</v>
      </c>
      <c r="BV38" s="264" t="s">
        <v>523</v>
      </c>
      <c r="BW38" s="244" t="s">
        <v>523</v>
      </c>
      <c r="BX38" s="245" t="s">
        <v>523</v>
      </c>
      <c r="BY38" s="245" t="s">
        <v>523</v>
      </c>
      <c r="BZ38" s="245" t="s">
        <v>523</v>
      </c>
      <c r="CA38" s="245" t="s">
        <v>523</v>
      </c>
      <c r="CB38" s="246" t="s">
        <v>523</v>
      </c>
      <c r="CC38" s="247" t="s">
        <v>523</v>
      </c>
      <c r="CD38" s="248" t="s">
        <v>523</v>
      </c>
      <c r="CE38" s="248" t="s">
        <v>523</v>
      </c>
      <c r="CF38" s="248" t="s">
        <v>523</v>
      </c>
      <c r="CG38" s="248" t="s">
        <v>523</v>
      </c>
      <c r="CH38" s="249" t="s">
        <v>523</v>
      </c>
      <c r="CI38" s="229"/>
      <c r="CJ38" s="673"/>
      <c r="CK38" s="383"/>
      <c r="CL38" s="383"/>
      <c r="CM38" s="383"/>
      <c r="CN38" s="383"/>
      <c r="CO38" s="674"/>
    </row>
    <row r="39" spans="2:93" ht="9" customHeight="1" x14ac:dyDescent="0.35">
      <c r="B39" s="659"/>
      <c r="C39" s="383"/>
      <c r="D39" s="384"/>
      <c r="E39" s="382"/>
      <c r="F39" s="383"/>
      <c r="G39" s="383"/>
      <c r="H39" s="383"/>
      <c r="I39" s="384"/>
      <c r="J39" s="643"/>
      <c r="K39" s="640"/>
      <c r="L39" s="639"/>
      <c r="M39" s="640"/>
      <c r="N39" s="639"/>
      <c r="O39" s="641"/>
      <c r="P39" s="643"/>
      <c r="Q39" s="640"/>
      <c r="R39" s="639"/>
      <c r="S39" s="640"/>
      <c r="T39" s="639"/>
      <c r="U39" s="641"/>
      <c r="V39" s="643"/>
      <c r="W39" s="640"/>
      <c r="X39" s="639"/>
      <c r="Y39" s="640"/>
      <c r="Z39" s="639"/>
      <c r="AA39" s="641"/>
      <c r="AB39" s="643"/>
      <c r="AC39" s="640"/>
      <c r="AD39" s="639"/>
      <c r="AE39" s="640"/>
      <c r="AF39" s="639"/>
      <c r="AG39" s="641"/>
      <c r="AH39" s="643"/>
      <c r="AI39" s="640"/>
      <c r="AJ39" s="639"/>
      <c r="AK39" s="640"/>
      <c r="AL39" s="639"/>
      <c r="AM39" s="641"/>
      <c r="AN39" s="228"/>
      <c r="AO39" s="228"/>
      <c r="AP39" s="228"/>
      <c r="AQ39" s="228"/>
      <c r="AR39" s="228"/>
      <c r="AS39" s="228"/>
      <c r="AT39" s="228"/>
      <c r="AW39" s="659"/>
      <c r="AX39" s="383"/>
      <c r="AY39" s="384"/>
      <c r="AZ39" s="382"/>
      <c r="BA39" s="383"/>
      <c r="BB39" s="383"/>
      <c r="BC39" s="383"/>
      <c r="BD39" s="383"/>
      <c r="BE39" s="271" t="s">
        <v>523</v>
      </c>
      <c r="BF39" s="272" t="s">
        <v>523</v>
      </c>
      <c r="BG39" s="272" t="s">
        <v>523</v>
      </c>
      <c r="BH39" s="272" t="s">
        <v>523</v>
      </c>
      <c r="BI39" s="272" t="s">
        <v>523</v>
      </c>
      <c r="BJ39" s="273" t="s">
        <v>523</v>
      </c>
      <c r="BK39" s="262" t="s">
        <v>523</v>
      </c>
      <c r="BL39" s="263" t="s">
        <v>523</v>
      </c>
      <c r="BM39" s="263" t="s">
        <v>523</v>
      </c>
      <c r="BN39" s="263" t="s">
        <v>523</v>
      </c>
      <c r="BO39" s="263" t="s">
        <v>523</v>
      </c>
      <c r="BP39" s="264" t="s">
        <v>523</v>
      </c>
      <c r="BQ39" s="262" t="s">
        <v>523</v>
      </c>
      <c r="BR39" s="263" t="s">
        <v>523</v>
      </c>
      <c r="BS39" s="263" t="s">
        <v>523</v>
      </c>
      <c r="BT39" s="263" t="s">
        <v>523</v>
      </c>
      <c r="BU39" s="263" t="s">
        <v>523</v>
      </c>
      <c r="BV39" s="264" t="s">
        <v>523</v>
      </c>
      <c r="BW39" s="244" t="s">
        <v>523</v>
      </c>
      <c r="BX39" s="245" t="s">
        <v>523</v>
      </c>
      <c r="BY39" s="245" t="s">
        <v>523</v>
      </c>
      <c r="BZ39" s="245" t="s">
        <v>523</v>
      </c>
      <c r="CA39" s="245" t="s">
        <v>523</v>
      </c>
      <c r="CB39" s="246" t="s">
        <v>523</v>
      </c>
      <c r="CC39" s="247" t="s">
        <v>523</v>
      </c>
      <c r="CD39" s="248" t="s">
        <v>523</v>
      </c>
      <c r="CE39" s="248" t="s">
        <v>523</v>
      </c>
      <c r="CF39" s="248" t="s">
        <v>523</v>
      </c>
      <c r="CG39" s="248" t="s">
        <v>523</v>
      </c>
      <c r="CH39" s="249" t="s">
        <v>523</v>
      </c>
      <c r="CI39" s="229"/>
      <c r="CJ39" s="673"/>
      <c r="CK39" s="383"/>
      <c r="CL39" s="383"/>
      <c r="CM39" s="383"/>
      <c r="CN39" s="383"/>
      <c r="CO39" s="674"/>
    </row>
    <row r="40" spans="2:93" ht="9" customHeight="1" x14ac:dyDescent="0.35">
      <c r="B40" s="659"/>
      <c r="C40" s="383"/>
      <c r="D40" s="384"/>
      <c r="E40" s="382"/>
      <c r="F40" s="383"/>
      <c r="G40" s="383"/>
      <c r="H40" s="383"/>
      <c r="I40" s="384"/>
      <c r="J40" s="667" t="s">
        <v>523</v>
      </c>
      <c r="K40" s="632"/>
      <c r="L40" s="668" t="s">
        <v>523</v>
      </c>
      <c r="M40" s="632"/>
      <c r="N40" s="668" t="s">
        <v>523</v>
      </c>
      <c r="O40" s="647"/>
      <c r="P40" s="667" t="s">
        <v>523</v>
      </c>
      <c r="Q40" s="632"/>
      <c r="R40" s="668" t="s">
        <v>523</v>
      </c>
      <c r="S40" s="632"/>
      <c r="T40" s="668" t="s">
        <v>523</v>
      </c>
      <c r="U40" s="647"/>
      <c r="V40" s="655" t="s">
        <v>523</v>
      </c>
      <c r="W40" s="632"/>
      <c r="X40" s="656" t="s">
        <v>523</v>
      </c>
      <c r="Y40" s="632"/>
      <c r="Z40" s="656" t="s">
        <v>523</v>
      </c>
      <c r="AA40" s="647"/>
      <c r="AB40" s="651" t="s">
        <v>523</v>
      </c>
      <c r="AC40" s="632"/>
      <c r="AD40" s="646" t="s">
        <v>523</v>
      </c>
      <c r="AE40" s="632"/>
      <c r="AF40" s="646" t="s">
        <v>523</v>
      </c>
      <c r="AG40" s="647"/>
      <c r="AH40" s="648" t="s">
        <v>523</v>
      </c>
      <c r="AI40" s="632"/>
      <c r="AJ40" s="649" t="s">
        <v>523</v>
      </c>
      <c r="AK40" s="632"/>
      <c r="AL40" s="649" t="s">
        <v>523</v>
      </c>
      <c r="AM40" s="647"/>
      <c r="AN40" s="228"/>
      <c r="AO40" s="228"/>
      <c r="AP40" s="228"/>
      <c r="AQ40" s="228"/>
      <c r="AR40" s="228"/>
      <c r="AS40" s="228"/>
      <c r="AT40" s="228"/>
      <c r="AW40" s="659"/>
      <c r="AX40" s="383"/>
      <c r="AY40" s="384"/>
      <c r="AZ40" s="382"/>
      <c r="BA40" s="383"/>
      <c r="BB40" s="383"/>
      <c r="BC40" s="383"/>
      <c r="BD40" s="383"/>
      <c r="BE40" s="271" t="s">
        <v>523</v>
      </c>
      <c r="BF40" s="272" t="s">
        <v>523</v>
      </c>
      <c r="BG40" s="272" t="s">
        <v>523</v>
      </c>
      <c r="BH40" s="272" t="s">
        <v>523</v>
      </c>
      <c r="BI40" s="272" t="s">
        <v>523</v>
      </c>
      <c r="BJ40" s="273" t="s">
        <v>523</v>
      </c>
      <c r="BK40" s="262" t="s">
        <v>523</v>
      </c>
      <c r="BL40" s="263" t="s">
        <v>523</v>
      </c>
      <c r="BM40" s="263" t="s">
        <v>523</v>
      </c>
      <c r="BN40" s="263" t="s">
        <v>523</v>
      </c>
      <c r="BO40" s="263" t="s">
        <v>523</v>
      </c>
      <c r="BP40" s="264" t="s">
        <v>523</v>
      </c>
      <c r="BQ40" s="262" t="s">
        <v>523</v>
      </c>
      <c r="BR40" s="263" t="s">
        <v>523</v>
      </c>
      <c r="BS40" s="263" t="s">
        <v>523</v>
      </c>
      <c r="BT40" s="263" t="s">
        <v>523</v>
      </c>
      <c r="BU40" s="263" t="s">
        <v>523</v>
      </c>
      <c r="BV40" s="264" t="s">
        <v>523</v>
      </c>
      <c r="BW40" s="244" t="s">
        <v>523</v>
      </c>
      <c r="BX40" s="245" t="s">
        <v>523</v>
      </c>
      <c r="BY40" s="245" t="s">
        <v>523</v>
      </c>
      <c r="BZ40" s="245" t="s">
        <v>523</v>
      </c>
      <c r="CA40" s="245" t="s">
        <v>523</v>
      </c>
      <c r="CB40" s="246" t="s">
        <v>523</v>
      </c>
      <c r="CC40" s="247" t="s">
        <v>523</v>
      </c>
      <c r="CD40" s="248" t="s">
        <v>523</v>
      </c>
      <c r="CE40" s="248" t="s">
        <v>523</v>
      </c>
      <c r="CF40" s="248" t="s">
        <v>523</v>
      </c>
      <c r="CG40" s="248" t="s">
        <v>523</v>
      </c>
      <c r="CH40" s="249" t="s">
        <v>523</v>
      </c>
      <c r="CI40" s="229"/>
      <c r="CJ40" s="673"/>
      <c r="CK40" s="383"/>
      <c r="CL40" s="383"/>
      <c r="CM40" s="383"/>
      <c r="CN40" s="383"/>
      <c r="CO40" s="674"/>
    </row>
    <row r="41" spans="2:93" ht="9" customHeight="1" x14ac:dyDescent="0.35">
      <c r="B41" s="659"/>
      <c r="C41" s="383"/>
      <c r="D41" s="384"/>
      <c r="E41" s="382"/>
      <c r="F41" s="383"/>
      <c r="G41" s="383"/>
      <c r="H41" s="383"/>
      <c r="I41" s="384"/>
      <c r="J41" s="643"/>
      <c r="K41" s="640"/>
      <c r="L41" s="639"/>
      <c r="M41" s="640"/>
      <c r="N41" s="639"/>
      <c r="O41" s="641"/>
      <c r="P41" s="643"/>
      <c r="Q41" s="640"/>
      <c r="R41" s="639"/>
      <c r="S41" s="640"/>
      <c r="T41" s="639"/>
      <c r="U41" s="641"/>
      <c r="V41" s="643"/>
      <c r="W41" s="640"/>
      <c r="X41" s="639"/>
      <c r="Y41" s="640"/>
      <c r="Z41" s="639"/>
      <c r="AA41" s="641"/>
      <c r="AB41" s="643"/>
      <c r="AC41" s="640"/>
      <c r="AD41" s="639"/>
      <c r="AE41" s="640"/>
      <c r="AF41" s="639"/>
      <c r="AG41" s="641"/>
      <c r="AH41" s="643"/>
      <c r="AI41" s="640"/>
      <c r="AJ41" s="639"/>
      <c r="AK41" s="640"/>
      <c r="AL41" s="639"/>
      <c r="AM41" s="641"/>
      <c r="AN41" s="228"/>
      <c r="AO41" s="228"/>
      <c r="AP41" s="228"/>
      <c r="AQ41" s="228"/>
      <c r="AR41" s="228"/>
      <c r="AS41" s="228"/>
      <c r="AT41" s="228"/>
      <c r="AW41" s="659"/>
      <c r="AX41" s="383"/>
      <c r="AY41" s="384"/>
      <c r="AZ41" s="382"/>
      <c r="BA41" s="383"/>
      <c r="BB41" s="383"/>
      <c r="BC41" s="383"/>
      <c r="BD41" s="383"/>
      <c r="BE41" s="271" t="s">
        <v>523</v>
      </c>
      <c r="BF41" s="272" t="s">
        <v>523</v>
      </c>
      <c r="BG41" s="272" t="s">
        <v>523</v>
      </c>
      <c r="BH41" s="272" t="s">
        <v>523</v>
      </c>
      <c r="BI41" s="272" t="s">
        <v>523</v>
      </c>
      <c r="BJ41" s="273" t="s">
        <v>523</v>
      </c>
      <c r="BK41" s="262" t="s">
        <v>523</v>
      </c>
      <c r="BL41" s="263" t="s">
        <v>523</v>
      </c>
      <c r="BM41" s="263" t="s">
        <v>523</v>
      </c>
      <c r="BN41" s="263" t="s">
        <v>523</v>
      </c>
      <c r="BO41" s="263" t="s">
        <v>523</v>
      </c>
      <c r="BP41" s="264" t="s">
        <v>523</v>
      </c>
      <c r="BQ41" s="262" t="s">
        <v>523</v>
      </c>
      <c r="BR41" s="263" t="s">
        <v>523</v>
      </c>
      <c r="BS41" s="263" t="s">
        <v>523</v>
      </c>
      <c r="BT41" s="263" t="s">
        <v>523</v>
      </c>
      <c r="BU41" s="263" t="s">
        <v>523</v>
      </c>
      <c r="BV41" s="264" t="s">
        <v>523</v>
      </c>
      <c r="BW41" s="244" t="s">
        <v>523</v>
      </c>
      <c r="BX41" s="245" t="s">
        <v>523</v>
      </c>
      <c r="BY41" s="245" t="s">
        <v>523</v>
      </c>
      <c r="BZ41" s="245" t="s">
        <v>523</v>
      </c>
      <c r="CA41" s="245" t="s">
        <v>523</v>
      </c>
      <c r="CB41" s="246" t="s">
        <v>523</v>
      </c>
      <c r="CC41" s="247" t="s">
        <v>523</v>
      </c>
      <c r="CD41" s="248" t="s">
        <v>523</v>
      </c>
      <c r="CE41" s="248" t="s">
        <v>523</v>
      </c>
      <c r="CF41" s="248" t="s">
        <v>523</v>
      </c>
      <c r="CG41" s="248" t="s">
        <v>523</v>
      </c>
      <c r="CH41" s="249" t="s">
        <v>523</v>
      </c>
      <c r="CI41" s="229"/>
      <c r="CJ41" s="673"/>
      <c r="CK41" s="383"/>
      <c r="CL41" s="383"/>
      <c r="CM41" s="383"/>
      <c r="CN41" s="383"/>
      <c r="CO41" s="674"/>
    </row>
    <row r="42" spans="2:93" ht="9" customHeight="1" x14ac:dyDescent="0.35">
      <c r="B42" s="659"/>
      <c r="C42" s="383"/>
      <c r="D42" s="384"/>
      <c r="E42" s="382"/>
      <c r="F42" s="383"/>
      <c r="G42" s="383"/>
      <c r="H42" s="383"/>
      <c r="I42" s="384"/>
      <c r="J42" s="667" t="s">
        <v>523</v>
      </c>
      <c r="K42" s="632"/>
      <c r="L42" s="668" t="s">
        <v>523</v>
      </c>
      <c r="M42" s="632"/>
      <c r="N42" s="668" t="s">
        <v>523</v>
      </c>
      <c r="O42" s="647"/>
      <c r="P42" s="667" t="s">
        <v>523</v>
      </c>
      <c r="Q42" s="632"/>
      <c r="R42" s="668" t="s">
        <v>523</v>
      </c>
      <c r="S42" s="632"/>
      <c r="T42" s="668" t="s">
        <v>523</v>
      </c>
      <c r="U42" s="647"/>
      <c r="V42" s="655" t="s">
        <v>523</v>
      </c>
      <c r="W42" s="632"/>
      <c r="X42" s="656" t="s">
        <v>523</v>
      </c>
      <c r="Y42" s="632"/>
      <c r="Z42" s="656" t="s">
        <v>523</v>
      </c>
      <c r="AA42" s="647"/>
      <c r="AB42" s="651" t="s">
        <v>523</v>
      </c>
      <c r="AC42" s="632"/>
      <c r="AD42" s="646" t="s">
        <v>523</v>
      </c>
      <c r="AE42" s="632"/>
      <c r="AF42" s="646" t="s">
        <v>523</v>
      </c>
      <c r="AG42" s="647"/>
      <c r="AH42" s="648" t="s">
        <v>523</v>
      </c>
      <c r="AI42" s="632"/>
      <c r="AJ42" s="649" t="s">
        <v>523</v>
      </c>
      <c r="AK42" s="632"/>
      <c r="AL42" s="649" t="s">
        <v>523</v>
      </c>
      <c r="AM42" s="647"/>
      <c r="AN42" s="228"/>
      <c r="AO42" s="228"/>
      <c r="AP42" s="228"/>
      <c r="AQ42" s="228"/>
      <c r="AR42" s="228"/>
      <c r="AS42" s="228"/>
      <c r="AT42" s="228"/>
      <c r="AW42" s="659"/>
      <c r="AX42" s="383"/>
      <c r="AY42" s="384"/>
      <c r="AZ42" s="382"/>
      <c r="BA42" s="383"/>
      <c r="BB42" s="383"/>
      <c r="BC42" s="383"/>
      <c r="BD42" s="383"/>
      <c r="BE42" s="271" t="s">
        <v>523</v>
      </c>
      <c r="BF42" s="272" t="s">
        <v>523</v>
      </c>
      <c r="BG42" s="272" t="s">
        <v>523</v>
      </c>
      <c r="BH42" s="272" t="s">
        <v>523</v>
      </c>
      <c r="BI42" s="272" t="s">
        <v>523</v>
      </c>
      <c r="BJ42" s="273" t="s">
        <v>523</v>
      </c>
      <c r="BK42" s="262" t="s">
        <v>523</v>
      </c>
      <c r="BL42" s="263" t="s">
        <v>523</v>
      </c>
      <c r="BM42" s="263" t="s">
        <v>523</v>
      </c>
      <c r="BN42" s="263" t="s">
        <v>523</v>
      </c>
      <c r="BO42" s="263" t="s">
        <v>523</v>
      </c>
      <c r="BP42" s="264" t="s">
        <v>523</v>
      </c>
      <c r="BQ42" s="262" t="s">
        <v>523</v>
      </c>
      <c r="BR42" s="263" t="s">
        <v>523</v>
      </c>
      <c r="BS42" s="263" t="s">
        <v>523</v>
      </c>
      <c r="BT42" s="263" t="s">
        <v>523</v>
      </c>
      <c r="BU42" s="263" t="s">
        <v>523</v>
      </c>
      <c r="BV42" s="264" t="s">
        <v>523</v>
      </c>
      <c r="BW42" s="244" t="s">
        <v>523</v>
      </c>
      <c r="BX42" s="245" t="s">
        <v>523</v>
      </c>
      <c r="BY42" s="245" t="s">
        <v>523</v>
      </c>
      <c r="BZ42" s="245" t="s">
        <v>523</v>
      </c>
      <c r="CA42" s="245" t="s">
        <v>523</v>
      </c>
      <c r="CB42" s="246" t="s">
        <v>523</v>
      </c>
      <c r="CC42" s="247" t="s">
        <v>523</v>
      </c>
      <c r="CD42" s="248" t="s">
        <v>523</v>
      </c>
      <c r="CE42" s="248" t="s">
        <v>523</v>
      </c>
      <c r="CF42" s="248" t="s">
        <v>523</v>
      </c>
      <c r="CG42" s="248" t="s">
        <v>523</v>
      </c>
      <c r="CH42" s="249" t="s">
        <v>523</v>
      </c>
      <c r="CI42" s="229"/>
      <c r="CJ42" s="673"/>
      <c r="CK42" s="383"/>
      <c r="CL42" s="383"/>
      <c r="CM42" s="383"/>
      <c r="CN42" s="383"/>
      <c r="CO42" s="674"/>
    </row>
    <row r="43" spans="2:93" ht="9" customHeight="1" x14ac:dyDescent="0.35">
      <c r="B43" s="659"/>
      <c r="C43" s="383"/>
      <c r="D43" s="384"/>
      <c r="E43" s="382"/>
      <c r="F43" s="383"/>
      <c r="G43" s="383"/>
      <c r="H43" s="383"/>
      <c r="I43" s="384"/>
      <c r="J43" s="643"/>
      <c r="K43" s="640"/>
      <c r="L43" s="639"/>
      <c r="M43" s="640"/>
      <c r="N43" s="639"/>
      <c r="O43" s="641"/>
      <c r="P43" s="643"/>
      <c r="Q43" s="640"/>
      <c r="R43" s="639"/>
      <c r="S43" s="640"/>
      <c r="T43" s="639"/>
      <c r="U43" s="641"/>
      <c r="V43" s="643"/>
      <c r="W43" s="640"/>
      <c r="X43" s="639"/>
      <c r="Y43" s="640"/>
      <c r="Z43" s="639"/>
      <c r="AA43" s="641"/>
      <c r="AB43" s="643"/>
      <c r="AC43" s="640"/>
      <c r="AD43" s="639"/>
      <c r="AE43" s="640"/>
      <c r="AF43" s="639"/>
      <c r="AG43" s="641"/>
      <c r="AH43" s="643"/>
      <c r="AI43" s="640"/>
      <c r="AJ43" s="639"/>
      <c r="AK43" s="640"/>
      <c r="AL43" s="639"/>
      <c r="AM43" s="641"/>
      <c r="AN43" s="228"/>
      <c r="AO43" s="228"/>
      <c r="AP43" s="228"/>
      <c r="AQ43" s="228"/>
      <c r="AR43" s="228"/>
      <c r="AS43" s="228"/>
      <c r="AT43" s="228"/>
      <c r="AW43" s="659"/>
      <c r="AX43" s="383"/>
      <c r="AY43" s="384"/>
      <c r="AZ43" s="382"/>
      <c r="BA43" s="383"/>
      <c r="BB43" s="383"/>
      <c r="BC43" s="383"/>
      <c r="BD43" s="383"/>
      <c r="BE43" s="271" t="s">
        <v>523</v>
      </c>
      <c r="BF43" s="272" t="s">
        <v>523</v>
      </c>
      <c r="BG43" s="272" t="s">
        <v>523</v>
      </c>
      <c r="BH43" s="272" t="s">
        <v>523</v>
      </c>
      <c r="BI43" s="272" t="s">
        <v>523</v>
      </c>
      <c r="BJ43" s="273" t="s">
        <v>523</v>
      </c>
      <c r="BK43" s="262" t="s">
        <v>523</v>
      </c>
      <c r="BL43" s="263" t="s">
        <v>523</v>
      </c>
      <c r="BM43" s="263" t="s">
        <v>523</v>
      </c>
      <c r="BN43" s="263" t="s">
        <v>523</v>
      </c>
      <c r="BO43" s="263" t="s">
        <v>523</v>
      </c>
      <c r="BP43" s="264" t="s">
        <v>523</v>
      </c>
      <c r="BQ43" s="262" t="s">
        <v>523</v>
      </c>
      <c r="BR43" s="263" t="s">
        <v>523</v>
      </c>
      <c r="BS43" s="263" t="s">
        <v>523</v>
      </c>
      <c r="BT43" s="263" t="s">
        <v>523</v>
      </c>
      <c r="BU43" s="263" t="s">
        <v>523</v>
      </c>
      <c r="BV43" s="264" t="s">
        <v>523</v>
      </c>
      <c r="BW43" s="244" t="s">
        <v>523</v>
      </c>
      <c r="BX43" s="245" t="s">
        <v>523</v>
      </c>
      <c r="BY43" s="245" t="s">
        <v>523</v>
      </c>
      <c r="BZ43" s="245" t="s">
        <v>523</v>
      </c>
      <c r="CA43" s="245" t="s">
        <v>523</v>
      </c>
      <c r="CB43" s="246" t="s">
        <v>523</v>
      </c>
      <c r="CC43" s="247" t="s">
        <v>523</v>
      </c>
      <c r="CD43" s="248" t="s">
        <v>523</v>
      </c>
      <c r="CE43" s="248" t="s">
        <v>523</v>
      </c>
      <c r="CF43" s="248" t="s">
        <v>523</v>
      </c>
      <c r="CG43" s="248" t="s">
        <v>523</v>
      </c>
      <c r="CH43" s="249" t="s">
        <v>523</v>
      </c>
      <c r="CI43" s="229"/>
      <c r="CJ43" s="673"/>
      <c r="CK43" s="383"/>
      <c r="CL43" s="383"/>
      <c r="CM43" s="383"/>
      <c r="CN43" s="383"/>
      <c r="CO43" s="674"/>
    </row>
    <row r="44" spans="2:93" ht="9" customHeight="1" x14ac:dyDescent="0.35">
      <c r="B44" s="659"/>
      <c r="C44" s="383"/>
      <c r="D44" s="384"/>
      <c r="E44" s="382"/>
      <c r="F44" s="383"/>
      <c r="G44" s="383"/>
      <c r="H44" s="383"/>
      <c r="I44" s="384"/>
      <c r="J44" s="667" t="s">
        <v>523</v>
      </c>
      <c r="K44" s="632"/>
      <c r="L44" s="668" t="s">
        <v>523</v>
      </c>
      <c r="M44" s="632"/>
      <c r="N44" s="668" t="s">
        <v>523</v>
      </c>
      <c r="O44" s="647"/>
      <c r="P44" s="667" t="s">
        <v>523</v>
      </c>
      <c r="Q44" s="632"/>
      <c r="R44" s="668" t="s">
        <v>523</v>
      </c>
      <c r="S44" s="632"/>
      <c r="T44" s="668" t="s">
        <v>523</v>
      </c>
      <c r="U44" s="647"/>
      <c r="V44" s="655" t="s">
        <v>523</v>
      </c>
      <c r="W44" s="632"/>
      <c r="X44" s="656" t="s">
        <v>523</v>
      </c>
      <c r="Y44" s="632"/>
      <c r="Z44" s="656" t="s">
        <v>523</v>
      </c>
      <c r="AA44" s="647"/>
      <c r="AB44" s="651" t="s">
        <v>523</v>
      </c>
      <c r="AC44" s="632"/>
      <c r="AD44" s="646" t="s">
        <v>523</v>
      </c>
      <c r="AE44" s="632"/>
      <c r="AF44" s="646" t="s">
        <v>523</v>
      </c>
      <c r="AG44" s="647"/>
      <c r="AH44" s="648" t="s">
        <v>523</v>
      </c>
      <c r="AI44" s="632"/>
      <c r="AJ44" s="649" t="s">
        <v>523</v>
      </c>
      <c r="AK44" s="632"/>
      <c r="AL44" s="649" t="s">
        <v>523</v>
      </c>
      <c r="AM44" s="647"/>
      <c r="AN44" s="228"/>
      <c r="AO44" s="228"/>
      <c r="AP44" s="228"/>
      <c r="AQ44" s="228"/>
      <c r="AR44" s="228"/>
      <c r="AS44" s="228"/>
      <c r="AT44" s="228"/>
      <c r="AW44" s="659"/>
      <c r="AX44" s="383"/>
      <c r="AY44" s="384"/>
      <c r="AZ44" s="382"/>
      <c r="BA44" s="383"/>
      <c r="BB44" s="383"/>
      <c r="BC44" s="383"/>
      <c r="BD44" s="383"/>
      <c r="BE44" s="271" t="s">
        <v>523</v>
      </c>
      <c r="BF44" s="272" t="s">
        <v>523</v>
      </c>
      <c r="BG44" s="272" t="s">
        <v>523</v>
      </c>
      <c r="BH44" s="272" t="s">
        <v>523</v>
      </c>
      <c r="BI44" s="272" t="s">
        <v>523</v>
      </c>
      <c r="BJ44" s="273" t="s">
        <v>523</v>
      </c>
      <c r="BK44" s="262" t="s">
        <v>523</v>
      </c>
      <c r="BL44" s="263" t="s">
        <v>523</v>
      </c>
      <c r="BM44" s="263" t="s">
        <v>523</v>
      </c>
      <c r="BN44" s="263" t="s">
        <v>523</v>
      </c>
      <c r="BO44" s="263" t="s">
        <v>523</v>
      </c>
      <c r="BP44" s="264" t="s">
        <v>523</v>
      </c>
      <c r="BQ44" s="262" t="s">
        <v>523</v>
      </c>
      <c r="BR44" s="263" t="s">
        <v>523</v>
      </c>
      <c r="BS44" s="263" t="s">
        <v>523</v>
      </c>
      <c r="BT44" s="263" t="s">
        <v>523</v>
      </c>
      <c r="BU44" s="263" t="s">
        <v>523</v>
      </c>
      <c r="BV44" s="264" t="s">
        <v>523</v>
      </c>
      <c r="BW44" s="244" t="s">
        <v>523</v>
      </c>
      <c r="BX44" s="245" t="s">
        <v>523</v>
      </c>
      <c r="BY44" s="245" t="s">
        <v>523</v>
      </c>
      <c r="BZ44" s="245" t="s">
        <v>523</v>
      </c>
      <c r="CA44" s="245" t="s">
        <v>523</v>
      </c>
      <c r="CB44" s="246" t="s">
        <v>523</v>
      </c>
      <c r="CC44" s="247" t="s">
        <v>523</v>
      </c>
      <c r="CD44" s="248" t="s">
        <v>523</v>
      </c>
      <c r="CE44" s="248" t="s">
        <v>523</v>
      </c>
      <c r="CF44" s="248" t="s">
        <v>523</v>
      </c>
      <c r="CG44" s="248" t="s">
        <v>523</v>
      </c>
      <c r="CH44" s="249" t="s">
        <v>523</v>
      </c>
      <c r="CI44" s="229"/>
      <c r="CJ44" s="673"/>
      <c r="CK44" s="383"/>
      <c r="CL44" s="383"/>
      <c r="CM44" s="383"/>
      <c r="CN44" s="383"/>
      <c r="CO44" s="674"/>
    </row>
    <row r="45" spans="2:93" ht="9" customHeight="1" x14ac:dyDescent="0.35">
      <c r="B45" s="639"/>
      <c r="C45" s="661"/>
      <c r="D45" s="641"/>
      <c r="E45" s="385"/>
      <c r="F45" s="386"/>
      <c r="G45" s="386"/>
      <c r="H45" s="386"/>
      <c r="I45" s="387"/>
      <c r="J45" s="385"/>
      <c r="K45" s="591"/>
      <c r="L45" s="650"/>
      <c r="M45" s="591"/>
      <c r="N45" s="650"/>
      <c r="O45" s="387"/>
      <c r="P45" s="385"/>
      <c r="Q45" s="591"/>
      <c r="R45" s="650"/>
      <c r="S45" s="591"/>
      <c r="T45" s="650"/>
      <c r="U45" s="387"/>
      <c r="V45" s="385"/>
      <c r="W45" s="591"/>
      <c r="X45" s="650"/>
      <c r="Y45" s="591"/>
      <c r="Z45" s="650"/>
      <c r="AA45" s="387"/>
      <c r="AB45" s="385"/>
      <c r="AC45" s="591"/>
      <c r="AD45" s="650"/>
      <c r="AE45" s="591"/>
      <c r="AF45" s="650"/>
      <c r="AG45" s="387"/>
      <c r="AH45" s="385"/>
      <c r="AI45" s="591"/>
      <c r="AJ45" s="650"/>
      <c r="AK45" s="591"/>
      <c r="AL45" s="650"/>
      <c r="AM45" s="387"/>
      <c r="AN45" s="228"/>
      <c r="AO45" s="228"/>
      <c r="AP45" s="228"/>
      <c r="AQ45" s="228"/>
      <c r="AR45" s="228"/>
      <c r="AS45" s="228"/>
      <c r="AT45" s="228"/>
      <c r="AW45" s="659"/>
      <c r="AX45" s="383"/>
      <c r="AY45" s="384"/>
      <c r="AZ45" s="385"/>
      <c r="BA45" s="386"/>
      <c r="BB45" s="386"/>
      <c r="BC45" s="386"/>
      <c r="BD45" s="386"/>
      <c r="BE45" s="274" t="s">
        <v>523</v>
      </c>
      <c r="BF45" s="275" t="s">
        <v>523</v>
      </c>
      <c r="BG45" s="275" t="s">
        <v>523</v>
      </c>
      <c r="BH45" s="275" t="s">
        <v>523</v>
      </c>
      <c r="BI45" s="275" t="s">
        <v>523</v>
      </c>
      <c r="BJ45" s="276" t="s">
        <v>523</v>
      </c>
      <c r="BK45" s="262" t="s">
        <v>523</v>
      </c>
      <c r="BL45" s="263" t="s">
        <v>523</v>
      </c>
      <c r="BM45" s="263" t="s">
        <v>523</v>
      </c>
      <c r="BN45" s="263" t="s">
        <v>523</v>
      </c>
      <c r="BO45" s="263" t="s">
        <v>523</v>
      </c>
      <c r="BP45" s="264" t="s">
        <v>523</v>
      </c>
      <c r="BQ45" s="265" t="s">
        <v>523</v>
      </c>
      <c r="BR45" s="266" t="s">
        <v>523</v>
      </c>
      <c r="BS45" s="266" t="s">
        <v>523</v>
      </c>
      <c r="BT45" s="266" t="s">
        <v>523</v>
      </c>
      <c r="BU45" s="266" t="s">
        <v>523</v>
      </c>
      <c r="BV45" s="267" t="s">
        <v>523</v>
      </c>
      <c r="BW45" s="253" t="s">
        <v>523</v>
      </c>
      <c r="BX45" s="254" t="s">
        <v>523</v>
      </c>
      <c r="BY45" s="254" t="s">
        <v>523</v>
      </c>
      <c r="BZ45" s="254" t="s">
        <v>523</v>
      </c>
      <c r="CA45" s="254" t="s">
        <v>523</v>
      </c>
      <c r="CB45" s="255" t="s">
        <v>523</v>
      </c>
      <c r="CC45" s="256" t="s">
        <v>523</v>
      </c>
      <c r="CD45" s="257" t="s">
        <v>523</v>
      </c>
      <c r="CE45" s="257" t="s">
        <v>523</v>
      </c>
      <c r="CF45" s="257" t="s">
        <v>523</v>
      </c>
      <c r="CG45" s="257" t="s">
        <v>523</v>
      </c>
      <c r="CH45" s="258" t="s">
        <v>523</v>
      </c>
      <c r="CI45" s="229"/>
      <c r="CJ45" s="675"/>
      <c r="CK45" s="676"/>
      <c r="CL45" s="676"/>
      <c r="CM45" s="676"/>
      <c r="CN45" s="676"/>
      <c r="CO45" s="677"/>
    </row>
    <row r="46" spans="2:93" ht="9" customHeight="1" x14ac:dyDescent="0.35">
      <c r="B46" s="228"/>
      <c r="C46" s="228"/>
      <c r="D46" s="228"/>
      <c r="E46" s="228"/>
      <c r="F46" s="228"/>
      <c r="G46" s="228"/>
      <c r="H46" s="228"/>
      <c r="I46" s="228"/>
      <c r="J46" s="652" t="s">
        <v>539</v>
      </c>
      <c r="K46" s="380"/>
      <c r="L46" s="380"/>
      <c r="M46" s="380"/>
      <c r="N46" s="380"/>
      <c r="O46" s="381"/>
      <c r="P46" s="652" t="s">
        <v>540</v>
      </c>
      <c r="Q46" s="380"/>
      <c r="R46" s="380"/>
      <c r="S46" s="380"/>
      <c r="T46" s="380"/>
      <c r="U46" s="381"/>
      <c r="V46" s="652" t="s">
        <v>541</v>
      </c>
      <c r="W46" s="380"/>
      <c r="X46" s="380"/>
      <c r="Y46" s="380"/>
      <c r="Z46" s="380"/>
      <c r="AA46" s="381"/>
      <c r="AB46" s="652" t="s">
        <v>542</v>
      </c>
      <c r="AC46" s="380"/>
      <c r="AD46" s="380"/>
      <c r="AE46" s="380"/>
      <c r="AF46" s="380"/>
      <c r="AG46" s="381"/>
      <c r="AH46" s="652" t="s">
        <v>543</v>
      </c>
      <c r="AI46" s="380"/>
      <c r="AJ46" s="380"/>
      <c r="AK46" s="380"/>
      <c r="AL46" s="380"/>
      <c r="AM46" s="381"/>
      <c r="AN46" s="228"/>
      <c r="AO46" s="228"/>
      <c r="AP46" s="228"/>
      <c r="AQ46" s="228"/>
      <c r="AR46" s="228"/>
      <c r="AS46" s="228"/>
      <c r="AT46" s="228"/>
      <c r="AW46" s="659"/>
      <c r="AX46" s="383"/>
      <c r="AY46" s="384"/>
      <c r="AZ46" s="662" t="s">
        <v>537</v>
      </c>
      <c r="BA46" s="380"/>
      <c r="BB46" s="380"/>
      <c r="BC46" s="380"/>
      <c r="BD46" s="381"/>
      <c r="BE46" s="268" t="s">
        <v>523</v>
      </c>
      <c r="BF46" s="269" t="s">
        <v>523</v>
      </c>
      <c r="BG46" s="269" t="s">
        <v>523</v>
      </c>
      <c r="BH46" s="269" t="s">
        <v>523</v>
      </c>
      <c r="BI46" s="269" t="s">
        <v>523</v>
      </c>
      <c r="BJ46" s="270" t="s">
        <v>523</v>
      </c>
      <c r="BK46" s="268" t="s">
        <v>523</v>
      </c>
      <c r="BL46" s="269" t="s">
        <v>523</v>
      </c>
      <c r="BM46" s="269" t="s">
        <v>523</v>
      </c>
      <c r="BN46" s="269" t="s">
        <v>523</v>
      </c>
      <c r="BO46" s="269" t="s">
        <v>523</v>
      </c>
      <c r="BP46" s="270" t="s">
        <v>523</v>
      </c>
      <c r="BQ46" s="259" t="s">
        <v>523</v>
      </c>
      <c r="BR46" s="260" t="s">
        <v>523</v>
      </c>
      <c r="BS46" s="260" t="s">
        <v>523</v>
      </c>
      <c r="BT46" s="260" t="s">
        <v>523</v>
      </c>
      <c r="BU46" s="260" t="s">
        <v>523</v>
      </c>
      <c r="BV46" s="261" t="s">
        <v>523</v>
      </c>
      <c r="BW46" s="235" t="s">
        <v>523</v>
      </c>
      <c r="BX46" s="236" t="s">
        <v>523</v>
      </c>
      <c r="BY46" s="236" t="s">
        <v>523</v>
      </c>
      <c r="BZ46" s="236" t="s">
        <v>523</v>
      </c>
      <c r="CA46" s="236" t="s">
        <v>523</v>
      </c>
      <c r="CB46" s="237" t="s">
        <v>523</v>
      </c>
      <c r="CC46" s="238" t="s">
        <v>544</v>
      </c>
      <c r="CD46" s="239" t="s">
        <v>523</v>
      </c>
      <c r="CE46" s="239" t="s">
        <v>523</v>
      </c>
      <c r="CF46" s="239" t="s">
        <v>523</v>
      </c>
      <c r="CG46" s="239" t="s">
        <v>523</v>
      </c>
      <c r="CH46" s="240" t="s">
        <v>523</v>
      </c>
      <c r="CI46" s="229"/>
      <c r="CJ46" s="229"/>
      <c r="CK46" s="229"/>
      <c r="CL46" s="229"/>
      <c r="CM46" s="229"/>
      <c r="CN46" s="229"/>
      <c r="CO46" s="229"/>
    </row>
    <row r="47" spans="2:93" ht="9" customHeight="1" x14ac:dyDescent="0.35">
      <c r="B47" s="228"/>
      <c r="C47" s="228"/>
      <c r="D47" s="228"/>
      <c r="E47" s="228"/>
      <c r="F47" s="228"/>
      <c r="G47" s="228"/>
      <c r="H47" s="228"/>
      <c r="I47" s="228"/>
      <c r="J47" s="382"/>
      <c r="K47" s="383"/>
      <c r="L47" s="383"/>
      <c r="M47" s="383"/>
      <c r="N47" s="383"/>
      <c r="O47" s="384"/>
      <c r="P47" s="382"/>
      <c r="Q47" s="383"/>
      <c r="R47" s="383"/>
      <c r="S47" s="383"/>
      <c r="T47" s="383"/>
      <c r="U47" s="384"/>
      <c r="V47" s="382"/>
      <c r="W47" s="383"/>
      <c r="X47" s="383"/>
      <c r="Y47" s="383"/>
      <c r="Z47" s="383"/>
      <c r="AA47" s="384"/>
      <c r="AB47" s="382"/>
      <c r="AC47" s="383"/>
      <c r="AD47" s="383"/>
      <c r="AE47" s="383"/>
      <c r="AF47" s="383"/>
      <c r="AG47" s="384"/>
      <c r="AH47" s="382"/>
      <c r="AI47" s="383"/>
      <c r="AJ47" s="383"/>
      <c r="AK47" s="383"/>
      <c r="AL47" s="383"/>
      <c r="AM47" s="384"/>
      <c r="AN47" s="228"/>
      <c r="AO47" s="228"/>
      <c r="AP47" s="228"/>
      <c r="AQ47" s="228"/>
      <c r="AR47" s="228"/>
      <c r="AS47" s="228"/>
      <c r="AT47" s="228"/>
      <c r="AW47" s="659"/>
      <c r="AX47" s="383"/>
      <c r="AY47" s="384"/>
      <c r="AZ47" s="382"/>
      <c r="BA47" s="383"/>
      <c r="BB47" s="383"/>
      <c r="BC47" s="383"/>
      <c r="BD47" s="384"/>
      <c r="BE47" s="271" t="s">
        <v>523</v>
      </c>
      <c r="BF47" s="272" t="s">
        <v>523</v>
      </c>
      <c r="BG47" s="272" t="s">
        <v>523</v>
      </c>
      <c r="BH47" s="272" t="s">
        <v>523</v>
      </c>
      <c r="BI47" s="272" t="s">
        <v>523</v>
      </c>
      <c r="BJ47" s="273" t="s">
        <v>523</v>
      </c>
      <c r="BK47" s="271" t="s">
        <v>523</v>
      </c>
      <c r="BL47" s="272" t="s">
        <v>523</v>
      </c>
      <c r="BM47" s="272" t="s">
        <v>523</v>
      </c>
      <c r="BN47" s="272" t="s">
        <v>523</v>
      </c>
      <c r="BO47" s="272" t="s">
        <v>523</v>
      </c>
      <c r="BP47" s="273" t="s">
        <v>523</v>
      </c>
      <c r="BQ47" s="262" t="s">
        <v>523</v>
      </c>
      <c r="BR47" s="263" t="s">
        <v>523</v>
      </c>
      <c r="BS47" s="263" t="s">
        <v>523</v>
      </c>
      <c r="BT47" s="263" t="s">
        <v>523</v>
      </c>
      <c r="BU47" s="263" t="s">
        <v>523</v>
      </c>
      <c r="BV47" s="264" t="s">
        <v>523</v>
      </c>
      <c r="BW47" s="244" t="s">
        <v>523</v>
      </c>
      <c r="BX47" s="245" t="s">
        <v>523</v>
      </c>
      <c r="BY47" s="245" t="s">
        <v>523</v>
      </c>
      <c r="BZ47" s="245" t="s">
        <v>523</v>
      </c>
      <c r="CA47" s="245" t="s">
        <v>523</v>
      </c>
      <c r="CB47" s="246" t="s">
        <v>523</v>
      </c>
      <c r="CC47" s="247" t="s">
        <v>523</v>
      </c>
      <c r="CD47" s="248" t="s">
        <v>523</v>
      </c>
      <c r="CE47" s="248" t="s">
        <v>523</v>
      </c>
      <c r="CF47" s="248" t="s">
        <v>523</v>
      </c>
      <c r="CG47" s="248" t="s">
        <v>523</v>
      </c>
      <c r="CH47" s="249" t="s">
        <v>523</v>
      </c>
      <c r="CI47" s="229"/>
      <c r="CJ47" s="229"/>
      <c r="CK47" s="229"/>
      <c r="CL47" s="229"/>
      <c r="CM47" s="229"/>
      <c r="CN47" s="229"/>
      <c r="CO47" s="229"/>
    </row>
    <row r="48" spans="2:93" ht="9" customHeight="1" x14ac:dyDescent="0.35">
      <c r="B48" s="228"/>
      <c r="C48" s="228"/>
      <c r="D48" s="228"/>
      <c r="E48" s="228"/>
      <c r="F48" s="228"/>
      <c r="G48" s="228"/>
      <c r="H48" s="228"/>
      <c r="I48" s="228"/>
      <c r="J48" s="382"/>
      <c r="K48" s="383"/>
      <c r="L48" s="383"/>
      <c r="M48" s="383"/>
      <c r="N48" s="383"/>
      <c r="O48" s="384"/>
      <c r="P48" s="382"/>
      <c r="Q48" s="383"/>
      <c r="R48" s="383"/>
      <c r="S48" s="383"/>
      <c r="T48" s="383"/>
      <c r="U48" s="384"/>
      <c r="V48" s="382"/>
      <c r="W48" s="383"/>
      <c r="X48" s="383"/>
      <c r="Y48" s="383"/>
      <c r="Z48" s="383"/>
      <c r="AA48" s="384"/>
      <c r="AB48" s="382"/>
      <c r="AC48" s="383"/>
      <c r="AD48" s="383"/>
      <c r="AE48" s="383"/>
      <c r="AF48" s="383"/>
      <c r="AG48" s="384"/>
      <c r="AH48" s="382"/>
      <c r="AI48" s="383"/>
      <c r="AJ48" s="383"/>
      <c r="AK48" s="383"/>
      <c r="AL48" s="383"/>
      <c r="AM48" s="384"/>
      <c r="AN48" s="228"/>
      <c r="AO48" s="228"/>
      <c r="AP48" s="228"/>
      <c r="AQ48" s="228"/>
      <c r="AR48" s="228"/>
      <c r="AS48" s="228"/>
      <c r="AT48" s="228"/>
      <c r="AW48" s="659"/>
      <c r="AX48" s="383"/>
      <c r="AY48" s="384"/>
      <c r="AZ48" s="382"/>
      <c r="BA48" s="383"/>
      <c r="BB48" s="383"/>
      <c r="BC48" s="383"/>
      <c r="BD48" s="384"/>
      <c r="BE48" s="271" t="s">
        <v>523</v>
      </c>
      <c r="BF48" s="272" t="s">
        <v>523</v>
      </c>
      <c r="BG48" s="272" t="s">
        <v>523</v>
      </c>
      <c r="BH48" s="272" t="s">
        <v>523</v>
      </c>
      <c r="BI48" s="272" t="s">
        <v>523</v>
      </c>
      <c r="BJ48" s="273" t="s">
        <v>523</v>
      </c>
      <c r="BK48" s="271" t="s">
        <v>523</v>
      </c>
      <c r="BL48" s="272" t="s">
        <v>523</v>
      </c>
      <c r="BM48" s="272" t="s">
        <v>523</v>
      </c>
      <c r="BN48" s="272" t="s">
        <v>523</v>
      </c>
      <c r="BO48" s="272" t="s">
        <v>523</v>
      </c>
      <c r="BP48" s="273" t="s">
        <v>523</v>
      </c>
      <c r="BQ48" s="262" t="s">
        <v>523</v>
      </c>
      <c r="BR48" s="263" t="s">
        <v>523</v>
      </c>
      <c r="BS48" s="263" t="s">
        <v>523</v>
      </c>
      <c r="BT48" s="263" t="s">
        <v>523</v>
      </c>
      <c r="BU48" s="263" t="s">
        <v>523</v>
      </c>
      <c r="BV48" s="264" t="s">
        <v>523</v>
      </c>
      <c r="BW48" s="244" t="s">
        <v>523</v>
      </c>
      <c r="BX48" s="245" t="s">
        <v>523</v>
      </c>
      <c r="BY48" s="245" t="s">
        <v>523</v>
      </c>
      <c r="BZ48" s="245" t="s">
        <v>523</v>
      </c>
      <c r="CA48" s="245" t="s">
        <v>523</v>
      </c>
      <c r="CB48" s="246" t="s">
        <v>523</v>
      </c>
      <c r="CC48" s="247" t="s">
        <v>523</v>
      </c>
      <c r="CD48" s="248" t="s">
        <v>523</v>
      </c>
      <c r="CE48" s="248" t="s">
        <v>523</v>
      </c>
      <c r="CF48" s="248" t="s">
        <v>523</v>
      </c>
      <c r="CG48" s="248" t="s">
        <v>523</v>
      </c>
      <c r="CH48" s="249" t="s">
        <v>523</v>
      </c>
      <c r="CI48" s="229"/>
      <c r="CJ48" s="229"/>
      <c r="CK48" s="229"/>
      <c r="CL48" s="229"/>
      <c r="CM48" s="229"/>
      <c r="CN48" s="229"/>
      <c r="CO48" s="229"/>
    </row>
    <row r="49" spans="2:93" ht="9" customHeight="1" x14ac:dyDescent="0.35">
      <c r="B49" s="228"/>
      <c r="C49" s="228"/>
      <c r="D49" s="228"/>
      <c r="E49" s="228"/>
      <c r="F49" s="228"/>
      <c r="G49" s="228"/>
      <c r="H49" s="228"/>
      <c r="I49" s="228"/>
      <c r="J49" s="382"/>
      <c r="K49" s="383"/>
      <c r="L49" s="383"/>
      <c r="M49" s="383"/>
      <c r="N49" s="383"/>
      <c r="O49" s="384"/>
      <c r="P49" s="382"/>
      <c r="Q49" s="383"/>
      <c r="R49" s="383"/>
      <c r="S49" s="383"/>
      <c r="T49" s="383"/>
      <c r="U49" s="384"/>
      <c r="V49" s="382"/>
      <c r="W49" s="383"/>
      <c r="X49" s="383"/>
      <c r="Y49" s="383"/>
      <c r="Z49" s="383"/>
      <c r="AA49" s="384"/>
      <c r="AB49" s="382"/>
      <c r="AC49" s="383"/>
      <c r="AD49" s="383"/>
      <c r="AE49" s="383"/>
      <c r="AF49" s="383"/>
      <c r="AG49" s="384"/>
      <c r="AH49" s="382"/>
      <c r="AI49" s="383"/>
      <c r="AJ49" s="383"/>
      <c r="AK49" s="383"/>
      <c r="AL49" s="383"/>
      <c r="AM49" s="384"/>
      <c r="AN49" s="228"/>
      <c r="AO49" s="228"/>
      <c r="AP49" s="228"/>
      <c r="AQ49" s="228"/>
      <c r="AR49" s="228"/>
      <c r="AS49" s="228"/>
      <c r="AT49" s="228"/>
      <c r="AW49" s="659"/>
      <c r="AX49" s="383"/>
      <c r="AY49" s="384"/>
      <c r="AZ49" s="382"/>
      <c r="BA49" s="383"/>
      <c r="BB49" s="383"/>
      <c r="BC49" s="383"/>
      <c r="BD49" s="384"/>
      <c r="BE49" s="271" t="s">
        <v>523</v>
      </c>
      <c r="BF49" s="272" t="s">
        <v>523</v>
      </c>
      <c r="BG49" s="272" t="s">
        <v>523</v>
      </c>
      <c r="BH49" s="272" t="s">
        <v>523</v>
      </c>
      <c r="BI49" s="272" t="s">
        <v>523</v>
      </c>
      <c r="BJ49" s="273" t="s">
        <v>523</v>
      </c>
      <c r="BK49" s="271" t="s">
        <v>523</v>
      </c>
      <c r="BL49" s="272" t="s">
        <v>523</v>
      </c>
      <c r="BM49" s="272" t="s">
        <v>523</v>
      </c>
      <c r="BN49" s="272" t="s">
        <v>523</v>
      </c>
      <c r="BO49" s="272" t="s">
        <v>523</v>
      </c>
      <c r="BP49" s="273" t="s">
        <v>523</v>
      </c>
      <c r="BQ49" s="262" t="s">
        <v>523</v>
      </c>
      <c r="BR49" s="263" t="s">
        <v>523</v>
      </c>
      <c r="BS49" s="263" t="s">
        <v>523</v>
      </c>
      <c r="BT49" s="263" t="s">
        <v>523</v>
      </c>
      <c r="BU49" s="263" t="s">
        <v>523</v>
      </c>
      <c r="BV49" s="264" t="s">
        <v>523</v>
      </c>
      <c r="BW49" s="244" t="s">
        <v>523</v>
      </c>
      <c r="BX49" s="245" t="s">
        <v>523</v>
      </c>
      <c r="BY49" s="245" t="s">
        <v>523</v>
      </c>
      <c r="BZ49" s="245" t="s">
        <v>523</v>
      </c>
      <c r="CA49" s="245" t="s">
        <v>523</v>
      </c>
      <c r="CB49" s="246" t="s">
        <v>523</v>
      </c>
      <c r="CC49" s="247" t="s">
        <v>523</v>
      </c>
      <c r="CD49" s="248" t="s">
        <v>523</v>
      </c>
      <c r="CE49" s="248" t="s">
        <v>523</v>
      </c>
      <c r="CF49" s="248" t="s">
        <v>523</v>
      </c>
      <c r="CG49" s="248" t="s">
        <v>523</v>
      </c>
      <c r="CH49" s="249" t="s">
        <v>523</v>
      </c>
      <c r="CI49" s="229"/>
      <c r="CJ49" s="229"/>
      <c r="CK49" s="229"/>
      <c r="CL49" s="229"/>
      <c r="CM49" s="229"/>
      <c r="CN49" s="229"/>
      <c r="CO49" s="229"/>
    </row>
    <row r="50" spans="2:93" ht="9" customHeight="1" x14ac:dyDescent="0.35">
      <c r="B50" s="228"/>
      <c r="C50" s="228"/>
      <c r="D50" s="228"/>
      <c r="E50" s="228"/>
      <c r="F50" s="228"/>
      <c r="G50" s="228"/>
      <c r="H50" s="228"/>
      <c r="I50" s="228"/>
      <c r="J50" s="382"/>
      <c r="K50" s="383"/>
      <c r="L50" s="383"/>
      <c r="M50" s="383"/>
      <c r="N50" s="383"/>
      <c r="O50" s="384"/>
      <c r="P50" s="382"/>
      <c r="Q50" s="383"/>
      <c r="R50" s="383"/>
      <c r="S50" s="383"/>
      <c r="T50" s="383"/>
      <c r="U50" s="384"/>
      <c r="V50" s="382"/>
      <c r="W50" s="383"/>
      <c r="X50" s="383"/>
      <c r="Y50" s="383"/>
      <c r="Z50" s="383"/>
      <c r="AA50" s="384"/>
      <c r="AB50" s="382"/>
      <c r="AC50" s="383"/>
      <c r="AD50" s="383"/>
      <c r="AE50" s="383"/>
      <c r="AF50" s="383"/>
      <c r="AG50" s="384"/>
      <c r="AH50" s="382"/>
      <c r="AI50" s="383"/>
      <c r="AJ50" s="383"/>
      <c r="AK50" s="383"/>
      <c r="AL50" s="383"/>
      <c r="AM50" s="384"/>
      <c r="AN50" s="228"/>
      <c r="AO50" s="228"/>
      <c r="AP50" s="228"/>
      <c r="AQ50" s="228"/>
      <c r="AR50" s="228"/>
      <c r="AS50" s="228"/>
      <c r="AT50" s="228"/>
      <c r="AW50" s="659"/>
      <c r="AX50" s="383"/>
      <c r="AY50" s="384"/>
      <c r="AZ50" s="382"/>
      <c r="BA50" s="383"/>
      <c r="BB50" s="383"/>
      <c r="BC50" s="383"/>
      <c r="BD50" s="384"/>
      <c r="BE50" s="271" t="s">
        <v>523</v>
      </c>
      <c r="BF50" s="272" t="s">
        <v>523</v>
      </c>
      <c r="BG50" s="272" t="s">
        <v>523</v>
      </c>
      <c r="BH50" s="272" t="s">
        <v>523</v>
      </c>
      <c r="BI50" s="272" t="s">
        <v>523</v>
      </c>
      <c r="BJ50" s="273" t="s">
        <v>523</v>
      </c>
      <c r="BK50" s="271" t="s">
        <v>523</v>
      </c>
      <c r="BL50" s="272" t="s">
        <v>523</v>
      </c>
      <c r="BM50" s="272" t="s">
        <v>523</v>
      </c>
      <c r="BN50" s="272" t="s">
        <v>523</v>
      </c>
      <c r="BO50" s="272" t="s">
        <v>523</v>
      </c>
      <c r="BP50" s="273" t="s">
        <v>523</v>
      </c>
      <c r="BQ50" s="262" t="s">
        <v>523</v>
      </c>
      <c r="BR50" s="263" t="s">
        <v>523</v>
      </c>
      <c r="BS50" s="263" t="s">
        <v>523</v>
      </c>
      <c r="BT50" s="263" t="s">
        <v>523</v>
      </c>
      <c r="BU50" s="263" t="s">
        <v>523</v>
      </c>
      <c r="BV50" s="264" t="s">
        <v>523</v>
      </c>
      <c r="BW50" s="244" t="s">
        <v>523</v>
      </c>
      <c r="BX50" s="245" t="s">
        <v>523</v>
      </c>
      <c r="BY50" s="245" t="s">
        <v>523</v>
      </c>
      <c r="BZ50" s="245" t="s">
        <v>523</v>
      </c>
      <c r="CA50" s="245" t="s">
        <v>523</v>
      </c>
      <c r="CB50" s="246" t="s">
        <v>523</v>
      </c>
      <c r="CC50" s="247" t="s">
        <v>523</v>
      </c>
      <c r="CD50" s="248" t="s">
        <v>523</v>
      </c>
      <c r="CE50" s="248" t="s">
        <v>523</v>
      </c>
      <c r="CF50" s="248" t="s">
        <v>523</v>
      </c>
      <c r="CG50" s="248" t="s">
        <v>523</v>
      </c>
      <c r="CH50" s="249" t="s">
        <v>523</v>
      </c>
      <c r="CI50" s="229"/>
      <c r="CJ50" s="229"/>
      <c r="CK50" s="229"/>
      <c r="CL50" s="229"/>
      <c r="CM50" s="229"/>
      <c r="CN50" s="229"/>
      <c r="CO50" s="229"/>
    </row>
    <row r="51" spans="2:93" ht="9" customHeight="1" x14ac:dyDescent="0.35">
      <c r="B51" s="228"/>
      <c r="C51" s="228"/>
      <c r="D51" s="228"/>
      <c r="E51" s="228"/>
      <c r="F51" s="228"/>
      <c r="G51" s="228"/>
      <c r="H51" s="228"/>
      <c r="I51" s="228"/>
      <c r="J51" s="385"/>
      <c r="K51" s="386"/>
      <c r="L51" s="386"/>
      <c r="M51" s="386"/>
      <c r="N51" s="386"/>
      <c r="O51" s="387"/>
      <c r="P51" s="385"/>
      <c r="Q51" s="386"/>
      <c r="R51" s="386"/>
      <c r="S51" s="386"/>
      <c r="T51" s="386"/>
      <c r="U51" s="387"/>
      <c r="V51" s="385"/>
      <c r="W51" s="386"/>
      <c r="X51" s="386"/>
      <c r="Y51" s="386"/>
      <c r="Z51" s="386"/>
      <c r="AA51" s="387"/>
      <c r="AB51" s="385"/>
      <c r="AC51" s="386"/>
      <c r="AD51" s="386"/>
      <c r="AE51" s="386"/>
      <c r="AF51" s="386"/>
      <c r="AG51" s="387"/>
      <c r="AH51" s="385"/>
      <c r="AI51" s="386"/>
      <c r="AJ51" s="386"/>
      <c r="AK51" s="386"/>
      <c r="AL51" s="386"/>
      <c r="AM51" s="387"/>
      <c r="AN51" s="228"/>
      <c r="AO51" s="228"/>
      <c r="AP51" s="228"/>
      <c r="AQ51" s="228"/>
      <c r="AR51" s="228"/>
      <c r="AS51" s="228"/>
      <c r="AT51" s="228"/>
      <c r="AW51" s="659"/>
      <c r="AX51" s="383"/>
      <c r="AY51" s="384"/>
      <c r="AZ51" s="382"/>
      <c r="BA51" s="383"/>
      <c r="BB51" s="383"/>
      <c r="BC51" s="383"/>
      <c r="BD51" s="384"/>
      <c r="BE51" s="271" t="s">
        <v>523</v>
      </c>
      <c r="BF51" s="272" t="s">
        <v>523</v>
      </c>
      <c r="BG51" s="272" t="s">
        <v>523</v>
      </c>
      <c r="BH51" s="272" t="s">
        <v>523</v>
      </c>
      <c r="BI51" s="272" t="s">
        <v>523</v>
      </c>
      <c r="BJ51" s="273" t="s">
        <v>523</v>
      </c>
      <c r="BK51" s="271" t="s">
        <v>523</v>
      </c>
      <c r="BL51" s="272" t="s">
        <v>523</v>
      </c>
      <c r="BM51" s="272" t="s">
        <v>523</v>
      </c>
      <c r="BN51" s="272" t="s">
        <v>523</v>
      </c>
      <c r="BO51" s="272" t="s">
        <v>523</v>
      </c>
      <c r="BP51" s="273" t="s">
        <v>523</v>
      </c>
      <c r="BQ51" s="262" t="s">
        <v>523</v>
      </c>
      <c r="BR51" s="263" t="s">
        <v>523</v>
      </c>
      <c r="BS51" s="263" t="s">
        <v>523</v>
      </c>
      <c r="BT51" s="263" t="s">
        <v>523</v>
      </c>
      <c r="BU51" s="263" t="s">
        <v>523</v>
      </c>
      <c r="BV51" s="264" t="s">
        <v>523</v>
      </c>
      <c r="BW51" s="244" t="s">
        <v>523</v>
      </c>
      <c r="BX51" s="245" t="s">
        <v>523</v>
      </c>
      <c r="BY51" s="245" t="s">
        <v>523</v>
      </c>
      <c r="BZ51" s="245" t="s">
        <v>523</v>
      </c>
      <c r="CA51" s="245" t="s">
        <v>523</v>
      </c>
      <c r="CB51" s="246" t="s">
        <v>523</v>
      </c>
      <c r="CC51" s="247" t="s">
        <v>523</v>
      </c>
      <c r="CD51" s="248" t="s">
        <v>523</v>
      </c>
      <c r="CE51" s="248" t="s">
        <v>523</v>
      </c>
      <c r="CF51" s="248" t="s">
        <v>523</v>
      </c>
      <c r="CG51" s="248" t="s">
        <v>523</v>
      </c>
      <c r="CH51" s="249" t="s">
        <v>523</v>
      </c>
      <c r="CI51" s="229"/>
      <c r="CJ51" s="229"/>
      <c r="CK51" s="229"/>
      <c r="CL51" s="229"/>
      <c r="CM51" s="229"/>
      <c r="CN51" s="229"/>
      <c r="CO51" s="229"/>
    </row>
    <row r="52" spans="2:93" ht="9" customHeight="1" x14ac:dyDescent="0.35">
      <c r="AW52" s="659"/>
      <c r="AX52" s="383"/>
      <c r="AY52" s="384"/>
      <c r="AZ52" s="382"/>
      <c r="BA52" s="383"/>
      <c r="BB52" s="383"/>
      <c r="BC52" s="383"/>
      <c r="BD52" s="384"/>
      <c r="BE52" s="271" t="s">
        <v>523</v>
      </c>
      <c r="BF52" s="272" t="s">
        <v>523</v>
      </c>
      <c r="BG52" s="272" t="s">
        <v>523</v>
      </c>
      <c r="BH52" s="272" t="s">
        <v>523</v>
      </c>
      <c r="BI52" s="272" t="s">
        <v>523</v>
      </c>
      <c r="BJ52" s="273" t="s">
        <v>523</v>
      </c>
      <c r="BK52" s="271" t="s">
        <v>523</v>
      </c>
      <c r="BL52" s="272" t="s">
        <v>523</v>
      </c>
      <c r="BM52" s="272" t="s">
        <v>523</v>
      </c>
      <c r="BN52" s="272" t="s">
        <v>523</v>
      </c>
      <c r="BO52" s="272" t="s">
        <v>523</v>
      </c>
      <c r="BP52" s="273" t="s">
        <v>523</v>
      </c>
      <c r="BQ52" s="262" t="s">
        <v>523</v>
      </c>
      <c r="BR52" s="263" t="s">
        <v>523</v>
      </c>
      <c r="BS52" s="263" t="s">
        <v>523</v>
      </c>
      <c r="BT52" s="263" t="s">
        <v>523</v>
      </c>
      <c r="BU52" s="263" t="s">
        <v>523</v>
      </c>
      <c r="BV52" s="264" t="s">
        <v>523</v>
      </c>
      <c r="BW52" s="244" t="s">
        <v>523</v>
      </c>
      <c r="BX52" s="245" t="s">
        <v>523</v>
      </c>
      <c r="BY52" s="245" t="s">
        <v>523</v>
      </c>
      <c r="BZ52" s="245" t="s">
        <v>523</v>
      </c>
      <c r="CA52" s="245" t="s">
        <v>523</v>
      </c>
      <c r="CB52" s="246" t="s">
        <v>523</v>
      </c>
      <c r="CC52" s="247" t="s">
        <v>523</v>
      </c>
      <c r="CD52" s="248" t="s">
        <v>523</v>
      </c>
      <c r="CE52" s="248" t="s">
        <v>523</v>
      </c>
      <c r="CF52" s="248" t="s">
        <v>523</v>
      </c>
      <c r="CG52" s="248" t="s">
        <v>523</v>
      </c>
      <c r="CH52" s="249" t="s">
        <v>523</v>
      </c>
      <c r="CI52" s="229"/>
      <c r="CJ52" s="229"/>
      <c r="CK52" s="229"/>
      <c r="CL52" s="229"/>
      <c r="CM52" s="229"/>
      <c r="CN52" s="229"/>
      <c r="CO52" s="229"/>
    </row>
    <row r="53" spans="2:93" ht="9" customHeight="1" x14ac:dyDescent="0.35">
      <c r="AW53" s="659"/>
      <c r="AX53" s="383"/>
      <c r="AY53" s="384"/>
      <c r="AZ53" s="382"/>
      <c r="BA53" s="383"/>
      <c r="BB53" s="383"/>
      <c r="BC53" s="383"/>
      <c r="BD53" s="384"/>
      <c r="BE53" s="271" t="s">
        <v>523</v>
      </c>
      <c r="BF53" s="272" t="s">
        <v>523</v>
      </c>
      <c r="BG53" s="272" t="s">
        <v>523</v>
      </c>
      <c r="BH53" s="272" t="s">
        <v>523</v>
      </c>
      <c r="BI53" s="272" t="s">
        <v>523</v>
      </c>
      <c r="BJ53" s="273" t="s">
        <v>523</v>
      </c>
      <c r="BK53" s="271" t="s">
        <v>523</v>
      </c>
      <c r="BL53" s="272" t="s">
        <v>523</v>
      </c>
      <c r="BM53" s="272" t="s">
        <v>523</v>
      </c>
      <c r="BN53" s="272" t="s">
        <v>523</v>
      </c>
      <c r="BO53" s="272" t="s">
        <v>523</v>
      </c>
      <c r="BP53" s="273" t="s">
        <v>523</v>
      </c>
      <c r="BQ53" s="262" t="s">
        <v>523</v>
      </c>
      <c r="BR53" s="263" t="s">
        <v>523</v>
      </c>
      <c r="BS53" s="263" t="s">
        <v>523</v>
      </c>
      <c r="BT53" s="263" t="s">
        <v>523</v>
      </c>
      <c r="BU53" s="263" t="s">
        <v>523</v>
      </c>
      <c r="BV53" s="264" t="s">
        <v>523</v>
      </c>
      <c r="BW53" s="244" t="s">
        <v>523</v>
      </c>
      <c r="BX53" s="245" t="s">
        <v>523</v>
      </c>
      <c r="BY53" s="245" t="s">
        <v>523</v>
      </c>
      <c r="BZ53" s="245" t="s">
        <v>523</v>
      </c>
      <c r="CA53" s="245" t="s">
        <v>523</v>
      </c>
      <c r="CB53" s="246" t="s">
        <v>523</v>
      </c>
      <c r="CC53" s="247" t="s">
        <v>523</v>
      </c>
      <c r="CD53" s="248" t="s">
        <v>523</v>
      </c>
      <c r="CE53" s="248" t="s">
        <v>523</v>
      </c>
      <c r="CF53" s="248" t="s">
        <v>523</v>
      </c>
      <c r="CG53" s="248" t="s">
        <v>523</v>
      </c>
      <c r="CH53" s="249" t="s">
        <v>523</v>
      </c>
      <c r="CI53" s="229"/>
      <c r="CJ53" s="229"/>
      <c r="CK53" s="229"/>
      <c r="CL53" s="229"/>
      <c r="CM53" s="229"/>
      <c r="CN53" s="229"/>
      <c r="CO53" s="229"/>
    </row>
    <row r="54" spans="2:93" ht="9" customHeight="1" x14ac:dyDescent="0.35">
      <c r="AW54" s="659"/>
      <c r="AX54" s="383"/>
      <c r="AY54" s="384"/>
      <c r="AZ54" s="382"/>
      <c r="BA54" s="383"/>
      <c r="BB54" s="383"/>
      <c r="BC54" s="383"/>
      <c r="BD54" s="384"/>
      <c r="BE54" s="271" t="s">
        <v>523</v>
      </c>
      <c r="BF54" s="272" t="s">
        <v>523</v>
      </c>
      <c r="BG54" s="272" t="s">
        <v>523</v>
      </c>
      <c r="BH54" s="272" t="s">
        <v>523</v>
      </c>
      <c r="BI54" s="272" t="s">
        <v>523</v>
      </c>
      <c r="BJ54" s="273" t="s">
        <v>523</v>
      </c>
      <c r="BK54" s="271" t="s">
        <v>523</v>
      </c>
      <c r="BL54" s="272" t="s">
        <v>523</v>
      </c>
      <c r="BM54" s="272" t="s">
        <v>523</v>
      </c>
      <c r="BN54" s="272" t="s">
        <v>523</v>
      </c>
      <c r="BO54" s="272" t="s">
        <v>523</v>
      </c>
      <c r="BP54" s="273" t="s">
        <v>523</v>
      </c>
      <c r="BQ54" s="262" t="s">
        <v>523</v>
      </c>
      <c r="BR54" s="263" t="s">
        <v>523</v>
      </c>
      <c r="BS54" s="263" t="s">
        <v>523</v>
      </c>
      <c r="BT54" s="263" t="s">
        <v>523</v>
      </c>
      <c r="BU54" s="263" t="s">
        <v>523</v>
      </c>
      <c r="BV54" s="264" t="s">
        <v>523</v>
      </c>
      <c r="BW54" s="244" t="s">
        <v>523</v>
      </c>
      <c r="BX54" s="245" t="s">
        <v>523</v>
      </c>
      <c r="BY54" s="245" t="s">
        <v>523</v>
      </c>
      <c r="BZ54" s="245" t="s">
        <v>523</v>
      </c>
      <c r="CA54" s="245" t="s">
        <v>523</v>
      </c>
      <c r="CB54" s="246" t="s">
        <v>523</v>
      </c>
      <c r="CC54" s="247" t="s">
        <v>523</v>
      </c>
      <c r="CD54" s="248" t="s">
        <v>523</v>
      </c>
      <c r="CE54" s="248" t="s">
        <v>523</v>
      </c>
      <c r="CF54" s="248" t="s">
        <v>523</v>
      </c>
      <c r="CG54" s="248" t="s">
        <v>523</v>
      </c>
      <c r="CH54" s="249" t="s">
        <v>523</v>
      </c>
      <c r="CI54" s="229"/>
      <c r="CJ54" s="229"/>
      <c r="CK54" s="229"/>
      <c r="CL54" s="229"/>
      <c r="CM54" s="229"/>
      <c r="CN54" s="229"/>
      <c r="CO54" s="229"/>
    </row>
    <row r="55" spans="2:93" ht="9" customHeight="1" x14ac:dyDescent="0.35">
      <c r="AW55" s="639"/>
      <c r="AX55" s="661"/>
      <c r="AY55" s="641"/>
      <c r="AZ55" s="385"/>
      <c r="BA55" s="386"/>
      <c r="BB55" s="386"/>
      <c r="BC55" s="386"/>
      <c r="BD55" s="387"/>
      <c r="BE55" s="274" t="s">
        <v>523</v>
      </c>
      <c r="BF55" s="275" t="s">
        <v>523</v>
      </c>
      <c r="BG55" s="275" t="s">
        <v>523</v>
      </c>
      <c r="BH55" s="275" t="s">
        <v>523</v>
      </c>
      <c r="BI55" s="275" t="s">
        <v>523</v>
      </c>
      <c r="BJ55" s="276" t="s">
        <v>523</v>
      </c>
      <c r="BK55" s="274" t="s">
        <v>523</v>
      </c>
      <c r="BL55" s="275" t="s">
        <v>523</v>
      </c>
      <c r="BM55" s="275" t="s">
        <v>523</v>
      </c>
      <c r="BN55" s="275" t="s">
        <v>523</v>
      </c>
      <c r="BO55" s="275" t="s">
        <v>523</v>
      </c>
      <c r="BP55" s="276" t="s">
        <v>523</v>
      </c>
      <c r="BQ55" s="265" t="s">
        <v>523</v>
      </c>
      <c r="BR55" s="266" t="s">
        <v>523</v>
      </c>
      <c r="BS55" s="266" t="s">
        <v>523</v>
      </c>
      <c r="BT55" s="266" t="s">
        <v>523</v>
      </c>
      <c r="BU55" s="266" t="s">
        <v>523</v>
      </c>
      <c r="BV55" s="267" t="s">
        <v>523</v>
      </c>
      <c r="BW55" s="253" t="s">
        <v>523</v>
      </c>
      <c r="BX55" s="254" t="s">
        <v>523</v>
      </c>
      <c r="BY55" s="254" t="s">
        <v>523</v>
      </c>
      <c r="BZ55" s="254" t="s">
        <v>523</v>
      </c>
      <c r="CA55" s="254" t="s">
        <v>523</v>
      </c>
      <c r="CB55" s="255" t="s">
        <v>523</v>
      </c>
      <c r="CC55" s="256" t="s">
        <v>523</v>
      </c>
      <c r="CD55" s="257" t="s">
        <v>523</v>
      </c>
      <c r="CE55" s="257" t="s">
        <v>523</v>
      </c>
      <c r="CF55" s="257" t="s">
        <v>523</v>
      </c>
      <c r="CG55" s="257" t="s">
        <v>523</v>
      </c>
      <c r="CH55" s="258" t="s">
        <v>523</v>
      </c>
      <c r="CI55" s="229"/>
      <c r="CJ55" s="229"/>
      <c r="CK55" s="229"/>
      <c r="CL55" s="229"/>
      <c r="CM55" s="229"/>
      <c r="CN55" s="229"/>
      <c r="CO55" s="229"/>
    </row>
    <row r="56" spans="2:93" ht="8.25" customHeight="1" x14ac:dyDescent="0.35">
      <c r="AW56" s="229"/>
      <c r="AX56" s="229"/>
      <c r="AY56" s="229"/>
      <c r="AZ56" s="229"/>
      <c r="BA56" s="229"/>
      <c r="BB56" s="229"/>
      <c r="BC56" s="229"/>
      <c r="BD56" s="229"/>
      <c r="BE56" s="662" t="s">
        <v>539</v>
      </c>
      <c r="BF56" s="380"/>
      <c r="BG56" s="380"/>
      <c r="BH56" s="380"/>
      <c r="BI56" s="380"/>
      <c r="BJ56" s="381"/>
      <c r="BK56" s="662" t="s">
        <v>540</v>
      </c>
      <c r="BL56" s="380"/>
      <c r="BM56" s="380"/>
      <c r="BN56" s="380"/>
      <c r="BO56" s="380"/>
      <c r="BP56" s="381"/>
      <c r="BQ56" s="662" t="s">
        <v>541</v>
      </c>
      <c r="BR56" s="380"/>
      <c r="BS56" s="380"/>
      <c r="BT56" s="380"/>
      <c r="BU56" s="380"/>
      <c r="BV56" s="381"/>
      <c r="BW56" s="662" t="s">
        <v>542</v>
      </c>
      <c r="BX56" s="380"/>
      <c r="BY56" s="380"/>
      <c r="BZ56" s="380"/>
      <c r="CA56" s="380"/>
      <c r="CB56" s="381"/>
      <c r="CC56" s="662" t="s">
        <v>543</v>
      </c>
      <c r="CD56" s="380"/>
      <c r="CE56" s="380"/>
      <c r="CF56" s="380"/>
      <c r="CG56" s="380"/>
      <c r="CH56" s="381"/>
      <c r="CI56" s="229"/>
      <c r="CJ56" s="229"/>
      <c r="CK56" s="229"/>
      <c r="CL56" s="229"/>
      <c r="CM56" s="229"/>
      <c r="CN56" s="229"/>
      <c r="CO56" s="229"/>
    </row>
    <row r="57" spans="2:93" ht="8.25" customHeight="1" x14ac:dyDescent="0.35">
      <c r="AW57" s="229"/>
      <c r="AX57" s="229"/>
      <c r="AY57" s="229"/>
      <c r="AZ57" s="229"/>
      <c r="BA57" s="229"/>
      <c r="BB57" s="229"/>
      <c r="BC57" s="229"/>
      <c r="BD57" s="229"/>
      <c r="BE57" s="382"/>
      <c r="BF57" s="383"/>
      <c r="BG57" s="383"/>
      <c r="BH57" s="383"/>
      <c r="BI57" s="383"/>
      <c r="BJ57" s="384"/>
      <c r="BK57" s="382"/>
      <c r="BL57" s="383"/>
      <c r="BM57" s="383"/>
      <c r="BN57" s="383"/>
      <c r="BO57" s="383"/>
      <c r="BP57" s="384"/>
      <c r="BQ57" s="382"/>
      <c r="BR57" s="383"/>
      <c r="BS57" s="383"/>
      <c r="BT57" s="383"/>
      <c r="BU57" s="383"/>
      <c r="BV57" s="384"/>
      <c r="BW57" s="382"/>
      <c r="BX57" s="383"/>
      <c r="BY57" s="383"/>
      <c r="BZ57" s="383"/>
      <c r="CA57" s="383"/>
      <c r="CB57" s="384"/>
      <c r="CC57" s="382"/>
      <c r="CD57" s="383"/>
      <c r="CE57" s="383"/>
      <c r="CF57" s="383"/>
      <c r="CG57" s="383"/>
      <c r="CH57" s="384"/>
      <c r="CI57" s="229"/>
      <c r="CJ57" s="229"/>
      <c r="CK57" s="229"/>
      <c r="CL57" s="229"/>
      <c r="CM57" s="229"/>
      <c r="CN57" s="229"/>
      <c r="CO57" s="229"/>
    </row>
    <row r="58" spans="2:93" ht="8.25" customHeight="1" x14ac:dyDescent="0.35">
      <c r="AW58" s="229"/>
      <c r="AX58" s="229"/>
      <c r="AY58" s="229"/>
      <c r="AZ58" s="229"/>
      <c r="BA58" s="229"/>
      <c r="BB58" s="229"/>
      <c r="BC58" s="229"/>
      <c r="BD58" s="229"/>
      <c r="BE58" s="382"/>
      <c r="BF58" s="383"/>
      <c r="BG58" s="383"/>
      <c r="BH58" s="383"/>
      <c r="BI58" s="383"/>
      <c r="BJ58" s="384"/>
      <c r="BK58" s="382"/>
      <c r="BL58" s="383"/>
      <c r="BM58" s="383"/>
      <c r="BN58" s="383"/>
      <c r="BO58" s="383"/>
      <c r="BP58" s="384"/>
      <c r="BQ58" s="382"/>
      <c r="BR58" s="383"/>
      <c r="BS58" s="383"/>
      <c r="BT58" s="383"/>
      <c r="BU58" s="383"/>
      <c r="BV58" s="384"/>
      <c r="BW58" s="382"/>
      <c r="BX58" s="383"/>
      <c r="BY58" s="383"/>
      <c r="BZ58" s="383"/>
      <c r="CA58" s="383"/>
      <c r="CB58" s="384"/>
      <c r="CC58" s="382"/>
      <c r="CD58" s="383"/>
      <c r="CE58" s="383"/>
      <c r="CF58" s="383"/>
      <c r="CG58" s="383"/>
      <c r="CH58" s="384"/>
      <c r="CI58" s="229"/>
      <c r="CJ58" s="229"/>
      <c r="CK58" s="229"/>
      <c r="CL58" s="229"/>
      <c r="CM58" s="229"/>
      <c r="CN58" s="229"/>
      <c r="CO58" s="229"/>
    </row>
    <row r="59" spans="2:93" ht="13.5" customHeight="1" x14ac:dyDescent="0.35">
      <c r="AW59" s="229"/>
      <c r="AX59" s="229"/>
      <c r="AY59" s="229"/>
      <c r="AZ59" s="229"/>
      <c r="BA59" s="229"/>
      <c r="BB59" s="229"/>
      <c r="BC59" s="229"/>
      <c r="BD59" s="229"/>
      <c r="BE59" s="382"/>
      <c r="BF59" s="383"/>
      <c r="BG59" s="383"/>
      <c r="BH59" s="383"/>
      <c r="BI59" s="383"/>
      <c r="BJ59" s="384"/>
      <c r="BK59" s="382"/>
      <c r="BL59" s="383"/>
      <c r="BM59" s="383"/>
      <c r="BN59" s="383"/>
      <c r="BO59" s="383"/>
      <c r="BP59" s="384"/>
      <c r="BQ59" s="382"/>
      <c r="BR59" s="383"/>
      <c r="BS59" s="383"/>
      <c r="BT59" s="383"/>
      <c r="BU59" s="383"/>
      <c r="BV59" s="384"/>
      <c r="BW59" s="382"/>
      <c r="BX59" s="383"/>
      <c r="BY59" s="383"/>
      <c r="BZ59" s="383"/>
      <c r="CA59" s="383"/>
      <c r="CB59" s="384"/>
      <c r="CC59" s="382"/>
      <c r="CD59" s="383"/>
      <c r="CE59" s="383"/>
      <c r="CF59" s="383"/>
      <c r="CG59" s="383"/>
      <c r="CH59" s="384"/>
      <c r="CI59" s="229"/>
      <c r="CJ59" s="229"/>
      <c r="CK59" s="229"/>
      <c r="CL59" s="229"/>
      <c r="CM59" s="229"/>
      <c r="CN59" s="229"/>
      <c r="CO59" s="229"/>
    </row>
    <row r="60" spans="2:93" ht="8.25" customHeight="1" x14ac:dyDescent="0.35">
      <c r="AW60" s="229"/>
      <c r="AX60" s="229"/>
      <c r="AY60" s="229"/>
      <c r="AZ60" s="229"/>
      <c r="BA60" s="229"/>
      <c r="BB60" s="229"/>
      <c r="BC60" s="229"/>
      <c r="BD60" s="229"/>
      <c r="BE60" s="382"/>
      <c r="BF60" s="383"/>
      <c r="BG60" s="383"/>
      <c r="BH60" s="383"/>
      <c r="BI60" s="383"/>
      <c r="BJ60" s="384"/>
      <c r="BK60" s="382"/>
      <c r="BL60" s="383"/>
      <c r="BM60" s="383"/>
      <c r="BN60" s="383"/>
      <c r="BO60" s="383"/>
      <c r="BP60" s="384"/>
      <c r="BQ60" s="382"/>
      <c r="BR60" s="383"/>
      <c r="BS60" s="383"/>
      <c r="BT60" s="383"/>
      <c r="BU60" s="383"/>
      <c r="BV60" s="384"/>
      <c r="BW60" s="382"/>
      <c r="BX60" s="383"/>
      <c r="BY60" s="383"/>
      <c r="BZ60" s="383"/>
      <c r="CA60" s="383"/>
      <c r="CB60" s="384"/>
      <c r="CC60" s="382"/>
      <c r="CD60" s="383"/>
      <c r="CE60" s="383"/>
      <c r="CF60" s="383"/>
      <c r="CG60" s="383"/>
      <c r="CH60" s="384"/>
      <c r="CI60" s="229"/>
      <c r="CJ60" s="229"/>
      <c r="CK60" s="229"/>
      <c r="CL60" s="229"/>
      <c r="CM60" s="229"/>
      <c r="CN60" s="229"/>
      <c r="CO60" s="229"/>
    </row>
    <row r="61" spans="2:93" ht="8.25" customHeight="1" x14ac:dyDescent="0.35">
      <c r="AW61" s="229"/>
      <c r="AX61" s="229"/>
      <c r="AY61" s="229"/>
      <c r="AZ61" s="229"/>
      <c r="BA61" s="229"/>
      <c r="BB61" s="229"/>
      <c r="BC61" s="229"/>
      <c r="BD61" s="229"/>
      <c r="BE61" s="385"/>
      <c r="BF61" s="386"/>
      <c r="BG61" s="386"/>
      <c r="BH61" s="386"/>
      <c r="BI61" s="386"/>
      <c r="BJ61" s="387"/>
      <c r="BK61" s="385"/>
      <c r="BL61" s="386"/>
      <c r="BM61" s="386"/>
      <c r="BN61" s="386"/>
      <c r="BO61" s="386"/>
      <c r="BP61" s="387"/>
      <c r="BQ61" s="385"/>
      <c r="BR61" s="386"/>
      <c r="BS61" s="386"/>
      <c r="BT61" s="386"/>
      <c r="BU61" s="386"/>
      <c r="BV61" s="387"/>
      <c r="BW61" s="385"/>
      <c r="BX61" s="386"/>
      <c r="BY61" s="386"/>
      <c r="BZ61" s="386"/>
      <c r="CA61" s="386"/>
      <c r="CB61" s="387"/>
      <c r="CC61" s="385"/>
      <c r="CD61" s="386"/>
      <c r="CE61" s="386"/>
      <c r="CF61" s="386"/>
      <c r="CG61" s="386"/>
      <c r="CH61" s="387"/>
      <c r="CI61" s="229"/>
      <c r="CJ61" s="229"/>
      <c r="CK61" s="229"/>
      <c r="CL61" s="229"/>
      <c r="CM61" s="229"/>
      <c r="CN61" s="229"/>
      <c r="CO61" s="229"/>
    </row>
    <row r="62" spans="2:93" ht="15.75" customHeight="1" x14ac:dyDescent="0.2"/>
    <row r="63" spans="2:93" ht="15.75" customHeight="1" x14ac:dyDescent="0.2"/>
    <row r="64" spans="2:93"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35">
    <mergeCell ref="BW56:CB61"/>
    <mergeCell ref="CC56:CH61"/>
    <mergeCell ref="AL6:AM7"/>
    <mergeCell ref="AO6:AT13"/>
    <mergeCell ref="AW6:AY55"/>
    <mergeCell ref="AL10:AM11"/>
    <mergeCell ref="AO14:AT21"/>
    <mergeCell ref="AZ26:BD35"/>
    <mergeCell ref="AZ36:BD45"/>
    <mergeCell ref="AL30:AM31"/>
    <mergeCell ref="AO30:AT37"/>
    <mergeCell ref="AL32:AM33"/>
    <mergeCell ref="AL34:AM35"/>
    <mergeCell ref="AL36:AM37"/>
    <mergeCell ref="AZ46:BD55"/>
    <mergeCell ref="BE56:BJ61"/>
    <mergeCell ref="BK56:BP61"/>
    <mergeCell ref="BQ56:BV61"/>
    <mergeCell ref="J46:O51"/>
    <mergeCell ref="P46:U51"/>
    <mergeCell ref="V46:AA51"/>
    <mergeCell ref="AB46:AG51"/>
    <mergeCell ref="AH46:AM51"/>
    <mergeCell ref="J34:K35"/>
    <mergeCell ref="L34:M35"/>
    <mergeCell ref="N34:O35"/>
    <mergeCell ref="P34:Q35"/>
    <mergeCell ref="R34:S35"/>
    <mergeCell ref="L36:M37"/>
    <mergeCell ref="R36:S37"/>
    <mergeCell ref="T40:U41"/>
    <mergeCell ref="V40:W41"/>
    <mergeCell ref="V38:W39"/>
    <mergeCell ref="X38:Y39"/>
    <mergeCell ref="J40:K41"/>
    <mergeCell ref="L40:M41"/>
    <mergeCell ref="N40:O41"/>
    <mergeCell ref="P40:Q41"/>
    <mergeCell ref="R40:S41"/>
    <mergeCell ref="N36:O37"/>
    <mergeCell ref="P36:Q37"/>
    <mergeCell ref="X36:Y37"/>
    <mergeCell ref="AF36:AG37"/>
    <mergeCell ref="J36:K37"/>
    <mergeCell ref="J38:K39"/>
    <mergeCell ref="L38:M39"/>
    <mergeCell ref="N38:O39"/>
    <mergeCell ref="P38:Q39"/>
    <mergeCell ref="R38:S39"/>
    <mergeCell ref="T38:U39"/>
    <mergeCell ref="Z38:AA39"/>
    <mergeCell ref="AD38:AE39"/>
    <mergeCell ref="B6:D45"/>
    <mergeCell ref="E22:I29"/>
    <mergeCell ref="E30:I37"/>
    <mergeCell ref="E38:I45"/>
    <mergeCell ref="AF32:AG33"/>
    <mergeCell ref="AH32:AI33"/>
    <mergeCell ref="AJ32:AK33"/>
    <mergeCell ref="V20:W21"/>
    <mergeCell ref="X20:Y21"/>
    <mergeCell ref="V32:W33"/>
    <mergeCell ref="X32:Y33"/>
    <mergeCell ref="Z32:AA33"/>
    <mergeCell ref="AB32:AC33"/>
    <mergeCell ref="AD32:AE33"/>
    <mergeCell ref="V44:W45"/>
    <mergeCell ref="X44:Y45"/>
    <mergeCell ref="J42:K43"/>
    <mergeCell ref="J44:K45"/>
    <mergeCell ref="L44:M45"/>
    <mergeCell ref="N44:O45"/>
    <mergeCell ref="P44:Q45"/>
    <mergeCell ref="R44:S45"/>
    <mergeCell ref="T44:U45"/>
    <mergeCell ref="V8:W9"/>
    <mergeCell ref="L42:M43"/>
    <mergeCell ref="N42:O43"/>
    <mergeCell ref="P42:Q43"/>
    <mergeCell ref="R42:S43"/>
    <mergeCell ref="X42:Y43"/>
    <mergeCell ref="Z20:AA21"/>
    <mergeCell ref="AB20:AC21"/>
    <mergeCell ref="R30:S31"/>
    <mergeCell ref="V30:W31"/>
    <mergeCell ref="X30:Y31"/>
    <mergeCell ref="Z30:AA31"/>
    <mergeCell ref="AB30:AC31"/>
    <mergeCell ref="R20:S21"/>
    <mergeCell ref="T20:U21"/>
    <mergeCell ref="N20:O21"/>
    <mergeCell ref="P20:Q21"/>
    <mergeCell ref="L26:M27"/>
    <mergeCell ref="N26:O27"/>
    <mergeCell ref="P26:Q27"/>
    <mergeCell ref="R26:S27"/>
    <mergeCell ref="T36:U37"/>
    <mergeCell ref="V36:W37"/>
    <mergeCell ref="T30:U31"/>
    <mergeCell ref="T32:U33"/>
    <mergeCell ref="AB42:AC43"/>
    <mergeCell ref="AD42:AE43"/>
    <mergeCell ref="Z44:AA45"/>
    <mergeCell ref="AB44:AC45"/>
    <mergeCell ref="AD44:AE45"/>
    <mergeCell ref="AF44:AG45"/>
    <mergeCell ref="AH44:AI45"/>
    <mergeCell ref="AJ44:AK45"/>
    <mergeCell ref="T42:U43"/>
    <mergeCell ref="V42:W43"/>
    <mergeCell ref="AF42:AG43"/>
    <mergeCell ref="AH42:AI43"/>
    <mergeCell ref="AJ42:AK43"/>
    <mergeCell ref="Z42:AA43"/>
    <mergeCell ref="CR2:CT2"/>
    <mergeCell ref="CJ6:CO15"/>
    <mergeCell ref="CJ16:CO25"/>
    <mergeCell ref="CJ26:CO35"/>
    <mergeCell ref="CJ36:CO45"/>
    <mergeCell ref="Z8:AA9"/>
    <mergeCell ref="AB8:AC9"/>
    <mergeCell ref="AF10:AG11"/>
    <mergeCell ref="AH10:AI11"/>
    <mergeCell ref="AJ10:AK11"/>
    <mergeCell ref="AH14:AI15"/>
    <mergeCell ref="AJ14:AK15"/>
    <mergeCell ref="AL18:AM19"/>
    <mergeCell ref="AL26:AM27"/>
    <mergeCell ref="AO22:AT29"/>
    <mergeCell ref="AL28:AM29"/>
    <mergeCell ref="AF38:AG39"/>
    <mergeCell ref="AH38:AI39"/>
    <mergeCell ref="AL14:AM15"/>
    <mergeCell ref="AL38:AM39"/>
    <mergeCell ref="AL40:AM41"/>
    <mergeCell ref="AL42:AM43"/>
    <mergeCell ref="AL44:AM45"/>
    <mergeCell ref="AD34:AE35"/>
    <mergeCell ref="AJ38:AK39"/>
    <mergeCell ref="AB38:AC39"/>
    <mergeCell ref="AB40:AC41"/>
    <mergeCell ref="AD40:AE41"/>
    <mergeCell ref="AF40:AG41"/>
    <mergeCell ref="AH40:AI41"/>
    <mergeCell ref="AJ40:AK41"/>
    <mergeCell ref="P32:Q33"/>
    <mergeCell ref="R32:S33"/>
    <mergeCell ref="X40:Y41"/>
    <mergeCell ref="Z40:AA41"/>
    <mergeCell ref="T34:U35"/>
    <mergeCell ref="V34:W35"/>
    <mergeCell ref="X34:Y35"/>
    <mergeCell ref="Z34:AA35"/>
    <mergeCell ref="AB34:AC35"/>
    <mergeCell ref="AH36:AI37"/>
    <mergeCell ref="AJ36:AK37"/>
    <mergeCell ref="AF34:AG35"/>
    <mergeCell ref="AH34:AI35"/>
    <mergeCell ref="AJ34:AK35"/>
    <mergeCell ref="Z36:AA37"/>
    <mergeCell ref="AB36:AC37"/>
    <mergeCell ref="AD36:AE37"/>
    <mergeCell ref="J30:K31"/>
    <mergeCell ref="L30:M31"/>
    <mergeCell ref="N30:O31"/>
    <mergeCell ref="P30:Q31"/>
    <mergeCell ref="J32:K33"/>
    <mergeCell ref="L32:M33"/>
    <mergeCell ref="N32:O33"/>
    <mergeCell ref="AH30:AI31"/>
    <mergeCell ref="AJ30:AK31"/>
    <mergeCell ref="AH18:AI19"/>
    <mergeCell ref="AJ18:AK19"/>
    <mergeCell ref="AF28:AG29"/>
    <mergeCell ref="AH28:AI29"/>
    <mergeCell ref="AJ28:AK29"/>
    <mergeCell ref="AD30:AE31"/>
    <mergeCell ref="AF30:AG31"/>
    <mergeCell ref="AD20:AE21"/>
    <mergeCell ref="AF20:AG21"/>
    <mergeCell ref="AH20:AI21"/>
    <mergeCell ref="AJ20:AK21"/>
    <mergeCell ref="AH26:AI27"/>
    <mergeCell ref="AJ26:AK27"/>
    <mergeCell ref="AB28:AC29"/>
    <mergeCell ref="AD28:AE29"/>
    <mergeCell ref="N28:O29"/>
    <mergeCell ref="P28:Q29"/>
    <mergeCell ref="R28:S29"/>
    <mergeCell ref="T28:U29"/>
    <mergeCell ref="V28:W29"/>
    <mergeCell ref="X28:Y29"/>
    <mergeCell ref="Z28:AA29"/>
    <mergeCell ref="J28:K29"/>
    <mergeCell ref="L28:M29"/>
    <mergeCell ref="J20:K21"/>
    <mergeCell ref="L20:M21"/>
    <mergeCell ref="J22:K23"/>
    <mergeCell ref="L22:M23"/>
    <mergeCell ref="N22:O23"/>
    <mergeCell ref="P22:Q23"/>
    <mergeCell ref="R22:S23"/>
    <mergeCell ref="J26:K27"/>
    <mergeCell ref="T26:U27"/>
    <mergeCell ref="V26:W27"/>
    <mergeCell ref="X26:Y27"/>
    <mergeCell ref="Z26:AA27"/>
    <mergeCell ref="AB26:AC27"/>
    <mergeCell ref="AD26:AE27"/>
    <mergeCell ref="AF26:AG27"/>
    <mergeCell ref="J2:AM4"/>
    <mergeCell ref="AW2:BD4"/>
    <mergeCell ref="R8:S9"/>
    <mergeCell ref="J24:K25"/>
    <mergeCell ref="L24:M25"/>
    <mergeCell ref="N24:O25"/>
    <mergeCell ref="P24:Q25"/>
    <mergeCell ref="R24:S25"/>
    <mergeCell ref="J18:K19"/>
    <mergeCell ref="L18:M19"/>
    <mergeCell ref="N18:O19"/>
    <mergeCell ref="P18:Q19"/>
    <mergeCell ref="R18:S19"/>
    <mergeCell ref="T18:U19"/>
    <mergeCell ref="V24:W25"/>
    <mergeCell ref="X24:Y25"/>
    <mergeCell ref="Z24:AA25"/>
    <mergeCell ref="BE2:CH4"/>
    <mergeCell ref="AZ6:BD15"/>
    <mergeCell ref="AL8:AM9"/>
    <mergeCell ref="AZ16:BD25"/>
    <mergeCell ref="AL20:AM21"/>
    <mergeCell ref="AH22:AI23"/>
    <mergeCell ref="AJ22:AK23"/>
    <mergeCell ref="T22:U23"/>
    <mergeCell ref="V22:W23"/>
    <mergeCell ref="X22:Y23"/>
    <mergeCell ref="Z22:AA23"/>
    <mergeCell ref="AB22:AC23"/>
    <mergeCell ref="AD22:AE23"/>
    <mergeCell ref="AF22:AG23"/>
    <mergeCell ref="X8:Y9"/>
    <mergeCell ref="T8:U9"/>
    <mergeCell ref="AB24:AC25"/>
    <mergeCell ref="AD24:AE25"/>
    <mergeCell ref="AF24:AG25"/>
    <mergeCell ref="AL22:AM23"/>
    <mergeCell ref="T24:U25"/>
    <mergeCell ref="AL24:AM25"/>
    <mergeCell ref="AH24:AI25"/>
    <mergeCell ref="AJ24:AK25"/>
    <mergeCell ref="B2:I4"/>
    <mergeCell ref="E14:I21"/>
    <mergeCell ref="AB16:AC17"/>
    <mergeCell ref="AD16:AE17"/>
    <mergeCell ref="AF16:AG17"/>
    <mergeCell ref="AH16:AI17"/>
    <mergeCell ref="AJ16:AK17"/>
    <mergeCell ref="AL16:AM17"/>
    <mergeCell ref="V18:W19"/>
    <mergeCell ref="X18:Y19"/>
    <mergeCell ref="Z18:AA19"/>
    <mergeCell ref="AB18:AC19"/>
    <mergeCell ref="AD18:AE19"/>
    <mergeCell ref="AF18:AG19"/>
    <mergeCell ref="N8:O9"/>
    <mergeCell ref="P8:Q9"/>
    <mergeCell ref="J8:K9"/>
    <mergeCell ref="L8:M9"/>
    <mergeCell ref="J12:K13"/>
    <mergeCell ref="L12:M13"/>
    <mergeCell ref="N12:O13"/>
    <mergeCell ref="P12:Q13"/>
    <mergeCell ref="R12:S13"/>
    <mergeCell ref="AL12:AM13"/>
    <mergeCell ref="X14:Y15"/>
    <mergeCell ref="Z14:AA15"/>
    <mergeCell ref="AB14:AC15"/>
    <mergeCell ref="AD14:AE15"/>
    <mergeCell ref="AF14:AG15"/>
    <mergeCell ref="X16:Y17"/>
    <mergeCell ref="Z16:AA17"/>
    <mergeCell ref="J16:K17"/>
    <mergeCell ref="L16:M17"/>
    <mergeCell ref="N16:O17"/>
    <mergeCell ref="P16:Q17"/>
    <mergeCell ref="R16:S17"/>
    <mergeCell ref="T16:U17"/>
    <mergeCell ref="V16:W17"/>
    <mergeCell ref="E6:I13"/>
    <mergeCell ref="J10:K11"/>
    <mergeCell ref="J14:K15"/>
    <mergeCell ref="L14:M15"/>
    <mergeCell ref="N14:O15"/>
    <mergeCell ref="P14:Q15"/>
    <mergeCell ref="R14:S15"/>
    <mergeCell ref="T14:U15"/>
    <mergeCell ref="V14:W15"/>
    <mergeCell ref="L10:M11"/>
    <mergeCell ref="N10:O11"/>
    <mergeCell ref="P10:Q11"/>
    <mergeCell ref="R10:S11"/>
    <mergeCell ref="J6:K7"/>
    <mergeCell ref="L6:M7"/>
    <mergeCell ref="N6:O7"/>
    <mergeCell ref="P6:Q7"/>
    <mergeCell ref="R6:S7"/>
    <mergeCell ref="T6:U7"/>
    <mergeCell ref="V6:W7"/>
    <mergeCell ref="AD10:AE11"/>
    <mergeCell ref="AH12:AI13"/>
    <mergeCell ref="AJ12:AK13"/>
    <mergeCell ref="T12:U13"/>
    <mergeCell ref="V12:W13"/>
    <mergeCell ref="X12:Y13"/>
    <mergeCell ref="Z12:AA13"/>
    <mergeCell ref="AB12:AC13"/>
    <mergeCell ref="AD12:AE13"/>
    <mergeCell ref="AF12:AG13"/>
    <mergeCell ref="T10:U11"/>
    <mergeCell ref="V10:W11"/>
    <mergeCell ref="X10:Y11"/>
    <mergeCell ref="Z10:AA11"/>
    <mergeCell ref="AB10:AC11"/>
    <mergeCell ref="X6:Y7"/>
    <mergeCell ref="Z6:AA7"/>
    <mergeCell ref="AB6:AC7"/>
    <mergeCell ref="AD6:AE7"/>
    <mergeCell ref="AF6:AG7"/>
    <mergeCell ref="AH6:AI7"/>
    <mergeCell ref="AJ6:AK7"/>
    <mergeCell ref="AD8:AE9"/>
    <mergeCell ref="AF8:AG9"/>
    <mergeCell ref="AH8:AI9"/>
    <mergeCell ref="AJ8:AK9"/>
  </mergeCell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I1000"/>
  <sheetViews>
    <sheetView zoomScale="30" zoomScaleNormal="30" workbookViewId="0"/>
  </sheetViews>
  <sheetFormatPr baseColWidth="10" defaultColWidth="12.625" defaultRowHeight="15" customHeight="1" x14ac:dyDescent="0.2"/>
  <cols>
    <col min="1" max="1" width="9.375" customWidth="1"/>
    <col min="2" max="39" width="5" customWidth="1"/>
    <col min="40" max="40" width="9.375" customWidth="1"/>
    <col min="41" max="46" width="5" customWidth="1"/>
    <col min="47" max="61" width="9.375" customWidth="1"/>
  </cols>
  <sheetData>
    <row r="1" spans="1:61"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row>
    <row r="2" spans="1:61" ht="18" customHeight="1" x14ac:dyDescent="0.25">
      <c r="A2" s="28"/>
      <c r="B2" s="708" t="s">
        <v>516</v>
      </c>
      <c r="C2" s="383"/>
      <c r="D2" s="383"/>
      <c r="E2" s="383"/>
      <c r="F2" s="383"/>
      <c r="G2" s="383"/>
      <c r="H2" s="383"/>
      <c r="I2" s="383"/>
      <c r="J2" s="709" t="s">
        <v>70</v>
      </c>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632"/>
      <c r="AN2" s="28"/>
      <c r="AO2" s="28"/>
      <c r="AP2" s="28"/>
      <c r="AQ2" s="28"/>
      <c r="AR2" s="28"/>
      <c r="AS2" s="28"/>
      <c r="AT2" s="28"/>
      <c r="AU2" s="28"/>
      <c r="AV2" s="28"/>
      <c r="AW2" s="28"/>
      <c r="AX2" s="28"/>
      <c r="AY2" s="28"/>
      <c r="AZ2" s="28"/>
      <c r="BA2" s="28"/>
      <c r="BB2" s="28"/>
      <c r="BC2" s="28"/>
      <c r="BD2" s="28"/>
      <c r="BE2" s="28"/>
      <c r="BF2" s="28"/>
      <c r="BG2" s="28"/>
      <c r="BH2" s="28"/>
      <c r="BI2" s="28"/>
    </row>
    <row r="3" spans="1:61" ht="18.75" customHeight="1" x14ac:dyDescent="0.25">
      <c r="A3" s="28"/>
      <c r="B3" s="383"/>
      <c r="C3" s="383"/>
      <c r="D3" s="383"/>
      <c r="E3" s="383"/>
      <c r="F3" s="383"/>
      <c r="G3" s="383"/>
      <c r="H3" s="383"/>
      <c r="I3" s="383"/>
      <c r="J3" s="659"/>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660"/>
      <c r="AN3" s="28"/>
      <c r="AO3" s="28"/>
      <c r="AP3" s="28"/>
      <c r="AQ3" s="28"/>
      <c r="AR3" s="28"/>
      <c r="AS3" s="28"/>
      <c r="AT3" s="28"/>
      <c r="AU3" s="28"/>
      <c r="AV3" s="28"/>
      <c r="AW3" s="28"/>
      <c r="AX3" s="28"/>
      <c r="AY3" s="28"/>
      <c r="AZ3" s="28"/>
      <c r="BA3" s="28"/>
      <c r="BB3" s="28"/>
      <c r="BC3" s="28"/>
      <c r="BD3" s="28"/>
      <c r="BE3" s="28"/>
      <c r="BF3" s="28"/>
      <c r="BG3" s="28"/>
      <c r="BH3" s="28"/>
      <c r="BI3" s="28"/>
    </row>
    <row r="4" spans="1:61" ht="15" customHeight="1" x14ac:dyDescent="0.25">
      <c r="A4" s="28"/>
      <c r="B4" s="383"/>
      <c r="C4" s="383"/>
      <c r="D4" s="383"/>
      <c r="E4" s="383"/>
      <c r="F4" s="383"/>
      <c r="G4" s="383"/>
      <c r="H4" s="383"/>
      <c r="I4" s="383"/>
      <c r="J4" s="639"/>
      <c r="K4" s="661"/>
      <c r="L4" s="661"/>
      <c r="M4" s="661"/>
      <c r="N4" s="661"/>
      <c r="O4" s="661"/>
      <c r="P4" s="661"/>
      <c r="Q4" s="661"/>
      <c r="R4" s="661"/>
      <c r="S4" s="661"/>
      <c r="T4" s="661"/>
      <c r="U4" s="661"/>
      <c r="V4" s="661"/>
      <c r="W4" s="661"/>
      <c r="X4" s="661"/>
      <c r="Y4" s="661"/>
      <c r="Z4" s="661"/>
      <c r="AA4" s="661"/>
      <c r="AB4" s="661"/>
      <c r="AC4" s="661"/>
      <c r="AD4" s="661"/>
      <c r="AE4" s="661"/>
      <c r="AF4" s="661"/>
      <c r="AG4" s="661"/>
      <c r="AH4" s="661"/>
      <c r="AI4" s="661"/>
      <c r="AJ4" s="661"/>
      <c r="AK4" s="661"/>
      <c r="AL4" s="661"/>
      <c r="AM4" s="640"/>
      <c r="AN4" s="28"/>
      <c r="AO4" s="28"/>
      <c r="AP4" s="28"/>
      <c r="AQ4" s="28"/>
      <c r="AR4" s="28"/>
      <c r="AS4" s="28"/>
      <c r="AT4" s="28"/>
      <c r="AU4" s="28"/>
      <c r="AV4" s="28"/>
      <c r="AW4" s="28"/>
      <c r="AX4" s="28"/>
      <c r="AY4" s="28"/>
      <c r="AZ4" s="28"/>
      <c r="BA4" s="28"/>
      <c r="BB4" s="28"/>
      <c r="BC4" s="28"/>
      <c r="BD4" s="28"/>
      <c r="BE4" s="28"/>
      <c r="BF4" s="28"/>
      <c r="BG4" s="28"/>
      <c r="BH4" s="28"/>
      <c r="BI4" s="28"/>
    </row>
    <row r="5" spans="1:61"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row>
    <row r="6" spans="1:61" ht="15" customHeight="1" x14ac:dyDescent="0.25">
      <c r="A6" s="28"/>
      <c r="B6" s="710" t="s">
        <v>461</v>
      </c>
      <c r="C6" s="631"/>
      <c r="D6" s="647"/>
      <c r="E6" s="704" t="s">
        <v>522</v>
      </c>
      <c r="F6" s="380"/>
      <c r="G6" s="380"/>
      <c r="H6" s="380"/>
      <c r="I6" s="381"/>
      <c r="J6" s="690" t="str">
        <f ca="1">IF(AND('Riesgos de gestión'!$H$10="Muy Alta",'Riesgos de gestión'!$L$10="Leve"),CONCATENATE("R",'Riesgos de gestión'!$A$10),"")</f>
        <v/>
      </c>
      <c r="K6" s="590"/>
      <c r="L6" s="691" t="str">
        <f ca="1">IF(AND('Riesgos de gestión'!$H$16="Muy Alta",'Riesgos de gestión'!$L$16="Leve"),CONCATENATE("R",'Riesgos de gestión'!$A$16),"")</f>
        <v/>
      </c>
      <c r="M6" s="590"/>
      <c r="N6" s="691" t="str">
        <f ca="1">IF(AND('Riesgos de gestión'!$H$22="Muy Alta",'Riesgos de gestión'!$L$22="Leve"),CONCATENATE("R",'Riesgos de gestión'!$A$22),"")</f>
        <v/>
      </c>
      <c r="O6" s="381"/>
      <c r="P6" s="690" t="str">
        <f ca="1">IF(AND('Riesgos de gestión'!$H$10="Muy Alta",'Riesgos de gestión'!$L$10="Menor"),CONCATENATE("R",'Riesgos de gestión'!$A$10),"")</f>
        <v/>
      </c>
      <c r="Q6" s="590"/>
      <c r="R6" s="691" t="str">
        <f ca="1">IF(AND('Riesgos de gestión'!$H$16="Muy Alta",'Riesgos de gestión'!$L$16="Menor"),CONCATENATE("R",'Riesgos de gestión'!$A$16),"")</f>
        <v/>
      </c>
      <c r="S6" s="590"/>
      <c r="T6" s="691" t="str">
        <f ca="1">IF(AND('Riesgos de gestión'!$H$22="Muy Alta",'Riesgos de gestión'!$L$22="Menor"),CONCATENATE("R",'Riesgos de gestión'!$A$22),"")</f>
        <v/>
      </c>
      <c r="U6" s="381"/>
      <c r="V6" s="690" t="str">
        <f ca="1">IF(AND('Riesgos de gestión'!$H$10="Muy Alta",'Riesgos de gestión'!$L$10="Moderado"),CONCATENATE("R",'Riesgos de gestión'!$A$10),"")</f>
        <v/>
      </c>
      <c r="W6" s="590"/>
      <c r="X6" s="691" t="str">
        <f ca="1">IF(AND('Riesgos de gestión'!$H$16="Muy Alta",'Riesgos de gestión'!$L$16="Moderado"),CONCATENATE("R",'Riesgos de gestión'!$A$16),"")</f>
        <v/>
      </c>
      <c r="Y6" s="590"/>
      <c r="Z6" s="691" t="str">
        <f ca="1">IF(AND('Riesgos de gestión'!$H$22="Muy Alta",'Riesgos de gestión'!$L$22="Moderado"),CONCATENATE("R",'Riesgos de gestión'!$A$22),"")</f>
        <v/>
      </c>
      <c r="AA6" s="381"/>
      <c r="AB6" s="690" t="str">
        <f ca="1">IF(AND('Riesgos de gestión'!$H$10="Muy Alta",'Riesgos de gestión'!$L$10="Mayor"),CONCATENATE("R",'Riesgos de gestión'!$A$10),"")</f>
        <v/>
      </c>
      <c r="AC6" s="590"/>
      <c r="AD6" s="691" t="str">
        <f ca="1">IF(AND('Riesgos de gestión'!$H$16="Muy Alta",'Riesgos de gestión'!$L$16="Mayor"),CONCATENATE("R",'Riesgos de gestión'!$A$16),"")</f>
        <v/>
      </c>
      <c r="AE6" s="590"/>
      <c r="AF6" s="691" t="str">
        <f ca="1">IF(AND('Riesgos de gestión'!$H$22="Muy Alta",'Riesgos de gestión'!$L$22="Mayor"),CONCATENATE("R",'Riesgos de gestión'!$A$22),"")</f>
        <v/>
      </c>
      <c r="AG6" s="381"/>
      <c r="AH6" s="696" t="str">
        <f ca="1">IF(AND('Riesgos de gestión'!$H$10="Muy Alta",'Riesgos de gestión'!$L$10="Catastrófico"),CONCATENATE("R",'Riesgos de gestión'!$A$10),"")</f>
        <v/>
      </c>
      <c r="AI6" s="590"/>
      <c r="AJ6" s="693" t="str">
        <f ca="1">IF(AND('Riesgos de gestión'!$H$16="Muy Alta",'Riesgos de gestión'!$L$16="Catastrófico"),CONCATENATE("R",'Riesgos de gestión'!$A$16),"")</f>
        <v/>
      </c>
      <c r="AK6" s="590"/>
      <c r="AL6" s="693" t="str">
        <f ca="1">IF(AND('Riesgos de gestión'!$H$22="Muy Alta",'Riesgos de gestión'!$L$22="Catastrófico"),CONCATENATE("R",'Riesgos de gestión'!$A$22),"")</f>
        <v/>
      </c>
      <c r="AM6" s="381"/>
      <c r="AO6" s="703" t="s">
        <v>524</v>
      </c>
      <c r="AP6" s="671"/>
      <c r="AQ6" s="671"/>
      <c r="AR6" s="671"/>
      <c r="AS6" s="671"/>
      <c r="AT6" s="672"/>
      <c r="AU6" s="28"/>
      <c r="AV6" s="28"/>
      <c r="AW6" s="28"/>
      <c r="AX6" s="28"/>
      <c r="AY6" s="28"/>
      <c r="AZ6" s="28"/>
      <c r="BA6" s="28"/>
      <c r="BB6" s="28"/>
      <c r="BC6" s="28"/>
      <c r="BD6" s="28"/>
      <c r="BE6" s="28"/>
      <c r="BF6" s="28"/>
      <c r="BG6" s="28"/>
      <c r="BH6" s="28"/>
      <c r="BI6" s="28"/>
    </row>
    <row r="7" spans="1:61" ht="15" customHeight="1" x14ac:dyDescent="0.25">
      <c r="A7" s="28"/>
      <c r="B7" s="659"/>
      <c r="C7" s="383"/>
      <c r="D7" s="384"/>
      <c r="E7" s="382"/>
      <c r="F7" s="383"/>
      <c r="G7" s="383"/>
      <c r="H7" s="383"/>
      <c r="I7" s="384"/>
      <c r="J7" s="643"/>
      <c r="K7" s="640"/>
      <c r="L7" s="639"/>
      <c r="M7" s="640"/>
      <c r="N7" s="639"/>
      <c r="O7" s="641"/>
      <c r="P7" s="643"/>
      <c r="Q7" s="640"/>
      <c r="R7" s="639"/>
      <c r="S7" s="640"/>
      <c r="T7" s="639"/>
      <c r="U7" s="641"/>
      <c r="V7" s="643"/>
      <c r="W7" s="640"/>
      <c r="X7" s="639"/>
      <c r="Y7" s="640"/>
      <c r="Z7" s="639"/>
      <c r="AA7" s="641"/>
      <c r="AB7" s="643"/>
      <c r="AC7" s="640"/>
      <c r="AD7" s="639"/>
      <c r="AE7" s="640"/>
      <c r="AF7" s="639"/>
      <c r="AG7" s="641"/>
      <c r="AH7" s="643"/>
      <c r="AI7" s="640"/>
      <c r="AJ7" s="639"/>
      <c r="AK7" s="640"/>
      <c r="AL7" s="639"/>
      <c r="AM7" s="641"/>
      <c r="AN7" s="28"/>
      <c r="AO7" s="673"/>
      <c r="AP7" s="383"/>
      <c r="AQ7" s="383"/>
      <c r="AR7" s="383"/>
      <c r="AS7" s="383"/>
      <c r="AT7" s="674"/>
      <c r="AU7" s="28"/>
      <c r="AV7" s="28"/>
      <c r="AW7" s="28"/>
      <c r="AX7" s="28"/>
      <c r="AY7" s="28"/>
      <c r="AZ7" s="28"/>
      <c r="BA7" s="28"/>
      <c r="BB7" s="28"/>
      <c r="BC7" s="28"/>
      <c r="BD7" s="28"/>
      <c r="BE7" s="28"/>
      <c r="BF7" s="28"/>
      <c r="BG7" s="28"/>
      <c r="BH7" s="28"/>
      <c r="BI7" s="28"/>
    </row>
    <row r="8" spans="1:61" ht="15" customHeight="1" x14ac:dyDescent="0.25">
      <c r="A8" s="28"/>
      <c r="B8" s="659"/>
      <c r="C8" s="383"/>
      <c r="D8" s="384"/>
      <c r="E8" s="382"/>
      <c r="F8" s="383"/>
      <c r="G8" s="383"/>
      <c r="H8" s="383"/>
      <c r="I8" s="384"/>
      <c r="J8" s="692" t="str">
        <f ca="1">IF(AND('Riesgos de gestión'!$H$28="Muy Alta",'Riesgos de gestión'!$L$28="Leve"),CONCATENATE("R",'Riesgos de gestión'!$A$28),"")</f>
        <v/>
      </c>
      <c r="K8" s="632"/>
      <c r="L8" s="687" t="str">
        <f ca="1">IF(AND('Riesgos de gestión'!$H$34="Muy Alta",'Riesgos de gestión'!$L$34="Leve"),CONCATENATE("R",'Riesgos de gestión'!$A$34),"")</f>
        <v/>
      </c>
      <c r="M8" s="632"/>
      <c r="N8" s="687" t="str">
        <f ca="1">IF(AND('Riesgos de gestión'!$H$40="Muy Alta",'Riesgos de gestión'!$L$40="Leve"),CONCATENATE("R",'Riesgos de gestión'!$A$40),"")</f>
        <v/>
      </c>
      <c r="O8" s="647"/>
      <c r="P8" s="692" t="str">
        <f ca="1">IF(AND('Riesgos de gestión'!$H$28="Muy Alta",'Riesgos de gestión'!$L$28="Menor"),CONCATENATE("R",'Riesgos de gestión'!$A$28),"")</f>
        <v/>
      </c>
      <c r="Q8" s="632"/>
      <c r="R8" s="687" t="str">
        <f ca="1">IF(AND('Riesgos de gestión'!$H$34="Muy Alta",'Riesgos de gestión'!$L$34="Menor"),CONCATENATE("R",'Riesgos de gestión'!$A$34),"")</f>
        <v/>
      </c>
      <c r="S8" s="632"/>
      <c r="T8" s="687" t="str">
        <f ca="1">IF(AND('Riesgos de gestión'!$H$40="Muy Alta",'Riesgos de gestión'!$L$40="Menor"),CONCATENATE("R",'Riesgos de gestión'!$A$40),"")</f>
        <v/>
      </c>
      <c r="U8" s="647"/>
      <c r="V8" s="692" t="str">
        <f ca="1">IF(AND('Riesgos de gestión'!$H$28="Muy Alta",'Riesgos de gestión'!$L$28="Moderado"),CONCATENATE("R",'Riesgos de gestión'!$A$28),"")</f>
        <v/>
      </c>
      <c r="W8" s="632"/>
      <c r="X8" s="687" t="str">
        <f ca="1">IF(AND('Riesgos de gestión'!$H$34="Muy Alta",'Riesgos de gestión'!$L$34="Moderado"),CONCATENATE("R",'Riesgos de gestión'!$A$34),"")</f>
        <v/>
      </c>
      <c r="Y8" s="632"/>
      <c r="Z8" s="687" t="str">
        <f ca="1">IF(AND('Riesgos de gestión'!$H$40="Muy Alta",'Riesgos de gestión'!$L$40="Moderado"),CONCATENATE("R",'Riesgos de gestión'!$A$40),"")</f>
        <v/>
      </c>
      <c r="AA8" s="647"/>
      <c r="AB8" s="692" t="str">
        <f ca="1">IF(AND('Riesgos de gestión'!$H$28="Muy Alta",'Riesgos de gestión'!$L$28="Mayor"),CONCATENATE("R",'Riesgos de gestión'!$A$28),"")</f>
        <v/>
      </c>
      <c r="AC8" s="632"/>
      <c r="AD8" s="687" t="str">
        <f ca="1">IF(AND('Riesgos de gestión'!$H$34="Muy Alta",'Riesgos de gestión'!$L$34="Mayor"),CONCATENATE("R",'Riesgos de gestión'!$A$34),"")</f>
        <v/>
      </c>
      <c r="AE8" s="632"/>
      <c r="AF8" s="687" t="str">
        <f ca="1">IF(AND('Riesgos de gestión'!$H$40="Muy Alta",'Riesgos de gestión'!$L$40="Mayor"),CONCATENATE("R",'Riesgos de gestión'!$A$40),"")</f>
        <v/>
      </c>
      <c r="AG8" s="647"/>
      <c r="AH8" s="688" t="str">
        <f ca="1">IF(AND('Riesgos de gestión'!$H$28="Muy Alta",'Riesgos de gestión'!$L$28="Catastrófico"),CONCATENATE("R",'Riesgos de gestión'!$A$28),"")</f>
        <v/>
      </c>
      <c r="AI8" s="632"/>
      <c r="AJ8" s="689" t="str">
        <f ca="1">IF(AND('Riesgos de gestión'!$H$34="Muy Alta",'Riesgos de gestión'!$L$34="Catastrófico"),CONCATENATE("R",'Riesgos de gestión'!$A$34),"")</f>
        <v/>
      </c>
      <c r="AK8" s="632"/>
      <c r="AL8" s="689" t="str">
        <f ca="1">IF(AND('Riesgos de gestión'!$H$40="Muy Alta",'Riesgos de gestión'!$L$40="Catastrófico"),CONCATENATE("R",'Riesgos de gestión'!$A$40),"")</f>
        <v/>
      </c>
      <c r="AM8" s="647"/>
      <c r="AN8" s="28"/>
      <c r="AO8" s="673"/>
      <c r="AP8" s="383"/>
      <c r="AQ8" s="383"/>
      <c r="AR8" s="383"/>
      <c r="AS8" s="383"/>
      <c r="AT8" s="674"/>
      <c r="AU8" s="28"/>
      <c r="AV8" s="28"/>
      <c r="AW8" s="28"/>
      <c r="AX8" s="28"/>
      <c r="AY8" s="28"/>
      <c r="AZ8" s="28"/>
      <c r="BA8" s="28"/>
      <c r="BB8" s="28"/>
      <c r="BC8" s="28"/>
      <c r="BD8" s="28"/>
      <c r="BE8" s="28"/>
      <c r="BF8" s="28"/>
      <c r="BG8" s="28"/>
      <c r="BH8" s="28"/>
      <c r="BI8" s="28"/>
    </row>
    <row r="9" spans="1:61" ht="15" customHeight="1" x14ac:dyDescent="0.25">
      <c r="A9" s="28"/>
      <c r="B9" s="659"/>
      <c r="C9" s="383"/>
      <c r="D9" s="384"/>
      <c r="E9" s="382"/>
      <c r="F9" s="383"/>
      <c r="G9" s="383"/>
      <c r="H9" s="383"/>
      <c r="I9" s="384"/>
      <c r="J9" s="643"/>
      <c r="K9" s="640"/>
      <c r="L9" s="639"/>
      <c r="M9" s="640"/>
      <c r="N9" s="639"/>
      <c r="O9" s="641"/>
      <c r="P9" s="643"/>
      <c r="Q9" s="640"/>
      <c r="R9" s="639"/>
      <c r="S9" s="640"/>
      <c r="T9" s="639"/>
      <c r="U9" s="641"/>
      <c r="V9" s="643"/>
      <c r="W9" s="640"/>
      <c r="X9" s="639"/>
      <c r="Y9" s="640"/>
      <c r="Z9" s="639"/>
      <c r="AA9" s="641"/>
      <c r="AB9" s="643"/>
      <c r="AC9" s="640"/>
      <c r="AD9" s="639"/>
      <c r="AE9" s="640"/>
      <c r="AF9" s="639"/>
      <c r="AG9" s="641"/>
      <c r="AH9" s="643"/>
      <c r="AI9" s="640"/>
      <c r="AJ9" s="639"/>
      <c r="AK9" s="640"/>
      <c r="AL9" s="639"/>
      <c r="AM9" s="641"/>
      <c r="AN9" s="28"/>
      <c r="AO9" s="673"/>
      <c r="AP9" s="383"/>
      <c r="AQ9" s="383"/>
      <c r="AR9" s="383"/>
      <c r="AS9" s="383"/>
      <c r="AT9" s="674"/>
      <c r="AU9" s="28"/>
      <c r="AV9" s="28"/>
      <c r="AW9" s="28"/>
      <c r="AX9" s="28"/>
      <c r="AY9" s="28"/>
      <c r="AZ9" s="28"/>
      <c r="BA9" s="28"/>
      <c r="BB9" s="28"/>
      <c r="BC9" s="28"/>
      <c r="BD9" s="28"/>
      <c r="BE9" s="28"/>
      <c r="BF9" s="28"/>
      <c r="BG9" s="28"/>
      <c r="BH9" s="28"/>
      <c r="BI9" s="28"/>
    </row>
    <row r="10" spans="1:61" ht="15" customHeight="1" x14ac:dyDescent="0.25">
      <c r="A10" s="28"/>
      <c r="B10" s="659"/>
      <c r="C10" s="383"/>
      <c r="D10" s="384"/>
      <c r="E10" s="382"/>
      <c r="F10" s="383"/>
      <c r="G10" s="383"/>
      <c r="H10" s="383"/>
      <c r="I10" s="384"/>
      <c r="J10" s="692" t="str">
        <f ca="1">IF(AND('Riesgos de gestión'!$H$46="Muy Alta",'Riesgos de gestión'!$L$46="Leve"),CONCATENATE("R",'Riesgos de gestión'!$A$46),"")</f>
        <v/>
      </c>
      <c r="K10" s="632"/>
      <c r="L10" s="687" t="str">
        <f ca="1">IF(AND('Riesgos de gestión'!$H$52="Muy Alta",'Riesgos de gestión'!$L$52="Leve"),CONCATENATE("R",'Riesgos de gestión'!$A$52),"")</f>
        <v/>
      </c>
      <c r="M10" s="632"/>
      <c r="N10" s="687" t="str">
        <f ca="1">IF(AND('Riesgos de gestión'!$H$58="Muy Alta",'Riesgos de gestión'!$L$58="Leve"),CONCATENATE("R",'Riesgos de gestión'!$A$58),"")</f>
        <v/>
      </c>
      <c r="O10" s="647"/>
      <c r="P10" s="692" t="str">
        <f ca="1">IF(AND('Riesgos de gestión'!$H$46="Muy Alta",'Riesgos de gestión'!$L$46="Menor"),CONCATENATE("R",'Riesgos de gestión'!$A$46),"")</f>
        <v/>
      </c>
      <c r="Q10" s="632"/>
      <c r="R10" s="687" t="str">
        <f ca="1">IF(AND('Riesgos de gestión'!$H$52="Muy Alta",'Riesgos de gestión'!$L$52="Menor"),CONCATENATE("R",'Riesgos de gestión'!$A$52),"")</f>
        <v/>
      </c>
      <c r="S10" s="632"/>
      <c r="T10" s="687" t="str">
        <f ca="1">IF(AND('Riesgos de gestión'!$H$58="Muy Alta",'Riesgos de gestión'!$L$58="Menor"),CONCATENATE("R",'Riesgos de gestión'!$A$58),"")</f>
        <v/>
      </c>
      <c r="U10" s="647"/>
      <c r="V10" s="692" t="str">
        <f ca="1">IF(AND('Riesgos de gestión'!$H$46="Muy Alta",'Riesgos de gestión'!$L$46="Moderado"),CONCATENATE("R",'Riesgos de gestión'!$A$46),"")</f>
        <v/>
      </c>
      <c r="W10" s="632"/>
      <c r="X10" s="687" t="str">
        <f ca="1">IF(AND('Riesgos de gestión'!$H$52="Muy Alta",'Riesgos de gestión'!$L$52="Moderado"),CONCATENATE("R",'Riesgos de gestión'!$A$52),"")</f>
        <v/>
      </c>
      <c r="Y10" s="632"/>
      <c r="Z10" s="687" t="str">
        <f ca="1">IF(AND('Riesgos de gestión'!$H$58="Muy Alta",'Riesgos de gestión'!$L$58="Moderado"),CONCATENATE("R",'Riesgos de gestión'!$A$58),"")</f>
        <v/>
      </c>
      <c r="AA10" s="647"/>
      <c r="AB10" s="692" t="str">
        <f ca="1">IF(AND('Riesgos de gestión'!$H$46="Muy Alta",'Riesgos de gestión'!$L$46="Mayor"),CONCATENATE("R",'Riesgos de gestión'!$A$46),"")</f>
        <v/>
      </c>
      <c r="AC10" s="632"/>
      <c r="AD10" s="687" t="str">
        <f ca="1">IF(AND('Riesgos de gestión'!$H$52="Muy Alta",'Riesgos de gestión'!$L$52="Mayor"),CONCATENATE("R",'Riesgos de gestión'!$A$52),"")</f>
        <v/>
      </c>
      <c r="AE10" s="632"/>
      <c r="AF10" s="687" t="str">
        <f ca="1">IF(AND('Riesgos de gestión'!$H$58="Muy Alta",'Riesgos de gestión'!$L$58="Mayor"),CONCATENATE("R",'Riesgos de gestión'!$A$58),"")</f>
        <v/>
      </c>
      <c r="AG10" s="647"/>
      <c r="AH10" s="688" t="str">
        <f ca="1">IF(AND('Riesgos de gestión'!$H$46="Muy Alta",'Riesgos de gestión'!$L$46="Catastrófico"),CONCATENATE("R",'Riesgos de gestión'!$A$46),"")</f>
        <v/>
      </c>
      <c r="AI10" s="632"/>
      <c r="AJ10" s="689" t="str">
        <f ca="1">IF(AND('Riesgos de gestión'!$H$52="Muy Alta",'Riesgos de gestión'!$L$52="Catastrófico"),CONCATENATE("R",'Riesgos de gestión'!$A$52),"")</f>
        <v/>
      </c>
      <c r="AK10" s="632"/>
      <c r="AL10" s="689" t="str">
        <f ca="1">IF(AND('Riesgos de gestión'!$H$58="Muy Alta",'Riesgos de gestión'!$L$58="Catastrófico"),CONCATENATE("R",'Riesgos de gestión'!$A$58),"")</f>
        <v/>
      </c>
      <c r="AM10" s="647"/>
      <c r="AN10" s="28"/>
      <c r="AO10" s="673"/>
      <c r="AP10" s="383"/>
      <c r="AQ10" s="383"/>
      <c r="AR10" s="383"/>
      <c r="AS10" s="383"/>
      <c r="AT10" s="674"/>
      <c r="AU10" s="28"/>
      <c r="AV10" s="28"/>
      <c r="AW10" s="28"/>
      <c r="AX10" s="28"/>
      <c r="AY10" s="28"/>
      <c r="AZ10" s="28"/>
      <c r="BA10" s="28"/>
      <c r="BB10" s="28"/>
      <c r="BC10" s="28"/>
      <c r="BD10" s="28"/>
      <c r="BE10" s="28"/>
      <c r="BF10" s="28"/>
      <c r="BG10" s="28"/>
      <c r="BH10" s="28"/>
      <c r="BI10" s="28"/>
    </row>
    <row r="11" spans="1:61" ht="15" customHeight="1" x14ac:dyDescent="0.25">
      <c r="A11" s="28"/>
      <c r="B11" s="659"/>
      <c r="C11" s="383"/>
      <c r="D11" s="384"/>
      <c r="E11" s="382"/>
      <c r="F11" s="383"/>
      <c r="G11" s="383"/>
      <c r="H11" s="383"/>
      <c r="I11" s="384"/>
      <c r="J11" s="643"/>
      <c r="K11" s="640"/>
      <c r="L11" s="639"/>
      <c r="M11" s="640"/>
      <c r="N11" s="639"/>
      <c r="O11" s="641"/>
      <c r="P11" s="643"/>
      <c r="Q11" s="640"/>
      <c r="R11" s="639"/>
      <c r="S11" s="640"/>
      <c r="T11" s="639"/>
      <c r="U11" s="641"/>
      <c r="V11" s="643"/>
      <c r="W11" s="640"/>
      <c r="X11" s="639"/>
      <c r="Y11" s="640"/>
      <c r="Z11" s="639"/>
      <c r="AA11" s="641"/>
      <c r="AB11" s="643"/>
      <c r="AC11" s="640"/>
      <c r="AD11" s="639"/>
      <c r="AE11" s="640"/>
      <c r="AF11" s="639"/>
      <c r="AG11" s="641"/>
      <c r="AH11" s="643"/>
      <c r="AI11" s="640"/>
      <c r="AJ11" s="639"/>
      <c r="AK11" s="640"/>
      <c r="AL11" s="639"/>
      <c r="AM11" s="641"/>
      <c r="AN11" s="28"/>
      <c r="AO11" s="673"/>
      <c r="AP11" s="383"/>
      <c r="AQ11" s="383"/>
      <c r="AR11" s="383"/>
      <c r="AS11" s="383"/>
      <c r="AT11" s="674"/>
      <c r="AU11" s="28"/>
      <c r="AV11" s="28"/>
      <c r="AW11" s="28"/>
      <c r="AX11" s="28"/>
      <c r="AY11" s="28"/>
      <c r="AZ11" s="28"/>
      <c r="BA11" s="28"/>
      <c r="BB11" s="28"/>
      <c r="BC11" s="28"/>
      <c r="BD11" s="28"/>
      <c r="BE11" s="28"/>
      <c r="BF11" s="28"/>
      <c r="BG11" s="28"/>
      <c r="BH11" s="28"/>
      <c r="BI11" s="28"/>
    </row>
    <row r="12" spans="1:61" ht="15" customHeight="1" x14ac:dyDescent="0.25">
      <c r="A12" s="28"/>
      <c r="B12" s="659"/>
      <c r="C12" s="383"/>
      <c r="D12" s="384"/>
      <c r="E12" s="382"/>
      <c r="F12" s="383"/>
      <c r="G12" s="383"/>
      <c r="H12" s="383"/>
      <c r="I12" s="384"/>
      <c r="J12" s="692" t="str">
        <f ca="1">IF(AND('Riesgos de gestión'!$H$64="Muy Alta",'Riesgos de gestión'!$L$64="Leve"),CONCATENATE("R",'Riesgos de gestión'!$A$64),"")</f>
        <v/>
      </c>
      <c r="K12" s="632"/>
      <c r="L12" s="687" t="str">
        <f>IF(AND('Riesgos de gestión'!$H$70="Muy Alta",'Riesgos de gestión'!$L$70="Leve"),CONCATENATE("R",'Riesgos de gestión'!$A$70),"")</f>
        <v/>
      </c>
      <c r="M12" s="632"/>
      <c r="N12" s="687" t="str">
        <f>IF(AND('Riesgos de gestión'!$H$76="Muy Alta",'Riesgos de gestión'!$L$76="Leve"),CONCATENATE("R",'Riesgos de gestión'!$A$76),"")</f>
        <v/>
      </c>
      <c r="O12" s="647"/>
      <c r="P12" s="692" t="str">
        <f ca="1">IF(AND('Riesgos de gestión'!$H$64="Muy Alta",'Riesgos de gestión'!$L$64="Menor"),CONCATENATE("R",'Riesgos de gestión'!$A$64),"")</f>
        <v/>
      </c>
      <c r="Q12" s="632"/>
      <c r="R12" s="687" t="str">
        <f>IF(AND('Riesgos de gestión'!$H$70="Muy Alta",'Riesgos de gestión'!$L$70="Menor"),CONCATENATE("R",'Riesgos de gestión'!$A$70),"")</f>
        <v/>
      </c>
      <c r="S12" s="632"/>
      <c r="T12" s="687" t="str">
        <f>IF(AND('Riesgos de gestión'!$H$76="Muy Alta",'Riesgos de gestión'!$L$76="Menor"),CONCATENATE("R",'Riesgos de gestión'!$A$76),"")</f>
        <v/>
      </c>
      <c r="U12" s="647"/>
      <c r="V12" s="692" t="str">
        <f ca="1">IF(AND('Riesgos de gestión'!$H$64="Muy Alta",'Riesgos de gestión'!$L$64="Moderado"),CONCATENATE("R",'Riesgos de gestión'!$A$64),"")</f>
        <v/>
      </c>
      <c r="W12" s="632"/>
      <c r="X12" s="687" t="str">
        <f>IF(AND('Riesgos de gestión'!$H$70="Muy Alta",'Riesgos de gestión'!$L$70="Moderado"),CONCATENATE("R",'Riesgos de gestión'!$A$70),"")</f>
        <v/>
      </c>
      <c r="Y12" s="632"/>
      <c r="Z12" s="687" t="str">
        <f>IF(AND('Riesgos de gestión'!$H$76="Muy Alta",'Riesgos de gestión'!$L$76="Moderado"),CONCATENATE("R",'Riesgos de gestión'!$A$76),"")</f>
        <v/>
      </c>
      <c r="AA12" s="647"/>
      <c r="AB12" s="692" t="str">
        <f ca="1">IF(AND('Riesgos de gestión'!$H$64="Muy Alta",'Riesgos de gestión'!$L$64="Mayor"),CONCATENATE("R",'Riesgos de gestión'!$A$64),"")</f>
        <v/>
      </c>
      <c r="AC12" s="632"/>
      <c r="AD12" s="687" t="str">
        <f>IF(AND('Riesgos de gestión'!$H$70="Muy Alta",'Riesgos de gestión'!$L$70="Mayor"),CONCATENATE("R",'Riesgos de gestión'!$A$70),"")</f>
        <v/>
      </c>
      <c r="AE12" s="632"/>
      <c r="AF12" s="687" t="str">
        <f>IF(AND('Riesgos de gestión'!$H$76="Muy Alta",'Riesgos de gestión'!$L$76="Mayor"),CONCATENATE("R",'Riesgos de gestión'!$A$76),"")</f>
        <v/>
      </c>
      <c r="AG12" s="647"/>
      <c r="AH12" s="688" t="str">
        <f ca="1">IF(AND('Riesgos de gestión'!$H$64="Muy Alta",'Riesgos de gestión'!$L$64="Catastrófico"),CONCATENATE("R",'Riesgos de gestión'!$A$64),"")</f>
        <v/>
      </c>
      <c r="AI12" s="632"/>
      <c r="AJ12" s="689" t="str">
        <f>IF(AND('Riesgos de gestión'!$H$70="Muy Alta",'Riesgos de gestión'!$L$70="Catastrófico"),CONCATENATE("R",'Riesgos de gestión'!$A$70),"")</f>
        <v/>
      </c>
      <c r="AK12" s="632"/>
      <c r="AL12" s="689" t="str">
        <f>IF(AND('Riesgos de gestión'!$H$76="Muy Alta",'Riesgos de gestión'!$L$76="Catastrófico"),CONCATENATE("R",'Riesgos de gestión'!$A$76),"")</f>
        <v/>
      </c>
      <c r="AM12" s="647"/>
      <c r="AN12" s="28"/>
      <c r="AO12" s="673"/>
      <c r="AP12" s="383"/>
      <c r="AQ12" s="383"/>
      <c r="AR12" s="383"/>
      <c r="AS12" s="383"/>
      <c r="AT12" s="674"/>
      <c r="AU12" s="28"/>
      <c r="AV12" s="28"/>
      <c r="AW12" s="28"/>
      <c r="AX12" s="28"/>
      <c r="AY12" s="28"/>
      <c r="AZ12" s="28"/>
      <c r="BA12" s="28"/>
      <c r="BB12" s="28"/>
      <c r="BC12" s="28"/>
      <c r="BD12" s="28"/>
      <c r="BE12" s="28"/>
      <c r="BF12" s="28"/>
      <c r="BG12" s="28"/>
      <c r="BH12" s="28"/>
      <c r="BI12" s="28"/>
    </row>
    <row r="13" spans="1:61" ht="15.75" customHeight="1" x14ac:dyDescent="0.25">
      <c r="A13" s="28"/>
      <c r="B13" s="659"/>
      <c r="C13" s="383"/>
      <c r="D13" s="384"/>
      <c r="E13" s="385"/>
      <c r="F13" s="386"/>
      <c r="G13" s="386"/>
      <c r="H13" s="386"/>
      <c r="I13" s="387"/>
      <c r="J13" s="643"/>
      <c r="K13" s="640"/>
      <c r="L13" s="639"/>
      <c r="M13" s="640"/>
      <c r="N13" s="639"/>
      <c r="O13" s="641"/>
      <c r="P13" s="643"/>
      <c r="Q13" s="640"/>
      <c r="R13" s="639"/>
      <c r="S13" s="640"/>
      <c r="T13" s="639"/>
      <c r="U13" s="641"/>
      <c r="V13" s="643"/>
      <c r="W13" s="640"/>
      <c r="X13" s="639"/>
      <c r="Y13" s="640"/>
      <c r="Z13" s="639"/>
      <c r="AA13" s="641"/>
      <c r="AB13" s="643"/>
      <c r="AC13" s="640"/>
      <c r="AD13" s="639"/>
      <c r="AE13" s="640"/>
      <c r="AF13" s="639"/>
      <c r="AG13" s="641"/>
      <c r="AH13" s="385"/>
      <c r="AI13" s="591"/>
      <c r="AJ13" s="650"/>
      <c r="AK13" s="591"/>
      <c r="AL13" s="650"/>
      <c r="AM13" s="387"/>
      <c r="AN13" s="28"/>
      <c r="AO13" s="675"/>
      <c r="AP13" s="676"/>
      <c r="AQ13" s="676"/>
      <c r="AR13" s="676"/>
      <c r="AS13" s="676"/>
      <c r="AT13" s="677"/>
      <c r="AU13" s="28"/>
      <c r="AV13" s="28"/>
      <c r="AW13" s="28"/>
      <c r="AX13" s="28"/>
      <c r="AY13" s="28"/>
      <c r="AZ13" s="28"/>
      <c r="BA13" s="28"/>
      <c r="BB13" s="28"/>
      <c r="BC13" s="28"/>
      <c r="BD13" s="28"/>
      <c r="BE13" s="28"/>
      <c r="BF13" s="28"/>
      <c r="BG13" s="28"/>
      <c r="BH13" s="28"/>
      <c r="BI13" s="28"/>
    </row>
    <row r="14" spans="1:61" ht="15" customHeight="1" x14ac:dyDescent="0.25">
      <c r="A14" s="28"/>
      <c r="B14" s="659"/>
      <c r="C14" s="383"/>
      <c r="D14" s="384"/>
      <c r="E14" s="704" t="s">
        <v>532</v>
      </c>
      <c r="F14" s="380"/>
      <c r="G14" s="380"/>
      <c r="H14" s="380"/>
      <c r="I14" s="380"/>
      <c r="J14" s="695" t="str">
        <f ca="1">IF(AND('Riesgos de gestión'!$H$10="Alta",'Riesgos de gestión'!$L$10="Leve"),CONCATENATE("R",'Riesgos de gestión'!$A$10),"")</f>
        <v/>
      </c>
      <c r="K14" s="590"/>
      <c r="L14" s="694" t="str">
        <f ca="1">IF(AND('Riesgos de gestión'!$H$16="Alta",'Riesgos de gestión'!$L$16="Leve"),CONCATENATE("R",'Riesgos de gestión'!$A$16),"")</f>
        <v/>
      </c>
      <c r="M14" s="590"/>
      <c r="N14" s="694" t="str">
        <f ca="1">IF(AND('Riesgos de gestión'!$H$22="Alta",'Riesgos de gestión'!$L$22="Leve"),CONCATENATE("R",'Riesgos de gestión'!$A$22),"")</f>
        <v/>
      </c>
      <c r="O14" s="381"/>
      <c r="P14" s="695" t="str">
        <f ca="1">IF(AND('Riesgos de gestión'!$H$10="Alta",'Riesgos de gestión'!$L$10="Menor"),CONCATENATE("R",'Riesgos de gestión'!$A$10),"")</f>
        <v/>
      </c>
      <c r="Q14" s="590"/>
      <c r="R14" s="694" t="str">
        <f ca="1">IF(AND('Riesgos de gestión'!$H$16="Alta",'Riesgos de gestión'!$L$16="Menor"),CONCATENATE("R",'Riesgos de gestión'!$A$16),"")</f>
        <v/>
      </c>
      <c r="S14" s="590"/>
      <c r="T14" s="694" t="str">
        <f ca="1">IF(AND('Riesgos de gestión'!$H$22="Alta",'Riesgos de gestión'!$L$22="Menor"),CONCATENATE("R",'Riesgos de gestión'!$A$22),"")</f>
        <v/>
      </c>
      <c r="U14" s="381"/>
      <c r="V14" s="690" t="str">
        <f ca="1">IF(AND('Riesgos de gestión'!$H$10="Alta",'Riesgos de gestión'!$L$10="Moderado"),CONCATENATE("R",'Riesgos de gestión'!$A$10),"")</f>
        <v/>
      </c>
      <c r="W14" s="590"/>
      <c r="X14" s="691" t="str">
        <f ca="1">IF(AND('Riesgos de gestión'!$H$16="Alta",'Riesgos de gestión'!$L$16="Moderado"),CONCATENATE("R",'Riesgos de gestión'!$A$16),"")</f>
        <v/>
      </c>
      <c r="Y14" s="590"/>
      <c r="Z14" s="691" t="str">
        <f ca="1">IF(AND('Riesgos de gestión'!$H$22="Alta",'Riesgos de gestión'!$L$22="Moderado"),CONCATENATE("R",'Riesgos de gestión'!$A$22),"")</f>
        <v/>
      </c>
      <c r="AA14" s="381"/>
      <c r="AB14" s="690" t="str">
        <f ca="1">IF(AND('Riesgos de gestión'!$H$10="Alta",'Riesgos de gestión'!$L$10="Mayor"),CONCATENATE("R",'Riesgos de gestión'!$A$10),"")</f>
        <v/>
      </c>
      <c r="AC14" s="590"/>
      <c r="AD14" s="691" t="str">
        <f ca="1">IF(AND('Riesgos de gestión'!$H$16="Alta",'Riesgos de gestión'!$L$16="Mayor"),CONCATENATE("R",'Riesgos de gestión'!$A$16),"")</f>
        <v/>
      </c>
      <c r="AE14" s="590"/>
      <c r="AF14" s="691" t="str">
        <f ca="1">IF(AND('Riesgos de gestión'!$H$22="Alta",'Riesgos de gestión'!$L$22="Mayor"),CONCATENATE("R",'Riesgos de gestión'!$A$22),"")</f>
        <v/>
      </c>
      <c r="AG14" s="381"/>
      <c r="AH14" s="696" t="str">
        <f ca="1">IF(AND('Riesgos de gestión'!$H$10="Alta",'Riesgos de gestión'!$L$10="Catastrófico"),CONCATENATE("R",'Riesgos de gestión'!$A$10),"")</f>
        <v/>
      </c>
      <c r="AI14" s="590"/>
      <c r="AJ14" s="693" t="str">
        <f ca="1">IF(AND('Riesgos de gestión'!$H$16="Alta",'Riesgos de gestión'!$L$16="Catastrófico"),CONCATENATE("R",'Riesgos de gestión'!$A$16),"")</f>
        <v/>
      </c>
      <c r="AK14" s="590"/>
      <c r="AL14" s="693" t="str">
        <f ca="1">IF(AND('Riesgos de gestión'!$H$22="Alta",'Riesgos de gestión'!$L$22="Catastrófico"),CONCATENATE("R",'Riesgos de gestión'!$A$22),"")</f>
        <v/>
      </c>
      <c r="AM14" s="381"/>
      <c r="AN14" s="28"/>
      <c r="AO14" s="701" t="s">
        <v>256</v>
      </c>
      <c r="AP14" s="671"/>
      <c r="AQ14" s="671"/>
      <c r="AR14" s="671"/>
      <c r="AS14" s="671"/>
      <c r="AT14" s="672"/>
      <c r="AU14" s="28"/>
      <c r="AV14" s="28"/>
      <c r="AW14" s="28"/>
      <c r="AX14" s="28"/>
      <c r="AY14" s="28"/>
      <c r="AZ14" s="28"/>
      <c r="BA14" s="28"/>
      <c r="BB14" s="28"/>
      <c r="BC14" s="28"/>
      <c r="BD14" s="28"/>
      <c r="BE14" s="28"/>
      <c r="BF14" s="28"/>
      <c r="BG14" s="28"/>
      <c r="BH14" s="28"/>
      <c r="BI14" s="28"/>
    </row>
    <row r="15" spans="1:61" ht="15" customHeight="1" x14ac:dyDescent="0.25">
      <c r="A15" s="28"/>
      <c r="B15" s="659"/>
      <c r="C15" s="383"/>
      <c r="D15" s="384"/>
      <c r="E15" s="382"/>
      <c r="F15" s="383"/>
      <c r="G15" s="383"/>
      <c r="H15" s="383"/>
      <c r="I15" s="383"/>
      <c r="J15" s="643"/>
      <c r="K15" s="640"/>
      <c r="L15" s="639"/>
      <c r="M15" s="640"/>
      <c r="N15" s="639"/>
      <c r="O15" s="641"/>
      <c r="P15" s="643"/>
      <c r="Q15" s="640"/>
      <c r="R15" s="639"/>
      <c r="S15" s="640"/>
      <c r="T15" s="639"/>
      <c r="U15" s="641"/>
      <c r="V15" s="643"/>
      <c r="W15" s="640"/>
      <c r="X15" s="639"/>
      <c r="Y15" s="640"/>
      <c r="Z15" s="639"/>
      <c r="AA15" s="641"/>
      <c r="AB15" s="643"/>
      <c r="AC15" s="640"/>
      <c r="AD15" s="639"/>
      <c r="AE15" s="640"/>
      <c r="AF15" s="639"/>
      <c r="AG15" s="641"/>
      <c r="AH15" s="643"/>
      <c r="AI15" s="640"/>
      <c r="AJ15" s="639"/>
      <c r="AK15" s="640"/>
      <c r="AL15" s="639"/>
      <c r="AM15" s="641"/>
      <c r="AN15" s="28"/>
      <c r="AO15" s="673"/>
      <c r="AP15" s="383"/>
      <c r="AQ15" s="383"/>
      <c r="AR15" s="383"/>
      <c r="AS15" s="383"/>
      <c r="AT15" s="674"/>
      <c r="AU15" s="28"/>
      <c r="AV15" s="28"/>
      <c r="AW15" s="28"/>
      <c r="AX15" s="28"/>
      <c r="AY15" s="28"/>
      <c r="AZ15" s="28"/>
      <c r="BA15" s="28"/>
      <c r="BB15" s="28"/>
      <c r="BC15" s="28"/>
      <c r="BD15" s="28"/>
      <c r="BE15" s="28"/>
      <c r="BF15" s="28"/>
      <c r="BG15" s="28"/>
      <c r="BH15" s="28"/>
      <c r="BI15" s="28"/>
    </row>
    <row r="16" spans="1:61" ht="15" customHeight="1" x14ac:dyDescent="0.25">
      <c r="A16" s="28"/>
      <c r="B16" s="659"/>
      <c r="C16" s="383"/>
      <c r="D16" s="384"/>
      <c r="E16" s="382"/>
      <c r="F16" s="383"/>
      <c r="G16" s="383"/>
      <c r="H16" s="383"/>
      <c r="I16" s="383"/>
      <c r="J16" s="699" t="str">
        <f ca="1">IF(AND('Riesgos de gestión'!$H$28="Alta",'Riesgos de gestión'!$L$28="Leve"),CONCATENATE("R",'Riesgos de gestión'!$A$28),"")</f>
        <v/>
      </c>
      <c r="K16" s="632"/>
      <c r="L16" s="698" t="str">
        <f ca="1">IF(AND('Riesgos de gestión'!$H$34="Alta",'Riesgos de gestión'!$L$34="Leve"),CONCATENATE("R",'Riesgos de gestión'!$A$34),"")</f>
        <v/>
      </c>
      <c r="M16" s="632"/>
      <c r="N16" s="698" t="str">
        <f ca="1">IF(AND('Riesgos de gestión'!$H$40="Alta",'Riesgos de gestión'!$L$40="Leve"),CONCATENATE("R",'Riesgos de gestión'!$A$40),"")</f>
        <v/>
      </c>
      <c r="O16" s="647"/>
      <c r="P16" s="699" t="str">
        <f ca="1">IF(AND('Riesgos de gestión'!$H$28="Alta",'Riesgos de gestión'!$L$28="Menor"),CONCATENATE("R",'Riesgos de gestión'!$A$28),"")</f>
        <v/>
      </c>
      <c r="Q16" s="632"/>
      <c r="R16" s="698" t="str">
        <f ca="1">IF(AND('Riesgos de gestión'!$H$34="Alta",'Riesgos de gestión'!$L$34="Menor"),CONCATENATE("R",'Riesgos de gestión'!$A$34),"")</f>
        <v/>
      </c>
      <c r="S16" s="632"/>
      <c r="T16" s="698" t="str">
        <f ca="1">IF(AND('Riesgos de gestión'!$H$40="Alta",'Riesgos de gestión'!$L$40="Menor"),CONCATENATE("R",'Riesgos de gestión'!$A$40),"")</f>
        <v/>
      </c>
      <c r="U16" s="647"/>
      <c r="V16" s="692" t="str">
        <f ca="1">IF(AND('Riesgos de gestión'!$H$28="Alta",'Riesgos de gestión'!$L$28="Moderado"),CONCATENATE("R",'Riesgos de gestión'!$A$28),"")</f>
        <v/>
      </c>
      <c r="W16" s="632"/>
      <c r="X16" s="687" t="str">
        <f ca="1">IF(AND('Riesgos de gestión'!$H$34="Alta",'Riesgos de gestión'!$L$34="Moderado"),CONCATENATE("R",'Riesgos de gestión'!$A$34),"")</f>
        <v/>
      </c>
      <c r="Y16" s="632"/>
      <c r="Z16" s="687" t="str">
        <f ca="1">IF(AND('Riesgos de gestión'!$H$40="Alta",'Riesgos de gestión'!$L$40="Moderado"),CONCATENATE("R",'Riesgos de gestión'!$A$40),"")</f>
        <v/>
      </c>
      <c r="AA16" s="647"/>
      <c r="AB16" s="692" t="str">
        <f ca="1">IF(AND('Riesgos de gestión'!$H$28="Alta",'Riesgos de gestión'!$L$28="Mayor"),CONCATENATE("R",'Riesgos de gestión'!$A$28),"")</f>
        <v/>
      </c>
      <c r="AC16" s="632"/>
      <c r="AD16" s="687" t="str">
        <f ca="1">IF(AND('Riesgos de gestión'!$H$34="Alta",'Riesgos de gestión'!$L$34="Mayor"),CONCATENATE("R",'Riesgos de gestión'!$A$34),"")</f>
        <v/>
      </c>
      <c r="AE16" s="632"/>
      <c r="AF16" s="687" t="str">
        <f ca="1">IF(AND('Riesgos de gestión'!$H$40="Alta",'Riesgos de gestión'!$L$40="Mayor"),CONCATENATE("R",'Riesgos de gestión'!$A$40),"")</f>
        <v/>
      </c>
      <c r="AG16" s="647"/>
      <c r="AH16" s="688" t="str">
        <f ca="1">IF(AND('Riesgos de gestión'!$H$28="Alta",'Riesgos de gestión'!$L$28="Catastrófico"),CONCATENATE("R",'Riesgos de gestión'!$A$28),"")</f>
        <v/>
      </c>
      <c r="AI16" s="632"/>
      <c r="AJ16" s="689" t="str">
        <f ca="1">IF(AND('Riesgos de gestión'!$H$34="Alta",'Riesgos de gestión'!$L$34="Catastrófico"),CONCATENATE("R",'Riesgos de gestión'!$A$34),"")</f>
        <v/>
      </c>
      <c r="AK16" s="632"/>
      <c r="AL16" s="689" t="str">
        <f ca="1">IF(AND('Riesgos de gestión'!$H$40="Alta",'Riesgos de gestión'!$L$40="Catastrófico"),CONCATENATE("R",'Riesgos de gestión'!$A$40),"")</f>
        <v/>
      </c>
      <c r="AM16" s="647"/>
      <c r="AN16" s="28"/>
      <c r="AO16" s="673"/>
      <c r="AP16" s="383"/>
      <c r="AQ16" s="383"/>
      <c r="AR16" s="383"/>
      <c r="AS16" s="383"/>
      <c r="AT16" s="674"/>
      <c r="AU16" s="28"/>
      <c r="AV16" s="28"/>
      <c r="AW16" s="28"/>
      <c r="AX16" s="28"/>
      <c r="AY16" s="28"/>
      <c r="AZ16" s="28"/>
      <c r="BA16" s="28"/>
      <c r="BB16" s="28"/>
      <c r="BC16" s="28"/>
      <c r="BD16" s="28"/>
      <c r="BE16" s="28"/>
      <c r="BF16" s="28"/>
      <c r="BG16" s="28"/>
      <c r="BH16" s="28"/>
      <c r="BI16" s="28"/>
    </row>
    <row r="17" spans="1:61" ht="15" customHeight="1" x14ac:dyDescent="0.25">
      <c r="A17" s="28"/>
      <c r="B17" s="659"/>
      <c r="C17" s="383"/>
      <c r="D17" s="384"/>
      <c r="E17" s="382"/>
      <c r="F17" s="383"/>
      <c r="G17" s="383"/>
      <c r="H17" s="383"/>
      <c r="I17" s="383"/>
      <c r="J17" s="643"/>
      <c r="K17" s="640"/>
      <c r="L17" s="639"/>
      <c r="M17" s="640"/>
      <c r="N17" s="639"/>
      <c r="O17" s="641"/>
      <c r="P17" s="643"/>
      <c r="Q17" s="640"/>
      <c r="R17" s="639"/>
      <c r="S17" s="640"/>
      <c r="T17" s="639"/>
      <c r="U17" s="641"/>
      <c r="V17" s="643"/>
      <c r="W17" s="640"/>
      <c r="X17" s="639"/>
      <c r="Y17" s="640"/>
      <c r="Z17" s="639"/>
      <c r="AA17" s="641"/>
      <c r="AB17" s="643"/>
      <c r="AC17" s="640"/>
      <c r="AD17" s="639"/>
      <c r="AE17" s="640"/>
      <c r="AF17" s="639"/>
      <c r="AG17" s="641"/>
      <c r="AH17" s="643"/>
      <c r="AI17" s="640"/>
      <c r="AJ17" s="639"/>
      <c r="AK17" s="640"/>
      <c r="AL17" s="639"/>
      <c r="AM17" s="641"/>
      <c r="AN17" s="28"/>
      <c r="AO17" s="673"/>
      <c r="AP17" s="383"/>
      <c r="AQ17" s="383"/>
      <c r="AR17" s="383"/>
      <c r="AS17" s="383"/>
      <c r="AT17" s="674"/>
      <c r="AU17" s="28"/>
      <c r="AV17" s="28"/>
      <c r="AW17" s="28"/>
      <c r="AX17" s="28"/>
      <c r="AY17" s="28"/>
      <c r="AZ17" s="28"/>
      <c r="BA17" s="28"/>
      <c r="BB17" s="28"/>
      <c r="BC17" s="28"/>
      <c r="BD17" s="28"/>
      <c r="BE17" s="28"/>
      <c r="BF17" s="28"/>
      <c r="BG17" s="28"/>
      <c r="BH17" s="28"/>
      <c r="BI17" s="28"/>
    </row>
    <row r="18" spans="1:61" ht="15" customHeight="1" x14ac:dyDescent="0.25">
      <c r="A18" s="28"/>
      <c r="B18" s="659"/>
      <c r="C18" s="383"/>
      <c r="D18" s="384"/>
      <c r="E18" s="382"/>
      <c r="F18" s="383"/>
      <c r="G18" s="383"/>
      <c r="H18" s="383"/>
      <c r="I18" s="383"/>
      <c r="J18" s="699" t="str">
        <f ca="1">IF(AND('Riesgos de gestión'!$H$46="Alta",'Riesgos de gestión'!$L$46="Leve"),CONCATENATE("R",'Riesgos de gestión'!$A$46),"")</f>
        <v/>
      </c>
      <c r="K18" s="632"/>
      <c r="L18" s="698" t="str">
        <f ca="1">IF(AND('Riesgos de gestión'!$H$52="Alta",'Riesgos de gestión'!$L$52="Leve"),CONCATENATE("R",'Riesgos de gestión'!$A$52),"")</f>
        <v/>
      </c>
      <c r="M18" s="632"/>
      <c r="N18" s="698" t="str">
        <f ca="1">IF(AND('Riesgos de gestión'!$H$58="Alta",'Riesgos de gestión'!$L$58="Leve"),CONCATENATE("R",'Riesgos de gestión'!$A$58),"")</f>
        <v/>
      </c>
      <c r="O18" s="647"/>
      <c r="P18" s="699" t="str">
        <f ca="1">IF(AND('Riesgos de gestión'!$H$46="Alta",'Riesgos de gestión'!$L$46="Menor"),CONCATENATE("R",'Riesgos de gestión'!$A$46),"")</f>
        <v/>
      </c>
      <c r="Q18" s="632"/>
      <c r="R18" s="698" t="str">
        <f ca="1">IF(AND('Riesgos de gestión'!$H$52="Alta",'Riesgos de gestión'!$L$52="Menor"),CONCATENATE("R",'Riesgos de gestión'!$A$52),"")</f>
        <v/>
      </c>
      <c r="S18" s="632"/>
      <c r="T18" s="698" t="str">
        <f ca="1">IF(AND('Riesgos de gestión'!$H$58="Alta",'Riesgos de gestión'!$L$58="Menor"),CONCATENATE("R",'Riesgos de gestión'!$A$58),"")</f>
        <v/>
      </c>
      <c r="U18" s="647"/>
      <c r="V18" s="692" t="str">
        <f ca="1">IF(AND('Riesgos de gestión'!$H$46="Alta",'Riesgos de gestión'!$L$46="Moderado"),CONCATENATE("R",'Riesgos de gestión'!$A$46),"")</f>
        <v/>
      </c>
      <c r="W18" s="632"/>
      <c r="X18" s="687" t="str">
        <f ca="1">IF(AND('Riesgos de gestión'!$H$52="Alta",'Riesgos de gestión'!$L$52="Moderado"),CONCATENATE("R",'Riesgos de gestión'!$A$52),"")</f>
        <v/>
      </c>
      <c r="Y18" s="632"/>
      <c r="Z18" s="687" t="str">
        <f ca="1">IF(AND('Riesgos de gestión'!$H$58="Alta",'Riesgos de gestión'!$L$58="Moderado"),CONCATENATE("R",'Riesgos de gestión'!$A$58),"")</f>
        <v/>
      </c>
      <c r="AA18" s="647"/>
      <c r="AB18" s="692" t="str">
        <f ca="1">IF(AND('Riesgos de gestión'!$H$46="Alta",'Riesgos de gestión'!$L$46="Mayor"),CONCATENATE("R",'Riesgos de gestión'!$A$46),"")</f>
        <v/>
      </c>
      <c r="AC18" s="632"/>
      <c r="AD18" s="687" t="str">
        <f ca="1">IF(AND('Riesgos de gestión'!$H$52="Alta",'Riesgos de gestión'!$L$52="Mayor"),CONCATENATE("R",'Riesgos de gestión'!$A$52),"")</f>
        <v/>
      </c>
      <c r="AE18" s="632"/>
      <c r="AF18" s="687" t="str">
        <f ca="1">IF(AND('Riesgos de gestión'!$H$58="Alta",'Riesgos de gestión'!$L$58="Mayor"),CONCATENATE("R",'Riesgos de gestión'!$A$58),"")</f>
        <v/>
      </c>
      <c r="AG18" s="647"/>
      <c r="AH18" s="688" t="str">
        <f ca="1">IF(AND('Riesgos de gestión'!$H$46="Alta",'Riesgos de gestión'!$L$46="Catastrófico"),CONCATENATE("R",'Riesgos de gestión'!$A$46),"")</f>
        <v/>
      </c>
      <c r="AI18" s="632"/>
      <c r="AJ18" s="689" t="str">
        <f ca="1">IF(AND('Riesgos de gestión'!$H$52="Alta",'Riesgos de gestión'!$L$52="Catastrófico"),CONCATENATE("R",'Riesgos de gestión'!$A$52),"")</f>
        <v/>
      </c>
      <c r="AK18" s="632"/>
      <c r="AL18" s="689" t="str">
        <f ca="1">IF(AND('Riesgos de gestión'!$H$58="Alta",'Riesgos de gestión'!$L$58="Catastrófico"),CONCATENATE("R",'Riesgos de gestión'!$A$58),"")</f>
        <v/>
      </c>
      <c r="AM18" s="647"/>
      <c r="AN18" s="28"/>
      <c r="AO18" s="673"/>
      <c r="AP18" s="383"/>
      <c r="AQ18" s="383"/>
      <c r="AR18" s="383"/>
      <c r="AS18" s="383"/>
      <c r="AT18" s="674"/>
      <c r="AU18" s="28"/>
      <c r="AV18" s="28"/>
      <c r="AW18" s="28"/>
      <c r="AX18" s="28"/>
      <c r="AY18" s="28"/>
      <c r="AZ18" s="28"/>
      <c r="BA18" s="28"/>
      <c r="BB18" s="28"/>
      <c r="BC18" s="28"/>
      <c r="BD18" s="28"/>
      <c r="BE18" s="28"/>
      <c r="BF18" s="28"/>
      <c r="BG18" s="28"/>
      <c r="BH18" s="28"/>
      <c r="BI18" s="28"/>
    </row>
    <row r="19" spans="1:61" ht="15" customHeight="1" x14ac:dyDescent="0.25">
      <c r="A19" s="28"/>
      <c r="B19" s="659"/>
      <c r="C19" s="383"/>
      <c r="D19" s="384"/>
      <c r="E19" s="382"/>
      <c r="F19" s="383"/>
      <c r="G19" s="383"/>
      <c r="H19" s="383"/>
      <c r="I19" s="383"/>
      <c r="J19" s="643"/>
      <c r="K19" s="640"/>
      <c r="L19" s="639"/>
      <c r="M19" s="640"/>
      <c r="N19" s="639"/>
      <c r="O19" s="641"/>
      <c r="P19" s="643"/>
      <c r="Q19" s="640"/>
      <c r="R19" s="639"/>
      <c r="S19" s="640"/>
      <c r="T19" s="639"/>
      <c r="U19" s="641"/>
      <c r="V19" s="643"/>
      <c r="W19" s="640"/>
      <c r="X19" s="639"/>
      <c r="Y19" s="640"/>
      <c r="Z19" s="639"/>
      <c r="AA19" s="641"/>
      <c r="AB19" s="643"/>
      <c r="AC19" s="640"/>
      <c r="AD19" s="639"/>
      <c r="AE19" s="640"/>
      <c r="AF19" s="639"/>
      <c r="AG19" s="641"/>
      <c r="AH19" s="643"/>
      <c r="AI19" s="640"/>
      <c r="AJ19" s="639"/>
      <c r="AK19" s="640"/>
      <c r="AL19" s="639"/>
      <c r="AM19" s="641"/>
      <c r="AN19" s="28"/>
      <c r="AO19" s="673"/>
      <c r="AP19" s="383"/>
      <c r="AQ19" s="383"/>
      <c r="AR19" s="383"/>
      <c r="AS19" s="383"/>
      <c r="AT19" s="674"/>
      <c r="AU19" s="28"/>
      <c r="AV19" s="28"/>
      <c r="AW19" s="28"/>
      <c r="AX19" s="28"/>
      <c r="AY19" s="28"/>
      <c r="AZ19" s="28"/>
      <c r="BA19" s="28"/>
      <c r="BB19" s="28"/>
      <c r="BC19" s="28"/>
      <c r="BD19" s="28"/>
      <c r="BE19" s="28"/>
      <c r="BF19" s="28"/>
      <c r="BG19" s="28"/>
      <c r="BH19" s="28"/>
      <c r="BI19" s="28"/>
    </row>
    <row r="20" spans="1:61" ht="15" customHeight="1" x14ac:dyDescent="0.25">
      <c r="A20" s="28"/>
      <c r="B20" s="659"/>
      <c r="C20" s="383"/>
      <c r="D20" s="384"/>
      <c r="E20" s="382"/>
      <c r="F20" s="383"/>
      <c r="G20" s="383"/>
      <c r="H20" s="383"/>
      <c r="I20" s="383"/>
      <c r="J20" s="699" t="str">
        <f ca="1">IF(AND('Riesgos de gestión'!$H$64="Alta",'Riesgos de gestión'!$L$64="Leve"),CONCATENATE("R",'Riesgos de gestión'!$A$64),"")</f>
        <v/>
      </c>
      <c r="K20" s="632"/>
      <c r="L20" s="698" t="str">
        <f>IF(AND('Riesgos de gestión'!$H$70="Alta",'Riesgos de gestión'!$L$70="Leve"),CONCATENATE("R",'Riesgos de gestión'!$A$70),"")</f>
        <v/>
      </c>
      <c r="M20" s="632"/>
      <c r="N20" s="698" t="str">
        <f>IF(AND('Riesgos de gestión'!$H$76="Alta",'Riesgos de gestión'!$L$76="Leve"),CONCATENATE("R",'Riesgos de gestión'!$A$76),"")</f>
        <v/>
      </c>
      <c r="O20" s="647"/>
      <c r="P20" s="699" t="str">
        <f ca="1">IF(AND('Riesgos de gestión'!$H$64="Alta",'Riesgos de gestión'!$L$64="Menor"),CONCATENATE("R",'Riesgos de gestión'!$A$64),"")</f>
        <v/>
      </c>
      <c r="Q20" s="632"/>
      <c r="R20" s="698" t="str">
        <f>IF(AND('Riesgos de gestión'!$H$70="Alta",'Riesgos de gestión'!$L$70="Menor"),CONCATENATE("R",'Riesgos de gestión'!$A$70),"")</f>
        <v/>
      </c>
      <c r="S20" s="632"/>
      <c r="T20" s="698" t="str">
        <f>IF(AND('Riesgos de gestión'!$H$76="Alta",'Riesgos de gestión'!$L$76="Menor"),CONCATENATE("R",'Riesgos de gestión'!$A$76),"")</f>
        <v/>
      </c>
      <c r="U20" s="647"/>
      <c r="V20" s="692" t="str">
        <f ca="1">IF(AND('Riesgos de gestión'!$H$64="Alta",'Riesgos de gestión'!$L$64="Moderado"),CONCATENATE("R",'Riesgos de gestión'!$A$64),"")</f>
        <v/>
      </c>
      <c r="W20" s="632"/>
      <c r="X20" s="687" t="str">
        <f>IF(AND('Riesgos de gestión'!$H$70="Alta",'Riesgos de gestión'!$L$70="Moderado"),CONCATENATE("R",'Riesgos de gestión'!$A$70),"")</f>
        <v/>
      </c>
      <c r="Y20" s="632"/>
      <c r="Z20" s="687" t="str">
        <f>IF(AND('Riesgos de gestión'!$H$76="Alta",'Riesgos de gestión'!$L$76="Moderado"),CONCATENATE("R",'Riesgos de gestión'!$A$76),"")</f>
        <v/>
      </c>
      <c r="AA20" s="647"/>
      <c r="AB20" s="692" t="str">
        <f ca="1">IF(AND('Riesgos de gestión'!$H$64="Alta",'Riesgos de gestión'!$L$64="Mayor"),CONCATENATE("R",'Riesgos de gestión'!$A$64),"")</f>
        <v/>
      </c>
      <c r="AC20" s="632"/>
      <c r="AD20" s="687" t="str">
        <f>IF(AND('Riesgos de gestión'!$H$70="Alta",'Riesgos de gestión'!$L$70="Mayor"),CONCATENATE("R",'Riesgos de gestión'!$A$70),"")</f>
        <v/>
      </c>
      <c r="AE20" s="632"/>
      <c r="AF20" s="687" t="str">
        <f>IF(AND('Riesgos de gestión'!$H$76="Alta",'Riesgos de gestión'!$L$76="Mayor"),CONCATENATE("R",'Riesgos de gestión'!$A$76),"")</f>
        <v/>
      </c>
      <c r="AG20" s="647"/>
      <c r="AH20" s="688" t="str">
        <f ca="1">IF(AND('Riesgos de gestión'!$H$64="Alta",'Riesgos de gestión'!$L$64="Catastrófico"),CONCATENATE("R",'Riesgos de gestión'!$A$64),"")</f>
        <v/>
      </c>
      <c r="AI20" s="632"/>
      <c r="AJ20" s="689" t="str">
        <f>IF(AND('Riesgos de gestión'!$H$70="Alta",'Riesgos de gestión'!$L$70="Catastrófico"),CONCATENATE("R",'Riesgos de gestión'!$A$70),"")</f>
        <v/>
      </c>
      <c r="AK20" s="632"/>
      <c r="AL20" s="689" t="str">
        <f>IF(AND('Riesgos de gestión'!$H$76="Alta",'Riesgos de gestión'!$L$76="Catastrófico"),CONCATENATE("R",'Riesgos de gestión'!$A$76),"")</f>
        <v/>
      </c>
      <c r="AM20" s="647"/>
      <c r="AN20" s="28"/>
      <c r="AO20" s="673"/>
      <c r="AP20" s="383"/>
      <c r="AQ20" s="383"/>
      <c r="AR20" s="383"/>
      <c r="AS20" s="383"/>
      <c r="AT20" s="674"/>
      <c r="AU20" s="28"/>
      <c r="AV20" s="28"/>
      <c r="AW20" s="28"/>
      <c r="AX20" s="28"/>
      <c r="AY20" s="28"/>
      <c r="AZ20" s="28"/>
      <c r="BA20" s="28"/>
      <c r="BB20" s="28"/>
      <c r="BC20" s="28"/>
      <c r="BD20" s="28"/>
      <c r="BE20" s="28"/>
      <c r="BF20" s="28"/>
      <c r="BG20" s="28"/>
      <c r="BH20" s="28"/>
      <c r="BI20" s="28"/>
    </row>
    <row r="21" spans="1:61" ht="15.75" customHeight="1" x14ac:dyDescent="0.25">
      <c r="A21" s="28"/>
      <c r="B21" s="659"/>
      <c r="C21" s="383"/>
      <c r="D21" s="384"/>
      <c r="E21" s="385"/>
      <c r="F21" s="386"/>
      <c r="G21" s="386"/>
      <c r="H21" s="386"/>
      <c r="I21" s="386"/>
      <c r="J21" s="385"/>
      <c r="K21" s="591"/>
      <c r="L21" s="650"/>
      <c r="M21" s="591"/>
      <c r="N21" s="650"/>
      <c r="O21" s="387"/>
      <c r="P21" s="385"/>
      <c r="Q21" s="591"/>
      <c r="R21" s="650"/>
      <c r="S21" s="591"/>
      <c r="T21" s="650"/>
      <c r="U21" s="387"/>
      <c r="V21" s="385"/>
      <c r="W21" s="591"/>
      <c r="X21" s="650"/>
      <c r="Y21" s="591"/>
      <c r="Z21" s="650"/>
      <c r="AA21" s="387"/>
      <c r="AB21" s="385"/>
      <c r="AC21" s="591"/>
      <c r="AD21" s="650"/>
      <c r="AE21" s="591"/>
      <c r="AF21" s="650"/>
      <c r="AG21" s="387"/>
      <c r="AH21" s="385"/>
      <c r="AI21" s="591"/>
      <c r="AJ21" s="650"/>
      <c r="AK21" s="591"/>
      <c r="AL21" s="650"/>
      <c r="AM21" s="387"/>
      <c r="AN21" s="28"/>
      <c r="AO21" s="675"/>
      <c r="AP21" s="676"/>
      <c r="AQ21" s="676"/>
      <c r="AR21" s="676"/>
      <c r="AS21" s="676"/>
      <c r="AT21" s="677"/>
      <c r="AU21" s="28"/>
      <c r="AV21" s="28"/>
      <c r="AW21" s="28"/>
      <c r="AX21" s="28"/>
      <c r="AY21" s="28"/>
      <c r="AZ21" s="28"/>
      <c r="BA21" s="28"/>
      <c r="BB21" s="28"/>
      <c r="BC21" s="28"/>
      <c r="BD21" s="28"/>
      <c r="BE21" s="28"/>
      <c r="BF21" s="28"/>
      <c r="BG21" s="28"/>
      <c r="BH21" s="28"/>
      <c r="BI21" s="28"/>
    </row>
    <row r="22" spans="1:61" ht="15.75" customHeight="1" x14ac:dyDescent="0.25">
      <c r="A22" s="28"/>
      <c r="B22" s="659"/>
      <c r="C22" s="383"/>
      <c r="D22" s="384"/>
      <c r="E22" s="704" t="s">
        <v>533</v>
      </c>
      <c r="F22" s="380"/>
      <c r="G22" s="380"/>
      <c r="H22" s="380"/>
      <c r="I22" s="381"/>
      <c r="J22" s="695" t="str">
        <f ca="1">IF(AND('Riesgos de gestión'!$H$10="Media",'Riesgos de gestión'!$L$10="Leve"),CONCATENATE("R",'Riesgos de gestión'!$A$10),"")</f>
        <v/>
      </c>
      <c r="K22" s="590"/>
      <c r="L22" s="694" t="str">
        <f ca="1">IF(AND('Riesgos de gestión'!$H$16="Media",'Riesgos de gestión'!$L$16="Leve"),CONCATENATE("R",'Riesgos de gestión'!$A$16),"")</f>
        <v/>
      </c>
      <c r="M22" s="590"/>
      <c r="N22" s="694" t="str">
        <f ca="1">IF(AND('Riesgos de gestión'!$H$22="Media",'Riesgos de gestión'!$L$22="Leve"),CONCATENATE("R",'Riesgos de gestión'!$A$22),"")</f>
        <v/>
      </c>
      <c r="O22" s="381"/>
      <c r="P22" s="695" t="str">
        <f ca="1">IF(AND('Riesgos de gestión'!$H$10="Media",'Riesgos de gestión'!$L$10="Menor"),CONCATENATE("R",'Riesgos de gestión'!$A$10),"")</f>
        <v/>
      </c>
      <c r="Q22" s="590"/>
      <c r="R22" s="694" t="str">
        <f ca="1">IF(AND('Riesgos de gestión'!$H$16="Media",'Riesgos de gestión'!$L$16="Menor"),CONCATENATE("R",'Riesgos de gestión'!$A$16),"")</f>
        <v/>
      </c>
      <c r="S22" s="590"/>
      <c r="T22" s="694" t="str">
        <f ca="1">IF(AND('Riesgos de gestión'!$H$22="Media",'Riesgos de gestión'!$L$22="Menor"),CONCATENATE("R",'Riesgos de gestión'!$A$22),"")</f>
        <v/>
      </c>
      <c r="U22" s="381"/>
      <c r="V22" s="695" t="str">
        <f ca="1">IF(AND('Riesgos de gestión'!$H$10="Media",'Riesgos de gestión'!$L$10="Moderado"),CONCATENATE("R",'Riesgos de gestión'!$A$10),"")</f>
        <v/>
      </c>
      <c r="W22" s="590"/>
      <c r="X22" s="694" t="str">
        <f ca="1">IF(AND('Riesgos de gestión'!$H$16="Media",'Riesgos de gestión'!$L$16="Moderado"),CONCATENATE("R",'Riesgos de gestión'!$A$16),"")</f>
        <v/>
      </c>
      <c r="Y22" s="590"/>
      <c r="Z22" s="694" t="str">
        <f ca="1">IF(AND('Riesgos de gestión'!$H$22="Media",'Riesgos de gestión'!$L$22="Moderado"),CONCATENATE("R",'Riesgos de gestión'!$A$22),"")</f>
        <v/>
      </c>
      <c r="AA22" s="381"/>
      <c r="AB22" s="690" t="str">
        <f ca="1">IF(AND('Riesgos de gestión'!$H$10="Media",'Riesgos de gestión'!$L$10="Mayor"),CONCATENATE("R",'Riesgos de gestión'!$A$10),"")</f>
        <v/>
      </c>
      <c r="AC22" s="590"/>
      <c r="AD22" s="691" t="str">
        <f ca="1">IF(AND('Riesgos de gestión'!$H$16="Media",'Riesgos de gestión'!$L$16="Mayor"),CONCATENATE("R",'Riesgos de gestión'!$A$16),"")</f>
        <v/>
      </c>
      <c r="AE22" s="590"/>
      <c r="AF22" s="691" t="str">
        <f ca="1">IF(AND('Riesgos de gestión'!$H$22="Media",'Riesgos de gestión'!$L$22="Mayor"),CONCATENATE("R",'Riesgos de gestión'!$A$22),"")</f>
        <v/>
      </c>
      <c r="AG22" s="381"/>
      <c r="AH22" s="696" t="str">
        <f ca="1">IF(AND('Riesgos de gestión'!$H$10="Media",'Riesgos de gestión'!$L$10="Catastrófico"),CONCATENATE("R",'Riesgos de gestión'!$A$10),"")</f>
        <v/>
      </c>
      <c r="AI22" s="590"/>
      <c r="AJ22" s="693" t="str">
        <f ca="1">IF(AND('Riesgos de gestión'!$H$16="Media",'Riesgos de gestión'!$L$16="Catastrófico"),CONCATENATE("R",'Riesgos de gestión'!$A$16),"")</f>
        <v/>
      </c>
      <c r="AK22" s="590"/>
      <c r="AL22" s="693" t="str">
        <f ca="1">IF(AND('Riesgos de gestión'!$H$22="Media",'Riesgos de gestión'!$L$22="Catastrófico"),CONCATENATE("R",'Riesgos de gestión'!$A$22),"")</f>
        <v/>
      </c>
      <c r="AM22" s="381"/>
      <c r="AN22" s="28"/>
      <c r="AO22" s="702" t="s">
        <v>534</v>
      </c>
      <c r="AP22" s="671"/>
      <c r="AQ22" s="671"/>
      <c r="AR22" s="671"/>
      <c r="AS22" s="671"/>
      <c r="AT22" s="672"/>
      <c r="AU22" s="28"/>
      <c r="AV22" s="28"/>
      <c r="AW22" s="28"/>
      <c r="AX22" s="28"/>
      <c r="AY22" s="28"/>
      <c r="AZ22" s="28"/>
      <c r="BA22" s="28"/>
      <c r="BB22" s="28"/>
      <c r="BC22" s="28"/>
      <c r="BD22" s="28"/>
      <c r="BE22" s="28"/>
      <c r="BF22" s="28"/>
      <c r="BG22" s="28"/>
      <c r="BH22" s="28"/>
      <c r="BI22" s="28"/>
    </row>
    <row r="23" spans="1:61" ht="15.75" customHeight="1" x14ac:dyDescent="0.25">
      <c r="A23" s="28"/>
      <c r="B23" s="659"/>
      <c r="C23" s="383"/>
      <c r="D23" s="384"/>
      <c r="E23" s="382"/>
      <c r="F23" s="383"/>
      <c r="G23" s="383"/>
      <c r="H23" s="383"/>
      <c r="I23" s="384"/>
      <c r="J23" s="643"/>
      <c r="K23" s="640"/>
      <c r="L23" s="639"/>
      <c r="M23" s="640"/>
      <c r="N23" s="639"/>
      <c r="O23" s="641"/>
      <c r="P23" s="643"/>
      <c r="Q23" s="640"/>
      <c r="R23" s="639"/>
      <c r="S23" s="640"/>
      <c r="T23" s="639"/>
      <c r="U23" s="641"/>
      <c r="V23" s="643"/>
      <c r="W23" s="640"/>
      <c r="X23" s="639"/>
      <c r="Y23" s="640"/>
      <c r="Z23" s="639"/>
      <c r="AA23" s="641"/>
      <c r="AB23" s="643"/>
      <c r="AC23" s="640"/>
      <c r="AD23" s="639"/>
      <c r="AE23" s="640"/>
      <c r="AF23" s="639"/>
      <c r="AG23" s="641"/>
      <c r="AH23" s="643"/>
      <c r="AI23" s="640"/>
      <c r="AJ23" s="639"/>
      <c r="AK23" s="640"/>
      <c r="AL23" s="639"/>
      <c r="AM23" s="641"/>
      <c r="AN23" s="28"/>
      <c r="AO23" s="673"/>
      <c r="AP23" s="383"/>
      <c r="AQ23" s="383"/>
      <c r="AR23" s="383"/>
      <c r="AS23" s="383"/>
      <c r="AT23" s="674"/>
      <c r="AU23" s="28"/>
      <c r="AV23" s="28"/>
      <c r="AW23" s="28"/>
      <c r="AX23" s="28"/>
      <c r="AY23" s="28"/>
      <c r="AZ23" s="28"/>
      <c r="BA23" s="28"/>
      <c r="BB23" s="28"/>
      <c r="BC23" s="28"/>
      <c r="BD23" s="28"/>
      <c r="BE23" s="28"/>
      <c r="BF23" s="28"/>
      <c r="BG23" s="28"/>
      <c r="BH23" s="28"/>
      <c r="BI23" s="28"/>
    </row>
    <row r="24" spans="1:61" ht="15.75" customHeight="1" x14ac:dyDescent="0.25">
      <c r="A24" s="28"/>
      <c r="B24" s="659"/>
      <c r="C24" s="383"/>
      <c r="D24" s="384"/>
      <c r="E24" s="382"/>
      <c r="F24" s="383"/>
      <c r="G24" s="383"/>
      <c r="H24" s="383"/>
      <c r="I24" s="384"/>
      <c r="J24" s="699" t="str">
        <f ca="1">IF(AND('Riesgos de gestión'!$H$28="Media",'Riesgos de gestión'!$L$28="Leve"),CONCATENATE("R",'Riesgos de gestión'!$A$28),"")</f>
        <v/>
      </c>
      <c r="K24" s="632"/>
      <c r="L24" s="698" t="str">
        <f ca="1">IF(AND('Riesgos de gestión'!$H$34="Media",'Riesgos de gestión'!$L$34="Leve"),CONCATENATE("R",'Riesgos de gestión'!$A$34),"")</f>
        <v/>
      </c>
      <c r="M24" s="632"/>
      <c r="N24" s="698" t="str">
        <f ca="1">IF(AND('Riesgos de gestión'!$H$40="Media",'Riesgos de gestión'!$L$40="Leve"),CONCATENATE("R",'Riesgos de gestión'!$A$40),"")</f>
        <v/>
      </c>
      <c r="O24" s="647"/>
      <c r="P24" s="699" t="str">
        <f ca="1">IF(AND('Riesgos de gestión'!$H$28="Media",'Riesgos de gestión'!$L$28="Menor"),CONCATENATE("R",'Riesgos de gestión'!$A$28),"")</f>
        <v/>
      </c>
      <c r="Q24" s="632"/>
      <c r="R24" s="698" t="str">
        <f ca="1">IF(AND('Riesgos de gestión'!$H$34="Media",'Riesgos de gestión'!$L$34="Menor"),CONCATENATE("R",'Riesgos de gestión'!$A$34),"")</f>
        <v/>
      </c>
      <c r="S24" s="632"/>
      <c r="T24" s="698" t="str">
        <f ca="1">IF(AND('Riesgos de gestión'!$H$40="Media",'Riesgos de gestión'!$L$40="Menor"),CONCATENATE("R",'Riesgos de gestión'!$A$40),"")</f>
        <v/>
      </c>
      <c r="U24" s="647"/>
      <c r="V24" s="699" t="str">
        <f ca="1">IF(AND('Riesgos de gestión'!$H$28="Media",'Riesgos de gestión'!$L$28="Moderado"),CONCATENATE("R",'Riesgos de gestión'!$A$28),"")</f>
        <v/>
      </c>
      <c r="W24" s="632"/>
      <c r="X24" s="698" t="str">
        <f ca="1">IF(AND('Riesgos de gestión'!$H$34="Media",'Riesgos de gestión'!$L$34="Moderado"),CONCATENATE("R",'Riesgos de gestión'!$A$34),"")</f>
        <v/>
      </c>
      <c r="Y24" s="632"/>
      <c r="Z24" s="698" t="str">
        <f ca="1">IF(AND('Riesgos de gestión'!$H$40="Media",'Riesgos de gestión'!$L$40="Moderado"),CONCATENATE("R",'Riesgos de gestión'!$A$40),"")</f>
        <v/>
      </c>
      <c r="AA24" s="647"/>
      <c r="AB24" s="692" t="str">
        <f ca="1">IF(AND('Riesgos de gestión'!$H$28="Media",'Riesgos de gestión'!$L$28="Mayor"),CONCATENATE("R",'Riesgos de gestión'!$A$28),"")</f>
        <v/>
      </c>
      <c r="AC24" s="632"/>
      <c r="AD24" s="687" t="str">
        <f ca="1">IF(AND('Riesgos de gestión'!$H$34="Media",'Riesgos de gestión'!$L$34="Mayor"),CONCATENATE("R",'Riesgos de gestión'!$A$34),"")</f>
        <v/>
      </c>
      <c r="AE24" s="632"/>
      <c r="AF24" s="687" t="str">
        <f ca="1">IF(AND('Riesgos de gestión'!$H$40="Media",'Riesgos de gestión'!$L$40="Mayor"),CONCATENATE("R",'Riesgos de gestión'!$A$40),"")</f>
        <v/>
      </c>
      <c r="AG24" s="647"/>
      <c r="AH24" s="688" t="str">
        <f ca="1">IF(AND('Riesgos de gestión'!$H$28="Media",'Riesgos de gestión'!$L$28="Catastrófico"),CONCATENATE("R",'Riesgos de gestión'!$A$28),"")</f>
        <v/>
      </c>
      <c r="AI24" s="632"/>
      <c r="AJ24" s="689" t="str">
        <f ca="1">IF(AND('Riesgos de gestión'!$H$34="Media",'Riesgos de gestión'!$L$34="Catastrófico"),CONCATENATE("R",'Riesgos de gestión'!$A$34),"")</f>
        <v/>
      </c>
      <c r="AK24" s="632"/>
      <c r="AL24" s="689" t="str">
        <f ca="1">IF(AND('Riesgos de gestión'!$H$40="Media",'Riesgos de gestión'!$L$40="Catastrófico"),CONCATENATE("R",'Riesgos de gestión'!$A$40),"")</f>
        <v/>
      </c>
      <c r="AM24" s="647"/>
      <c r="AN24" s="28"/>
      <c r="AO24" s="673"/>
      <c r="AP24" s="383"/>
      <c r="AQ24" s="383"/>
      <c r="AR24" s="383"/>
      <c r="AS24" s="383"/>
      <c r="AT24" s="674"/>
      <c r="AU24" s="28"/>
      <c r="AV24" s="28"/>
      <c r="AW24" s="28"/>
      <c r="AX24" s="28"/>
      <c r="AY24" s="28"/>
      <c r="AZ24" s="28"/>
      <c r="BA24" s="28"/>
      <c r="BB24" s="28"/>
      <c r="BC24" s="28"/>
      <c r="BD24" s="28"/>
      <c r="BE24" s="28"/>
      <c r="BF24" s="28"/>
      <c r="BG24" s="28"/>
      <c r="BH24" s="28"/>
      <c r="BI24" s="28"/>
    </row>
    <row r="25" spans="1:61" ht="15.75" customHeight="1" x14ac:dyDescent="0.25">
      <c r="A25" s="28"/>
      <c r="B25" s="659"/>
      <c r="C25" s="383"/>
      <c r="D25" s="384"/>
      <c r="E25" s="382"/>
      <c r="F25" s="383"/>
      <c r="G25" s="383"/>
      <c r="H25" s="383"/>
      <c r="I25" s="384"/>
      <c r="J25" s="643"/>
      <c r="K25" s="640"/>
      <c r="L25" s="639"/>
      <c r="M25" s="640"/>
      <c r="N25" s="639"/>
      <c r="O25" s="641"/>
      <c r="P25" s="643"/>
      <c r="Q25" s="640"/>
      <c r="R25" s="639"/>
      <c r="S25" s="640"/>
      <c r="T25" s="639"/>
      <c r="U25" s="641"/>
      <c r="V25" s="643"/>
      <c r="W25" s="640"/>
      <c r="X25" s="639"/>
      <c r="Y25" s="640"/>
      <c r="Z25" s="639"/>
      <c r="AA25" s="641"/>
      <c r="AB25" s="643"/>
      <c r="AC25" s="640"/>
      <c r="AD25" s="639"/>
      <c r="AE25" s="640"/>
      <c r="AF25" s="639"/>
      <c r="AG25" s="641"/>
      <c r="AH25" s="643"/>
      <c r="AI25" s="640"/>
      <c r="AJ25" s="639"/>
      <c r="AK25" s="640"/>
      <c r="AL25" s="639"/>
      <c r="AM25" s="641"/>
      <c r="AN25" s="28"/>
      <c r="AO25" s="673"/>
      <c r="AP25" s="383"/>
      <c r="AQ25" s="383"/>
      <c r="AR25" s="383"/>
      <c r="AS25" s="383"/>
      <c r="AT25" s="674"/>
      <c r="AU25" s="28"/>
      <c r="AV25" s="28"/>
      <c r="AW25" s="28"/>
      <c r="AX25" s="28"/>
      <c r="AY25" s="28"/>
      <c r="AZ25" s="28"/>
      <c r="BA25" s="28"/>
      <c r="BB25" s="28"/>
      <c r="BC25" s="28"/>
      <c r="BD25" s="28"/>
      <c r="BE25" s="28"/>
      <c r="BF25" s="28"/>
      <c r="BG25" s="28"/>
      <c r="BH25" s="28"/>
      <c r="BI25" s="28"/>
    </row>
    <row r="26" spans="1:61" ht="15.75" customHeight="1" x14ac:dyDescent="0.25">
      <c r="A26" s="28"/>
      <c r="B26" s="659"/>
      <c r="C26" s="383"/>
      <c r="D26" s="384"/>
      <c r="E26" s="382"/>
      <c r="F26" s="383"/>
      <c r="G26" s="383"/>
      <c r="H26" s="383"/>
      <c r="I26" s="384"/>
      <c r="J26" s="699" t="str">
        <f ca="1">IF(AND('Riesgos de gestión'!$H$46="Media",'Riesgos de gestión'!$L$46="Leve"),CONCATENATE("R",'Riesgos de gestión'!$A$46),"")</f>
        <v/>
      </c>
      <c r="K26" s="632"/>
      <c r="L26" s="698" t="str">
        <f ca="1">IF(AND('Riesgos de gestión'!$H$52="Media",'Riesgos de gestión'!$L$52="Leve"),CONCATENATE("R",'Riesgos de gestión'!$A$52),"")</f>
        <v/>
      </c>
      <c r="M26" s="632"/>
      <c r="N26" s="698" t="str">
        <f ca="1">IF(AND('Riesgos de gestión'!$H$58="Media",'Riesgos de gestión'!$L$58="Leve"),CONCATENATE("R",'Riesgos de gestión'!$A$58),"")</f>
        <v/>
      </c>
      <c r="O26" s="647"/>
      <c r="P26" s="699" t="str">
        <f ca="1">IF(AND('Riesgos de gestión'!$H$46="Media",'Riesgos de gestión'!$L$46="Menor"),CONCATENATE("R",'Riesgos de gestión'!$A$46),"")</f>
        <v/>
      </c>
      <c r="Q26" s="632"/>
      <c r="R26" s="698" t="str">
        <f ca="1">IF(AND('Riesgos de gestión'!$H$52="Media",'Riesgos de gestión'!$L$52="Menor"),CONCATENATE("R",'Riesgos de gestión'!$A$52),"")</f>
        <v/>
      </c>
      <c r="S26" s="632"/>
      <c r="T26" s="698" t="str">
        <f ca="1">IF(AND('Riesgos de gestión'!$H$58="Media",'Riesgos de gestión'!$L$58="Menor"),CONCATENATE("R",'Riesgos de gestión'!$A$58),"")</f>
        <v/>
      </c>
      <c r="U26" s="647"/>
      <c r="V26" s="699" t="str">
        <f ca="1">IF(AND('Riesgos de gestión'!$H$46="Media",'Riesgos de gestión'!$L$46="Moderado"),CONCATENATE("R",'Riesgos de gestión'!$A$46),"")</f>
        <v/>
      </c>
      <c r="W26" s="632"/>
      <c r="X26" s="698" t="str">
        <f ca="1">IF(AND('Riesgos de gestión'!$H$52="Media",'Riesgos de gestión'!$L$52="Moderado"),CONCATENATE("R",'Riesgos de gestión'!$A$52),"")</f>
        <v/>
      </c>
      <c r="Y26" s="632"/>
      <c r="Z26" s="698" t="str">
        <f ca="1">IF(AND('Riesgos de gestión'!$H$58="Media",'Riesgos de gestión'!$L$58="Moderado"),CONCATENATE("R",'Riesgos de gestión'!$A$58),"")</f>
        <v/>
      </c>
      <c r="AA26" s="647"/>
      <c r="AB26" s="692" t="str">
        <f ca="1">IF(AND('Riesgos de gestión'!$H$46="Media",'Riesgos de gestión'!$L$46="Mayor"),CONCATENATE("R",'Riesgos de gestión'!$A$46),"")</f>
        <v/>
      </c>
      <c r="AC26" s="632"/>
      <c r="AD26" s="687" t="str">
        <f ca="1">IF(AND('Riesgos de gestión'!$H$52="Media",'Riesgos de gestión'!$L$52="Mayor"),CONCATENATE("R",'Riesgos de gestión'!$A$52),"")</f>
        <v/>
      </c>
      <c r="AE26" s="632"/>
      <c r="AF26" s="687" t="str">
        <f ca="1">IF(AND('Riesgos de gestión'!$H$58="Media",'Riesgos de gestión'!$L$58="Mayor"),CONCATENATE("R",'Riesgos de gestión'!$A$58),"")</f>
        <v/>
      </c>
      <c r="AG26" s="647"/>
      <c r="AH26" s="688" t="str">
        <f ca="1">IF(AND('Riesgos de gestión'!$H$46="Media",'Riesgos de gestión'!$L$46="Catastrófico"),CONCATENATE("R",'Riesgos de gestión'!$A$46),"")</f>
        <v/>
      </c>
      <c r="AI26" s="632"/>
      <c r="AJ26" s="689" t="str">
        <f ca="1">IF(AND('Riesgos de gestión'!$H$52="Media",'Riesgos de gestión'!$L$52="Catastrófico"),CONCATENATE("R",'Riesgos de gestión'!$A$52),"")</f>
        <v/>
      </c>
      <c r="AK26" s="632"/>
      <c r="AL26" s="689" t="str">
        <f ca="1">IF(AND('Riesgos de gestión'!$H$58="Media",'Riesgos de gestión'!$L$58="Catastrófico"),CONCATENATE("R",'Riesgos de gestión'!$A$58),"")</f>
        <v/>
      </c>
      <c r="AM26" s="647"/>
      <c r="AN26" s="28"/>
      <c r="AO26" s="673"/>
      <c r="AP26" s="383"/>
      <c r="AQ26" s="383"/>
      <c r="AR26" s="383"/>
      <c r="AS26" s="383"/>
      <c r="AT26" s="674"/>
      <c r="AU26" s="28"/>
      <c r="AV26" s="28"/>
      <c r="AW26" s="28"/>
      <c r="AX26" s="28"/>
      <c r="AY26" s="28"/>
      <c r="AZ26" s="28"/>
      <c r="BA26" s="28"/>
      <c r="BB26" s="28"/>
      <c r="BC26" s="28"/>
      <c r="BD26" s="28"/>
      <c r="BE26" s="28"/>
      <c r="BF26" s="28"/>
      <c r="BG26" s="28"/>
      <c r="BH26" s="28"/>
      <c r="BI26" s="28"/>
    </row>
    <row r="27" spans="1:61" ht="15.75" customHeight="1" x14ac:dyDescent="0.25">
      <c r="A27" s="28"/>
      <c r="B27" s="659"/>
      <c r="C27" s="383"/>
      <c r="D27" s="384"/>
      <c r="E27" s="382"/>
      <c r="F27" s="383"/>
      <c r="G27" s="383"/>
      <c r="H27" s="383"/>
      <c r="I27" s="384"/>
      <c r="J27" s="643"/>
      <c r="K27" s="640"/>
      <c r="L27" s="639"/>
      <c r="M27" s="640"/>
      <c r="N27" s="639"/>
      <c r="O27" s="641"/>
      <c r="P27" s="643"/>
      <c r="Q27" s="640"/>
      <c r="R27" s="639"/>
      <c r="S27" s="640"/>
      <c r="T27" s="639"/>
      <c r="U27" s="641"/>
      <c r="V27" s="643"/>
      <c r="W27" s="640"/>
      <c r="X27" s="639"/>
      <c r="Y27" s="640"/>
      <c r="Z27" s="639"/>
      <c r="AA27" s="641"/>
      <c r="AB27" s="643"/>
      <c r="AC27" s="640"/>
      <c r="AD27" s="639"/>
      <c r="AE27" s="640"/>
      <c r="AF27" s="639"/>
      <c r="AG27" s="641"/>
      <c r="AH27" s="643"/>
      <c r="AI27" s="640"/>
      <c r="AJ27" s="639"/>
      <c r="AK27" s="640"/>
      <c r="AL27" s="639"/>
      <c r="AM27" s="641"/>
      <c r="AN27" s="28"/>
      <c r="AO27" s="673"/>
      <c r="AP27" s="383"/>
      <c r="AQ27" s="383"/>
      <c r="AR27" s="383"/>
      <c r="AS27" s="383"/>
      <c r="AT27" s="674"/>
      <c r="AU27" s="28"/>
      <c r="AV27" s="28"/>
      <c r="AW27" s="28"/>
      <c r="AX27" s="28"/>
      <c r="AY27" s="28"/>
      <c r="AZ27" s="28"/>
      <c r="BA27" s="28"/>
      <c r="BB27" s="28"/>
      <c r="BC27" s="28"/>
      <c r="BD27" s="28"/>
      <c r="BE27" s="28"/>
      <c r="BF27" s="28"/>
      <c r="BG27" s="28"/>
      <c r="BH27" s="28"/>
      <c r="BI27" s="28"/>
    </row>
    <row r="28" spans="1:61" ht="15.75" customHeight="1" x14ac:dyDescent="0.25">
      <c r="A28" s="28"/>
      <c r="B28" s="659"/>
      <c r="C28" s="383"/>
      <c r="D28" s="384"/>
      <c r="E28" s="382"/>
      <c r="F28" s="383"/>
      <c r="G28" s="383"/>
      <c r="H28" s="383"/>
      <c r="I28" s="384"/>
      <c r="J28" s="699" t="str">
        <f ca="1">IF(AND('Riesgos de gestión'!$H$64="Media",'Riesgos de gestión'!$L$64="Leve"),CONCATENATE("R",'Riesgos de gestión'!$A$64),"")</f>
        <v/>
      </c>
      <c r="K28" s="632"/>
      <c r="L28" s="698" t="str">
        <f>IF(AND('Riesgos de gestión'!$H$70="Media",'Riesgos de gestión'!$L$70="Leve"),CONCATENATE("R",'Riesgos de gestión'!$A$70),"")</f>
        <v/>
      </c>
      <c r="M28" s="632"/>
      <c r="N28" s="698" t="str">
        <f>IF(AND('Riesgos de gestión'!$H$76="Media",'Riesgos de gestión'!$L$76="Leve"),CONCATENATE("R",'Riesgos de gestión'!$A$76),"")</f>
        <v/>
      </c>
      <c r="O28" s="647"/>
      <c r="P28" s="699" t="str">
        <f ca="1">IF(AND('Riesgos de gestión'!$H$64="Media",'Riesgos de gestión'!$L$64="Menor"),CONCATENATE("R",'Riesgos de gestión'!$A$64),"")</f>
        <v/>
      </c>
      <c r="Q28" s="632"/>
      <c r="R28" s="698" t="str">
        <f>IF(AND('Riesgos de gestión'!$H$70="Media",'Riesgos de gestión'!$L$70="Menor"),CONCATENATE("R",'Riesgos de gestión'!$A$70),"")</f>
        <v/>
      </c>
      <c r="S28" s="632"/>
      <c r="T28" s="698" t="str">
        <f>IF(AND('Riesgos de gestión'!$H$76="Media",'Riesgos de gestión'!$L$76="Menor"),CONCATENATE("R",'Riesgos de gestión'!$A$76),"")</f>
        <v/>
      </c>
      <c r="U28" s="647"/>
      <c r="V28" s="699" t="str">
        <f ca="1">IF(AND('Riesgos de gestión'!$H$64="Media",'Riesgos de gestión'!$L$64="Moderado"),CONCATENATE("R",'Riesgos de gestión'!$A$64),"")</f>
        <v/>
      </c>
      <c r="W28" s="632"/>
      <c r="X28" s="698" t="str">
        <f>IF(AND('Riesgos de gestión'!$H$70="Media",'Riesgos de gestión'!$L$70="Moderado"),CONCATENATE("R",'Riesgos de gestión'!$A$70),"")</f>
        <v/>
      </c>
      <c r="Y28" s="632"/>
      <c r="Z28" s="698" t="str">
        <f>IF(AND('Riesgos de gestión'!$H$76="Media",'Riesgos de gestión'!$L$76="Moderado"),CONCATENATE("R",'Riesgos de gestión'!$A$76),"")</f>
        <v/>
      </c>
      <c r="AA28" s="647"/>
      <c r="AB28" s="692" t="str">
        <f ca="1">IF(AND('Riesgos de gestión'!$H$64="Media",'Riesgos de gestión'!$L$64="Mayor"),CONCATENATE("R",'Riesgos de gestión'!$A$64),"")</f>
        <v/>
      </c>
      <c r="AC28" s="632"/>
      <c r="AD28" s="687" t="str">
        <f>IF(AND('Riesgos de gestión'!$H$70="Media",'Riesgos de gestión'!$L$70="Mayor"),CONCATENATE("R",'Riesgos de gestión'!$A$70),"")</f>
        <v/>
      </c>
      <c r="AE28" s="632"/>
      <c r="AF28" s="687" t="str">
        <f>IF(AND('Riesgos de gestión'!$H$76="Media",'Riesgos de gestión'!$L$76="Mayor"),CONCATENATE("R",'Riesgos de gestión'!$A$76),"")</f>
        <v/>
      </c>
      <c r="AG28" s="647"/>
      <c r="AH28" s="688" t="str">
        <f ca="1">IF(AND('Riesgos de gestión'!$H$64="Media",'Riesgos de gestión'!$L$64="Catastrófico"),CONCATENATE("R",'Riesgos de gestión'!$A$64),"")</f>
        <v/>
      </c>
      <c r="AI28" s="632"/>
      <c r="AJ28" s="689" t="str">
        <f>IF(AND('Riesgos de gestión'!$H$70="Media",'Riesgos de gestión'!$L$70="Catastrófico"),CONCATENATE("R",'Riesgos de gestión'!$A$70),"")</f>
        <v/>
      </c>
      <c r="AK28" s="632"/>
      <c r="AL28" s="689" t="str">
        <f>IF(AND('Riesgos de gestión'!$H$76="Media",'Riesgos de gestión'!$L$76="Catastrófico"),CONCATENATE("R",'Riesgos de gestión'!$A$76),"")</f>
        <v/>
      </c>
      <c r="AM28" s="647"/>
      <c r="AN28" s="28"/>
      <c r="AO28" s="673"/>
      <c r="AP28" s="383"/>
      <c r="AQ28" s="383"/>
      <c r="AR28" s="383"/>
      <c r="AS28" s="383"/>
      <c r="AT28" s="674"/>
      <c r="AU28" s="28"/>
      <c r="AV28" s="28"/>
      <c r="AW28" s="28"/>
      <c r="AX28" s="28"/>
      <c r="AY28" s="28"/>
      <c r="AZ28" s="28"/>
      <c r="BA28" s="28"/>
      <c r="BB28" s="28"/>
      <c r="BC28" s="28"/>
      <c r="BD28" s="28"/>
      <c r="BE28" s="28"/>
      <c r="BF28" s="28"/>
      <c r="BG28" s="28"/>
      <c r="BH28" s="28"/>
      <c r="BI28" s="28"/>
    </row>
    <row r="29" spans="1:61" ht="15.75" customHeight="1" x14ac:dyDescent="0.25">
      <c r="A29" s="28"/>
      <c r="B29" s="659"/>
      <c r="C29" s="383"/>
      <c r="D29" s="384"/>
      <c r="E29" s="385"/>
      <c r="F29" s="386"/>
      <c r="G29" s="386"/>
      <c r="H29" s="386"/>
      <c r="I29" s="387"/>
      <c r="J29" s="643"/>
      <c r="K29" s="640"/>
      <c r="L29" s="639"/>
      <c r="M29" s="640"/>
      <c r="N29" s="639"/>
      <c r="O29" s="641"/>
      <c r="P29" s="385"/>
      <c r="Q29" s="591"/>
      <c r="R29" s="650"/>
      <c r="S29" s="591"/>
      <c r="T29" s="650"/>
      <c r="U29" s="387"/>
      <c r="V29" s="385"/>
      <c r="W29" s="591"/>
      <c r="X29" s="650"/>
      <c r="Y29" s="591"/>
      <c r="Z29" s="650"/>
      <c r="AA29" s="387"/>
      <c r="AB29" s="385"/>
      <c r="AC29" s="591"/>
      <c r="AD29" s="650"/>
      <c r="AE29" s="591"/>
      <c r="AF29" s="650"/>
      <c r="AG29" s="387"/>
      <c r="AH29" s="385"/>
      <c r="AI29" s="591"/>
      <c r="AJ29" s="650"/>
      <c r="AK29" s="591"/>
      <c r="AL29" s="650"/>
      <c r="AM29" s="387"/>
      <c r="AN29" s="28"/>
      <c r="AO29" s="675"/>
      <c r="AP29" s="676"/>
      <c r="AQ29" s="676"/>
      <c r="AR29" s="676"/>
      <c r="AS29" s="676"/>
      <c r="AT29" s="677"/>
      <c r="AU29" s="28"/>
      <c r="AV29" s="28"/>
      <c r="AW29" s="28"/>
      <c r="AX29" s="28"/>
      <c r="AY29" s="28"/>
      <c r="AZ29" s="28"/>
      <c r="BA29" s="28"/>
      <c r="BB29" s="28"/>
      <c r="BC29" s="28"/>
      <c r="BD29" s="28"/>
      <c r="BE29" s="28"/>
      <c r="BF29" s="28"/>
      <c r="BG29" s="28"/>
      <c r="BH29" s="28"/>
      <c r="BI29" s="28"/>
    </row>
    <row r="30" spans="1:61" ht="15.75" customHeight="1" x14ac:dyDescent="0.25">
      <c r="A30" s="28"/>
      <c r="B30" s="659"/>
      <c r="C30" s="383"/>
      <c r="D30" s="384"/>
      <c r="E30" s="704" t="s">
        <v>535</v>
      </c>
      <c r="F30" s="380"/>
      <c r="G30" s="380"/>
      <c r="H30" s="380"/>
      <c r="I30" s="380"/>
      <c r="J30" s="705" t="str">
        <f ca="1">IF(AND('Riesgos de gestión'!$H$10="Baja",'Riesgos de gestión'!$L$10="Leve"),CONCATENATE("R",'Riesgos de gestión'!$A$10),"")</f>
        <v/>
      </c>
      <c r="K30" s="590"/>
      <c r="L30" s="707" t="str">
        <f ca="1">IF(AND('Riesgos de gestión'!$H$16="Baja",'Riesgos de gestión'!$L$16="Leve"),CONCATENATE("R",'Riesgos de gestión'!$A$16),"")</f>
        <v/>
      </c>
      <c r="M30" s="590"/>
      <c r="N30" s="707" t="str">
        <f ca="1">IF(AND('Riesgos de gestión'!$H$22="Baja",'Riesgos de gestión'!$L$22="Leve"),CONCATENATE("R",'Riesgos de gestión'!$A$22),"")</f>
        <v/>
      </c>
      <c r="O30" s="381"/>
      <c r="P30" s="694" t="str">
        <f ca="1">IF(AND('Riesgos de gestión'!$H$10="Baja",'Riesgos de gestión'!$L$10="Menor"),CONCATENATE("R",'Riesgos de gestión'!$A$10),"")</f>
        <v/>
      </c>
      <c r="Q30" s="590"/>
      <c r="R30" s="694" t="str">
        <f ca="1">IF(AND('Riesgos de gestión'!$H$16="Baja",'Riesgos de gestión'!$L$16="Menor"),CONCATENATE("R",'Riesgos de gestión'!$A$16),"")</f>
        <v/>
      </c>
      <c r="S30" s="590"/>
      <c r="T30" s="694" t="str">
        <f ca="1">IF(AND('Riesgos de gestión'!$H$22="Baja",'Riesgos de gestión'!$L$22="Menor"),CONCATENATE("R",'Riesgos de gestión'!$A$22),"")</f>
        <v/>
      </c>
      <c r="U30" s="381"/>
      <c r="V30" s="695" t="str">
        <f ca="1">IF(AND('Riesgos de gestión'!$H$10="Baja",'Riesgos de gestión'!$L$10="Moderado"),CONCATENATE("R",'Riesgos de gestión'!$A$10),"")</f>
        <v/>
      </c>
      <c r="W30" s="590"/>
      <c r="X30" s="694" t="str">
        <f ca="1">IF(AND('Riesgos de gestión'!$H$16="Baja",'Riesgos de gestión'!$L$16="Moderado"),CONCATENATE("R",'Riesgos de gestión'!$A$16),"")</f>
        <v/>
      </c>
      <c r="Y30" s="590"/>
      <c r="Z30" s="694" t="str">
        <f ca="1">IF(AND('Riesgos de gestión'!$H$22="Baja",'Riesgos de gestión'!$L$22="Moderado"),CONCATENATE("R",'Riesgos de gestión'!$A$22),"")</f>
        <v/>
      </c>
      <c r="AA30" s="381"/>
      <c r="AB30" s="690" t="str">
        <f ca="1">IF(AND('Riesgos de gestión'!$H$10="Baja",'Riesgos de gestión'!$L$10="Mayor"),CONCATENATE("R",'Riesgos de gestión'!$A$10),"")</f>
        <v/>
      </c>
      <c r="AC30" s="590"/>
      <c r="AD30" s="691" t="str">
        <f ca="1">IF(AND('Riesgos de gestión'!$H$16="Baja",'Riesgos de gestión'!$L$16="Mayor"),CONCATENATE("R",'Riesgos de gestión'!$A$16),"")</f>
        <v/>
      </c>
      <c r="AE30" s="590"/>
      <c r="AF30" s="691" t="str">
        <f ca="1">IF(AND('Riesgos de gestión'!$H$22="Baja",'Riesgos de gestión'!$L$22="Mayor"),CONCATENATE("R",'Riesgos de gestión'!$A$22),"")</f>
        <v/>
      </c>
      <c r="AG30" s="381"/>
      <c r="AH30" s="696" t="str">
        <f ca="1">IF(AND('Riesgos de gestión'!$H$10="Baja",'Riesgos de gestión'!$L$10="Catastrófico"),CONCATENATE("R",'Riesgos de gestión'!$A$10),"")</f>
        <v/>
      </c>
      <c r="AI30" s="590"/>
      <c r="AJ30" s="693" t="str">
        <f ca="1">IF(AND('Riesgos de gestión'!$H$16="Baja",'Riesgos de gestión'!$L$16="Catastrófico"),CONCATENATE("R",'Riesgos de gestión'!$A$16),"")</f>
        <v/>
      </c>
      <c r="AK30" s="590"/>
      <c r="AL30" s="693" t="str">
        <f ca="1">IF(AND('Riesgos de gestión'!$H$22="Baja",'Riesgos de gestión'!$L$22="Catastrófico"),CONCATENATE("R",'Riesgos de gestión'!$A$22),"")</f>
        <v/>
      </c>
      <c r="AM30" s="381"/>
      <c r="AN30" s="28"/>
      <c r="AO30" s="700" t="s">
        <v>536</v>
      </c>
      <c r="AP30" s="671"/>
      <c r="AQ30" s="671"/>
      <c r="AR30" s="671"/>
      <c r="AS30" s="671"/>
      <c r="AT30" s="672"/>
      <c r="AU30" s="28"/>
      <c r="AV30" s="28"/>
      <c r="AW30" s="28"/>
      <c r="AX30" s="28"/>
      <c r="AY30" s="28"/>
      <c r="AZ30" s="28"/>
      <c r="BA30" s="28"/>
      <c r="BB30" s="28"/>
      <c r="BC30" s="28"/>
      <c r="BD30" s="28"/>
      <c r="BE30" s="28"/>
      <c r="BF30" s="28"/>
      <c r="BG30" s="28"/>
      <c r="BH30" s="28"/>
      <c r="BI30" s="28"/>
    </row>
    <row r="31" spans="1:61" ht="15.75" customHeight="1" x14ac:dyDescent="0.25">
      <c r="A31" s="28"/>
      <c r="B31" s="659"/>
      <c r="C31" s="383"/>
      <c r="D31" s="384"/>
      <c r="E31" s="382"/>
      <c r="F31" s="383"/>
      <c r="G31" s="383"/>
      <c r="H31" s="383"/>
      <c r="I31" s="383"/>
      <c r="J31" s="643"/>
      <c r="K31" s="640"/>
      <c r="L31" s="639"/>
      <c r="M31" s="640"/>
      <c r="N31" s="639"/>
      <c r="O31" s="641"/>
      <c r="P31" s="639"/>
      <c r="Q31" s="640"/>
      <c r="R31" s="639"/>
      <c r="S31" s="640"/>
      <c r="T31" s="639"/>
      <c r="U31" s="641"/>
      <c r="V31" s="643"/>
      <c r="W31" s="640"/>
      <c r="X31" s="639"/>
      <c r="Y31" s="640"/>
      <c r="Z31" s="639"/>
      <c r="AA31" s="641"/>
      <c r="AB31" s="643"/>
      <c r="AC31" s="640"/>
      <c r="AD31" s="639"/>
      <c r="AE31" s="640"/>
      <c r="AF31" s="639"/>
      <c r="AG31" s="641"/>
      <c r="AH31" s="643"/>
      <c r="AI31" s="640"/>
      <c r="AJ31" s="639"/>
      <c r="AK31" s="640"/>
      <c r="AL31" s="639"/>
      <c r="AM31" s="641"/>
      <c r="AN31" s="28"/>
      <c r="AO31" s="673"/>
      <c r="AP31" s="383"/>
      <c r="AQ31" s="383"/>
      <c r="AR31" s="383"/>
      <c r="AS31" s="383"/>
      <c r="AT31" s="674"/>
      <c r="AU31" s="28"/>
      <c r="AV31" s="28"/>
      <c r="AW31" s="28"/>
      <c r="AX31" s="28"/>
      <c r="AY31" s="28"/>
      <c r="AZ31" s="28"/>
      <c r="BA31" s="28"/>
      <c r="BB31" s="28"/>
      <c r="BC31" s="28"/>
      <c r="BD31" s="28"/>
      <c r="BE31" s="28"/>
      <c r="BF31" s="28"/>
      <c r="BG31" s="28"/>
      <c r="BH31" s="28"/>
      <c r="BI31" s="28"/>
    </row>
    <row r="32" spans="1:61" ht="15.75" customHeight="1" x14ac:dyDescent="0.25">
      <c r="A32" s="28"/>
      <c r="B32" s="659"/>
      <c r="C32" s="383"/>
      <c r="D32" s="384"/>
      <c r="E32" s="382"/>
      <c r="F32" s="383"/>
      <c r="G32" s="383"/>
      <c r="H32" s="383"/>
      <c r="I32" s="383"/>
      <c r="J32" s="706" t="str">
        <f ca="1">IF(AND('Riesgos de gestión'!$H$28="Baja",'Riesgos de gestión'!$L$28="Leve"),CONCATENATE("R",'Riesgos de gestión'!$A$28),"")</f>
        <v/>
      </c>
      <c r="K32" s="632"/>
      <c r="L32" s="697" t="str">
        <f ca="1">IF(AND('Riesgos de gestión'!$H$34="Baja",'Riesgos de gestión'!$L$34="Leve"),CONCATENATE("R",'Riesgos de gestión'!$A$34),"")</f>
        <v/>
      </c>
      <c r="M32" s="632"/>
      <c r="N32" s="697" t="str">
        <f ca="1">IF(AND('Riesgos de gestión'!$H$40="Baja",'Riesgos de gestión'!$L$40="Leve"),CONCATENATE("R",'Riesgos de gestión'!$A$40),"")</f>
        <v/>
      </c>
      <c r="O32" s="647"/>
      <c r="P32" s="698" t="str">
        <f ca="1">IF(AND('Riesgos de gestión'!$H$28="Baja",'Riesgos de gestión'!$L$28="Menor"),CONCATENATE("R",'Riesgos de gestión'!$A$28),"")</f>
        <v/>
      </c>
      <c r="Q32" s="632"/>
      <c r="R32" s="698" t="str">
        <f ca="1">IF(AND('Riesgos de gestión'!$H$34="Baja",'Riesgos de gestión'!$L$34="Menor"),CONCATENATE("R",'Riesgos de gestión'!$A$34),"")</f>
        <v/>
      </c>
      <c r="S32" s="632"/>
      <c r="T32" s="698" t="str">
        <f ca="1">IF(AND('Riesgos de gestión'!$H$40="Baja",'Riesgos de gestión'!$L$40="Menor"),CONCATENATE("R",'Riesgos de gestión'!$A$40),"")</f>
        <v/>
      </c>
      <c r="U32" s="647"/>
      <c r="V32" s="699" t="str">
        <f ca="1">IF(AND('Riesgos de gestión'!$H$28="Baja",'Riesgos de gestión'!$L$28="Moderado"),CONCATENATE("R",'Riesgos de gestión'!$A$28),"")</f>
        <v/>
      </c>
      <c r="W32" s="632"/>
      <c r="X32" s="698" t="str">
        <f ca="1">IF(AND('Riesgos de gestión'!$H$34="Baja",'Riesgos de gestión'!$L$34="Moderado"),CONCATENATE("R",'Riesgos de gestión'!$A$34),"")</f>
        <v/>
      </c>
      <c r="Y32" s="632"/>
      <c r="Z32" s="698" t="str">
        <f ca="1">IF(AND('Riesgos de gestión'!$H$40="Baja",'Riesgos de gestión'!$L$40="Moderado"),CONCATENATE("R",'Riesgos de gestión'!$A$40),"")</f>
        <v/>
      </c>
      <c r="AA32" s="647"/>
      <c r="AB32" s="692" t="str">
        <f ca="1">IF(AND('Riesgos de gestión'!$H$28="Baja",'Riesgos de gestión'!$L$28="Mayor"),CONCATENATE("R",'Riesgos de gestión'!$A$28),"")</f>
        <v/>
      </c>
      <c r="AC32" s="632"/>
      <c r="AD32" s="687" t="str">
        <f ca="1">IF(AND('Riesgos de gestión'!$H$34="Baja",'Riesgos de gestión'!$L$34="Mayor"),CONCATENATE("R",'Riesgos de gestión'!$A$34),"")</f>
        <v/>
      </c>
      <c r="AE32" s="632"/>
      <c r="AF32" s="687" t="str">
        <f ca="1">IF(AND('Riesgos de gestión'!$H$40="Baja",'Riesgos de gestión'!$L$40="Mayor"),CONCATENATE("R",'Riesgos de gestión'!$A$40),"")</f>
        <v/>
      </c>
      <c r="AG32" s="647"/>
      <c r="AH32" s="688" t="str">
        <f ca="1">IF(AND('Riesgos de gestión'!$H$28="Baja",'Riesgos de gestión'!$L$28="Catastrófico"),CONCATENATE("R",'Riesgos de gestión'!$A$28),"")</f>
        <v/>
      </c>
      <c r="AI32" s="632"/>
      <c r="AJ32" s="689" t="str">
        <f ca="1">IF(AND('Riesgos de gestión'!$H$34="Baja",'Riesgos de gestión'!$L$34="Catastrófico"),CONCATENATE("R",'Riesgos de gestión'!$A$34),"")</f>
        <v/>
      </c>
      <c r="AK32" s="632"/>
      <c r="AL32" s="689" t="str">
        <f ca="1">IF(AND('Riesgos de gestión'!$H$40="Baja",'Riesgos de gestión'!$L$40="Catastrófico"),CONCATENATE("R",'Riesgos de gestión'!$A$40),"")</f>
        <v/>
      </c>
      <c r="AM32" s="647"/>
      <c r="AN32" s="28"/>
      <c r="AO32" s="673"/>
      <c r="AP32" s="383"/>
      <c r="AQ32" s="383"/>
      <c r="AR32" s="383"/>
      <c r="AS32" s="383"/>
      <c r="AT32" s="674"/>
      <c r="AU32" s="28"/>
      <c r="AV32" s="28"/>
      <c r="AW32" s="28"/>
      <c r="AX32" s="28"/>
      <c r="AY32" s="28"/>
      <c r="AZ32" s="28"/>
      <c r="BA32" s="28"/>
      <c r="BB32" s="28"/>
      <c r="BC32" s="28"/>
      <c r="BD32" s="28"/>
      <c r="BE32" s="28"/>
      <c r="BF32" s="28"/>
      <c r="BG32" s="28"/>
      <c r="BH32" s="28"/>
      <c r="BI32" s="28"/>
    </row>
    <row r="33" spans="1:61" ht="15.75" customHeight="1" x14ac:dyDescent="0.25">
      <c r="A33" s="28"/>
      <c r="B33" s="659"/>
      <c r="C33" s="383"/>
      <c r="D33" s="384"/>
      <c r="E33" s="382"/>
      <c r="F33" s="383"/>
      <c r="G33" s="383"/>
      <c r="H33" s="383"/>
      <c r="I33" s="383"/>
      <c r="J33" s="643"/>
      <c r="K33" s="640"/>
      <c r="L33" s="639"/>
      <c r="M33" s="640"/>
      <c r="N33" s="639"/>
      <c r="O33" s="641"/>
      <c r="P33" s="639"/>
      <c r="Q33" s="640"/>
      <c r="R33" s="639"/>
      <c r="S33" s="640"/>
      <c r="T33" s="639"/>
      <c r="U33" s="641"/>
      <c r="V33" s="643"/>
      <c r="W33" s="640"/>
      <c r="X33" s="639"/>
      <c r="Y33" s="640"/>
      <c r="Z33" s="639"/>
      <c r="AA33" s="641"/>
      <c r="AB33" s="643"/>
      <c r="AC33" s="640"/>
      <c r="AD33" s="639"/>
      <c r="AE33" s="640"/>
      <c r="AF33" s="639"/>
      <c r="AG33" s="641"/>
      <c r="AH33" s="643"/>
      <c r="AI33" s="640"/>
      <c r="AJ33" s="639"/>
      <c r="AK33" s="640"/>
      <c r="AL33" s="639"/>
      <c r="AM33" s="641"/>
      <c r="AN33" s="28"/>
      <c r="AO33" s="673"/>
      <c r="AP33" s="383"/>
      <c r="AQ33" s="383"/>
      <c r="AR33" s="383"/>
      <c r="AS33" s="383"/>
      <c r="AT33" s="674"/>
      <c r="AU33" s="28"/>
      <c r="AV33" s="28"/>
      <c r="AW33" s="28"/>
      <c r="AX33" s="28"/>
      <c r="AY33" s="28"/>
      <c r="AZ33" s="28"/>
      <c r="BA33" s="28"/>
      <c r="BB33" s="28"/>
      <c r="BC33" s="28"/>
      <c r="BD33" s="28"/>
      <c r="BE33" s="28"/>
      <c r="BF33" s="28"/>
      <c r="BG33" s="28"/>
      <c r="BH33" s="28"/>
      <c r="BI33" s="28"/>
    </row>
    <row r="34" spans="1:61" ht="15.75" customHeight="1" x14ac:dyDescent="0.25">
      <c r="A34" s="28"/>
      <c r="B34" s="659"/>
      <c r="C34" s="383"/>
      <c r="D34" s="384"/>
      <c r="E34" s="382"/>
      <c r="F34" s="383"/>
      <c r="G34" s="383"/>
      <c r="H34" s="383"/>
      <c r="I34" s="383"/>
      <c r="J34" s="706" t="str">
        <f ca="1">IF(AND('Riesgos de gestión'!$H$46="Baja",'Riesgos de gestión'!$L$46="Leve"),CONCATENATE("R",'Riesgos de gestión'!$A$46),"")</f>
        <v/>
      </c>
      <c r="K34" s="632"/>
      <c r="L34" s="697" t="str">
        <f ca="1">IF(AND('Riesgos de gestión'!$H$52="Baja",'Riesgos de gestión'!$L$52="Leve"),CONCATENATE("R",'Riesgos de gestión'!$A$52),"")</f>
        <v/>
      </c>
      <c r="M34" s="632"/>
      <c r="N34" s="697" t="str">
        <f ca="1">IF(AND('Riesgos de gestión'!$H$58="Baja",'Riesgos de gestión'!$L$58="Leve"),CONCATENATE("R",'Riesgos de gestión'!$A$58),"")</f>
        <v/>
      </c>
      <c r="O34" s="647"/>
      <c r="P34" s="698" t="str">
        <f ca="1">IF(AND('Riesgos de gestión'!$H$46="Baja",'Riesgos de gestión'!$L$46="Menor"),CONCATENATE("R",'Riesgos de gestión'!$A$46),"")</f>
        <v/>
      </c>
      <c r="Q34" s="632"/>
      <c r="R34" s="698" t="str">
        <f ca="1">IF(AND('Riesgos de gestión'!$H$52="Baja",'Riesgos de gestión'!$L$52="Menor"),CONCATENATE("R",'Riesgos de gestión'!$A$52),"")</f>
        <v/>
      </c>
      <c r="S34" s="632"/>
      <c r="T34" s="698" t="str">
        <f ca="1">IF(AND('Riesgos de gestión'!$H$58="Baja",'Riesgos de gestión'!$L$58="Menor"),CONCATENATE("R",'Riesgos de gestión'!$A$58),"")</f>
        <v/>
      </c>
      <c r="U34" s="647"/>
      <c r="V34" s="699" t="str">
        <f ca="1">IF(AND('Riesgos de gestión'!$H$46="Baja",'Riesgos de gestión'!$L$46="Moderado"),CONCATENATE("R",'Riesgos de gestión'!$A$46),"")</f>
        <v/>
      </c>
      <c r="W34" s="632"/>
      <c r="X34" s="698" t="str">
        <f ca="1">IF(AND('Riesgos de gestión'!$H$52="Baja",'Riesgos de gestión'!$L$52="Moderado"),CONCATENATE("R",'Riesgos de gestión'!$A$52),"")</f>
        <v/>
      </c>
      <c r="Y34" s="632"/>
      <c r="Z34" s="698" t="str">
        <f ca="1">IF(AND('Riesgos de gestión'!$H$58="Baja",'Riesgos de gestión'!$L$58="Moderado"),CONCATENATE("R",'Riesgos de gestión'!$A$58),"")</f>
        <v/>
      </c>
      <c r="AA34" s="647"/>
      <c r="AB34" s="692" t="str">
        <f ca="1">IF(AND('Riesgos de gestión'!$H$46="Baja",'Riesgos de gestión'!$L$46="Mayor"),CONCATENATE("R",'Riesgos de gestión'!$A$46),"")</f>
        <v/>
      </c>
      <c r="AC34" s="632"/>
      <c r="AD34" s="687" t="str">
        <f ca="1">IF(AND('Riesgos de gestión'!$H$52="Baja",'Riesgos de gestión'!$L$52="Mayor"),CONCATENATE("R",'Riesgos de gestión'!$A$52),"")</f>
        <v/>
      </c>
      <c r="AE34" s="632"/>
      <c r="AF34" s="687" t="str">
        <f ca="1">IF(AND('Riesgos de gestión'!$H$58="Baja",'Riesgos de gestión'!$L$58="Mayor"),CONCATENATE("R",'Riesgos de gestión'!$A$58),"")</f>
        <v/>
      </c>
      <c r="AG34" s="647"/>
      <c r="AH34" s="688" t="str">
        <f ca="1">IF(AND('Riesgos de gestión'!$H$46="Baja",'Riesgos de gestión'!$L$46="Catastrófico"),CONCATENATE("R",'Riesgos de gestión'!$A$46),"")</f>
        <v/>
      </c>
      <c r="AI34" s="632"/>
      <c r="AJ34" s="689" t="str">
        <f ca="1">IF(AND('Riesgos de gestión'!$H$52="Baja",'Riesgos de gestión'!$L$52="Catastrófico"),CONCATENATE("R",'Riesgos de gestión'!$A$52),"")</f>
        <v/>
      </c>
      <c r="AK34" s="632"/>
      <c r="AL34" s="689" t="str">
        <f ca="1">IF(AND('Riesgos de gestión'!$H$58="Baja",'Riesgos de gestión'!$L$58="Catastrófico"),CONCATENATE("R",'Riesgos de gestión'!$A$58),"")</f>
        <v/>
      </c>
      <c r="AM34" s="647"/>
      <c r="AN34" s="28"/>
      <c r="AO34" s="673"/>
      <c r="AP34" s="383"/>
      <c r="AQ34" s="383"/>
      <c r="AR34" s="383"/>
      <c r="AS34" s="383"/>
      <c r="AT34" s="674"/>
      <c r="AU34" s="28"/>
      <c r="AV34" s="28"/>
      <c r="AW34" s="28"/>
      <c r="AX34" s="28"/>
      <c r="AY34" s="28"/>
      <c r="AZ34" s="28"/>
      <c r="BA34" s="28"/>
      <c r="BB34" s="28"/>
      <c r="BC34" s="28"/>
      <c r="BD34" s="28"/>
      <c r="BE34" s="28"/>
      <c r="BF34" s="28"/>
      <c r="BG34" s="28"/>
      <c r="BH34" s="28"/>
      <c r="BI34" s="28"/>
    </row>
    <row r="35" spans="1:61" ht="15.75" customHeight="1" x14ac:dyDescent="0.25">
      <c r="A35" s="28"/>
      <c r="B35" s="659"/>
      <c r="C35" s="383"/>
      <c r="D35" s="384"/>
      <c r="E35" s="382"/>
      <c r="F35" s="383"/>
      <c r="G35" s="383"/>
      <c r="H35" s="383"/>
      <c r="I35" s="383"/>
      <c r="J35" s="643"/>
      <c r="K35" s="640"/>
      <c r="L35" s="639"/>
      <c r="M35" s="640"/>
      <c r="N35" s="639"/>
      <c r="O35" s="641"/>
      <c r="P35" s="639"/>
      <c r="Q35" s="640"/>
      <c r="R35" s="639"/>
      <c r="S35" s="640"/>
      <c r="T35" s="639"/>
      <c r="U35" s="641"/>
      <c r="V35" s="643"/>
      <c r="W35" s="640"/>
      <c r="X35" s="639"/>
      <c r="Y35" s="640"/>
      <c r="Z35" s="639"/>
      <c r="AA35" s="641"/>
      <c r="AB35" s="643"/>
      <c r="AC35" s="640"/>
      <c r="AD35" s="639"/>
      <c r="AE35" s="640"/>
      <c r="AF35" s="639"/>
      <c r="AG35" s="641"/>
      <c r="AH35" s="643"/>
      <c r="AI35" s="640"/>
      <c r="AJ35" s="639"/>
      <c r="AK35" s="640"/>
      <c r="AL35" s="639"/>
      <c r="AM35" s="641"/>
      <c r="AN35" s="28"/>
      <c r="AO35" s="673"/>
      <c r="AP35" s="383"/>
      <c r="AQ35" s="383"/>
      <c r="AR35" s="383"/>
      <c r="AS35" s="383"/>
      <c r="AT35" s="674"/>
      <c r="AU35" s="28"/>
      <c r="AV35" s="28"/>
      <c r="AW35" s="28"/>
      <c r="AX35" s="28"/>
      <c r="AY35" s="28"/>
      <c r="AZ35" s="28"/>
      <c r="BA35" s="28"/>
      <c r="BB35" s="28"/>
      <c r="BC35" s="28"/>
      <c r="BD35" s="28"/>
      <c r="BE35" s="28"/>
      <c r="BF35" s="28"/>
      <c r="BG35" s="28"/>
      <c r="BH35" s="28"/>
      <c r="BI35" s="28"/>
    </row>
    <row r="36" spans="1:61" ht="15.75" customHeight="1" x14ac:dyDescent="0.25">
      <c r="A36" s="28"/>
      <c r="B36" s="659"/>
      <c r="C36" s="383"/>
      <c r="D36" s="384"/>
      <c r="E36" s="382"/>
      <c r="F36" s="383"/>
      <c r="G36" s="383"/>
      <c r="H36" s="383"/>
      <c r="I36" s="383"/>
      <c r="J36" s="706" t="str">
        <f ca="1">IF(AND('Riesgos de gestión'!$H$64="Baja",'Riesgos de gestión'!$L$64="Leve"),CONCATENATE("R",'Riesgos de gestión'!$A$64),"")</f>
        <v/>
      </c>
      <c r="K36" s="632"/>
      <c r="L36" s="697" t="str">
        <f>IF(AND('Riesgos de gestión'!$H$70="Baja",'Riesgos de gestión'!$L$70="Leve"),CONCATENATE("R",'Riesgos de gestión'!$A$70),"")</f>
        <v/>
      </c>
      <c r="M36" s="632"/>
      <c r="N36" s="697" t="str">
        <f>IF(AND('Riesgos de gestión'!$H$76="Baja",'Riesgos de gestión'!$L$76="Leve"),CONCATENATE("R",'Riesgos de gestión'!$A$76),"")</f>
        <v/>
      </c>
      <c r="O36" s="647"/>
      <c r="P36" s="698" t="str">
        <f ca="1">IF(AND('Riesgos de gestión'!$H$64="Baja",'Riesgos de gestión'!$L$64="Menor"),CONCATENATE("R",'Riesgos de gestión'!$A$64),"")</f>
        <v/>
      </c>
      <c r="Q36" s="632"/>
      <c r="R36" s="698" t="str">
        <f>IF(AND('Riesgos de gestión'!$H$70="Baja",'Riesgos de gestión'!$L$70="Menor"),CONCATENATE("R",'Riesgos de gestión'!$A$70),"")</f>
        <v/>
      </c>
      <c r="S36" s="632"/>
      <c r="T36" s="698" t="str">
        <f>IF(AND('Riesgos de gestión'!$H$76="Baja",'Riesgos de gestión'!$L$76="Menor"),CONCATENATE("R",'Riesgos de gestión'!$A$76),"")</f>
        <v/>
      </c>
      <c r="U36" s="647"/>
      <c r="V36" s="699" t="str">
        <f ca="1">IF(AND('Riesgos de gestión'!$H$64="Baja",'Riesgos de gestión'!$L$64="Moderado"),CONCATENATE("R",'Riesgos de gestión'!$A$64),"")</f>
        <v/>
      </c>
      <c r="W36" s="632"/>
      <c r="X36" s="698" t="str">
        <f>IF(AND('Riesgos de gestión'!$H$70="Baja",'Riesgos de gestión'!$L$70="Moderado"),CONCATENATE("R",'Riesgos de gestión'!$A$70),"")</f>
        <v/>
      </c>
      <c r="Y36" s="632"/>
      <c r="Z36" s="698" t="str">
        <f>IF(AND('Riesgos de gestión'!$H$76="Baja",'Riesgos de gestión'!$L$76="Moderado"),CONCATENATE("R",'Riesgos de gestión'!$A$76),"")</f>
        <v/>
      </c>
      <c r="AA36" s="647"/>
      <c r="AB36" s="692" t="str">
        <f ca="1">IF(AND('Riesgos de gestión'!$H$64="Baja",'Riesgos de gestión'!$L$64="Mayor"),CONCATENATE("R",'Riesgos de gestión'!$A$64),"")</f>
        <v/>
      </c>
      <c r="AC36" s="632"/>
      <c r="AD36" s="687" t="str">
        <f>IF(AND('Riesgos de gestión'!$H$70="Baja",'Riesgos de gestión'!$L$70="Mayor"),CONCATENATE("R",'Riesgos de gestión'!$A$70),"")</f>
        <v/>
      </c>
      <c r="AE36" s="632"/>
      <c r="AF36" s="687" t="str">
        <f>IF(AND('Riesgos de gestión'!$H$76="Baja",'Riesgos de gestión'!$L$76="Mayor"),CONCATENATE("R",'Riesgos de gestión'!$A$76),"")</f>
        <v/>
      </c>
      <c r="AG36" s="647"/>
      <c r="AH36" s="688" t="str">
        <f ca="1">IF(AND('Riesgos de gestión'!$H$64="Baja",'Riesgos de gestión'!$L$64="Catastrófico"),CONCATENATE("R",'Riesgos de gestión'!$A$64),"")</f>
        <v/>
      </c>
      <c r="AI36" s="632"/>
      <c r="AJ36" s="689" t="str">
        <f>IF(AND('Riesgos de gestión'!$H$70="Baja",'Riesgos de gestión'!$L$70="Catastrófico"),CONCATENATE("R",'Riesgos de gestión'!$A$70),"")</f>
        <v/>
      </c>
      <c r="AK36" s="632"/>
      <c r="AL36" s="689" t="str">
        <f>IF(AND('Riesgos de gestión'!$H$76="Baja",'Riesgos de gestión'!$L$76="Catastrófico"),CONCATENATE("R",'Riesgos de gestión'!$A$76),"")</f>
        <v/>
      </c>
      <c r="AM36" s="647"/>
      <c r="AN36" s="28"/>
      <c r="AO36" s="673"/>
      <c r="AP36" s="383"/>
      <c r="AQ36" s="383"/>
      <c r="AR36" s="383"/>
      <c r="AS36" s="383"/>
      <c r="AT36" s="674"/>
      <c r="AU36" s="28"/>
      <c r="AV36" s="28"/>
      <c r="AW36" s="28"/>
      <c r="AX36" s="28"/>
      <c r="AY36" s="28"/>
      <c r="AZ36" s="28"/>
      <c r="BA36" s="28"/>
      <c r="BB36" s="28"/>
      <c r="BC36" s="28"/>
      <c r="BD36" s="28"/>
      <c r="BE36" s="28"/>
      <c r="BF36" s="28"/>
      <c r="BG36" s="28"/>
      <c r="BH36" s="28"/>
      <c r="BI36" s="28"/>
    </row>
    <row r="37" spans="1:61" ht="15.75" customHeight="1" x14ac:dyDescent="0.25">
      <c r="A37" s="28"/>
      <c r="B37" s="659"/>
      <c r="C37" s="383"/>
      <c r="D37" s="384"/>
      <c r="E37" s="385"/>
      <c r="F37" s="386"/>
      <c r="G37" s="386"/>
      <c r="H37" s="386"/>
      <c r="I37" s="386"/>
      <c r="J37" s="385"/>
      <c r="K37" s="591"/>
      <c r="L37" s="650"/>
      <c r="M37" s="591"/>
      <c r="N37" s="650"/>
      <c r="O37" s="387"/>
      <c r="P37" s="650"/>
      <c r="Q37" s="591"/>
      <c r="R37" s="650"/>
      <c r="S37" s="591"/>
      <c r="T37" s="650"/>
      <c r="U37" s="387"/>
      <c r="V37" s="385"/>
      <c r="W37" s="591"/>
      <c r="X37" s="650"/>
      <c r="Y37" s="591"/>
      <c r="Z37" s="650"/>
      <c r="AA37" s="387"/>
      <c r="AB37" s="385"/>
      <c r="AC37" s="591"/>
      <c r="AD37" s="650"/>
      <c r="AE37" s="591"/>
      <c r="AF37" s="650"/>
      <c r="AG37" s="387"/>
      <c r="AH37" s="385"/>
      <c r="AI37" s="591"/>
      <c r="AJ37" s="650"/>
      <c r="AK37" s="591"/>
      <c r="AL37" s="650"/>
      <c r="AM37" s="387"/>
      <c r="AN37" s="28"/>
      <c r="AO37" s="675"/>
      <c r="AP37" s="676"/>
      <c r="AQ37" s="676"/>
      <c r="AR37" s="676"/>
      <c r="AS37" s="676"/>
      <c r="AT37" s="677"/>
      <c r="AU37" s="28"/>
      <c r="AV37" s="28"/>
      <c r="AW37" s="28"/>
      <c r="AX37" s="28"/>
      <c r="AY37" s="28"/>
      <c r="AZ37" s="28"/>
      <c r="BA37" s="28"/>
      <c r="BB37" s="28"/>
      <c r="BC37" s="28"/>
      <c r="BD37" s="28"/>
      <c r="BE37" s="28"/>
      <c r="BF37" s="28"/>
      <c r="BG37" s="28"/>
      <c r="BH37" s="28"/>
      <c r="BI37" s="28"/>
    </row>
    <row r="38" spans="1:61" ht="15.75" customHeight="1" x14ac:dyDescent="0.25">
      <c r="A38" s="28"/>
      <c r="B38" s="659"/>
      <c r="C38" s="383"/>
      <c r="D38" s="384"/>
      <c r="E38" s="704" t="s">
        <v>537</v>
      </c>
      <c r="F38" s="380"/>
      <c r="G38" s="380"/>
      <c r="H38" s="380"/>
      <c r="I38" s="381"/>
      <c r="J38" s="705" t="str">
        <f ca="1">IF(AND('Riesgos de gestión'!$H$10="Muy Baja",'Riesgos de gestión'!$L$10="Leve"),CONCATENATE("R",'Riesgos de gestión'!$A$10),"")</f>
        <v/>
      </c>
      <c r="K38" s="590"/>
      <c r="L38" s="707" t="str">
        <f ca="1">IF(AND('Riesgos de gestión'!$H$16="Muy Baja",'Riesgos de gestión'!$L$16="Leve"),CONCATENATE("R",'Riesgos de gestión'!$A$16),"")</f>
        <v/>
      </c>
      <c r="M38" s="590"/>
      <c r="N38" s="707" t="str">
        <f ca="1">IF(AND('Riesgos de gestión'!$H$22="Muy Baja",'Riesgos de gestión'!$L$22="Leve"),CONCATENATE("R",'Riesgos de gestión'!$A$22),"")</f>
        <v/>
      </c>
      <c r="O38" s="381"/>
      <c r="P38" s="705" t="str">
        <f ca="1">IF(AND('Riesgos de gestión'!$H$10="Muy Baja",'Riesgos de gestión'!$L$10="Menor"),CONCATENATE("R",'Riesgos de gestión'!$A$10),"")</f>
        <v/>
      </c>
      <c r="Q38" s="590"/>
      <c r="R38" s="707" t="str">
        <f ca="1">IF(AND('Riesgos de gestión'!$H$16="Muy Baja",'Riesgos de gestión'!$L$16="Menor"),CONCATENATE("R",'Riesgos de gestión'!$A$16),"")</f>
        <v/>
      </c>
      <c r="S38" s="590"/>
      <c r="T38" s="707" t="str">
        <f ca="1">IF(AND('Riesgos de gestión'!$H$22="Muy Baja",'Riesgos de gestión'!$L$22="Menor"),CONCATENATE("R",'Riesgos de gestión'!$A$22),"")</f>
        <v/>
      </c>
      <c r="U38" s="381"/>
      <c r="V38" s="695" t="str">
        <f ca="1">IF(AND('Riesgos de gestión'!$H$10="Muy Baja",'Riesgos de gestión'!$L$10="Moderado"),CONCATENATE("R",'Riesgos de gestión'!$A$10),"")</f>
        <v/>
      </c>
      <c r="W38" s="590"/>
      <c r="X38" s="694" t="str">
        <f ca="1">IF(AND('Riesgos de gestión'!$H$16="Muy Baja",'Riesgos de gestión'!$L$16="Moderado"),CONCATENATE("R",'Riesgos de gestión'!$A$16),"")</f>
        <v/>
      </c>
      <c r="Y38" s="590"/>
      <c r="Z38" s="694" t="str">
        <f ca="1">IF(AND('Riesgos de gestión'!$H$22="Muy Baja",'Riesgos de gestión'!$L$22="Moderado"),CONCATENATE("R",'Riesgos de gestión'!$A$22),"")</f>
        <v/>
      </c>
      <c r="AA38" s="381"/>
      <c r="AB38" s="690" t="str">
        <f ca="1">IF(AND('Riesgos de gestión'!$H$10="Muy Baja",'Riesgos de gestión'!$L$10="Mayor"),CONCATENATE("R",'Riesgos de gestión'!$A$10),"")</f>
        <v/>
      </c>
      <c r="AC38" s="590"/>
      <c r="AD38" s="691" t="str">
        <f ca="1">IF(AND('Riesgos de gestión'!$H$16="Muy Baja",'Riesgos de gestión'!$L$16="Mayor"),CONCATENATE("R",'Riesgos de gestión'!$A$16),"")</f>
        <v/>
      </c>
      <c r="AE38" s="590"/>
      <c r="AF38" s="691" t="str">
        <f ca="1">IF(AND('Riesgos de gestión'!$H$22="Muy Baja",'Riesgos de gestión'!$L$22="Mayor"),CONCATENATE("R",'Riesgos de gestión'!$A$22),"")</f>
        <v/>
      </c>
      <c r="AG38" s="381"/>
      <c r="AH38" s="696" t="str">
        <f ca="1">IF(AND('Riesgos de gestión'!$H$10="Muy Baja",'Riesgos de gestión'!$L$10="Catastrófico"),CONCATENATE("R",'Riesgos de gestión'!$A$10),"")</f>
        <v>R1</v>
      </c>
      <c r="AI38" s="590"/>
      <c r="AJ38" s="693" t="str">
        <f ca="1">IF(AND('Riesgos de gestión'!$H$16="Muy Baja",'Riesgos de gestión'!$L$16="Catastrófico"),CONCATENATE("R",'Riesgos de gestión'!$A$16),"")</f>
        <v/>
      </c>
      <c r="AK38" s="590"/>
      <c r="AL38" s="693" t="str">
        <f ca="1">IF(AND('Riesgos de gestión'!$H$22="Muy Baja",'Riesgos de gestión'!$L$22="Catastrófico"),CONCATENATE("R",'Riesgos de gestión'!$A$22),"")</f>
        <v/>
      </c>
      <c r="AM38" s="381"/>
      <c r="AN38" s="28"/>
      <c r="AO38" s="28"/>
      <c r="AP38" s="28"/>
      <c r="AQ38" s="28"/>
      <c r="AR38" s="28"/>
      <c r="AS38" s="28"/>
      <c r="AT38" s="28"/>
      <c r="AU38" s="28"/>
      <c r="AV38" s="28"/>
      <c r="AW38" s="28"/>
      <c r="AX38" s="28"/>
      <c r="AY38" s="28"/>
      <c r="AZ38" s="28"/>
      <c r="BA38" s="28"/>
      <c r="BB38" s="28"/>
      <c r="BC38" s="28"/>
      <c r="BD38" s="28"/>
      <c r="BE38" s="28"/>
      <c r="BF38" s="28"/>
      <c r="BG38" s="28"/>
      <c r="BH38" s="28"/>
      <c r="BI38" s="28"/>
    </row>
    <row r="39" spans="1:61" ht="15.75" customHeight="1" x14ac:dyDescent="0.25">
      <c r="A39" s="28"/>
      <c r="B39" s="659"/>
      <c r="C39" s="383"/>
      <c r="D39" s="384"/>
      <c r="E39" s="382"/>
      <c r="F39" s="383"/>
      <c r="G39" s="383"/>
      <c r="H39" s="383"/>
      <c r="I39" s="384"/>
      <c r="J39" s="643"/>
      <c r="K39" s="640"/>
      <c r="L39" s="639"/>
      <c r="M39" s="640"/>
      <c r="N39" s="639"/>
      <c r="O39" s="641"/>
      <c r="P39" s="643"/>
      <c r="Q39" s="640"/>
      <c r="R39" s="639"/>
      <c r="S39" s="640"/>
      <c r="T39" s="639"/>
      <c r="U39" s="641"/>
      <c r="V39" s="643"/>
      <c r="W39" s="640"/>
      <c r="X39" s="639"/>
      <c r="Y39" s="640"/>
      <c r="Z39" s="639"/>
      <c r="AA39" s="641"/>
      <c r="AB39" s="643"/>
      <c r="AC39" s="640"/>
      <c r="AD39" s="639"/>
      <c r="AE39" s="640"/>
      <c r="AF39" s="639"/>
      <c r="AG39" s="641"/>
      <c r="AH39" s="643"/>
      <c r="AI39" s="640"/>
      <c r="AJ39" s="639"/>
      <c r="AK39" s="640"/>
      <c r="AL39" s="639"/>
      <c r="AM39" s="641"/>
      <c r="AN39" s="28"/>
      <c r="AO39" s="28"/>
      <c r="AP39" s="28"/>
      <c r="AQ39" s="28"/>
      <c r="AR39" s="28"/>
      <c r="AS39" s="28"/>
      <c r="AT39" s="28"/>
      <c r="AU39" s="28"/>
      <c r="AV39" s="28"/>
      <c r="AW39" s="28"/>
      <c r="AX39" s="28"/>
      <c r="AY39" s="28"/>
      <c r="AZ39" s="28"/>
      <c r="BA39" s="28"/>
      <c r="BB39" s="28"/>
      <c r="BC39" s="28"/>
      <c r="BD39" s="28"/>
      <c r="BE39" s="28"/>
      <c r="BF39" s="28"/>
      <c r="BG39" s="28"/>
      <c r="BH39" s="28"/>
      <c r="BI39" s="28"/>
    </row>
    <row r="40" spans="1:61" ht="15.75" customHeight="1" x14ac:dyDescent="0.25">
      <c r="A40" s="28"/>
      <c r="B40" s="659"/>
      <c r="C40" s="383"/>
      <c r="D40" s="384"/>
      <c r="E40" s="382"/>
      <c r="F40" s="383"/>
      <c r="G40" s="383"/>
      <c r="H40" s="383"/>
      <c r="I40" s="384"/>
      <c r="J40" s="706" t="str">
        <f ca="1">IF(AND('Riesgos de gestión'!$H$28="Muy Baja",'Riesgos de gestión'!$L$28="Leve"),CONCATENATE("R",'Riesgos de gestión'!$A$28),"")</f>
        <v/>
      </c>
      <c r="K40" s="632"/>
      <c r="L40" s="697" t="str">
        <f ca="1">IF(AND('Riesgos de gestión'!$H$34="Muy Baja",'Riesgos de gestión'!$L$34="Leve"),CONCATENATE("R",'Riesgos de gestión'!$A$34),"")</f>
        <v/>
      </c>
      <c r="M40" s="632"/>
      <c r="N40" s="697" t="str">
        <f ca="1">IF(AND('Riesgos de gestión'!$H$40="Muy Baja",'Riesgos de gestión'!$L$40="Leve"),CONCATENATE("R",'Riesgos de gestión'!$A$40),"")</f>
        <v/>
      </c>
      <c r="O40" s="647"/>
      <c r="P40" s="706" t="str">
        <f ca="1">IF(AND('Riesgos de gestión'!$H$28="Muy Baja",'Riesgos de gestión'!$L$28="Menor"),CONCATENATE("R",'Riesgos de gestión'!$A$28),"")</f>
        <v/>
      </c>
      <c r="Q40" s="632"/>
      <c r="R40" s="697" t="str">
        <f ca="1">IF(AND('Riesgos de gestión'!$H$34="Muy Baja",'Riesgos de gestión'!$L$34="Menor"),CONCATENATE("R",'Riesgos de gestión'!$A$34),"")</f>
        <v/>
      </c>
      <c r="S40" s="632"/>
      <c r="T40" s="697" t="str">
        <f ca="1">IF(AND('Riesgos de gestión'!$H$40="Muy Baja",'Riesgos de gestión'!$L$40="Menor"),CONCATENATE("R",'Riesgos de gestión'!$A$40),"")</f>
        <v/>
      </c>
      <c r="U40" s="647"/>
      <c r="V40" s="699" t="str">
        <f ca="1">IF(AND('Riesgos de gestión'!$H$28="Muy Baja",'Riesgos de gestión'!$L$28="Moderado"),CONCATENATE("R",'Riesgos de gestión'!$A$28),"")</f>
        <v/>
      </c>
      <c r="W40" s="632"/>
      <c r="X40" s="698" t="str">
        <f ca="1">IF(AND('Riesgos de gestión'!$H$34="Muy Baja",'Riesgos de gestión'!$L$34="Moderado"),CONCATENATE("R",'Riesgos de gestión'!$A$34),"")</f>
        <v/>
      </c>
      <c r="Y40" s="632"/>
      <c r="Z40" s="698" t="str">
        <f ca="1">IF(AND('Riesgos de gestión'!$H$40="Muy Baja",'Riesgos de gestión'!$L$40="Moderado"),CONCATENATE("R",'Riesgos de gestión'!$A$40),"")</f>
        <v/>
      </c>
      <c r="AA40" s="647"/>
      <c r="AB40" s="692" t="str">
        <f ca="1">IF(AND('Riesgos de gestión'!$H$28="Muy Baja",'Riesgos de gestión'!$L$28="Mayor"),CONCATENATE("R",'Riesgos de gestión'!$A$28),"")</f>
        <v/>
      </c>
      <c r="AC40" s="632"/>
      <c r="AD40" s="687" t="str">
        <f ca="1">IF(AND('Riesgos de gestión'!$H$34="Muy Baja",'Riesgos de gestión'!$L$34="Mayor"),CONCATENATE("R",'Riesgos de gestión'!$A$34),"")</f>
        <v/>
      </c>
      <c r="AE40" s="632"/>
      <c r="AF40" s="687" t="str">
        <f ca="1">IF(AND('Riesgos de gestión'!$H$40="Muy Baja",'Riesgos de gestión'!$L$40="Mayor"),CONCATENATE("R",'Riesgos de gestión'!$A$40),"")</f>
        <v/>
      </c>
      <c r="AG40" s="647"/>
      <c r="AH40" s="688" t="str">
        <f ca="1">IF(AND('Riesgos de gestión'!$H$28="Muy Baja",'Riesgos de gestión'!$L$28="Catastrófico"),CONCATENATE("R",'Riesgos de gestión'!$A$28),"")</f>
        <v/>
      </c>
      <c r="AI40" s="632"/>
      <c r="AJ40" s="689" t="str">
        <f ca="1">IF(AND('Riesgos de gestión'!$H$34="Muy Baja",'Riesgos de gestión'!$L$34="Catastrófico"),CONCATENATE("R",'Riesgos de gestión'!$A$34),"")</f>
        <v/>
      </c>
      <c r="AK40" s="632"/>
      <c r="AL40" s="689" t="str">
        <f ca="1">IF(AND('Riesgos de gestión'!$H$40="Muy Baja",'Riesgos de gestión'!$L$40="Catastrófico"),CONCATENATE("R",'Riesgos de gestión'!$A$40),"")</f>
        <v/>
      </c>
      <c r="AM40" s="647"/>
      <c r="AN40" s="28"/>
      <c r="AO40" s="28"/>
      <c r="AP40" s="28"/>
      <c r="AQ40" s="28"/>
      <c r="AR40" s="28"/>
      <c r="AS40" s="28"/>
      <c r="AT40" s="28"/>
      <c r="AU40" s="28"/>
      <c r="AV40" s="28"/>
      <c r="AW40" s="28"/>
      <c r="AX40" s="28"/>
      <c r="AY40" s="28"/>
      <c r="AZ40" s="28"/>
      <c r="BA40" s="28"/>
      <c r="BB40" s="28"/>
      <c r="BC40" s="28"/>
      <c r="BD40" s="28"/>
      <c r="BE40" s="28"/>
      <c r="BF40" s="28"/>
      <c r="BG40" s="28"/>
      <c r="BH40" s="28"/>
      <c r="BI40" s="28"/>
    </row>
    <row r="41" spans="1:61" ht="15.75" customHeight="1" x14ac:dyDescent="0.25">
      <c r="A41" s="28"/>
      <c r="B41" s="659"/>
      <c r="C41" s="383"/>
      <c r="D41" s="384"/>
      <c r="E41" s="382"/>
      <c r="F41" s="383"/>
      <c r="G41" s="383"/>
      <c r="H41" s="383"/>
      <c r="I41" s="384"/>
      <c r="J41" s="643"/>
      <c r="K41" s="640"/>
      <c r="L41" s="639"/>
      <c r="M41" s="640"/>
      <c r="N41" s="639"/>
      <c r="O41" s="641"/>
      <c r="P41" s="643"/>
      <c r="Q41" s="640"/>
      <c r="R41" s="639"/>
      <c r="S41" s="640"/>
      <c r="T41" s="639"/>
      <c r="U41" s="641"/>
      <c r="V41" s="643"/>
      <c r="W41" s="640"/>
      <c r="X41" s="639"/>
      <c r="Y41" s="640"/>
      <c r="Z41" s="639"/>
      <c r="AA41" s="641"/>
      <c r="AB41" s="643"/>
      <c r="AC41" s="640"/>
      <c r="AD41" s="639"/>
      <c r="AE41" s="640"/>
      <c r="AF41" s="639"/>
      <c r="AG41" s="641"/>
      <c r="AH41" s="643"/>
      <c r="AI41" s="640"/>
      <c r="AJ41" s="639"/>
      <c r="AK41" s="640"/>
      <c r="AL41" s="639"/>
      <c r="AM41" s="641"/>
      <c r="AN41" s="28"/>
      <c r="AO41" s="28"/>
      <c r="AP41" s="28"/>
      <c r="AQ41" s="28"/>
      <c r="AR41" s="28"/>
      <c r="AS41" s="28"/>
      <c r="AT41" s="28"/>
      <c r="AU41" s="28"/>
      <c r="AV41" s="28"/>
      <c r="AW41" s="28"/>
      <c r="AX41" s="28"/>
      <c r="AY41" s="28"/>
      <c r="AZ41" s="28"/>
      <c r="BA41" s="28"/>
      <c r="BB41" s="28"/>
      <c r="BC41" s="28"/>
      <c r="BD41" s="28"/>
      <c r="BE41" s="28"/>
      <c r="BF41" s="28"/>
      <c r="BG41" s="28"/>
      <c r="BH41" s="28"/>
      <c r="BI41" s="28"/>
    </row>
    <row r="42" spans="1:61" ht="15.75" customHeight="1" x14ac:dyDescent="0.25">
      <c r="A42" s="28"/>
      <c r="B42" s="659"/>
      <c r="C42" s="383"/>
      <c r="D42" s="384"/>
      <c r="E42" s="382"/>
      <c r="F42" s="383"/>
      <c r="G42" s="383"/>
      <c r="H42" s="383"/>
      <c r="I42" s="384"/>
      <c r="J42" s="706" t="str">
        <f ca="1">IF(AND('Riesgos de gestión'!$H$46="Muy Baja",'Riesgos de gestión'!$L$46="Leve"),CONCATENATE("R",'Riesgos de gestión'!$A$46),"")</f>
        <v/>
      </c>
      <c r="K42" s="632"/>
      <c r="L42" s="697" t="str">
        <f ca="1">IF(AND('Riesgos de gestión'!$H$52="Muy Baja",'Riesgos de gestión'!$L$52="Leve"),CONCATENATE("R",'Riesgos de gestión'!$A$52),"")</f>
        <v/>
      </c>
      <c r="M42" s="632"/>
      <c r="N42" s="697" t="str">
        <f ca="1">IF(AND('Riesgos de gestión'!$H$58="Muy Baja",'Riesgos de gestión'!$L$58="Leve"),CONCATENATE("R",'Riesgos de gestión'!$A$58),"")</f>
        <v/>
      </c>
      <c r="O42" s="647"/>
      <c r="P42" s="706" t="str">
        <f ca="1">IF(AND('Riesgos de gestión'!$H$46="Muy Baja",'Riesgos de gestión'!$L$46="Menor"),CONCATENATE("R",'Riesgos de gestión'!$A$46),"")</f>
        <v/>
      </c>
      <c r="Q42" s="632"/>
      <c r="R42" s="697" t="str">
        <f ca="1">IF(AND('Riesgos de gestión'!$H$52="Muy Baja",'Riesgos de gestión'!$L$52="Menor"),CONCATENATE("R",'Riesgos de gestión'!$A$52),"")</f>
        <v/>
      </c>
      <c r="S42" s="632"/>
      <c r="T42" s="697" t="str">
        <f ca="1">IF(AND('Riesgos de gestión'!$H$58="Muy Baja",'Riesgos de gestión'!$L$58="Menor"),CONCATENATE("R",'Riesgos de gestión'!$A$58),"")</f>
        <v/>
      </c>
      <c r="U42" s="647"/>
      <c r="V42" s="699" t="str">
        <f ca="1">IF(AND('Riesgos de gestión'!$H$46="Muy Baja",'Riesgos de gestión'!$L$46="Moderado"),CONCATENATE("R",'Riesgos de gestión'!$A$46),"")</f>
        <v/>
      </c>
      <c r="W42" s="632"/>
      <c r="X42" s="698" t="str">
        <f ca="1">IF(AND('Riesgos de gestión'!$H$52="Muy Baja",'Riesgos de gestión'!$L$52="Moderado"),CONCATENATE("R",'Riesgos de gestión'!$A$52),"")</f>
        <v/>
      </c>
      <c r="Y42" s="632"/>
      <c r="Z42" s="698" t="str">
        <f ca="1">IF(AND('Riesgos de gestión'!$H$58="Muy Baja",'Riesgos de gestión'!$L$58="Moderado"),CONCATENATE("R",'Riesgos de gestión'!$A$58),"")</f>
        <v/>
      </c>
      <c r="AA42" s="647"/>
      <c r="AB42" s="692" t="str">
        <f ca="1">IF(AND('Riesgos de gestión'!$H$46="Muy Baja",'Riesgos de gestión'!$L$46="Mayor"),CONCATENATE("R",'Riesgos de gestión'!$A$46),"")</f>
        <v/>
      </c>
      <c r="AC42" s="632"/>
      <c r="AD42" s="687" t="str">
        <f ca="1">IF(AND('Riesgos de gestión'!$H$52="Muy Baja",'Riesgos de gestión'!$L$52="Mayor"),CONCATENATE("R",'Riesgos de gestión'!$A$52),"")</f>
        <v/>
      </c>
      <c r="AE42" s="632"/>
      <c r="AF42" s="687" t="str">
        <f ca="1">IF(AND('Riesgos de gestión'!$H$58="Muy Baja",'Riesgos de gestión'!$L$58="Mayor"),CONCATENATE("R",'Riesgos de gestión'!$A$58),"")</f>
        <v/>
      </c>
      <c r="AG42" s="647"/>
      <c r="AH42" s="688" t="str">
        <f ca="1">IF(AND('Riesgos de gestión'!$H$46="Muy Baja",'Riesgos de gestión'!$L$46="Catastrófico"),CONCATENATE("R",'Riesgos de gestión'!$A$46),"")</f>
        <v/>
      </c>
      <c r="AI42" s="632"/>
      <c r="AJ42" s="689" t="str">
        <f ca="1">IF(AND('Riesgos de gestión'!$H$52="Muy Baja",'Riesgos de gestión'!$L$52="Catastrófico"),CONCATENATE("R",'Riesgos de gestión'!$A$52),"")</f>
        <v/>
      </c>
      <c r="AK42" s="632"/>
      <c r="AL42" s="689" t="str">
        <f ca="1">IF(AND('Riesgos de gestión'!$H$58="Muy Baja",'Riesgos de gestión'!$L$58="Catastrófico"),CONCATENATE("R",'Riesgos de gestión'!$A$58),"")</f>
        <v/>
      </c>
      <c r="AM42" s="647"/>
      <c r="AN42" s="28"/>
      <c r="AO42" s="28"/>
      <c r="AP42" s="28"/>
      <c r="AQ42" s="28"/>
      <c r="AR42" s="28"/>
      <c r="AS42" s="28"/>
      <c r="AT42" s="28"/>
      <c r="AU42" s="28"/>
      <c r="AV42" s="28"/>
      <c r="AW42" s="28"/>
      <c r="AX42" s="28"/>
      <c r="AY42" s="28"/>
      <c r="AZ42" s="28"/>
      <c r="BA42" s="28"/>
      <c r="BB42" s="28"/>
      <c r="BC42" s="28"/>
      <c r="BD42" s="28"/>
      <c r="BE42" s="28"/>
      <c r="BF42" s="28"/>
      <c r="BG42" s="28"/>
      <c r="BH42" s="28"/>
      <c r="BI42" s="28"/>
    </row>
    <row r="43" spans="1:61" ht="15.75" customHeight="1" x14ac:dyDescent="0.25">
      <c r="A43" s="28"/>
      <c r="B43" s="659"/>
      <c r="C43" s="383"/>
      <c r="D43" s="384"/>
      <c r="E43" s="382"/>
      <c r="F43" s="383"/>
      <c r="G43" s="383"/>
      <c r="H43" s="383"/>
      <c r="I43" s="384"/>
      <c r="J43" s="643"/>
      <c r="K43" s="640"/>
      <c r="L43" s="639"/>
      <c r="M43" s="640"/>
      <c r="N43" s="639"/>
      <c r="O43" s="641"/>
      <c r="P43" s="643"/>
      <c r="Q43" s="640"/>
      <c r="R43" s="639"/>
      <c r="S43" s="640"/>
      <c r="T43" s="639"/>
      <c r="U43" s="641"/>
      <c r="V43" s="643"/>
      <c r="W43" s="640"/>
      <c r="X43" s="639"/>
      <c r="Y43" s="640"/>
      <c r="Z43" s="639"/>
      <c r="AA43" s="641"/>
      <c r="AB43" s="643"/>
      <c r="AC43" s="640"/>
      <c r="AD43" s="639"/>
      <c r="AE43" s="640"/>
      <c r="AF43" s="639"/>
      <c r="AG43" s="641"/>
      <c r="AH43" s="643"/>
      <c r="AI43" s="640"/>
      <c r="AJ43" s="639"/>
      <c r="AK43" s="640"/>
      <c r="AL43" s="639"/>
      <c r="AM43" s="641"/>
      <c r="AN43" s="28"/>
      <c r="AO43" s="28"/>
      <c r="AP43" s="28"/>
      <c r="AQ43" s="28"/>
      <c r="AR43" s="28"/>
      <c r="AS43" s="28"/>
      <c r="AT43" s="28"/>
      <c r="AU43" s="28"/>
      <c r="AV43" s="28"/>
      <c r="AW43" s="28"/>
      <c r="AX43" s="28"/>
      <c r="AY43" s="28"/>
      <c r="AZ43" s="28"/>
      <c r="BA43" s="28"/>
      <c r="BB43" s="28"/>
      <c r="BC43" s="28"/>
      <c r="BD43" s="28"/>
      <c r="BE43" s="28"/>
      <c r="BF43" s="28"/>
      <c r="BG43" s="28"/>
      <c r="BH43" s="28"/>
      <c r="BI43" s="28"/>
    </row>
    <row r="44" spans="1:61" ht="15.75" customHeight="1" x14ac:dyDescent="0.25">
      <c r="A44" s="28"/>
      <c r="B44" s="659"/>
      <c r="C44" s="383"/>
      <c r="D44" s="384"/>
      <c r="E44" s="382"/>
      <c r="F44" s="383"/>
      <c r="G44" s="383"/>
      <c r="H44" s="383"/>
      <c r="I44" s="384"/>
      <c r="J44" s="706" t="str">
        <f ca="1">IF(AND('Riesgos de gestión'!$H$64="Muy Baja",'Riesgos de gestión'!$L$64="Leve"),CONCATENATE("R",'Riesgos de gestión'!$A$64),"")</f>
        <v/>
      </c>
      <c r="K44" s="632"/>
      <c r="L44" s="697" t="str">
        <f>IF(AND('Riesgos de gestión'!$H$70="Muy Baja",'Riesgos de gestión'!$L$70="Leve"),CONCATENATE("R",'Riesgos de gestión'!$A$70),"")</f>
        <v/>
      </c>
      <c r="M44" s="632"/>
      <c r="N44" s="697" t="str">
        <f>IF(AND('Riesgos de gestión'!$H$76="Muy Baja",'Riesgos de gestión'!$L$76="Leve"),CONCATENATE("R",'Riesgos de gestión'!$A$76),"")</f>
        <v/>
      </c>
      <c r="O44" s="647"/>
      <c r="P44" s="706" t="str">
        <f ca="1">IF(AND('Riesgos de gestión'!$H$64="Muy Baja",'Riesgos de gestión'!$L$64="Menor"),CONCATENATE("R",'Riesgos de gestión'!$A$64),"")</f>
        <v/>
      </c>
      <c r="Q44" s="632"/>
      <c r="R44" s="697" t="str">
        <f>IF(AND('Riesgos de gestión'!$H$70="Muy Baja",'Riesgos de gestión'!$L$70="Menor"),CONCATENATE("R",'Riesgos de gestión'!$A$70),"")</f>
        <v/>
      </c>
      <c r="S44" s="632"/>
      <c r="T44" s="697" t="str">
        <f>IF(AND('Riesgos de gestión'!$H$76="Muy Baja",'Riesgos de gestión'!$L$76="Menor"),CONCATENATE("R",'Riesgos de gestión'!$A$76),"")</f>
        <v/>
      </c>
      <c r="U44" s="647"/>
      <c r="V44" s="699" t="str">
        <f ca="1">IF(AND('Riesgos de gestión'!$H$64="Muy Baja",'Riesgos de gestión'!$L$64="Moderado"),CONCATENATE("R",'Riesgos de gestión'!$A$64),"")</f>
        <v/>
      </c>
      <c r="W44" s="632"/>
      <c r="X44" s="698" t="str">
        <f>IF(AND('Riesgos de gestión'!$H$70="Muy Baja",'Riesgos de gestión'!$L$70="Moderado"),CONCATENATE("R",'Riesgos de gestión'!$A$70),"")</f>
        <v/>
      </c>
      <c r="Y44" s="632"/>
      <c r="Z44" s="698" t="str">
        <f>IF(AND('Riesgos de gestión'!$H$76="Muy Baja",'Riesgos de gestión'!$L$76="Moderado"),CONCATENATE("R",'Riesgos de gestión'!$A$76),"")</f>
        <v/>
      </c>
      <c r="AA44" s="647"/>
      <c r="AB44" s="692" t="str">
        <f ca="1">IF(AND('Riesgos de gestión'!$H$64="Muy Baja",'Riesgos de gestión'!$L$64="Mayor"),CONCATENATE("R",'Riesgos de gestión'!$A$64),"")</f>
        <v/>
      </c>
      <c r="AC44" s="632"/>
      <c r="AD44" s="687" t="str">
        <f>IF(AND('Riesgos de gestión'!$H$70="Muy Baja",'Riesgos de gestión'!$L$70="Mayor"),CONCATENATE("R",'Riesgos de gestión'!$A$70),"")</f>
        <v/>
      </c>
      <c r="AE44" s="632"/>
      <c r="AF44" s="687" t="str">
        <f>IF(AND('Riesgos de gestión'!$H$76="Muy Baja",'Riesgos de gestión'!$L$76="Mayor"),CONCATENATE("R",'Riesgos de gestión'!$A$76),"")</f>
        <v/>
      </c>
      <c r="AG44" s="647"/>
      <c r="AH44" s="688" t="str">
        <f ca="1">IF(AND('Riesgos de gestión'!$H$64="Muy Baja",'Riesgos de gestión'!$L$64="Catastrófico"),CONCATENATE("R",'Riesgos de gestión'!$A$64),"")</f>
        <v/>
      </c>
      <c r="AI44" s="632"/>
      <c r="AJ44" s="689" t="str">
        <f>IF(AND('Riesgos de gestión'!$H$70="Muy Baja",'Riesgos de gestión'!$L$70="Catastrófico"),CONCATENATE("R",'Riesgos de gestión'!$A$70),"")</f>
        <v/>
      </c>
      <c r="AK44" s="632"/>
      <c r="AL44" s="689" t="str">
        <f>IF(AND('Riesgos de gestión'!$H$76="Muy Baja",'Riesgos de gestión'!$L$76="Catastrófico"),CONCATENATE("R",'Riesgos de gestión'!$A$76),"")</f>
        <v/>
      </c>
      <c r="AM44" s="647"/>
      <c r="AN44" s="28"/>
      <c r="AO44" s="28"/>
      <c r="AP44" s="28"/>
      <c r="AQ44" s="28"/>
      <c r="AR44" s="28"/>
      <c r="AS44" s="28"/>
      <c r="AT44" s="28"/>
      <c r="AU44" s="28"/>
      <c r="AV44" s="28"/>
      <c r="AW44" s="28"/>
      <c r="AX44" s="28"/>
      <c r="AY44" s="28"/>
      <c r="AZ44" s="28"/>
      <c r="BA44" s="28"/>
      <c r="BB44" s="28"/>
      <c r="BC44" s="28"/>
      <c r="BD44" s="28"/>
      <c r="BE44" s="28"/>
      <c r="BF44" s="28"/>
      <c r="BG44" s="28"/>
      <c r="BH44" s="28"/>
      <c r="BI44" s="28"/>
    </row>
    <row r="45" spans="1:61" ht="15.75" customHeight="1" x14ac:dyDescent="0.25">
      <c r="A45" s="28"/>
      <c r="B45" s="639"/>
      <c r="C45" s="661"/>
      <c r="D45" s="641"/>
      <c r="E45" s="385"/>
      <c r="F45" s="386"/>
      <c r="G45" s="386"/>
      <c r="H45" s="386"/>
      <c r="I45" s="387"/>
      <c r="J45" s="385"/>
      <c r="K45" s="591"/>
      <c r="L45" s="650"/>
      <c r="M45" s="591"/>
      <c r="N45" s="650"/>
      <c r="O45" s="387"/>
      <c r="P45" s="385"/>
      <c r="Q45" s="591"/>
      <c r="R45" s="650"/>
      <c r="S45" s="591"/>
      <c r="T45" s="650"/>
      <c r="U45" s="387"/>
      <c r="V45" s="385"/>
      <c r="W45" s="591"/>
      <c r="X45" s="650"/>
      <c r="Y45" s="591"/>
      <c r="Z45" s="650"/>
      <c r="AA45" s="387"/>
      <c r="AB45" s="385"/>
      <c r="AC45" s="591"/>
      <c r="AD45" s="650"/>
      <c r="AE45" s="591"/>
      <c r="AF45" s="650"/>
      <c r="AG45" s="387"/>
      <c r="AH45" s="385"/>
      <c r="AI45" s="591"/>
      <c r="AJ45" s="650"/>
      <c r="AK45" s="591"/>
      <c r="AL45" s="650"/>
      <c r="AM45" s="387"/>
      <c r="AN45" s="28"/>
      <c r="AO45" s="28"/>
      <c r="AP45" s="28"/>
      <c r="AQ45" s="28"/>
      <c r="AR45" s="28"/>
      <c r="AS45" s="28"/>
      <c r="AT45" s="28"/>
      <c r="AU45" s="28"/>
      <c r="AV45" s="28"/>
      <c r="AW45" s="28"/>
      <c r="AX45" s="28"/>
      <c r="AY45" s="28"/>
      <c r="AZ45" s="28"/>
      <c r="BA45" s="28"/>
      <c r="BB45" s="28"/>
      <c r="BC45" s="28"/>
      <c r="BD45" s="28"/>
      <c r="BE45" s="28"/>
      <c r="BF45" s="28"/>
      <c r="BG45" s="28"/>
      <c r="BH45" s="28"/>
      <c r="BI45" s="28"/>
    </row>
    <row r="46" spans="1:61" ht="15.75" customHeight="1" x14ac:dyDescent="0.25">
      <c r="A46" s="28"/>
      <c r="B46" s="28"/>
      <c r="C46" s="28"/>
      <c r="D46" s="28"/>
      <c r="E46" s="28"/>
      <c r="F46" s="28"/>
      <c r="G46" s="28"/>
      <c r="H46" s="28"/>
      <c r="I46" s="28"/>
      <c r="J46" s="704" t="s">
        <v>539</v>
      </c>
      <c r="K46" s="380"/>
      <c r="L46" s="380"/>
      <c r="M46" s="380"/>
      <c r="N46" s="380"/>
      <c r="O46" s="381"/>
      <c r="P46" s="704" t="s">
        <v>540</v>
      </c>
      <c r="Q46" s="380"/>
      <c r="R46" s="380"/>
      <c r="S46" s="380"/>
      <c r="T46" s="380"/>
      <c r="U46" s="381"/>
      <c r="V46" s="704" t="s">
        <v>541</v>
      </c>
      <c r="W46" s="380"/>
      <c r="X46" s="380"/>
      <c r="Y46" s="380"/>
      <c r="Z46" s="380"/>
      <c r="AA46" s="381"/>
      <c r="AB46" s="704" t="s">
        <v>542</v>
      </c>
      <c r="AC46" s="380"/>
      <c r="AD46" s="380"/>
      <c r="AE46" s="380"/>
      <c r="AF46" s="380"/>
      <c r="AG46" s="381"/>
      <c r="AH46" s="704" t="s">
        <v>543</v>
      </c>
      <c r="AI46" s="380"/>
      <c r="AJ46" s="380"/>
      <c r="AK46" s="380"/>
      <c r="AL46" s="380"/>
      <c r="AM46" s="381"/>
      <c r="AN46" s="28"/>
      <c r="AO46" s="28"/>
      <c r="AP46" s="28"/>
      <c r="AQ46" s="28"/>
      <c r="AR46" s="28"/>
      <c r="AS46" s="28"/>
      <c r="AT46" s="28"/>
      <c r="AU46" s="28"/>
      <c r="AV46" s="28"/>
      <c r="AW46" s="28"/>
      <c r="AX46" s="28"/>
      <c r="AY46" s="28"/>
      <c r="AZ46" s="28"/>
      <c r="BA46" s="28"/>
      <c r="BB46" s="28"/>
      <c r="BC46" s="28"/>
      <c r="BD46" s="28"/>
      <c r="BE46" s="28"/>
      <c r="BF46" s="28"/>
      <c r="BG46" s="28"/>
      <c r="BH46" s="28"/>
      <c r="BI46" s="28"/>
    </row>
    <row r="47" spans="1:61" ht="15.75" customHeight="1" x14ac:dyDescent="0.25">
      <c r="A47" s="28"/>
      <c r="B47" s="28"/>
      <c r="C47" s="28"/>
      <c r="D47" s="28"/>
      <c r="E47" s="28"/>
      <c r="F47" s="28"/>
      <c r="G47" s="28"/>
      <c r="H47" s="28"/>
      <c r="I47" s="28"/>
      <c r="J47" s="382"/>
      <c r="K47" s="383"/>
      <c r="L47" s="383"/>
      <c r="M47" s="383"/>
      <c r="N47" s="383"/>
      <c r="O47" s="384"/>
      <c r="P47" s="382"/>
      <c r="Q47" s="383"/>
      <c r="R47" s="383"/>
      <c r="S47" s="383"/>
      <c r="T47" s="383"/>
      <c r="U47" s="384"/>
      <c r="V47" s="382"/>
      <c r="W47" s="383"/>
      <c r="X47" s="383"/>
      <c r="Y47" s="383"/>
      <c r="Z47" s="383"/>
      <c r="AA47" s="384"/>
      <c r="AB47" s="382"/>
      <c r="AC47" s="383"/>
      <c r="AD47" s="383"/>
      <c r="AE47" s="383"/>
      <c r="AF47" s="383"/>
      <c r="AG47" s="384"/>
      <c r="AH47" s="382"/>
      <c r="AI47" s="383"/>
      <c r="AJ47" s="383"/>
      <c r="AK47" s="383"/>
      <c r="AL47" s="383"/>
      <c r="AM47" s="384"/>
      <c r="AN47" s="28"/>
      <c r="AO47" s="28"/>
      <c r="AP47" s="28"/>
      <c r="AQ47" s="28"/>
      <c r="AR47" s="28"/>
      <c r="AS47" s="28"/>
      <c r="AT47" s="28"/>
      <c r="AU47" s="28"/>
      <c r="AV47" s="28"/>
      <c r="AW47" s="28"/>
      <c r="AX47" s="28"/>
      <c r="AY47" s="28"/>
      <c r="AZ47" s="28"/>
      <c r="BA47" s="28"/>
      <c r="BB47" s="28"/>
      <c r="BC47" s="28"/>
      <c r="BD47" s="28"/>
      <c r="BE47" s="28"/>
      <c r="BF47" s="28"/>
      <c r="BG47" s="28"/>
      <c r="BH47" s="28"/>
      <c r="BI47" s="28"/>
    </row>
    <row r="48" spans="1:61" ht="15.75" customHeight="1" x14ac:dyDescent="0.25">
      <c r="A48" s="28"/>
      <c r="B48" s="28"/>
      <c r="C48" s="28"/>
      <c r="D48" s="28"/>
      <c r="E48" s="28"/>
      <c r="F48" s="28"/>
      <c r="G48" s="28"/>
      <c r="H48" s="28"/>
      <c r="I48" s="28"/>
      <c r="J48" s="382"/>
      <c r="K48" s="383"/>
      <c r="L48" s="383"/>
      <c r="M48" s="383"/>
      <c r="N48" s="383"/>
      <c r="O48" s="384"/>
      <c r="P48" s="382"/>
      <c r="Q48" s="383"/>
      <c r="R48" s="383"/>
      <c r="S48" s="383"/>
      <c r="T48" s="383"/>
      <c r="U48" s="384"/>
      <c r="V48" s="382"/>
      <c r="W48" s="383"/>
      <c r="X48" s="383"/>
      <c r="Y48" s="383"/>
      <c r="Z48" s="383"/>
      <c r="AA48" s="384"/>
      <c r="AB48" s="382"/>
      <c r="AC48" s="383"/>
      <c r="AD48" s="383"/>
      <c r="AE48" s="383"/>
      <c r="AF48" s="383"/>
      <c r="AG48" s="384"/>
      <c r="AH48" s="382"/>
      <c r="AI48" s="383"/>
      <c r="AJ48" s="383"/>
      <c r="AK48" s="383"/>
      <c r="AL48" s="383"/>
      <c r="AM48" s="384"/>
      <c r="AN48" s="28"/>
      <c r="AO48" s="28"/>
      <c r="AP48" s="28"/>
      <c r="AQ48" s="28"/>
      <c r="AR48" s="28"/>
      <c r="AS48" s="28"/>
      <c r="AT48" s="28"/>
      <c r="AU48" s="28"/>
      <c r="AV48" s="28"/>
      <c r="AW48" s="28"/>
      <c r="AX48" s="28"/>
      <c r="AY48" s="28"/>
      <c r="AZ48" s="28"/>
      <c r="BA48" s="28"/>
      <c r="BB48" s="28"/>
      <c r="BC48" s="28"/>
      <c r="BD48" s="28"/>
      <c r="BE48" s="28"/>
      <c r="BF48" s="28"/>
      <c r="BG48" s="28"/>
      <c r="BH48" s="28"/>
      <c r="BI48" s="28"/>
    </row>
    <row r="49" spans="1:61" ht="15.75" customHeight="1" x14ac:dyDescent="0.25">
      <c r="A49" s="28"/>
      <c r="B49" s="28"/>
      <c r="C49" s="28"/>
      <c r="D49" s="28"/>
      <c r="E49" s="28"/>
      <c r="F49" s="28"/>
      <c r="G49" s="28"/>
      <c r="H49" s="28"/>
      <c r="I49" s="28"/>
      <c r="J49" s="382"/>
      <c r="K49" s="383"/>
      <c r="L49" s="383"/>
      <c r="M49" s="383"/>
      <c r="N49" s="383"/>
      <c r="O49" s="384"/>
      <c r="P49" s="382"/>
      <c r="Q49" s="383"/>
      <c r="R49" s="383"/>
      <c r="S49" s="383"/>
      <c r="T49" s="383"/>
      <c r="U49" s="384"/>
      <c r="V49" s="382"/>
      <c r="W49" s="383"/>
      <c r="X49" s="383"/>
      <c r="Y49" s="383"/>
      <c r="Z49" s="383"/>
      <c r="AA49" s="384"/>
      <c r="AB49" s="382"/>
      <c r="AC49" s="383"/>
      <c r="AD49" s="383"/>
      <c r="AE49" s="383"/>
      <c r="AF49" s="383"/>
      <c r="AG49" s="384"/>
      <c r="AH49" s="382"/>
      <c r="AI49" s="383"/>
      <c r="AJ49" s="383"/>
      <c r="AK49" s="383"/>
      <c r="AL49" s="383"/>
      <c r="AM49" s="384"/>
      <c r="AN49" s="28"/>
      <c r="AO49" s="28"/>
      <c r="AP49" s="28"/>
      <c r="AQ49" s="28"/>
      <c r="AR49" s="28"/>
      <c r="AS49" s="28"/>
      <c r="AT49" s="28"/>
      <c r="AU49" s="28"/>
      <c r="AV49" s="28"/>
      <c r="AW49" s="28"/>
      <c r="AX49" s="28"/>
      <c r="AY49" s="28"/>
      <c r="AZ49" s="28"/>
      <c r="BA49" s="28"/>
      <c r="BB49" s="28"/>
      <c r="BC49" s="28"/>
      <c r="BD49" s="28"/>
      <c r="BE49" s="28"/>
      <c r="BF49" s="28"/>
      <c r="BG49" s="28"/>
      <c r="BH49" s="28"/>
      <c r="BI49" s="28"/>
    </row>
    <row r="50" spans="1:61" ht="15.75" customHeight="1" x14ac:dyDescent="0.25">
      <c r="A50" s="28"/>
      <c r="B50" s="28"/>
      <c r="C50" s="28"/>
      <c r="D50" s="28"/>
      <c r="E50" s="28"/>
      <c r="F50" s="28"/>
      <c r="G50" s="28"/>
      <c r="H50" s="28"/>
      <c r="I50" s="28"/>
      <c r="J50" s="382"/>
      <c r="K50" s="383"/>
      <c r="L50" s="383"/>
      <c r="M50" s="383"/>
      <c r="N50" s="383"/>
      <c r="O50" s="384"/>
      <c r="P50" s="382"/>
      <c r="Q50" s="383"/>
      <c r="R50" s="383"/>
      <c r="S50" s="383"/>
      <c r="T50" s="383"/>
      <c r="U50" s="384"/>
      <c r="V50" s="382"/>
      <c r="W50" s="383"/>
      <c r="X50" s="383"/>
      <c r="Y50" s="383"/>
      <c r="Z50" s="383"/>
      <c r="AA50" s="384"/>
      <c r="AB50" s="382"/>
      <c r="AC50" s="383"/>
      <c r="AD50" s="383"/>
      <c r="AE50" s="383"/>
      <c r="AF50" s="383"/>
      <c r="AG50" s="384"/>
      <c r="AH50" s="382"/>
      <c r="AI50" s="383"/>
      <c r="AJ50" s="383"/>
      <c r="AK50" s="383"/>
      <c r="AL50" s="383"/>
      <c r="AM50" s="384"/>
      <c r="AN50" s="28"/>
      <c r="AO50" s="28"/>
      <c r="AP50" s="28"/>
      <c r="AQ50" s="28"/>
      <c r="AR50" s="28"/>
      <c r="AS50" s="28"/>
      <c r="AT50" s="28"/>
      <c r="AU50" s="28"/>
      <c r="AV50" s="28"/>
      <c r="AW50" s="28"/>
      <c r="AX50" s="28"/>
      <c r="AY50" s="28"/>
      <c r="AZ50" s="28"/>
      <c r="BA50" s="28"/>
      <c r="BB50" s="28"/>
      <c r="BC50" s="28"/>
      <c r="BD50" s="28"/>
      <c r="BE50" s="28"/>
      <c r="BF50" s="28"/>
      <c r="BG50" s="28"/>
      <c r="BH50" s="28"/>
      <c r="BI50" s="28"/>
    </row>
    <row r="51" spans="1:61" ht="15.75" customHeight="1" x14ac:dyDescent="0.25">
      <c r="A51" s="28"/>
      <c r="B51" s="28"/>
      <c r="C51" s="28"/>
      <c r="D51" s="28"/>
      <c r="E51" s="28"/>
      <c r="F51" s="28"/>
      <c r="G51" s="28"/>
      <c r="H51" s="28"/>
      <c r="I51" s="28"/>
      <c r="J51" s="385"/>
      <c r="K51" s="386"/>
      <c r="L51" s="386"/>
      <c r="M51" s="386"/>
      <c r="N51" s="386"/>
      <c r="O51" s="387"/>
      <c r="P51" s="385"/>
      <c r="Q51" s="386"/>
      <c r="R51" s="386"/>
      <c r="S51" s="386"/>
      <c r="T51" s="386"/>
      <c r="U51" s="387"/>
      <c r="V51" s="385"/>
      <c r="W51" s="386"/>
      <c r="X51" s="386"/>
      <c r="Y51" s="386"/>
      <c r="Z51" s="386"/>
      <c r="AA51" s="387"/>
      <c r="AB51" s="385"/>
      <c r="AC51" s="386"/>
      <c r="AD51" s="386"/>
      <c r="AE51" s="386"/>
      <c r="AF51" s="386"/>
      <c r="AG51" s="387"/>
      <c r="AH51" s="385"/>
      <c r="AI51" s="386"/>
      <c r="AJ51" s="386"/>
      <c r="AK51" s="386"/>
      <c r="AL51" s="386"/>
      <c r="AM51" s="387"/>
      <c r="AN51" s="28"/>
      <c r="AO51" s="28"/>
      <c r="AP51" s="28"/>
      <c r="AQ51" s="28"/>
      <c r="AR51" s="28"/>
      <c r="AS51" s="28"/>
      <c r="AT51" s="28"/>
      <c r="AU51" s="28"/>
      <c r="AV51" s="28"/>
      <c r="AW51" s="28"/>
      <c r="AX51" s="28"/>
      <c r="AY51" s="28"/>
      <c r="AZ51" s="28"/>
      <c r="BA51" s="28"/>
      <c r="BB51" s="28"/>
      <c r="BC51" s="28"/>
      <c r="BD51" s="28"/>
      <c r="BE51" s="28"/>
      <c r="BF51" s="28"/>
      <c r="BG51" s="28"/>
      <c r="BH51" s="28"/>
      <c r="BI51" s="28"/>
    </row>
    <row r="52" spans="1:61" ht="15.75" customHeight="1" x14ac:dyDescent="0.25">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row>
    <row r="53" spans="1:61" ht="15" customHeight="1" x14ac:dyDescent="0.25">
      <c r="A53" s="28"/>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8"/>
      <c r="AV53" s="28"/>
      <c r="AW53" s="28"/>
      <c r="AX53" s="28"/>
      <c r="AY53" s="28"/>
      <c r="AZ53" s="28"/>
      <c r="BA53" s="28"/>
      <c r="BB53" s="28"/>
      <c r="BC53" s="28"/>
      <c r="BD53" s="28"/>
      <c r="BE53" s="28"/>
      <c r="BF53" s="28"/>
      <c r="BG53" s="28"/>
      <c r="BH53" s="28"/>
      <c r="BI53" s="28"/>
    </row>
    <row r="54" spans="1:61" ht="15" customHeight="1" x14ac:dyDescent="0.25">
      <c r="A54" s="28"/>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c r="AN54" s="277"/>
      <c r="AO54" s="277"/>
      <c r="AP54" s="277"/>
      <c r="AQ54" s="277"/>
      <c r="AR54" s="277"/>
      <c r="AS54" s="277"/>
      <c r="AT54" s="277"/>
      <c r="AU54" s="28"/>
      <c r="AV54" s="28"/>
      <c r="AW54" s="28"/>
      <c r="AX54" s="28"/>
      <c r="AY54" s="28"/>
      <c r="AZ54" s="28"/>
      <c r="BA54" s="28"/>
      <c r="BB54" s="28"/>
      <c r="BC54" s="28"/>
      <c r="BD54" s="28"/>
      <c r="BE54" s="28"/>
      <c r="BF54" s="28"/>
      <c r="BG54" s="28"/>
      <c r="BH54" s="28"/>
      <c r="BI54" s="28"/>
    </row>
    <row r="55" spans="1:61" ht="15.75" customHeight="1" x14ac:dyDescent="0.25">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row>
    <row r="56" spans="1:61" ht="15.75" customHeight="1"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row>
    <row r="57" spans="1:61" ht="15.75" customHeight="1"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row>
    <row r="58" spans="1:61" ht="15.75" customHeight="1" x14ac:dyDescent="0.25">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row>
    <row r="59" spans="1:61" ht="15.75" customHeight="1" x14ac:dyDescent="0.25">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row>
    <row r="60" spans="1:61" ht="15.75" customHeight="1" x14ac:dyDescent="0.25">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row>
    <row r="61" spans="1:61" ht="15.75" customHeight="1" x14ac:dyDescent="0.25">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row>
    <row r="62" spans="1:61" ht="15.75" customHeight="1" x14ac:dyDescent="0.25">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row>
    <row r="63" spans="1:61" ht="15.75" customHeight="1" x14ac:dyDescent="0.25">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row>
    <row r="64" spans="1:61" ht="15.75" customHeight="1" x14ac:dyDescent="0.25">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row>
    <row r="65" spans="1:61" ht="15.75" customHeight="1" x14ac:dyDescent="0.25">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row>
    <row r="66" spans="1:61" ht="15.75" customHeight="1" x14ac:dyDescent="0.25">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row>
    <row r="67" spans="1:61" ht="15.75" customHeight="1" x14ac:dyDescent="0.2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row>
    <row r="68" spans="1:61" ht="15.75" customHeight="1" x14ac:dyDescent="0.2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row>
    <row r="69" spans="1:61" ht="15.75" customHeight="1" x14ac:dyDescent="0.2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row>
    <row r="70" spans="1:61" ht="15.75" customHeight="1" x14ac:dyDescent="0.2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row>
    <row r="71" spans="1:61" ht="15.75" customHeight="1" x14ac:dyDescent="0.25">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row>
    <row r="72" spans="1:61" ht="15.75" customHeight="1" x14ac:dyDescent="0.2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row>
    <row r="73" spans="1:61" ht="15.75" customHeight="1"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row>
    <row r="74" spans="1:61" ht="15.75" customHeight="1"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row>
    <row r="75" spans="1:61" ht="15.75" customHeight="1"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row>
    <row r="76" spans="1:61" ht="15.75" customHeight="1"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row>
    <row r="77" spans="1:61" ht="15.75" customHeight="1"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row>
    <row r="78" spans="1:61" ht="15.75" customHeight="1"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row>
    <row r="79" spans="1:61" ht="15.75" customHeight="1"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row>
    <row r="80" spans="1:61" ht="15.75" customHeight="1"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row>
    <row r="81" spans="1:61" ht="15.75" customHeight="1"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row>
    <row r="82" spans="1:61" ht="15.75" customHeight="1"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row>
    <row r="83" spans="1:61" ht="15.75" customHeight="1"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row>
    <row r="84" spans="1:61" ht="15.75" customHeight="1" x14ac:dyDescent="0.2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row>
    <row r="85" spans="1:61" ht="15.75" customHeight="1" x14ac:dyDescent="0.2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row>
    <row r="86" spans="1:61" ht="15.75" customHeight="1" x14ac:dyDescent="0.2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row>
    <row r="87" spans="1:61" ht="15.75" customHeight="1" x14ac:dyDescent="0.2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row>
    <row r="88" spans="1:61" ht="15.75" customHeight="1" x14ac:dyDescent="0.2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row>
    <row r="89" spans="1:61" ht="15.75" customHeight="1" x14ac:dyDescent="0.2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row>
    <row r="90" spans="1:61" ht="15.75" customHeight="1" x14ac:dyDescent="0.2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row>
    <row r="91" spans="1:61" ht="15.75" customHeight="1" x14ac:dyDescent="0.2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row>
    <row r="92" spans="1:61" ht="15.75" customHeight="1" x14ac:dyDescent="0.2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row>
    <row r="93" spans="1:61" ht="15.75" customHeight="1" x14ac:dyDescent="0.2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row>
    <row r="94" spans="1:61" ht="15.75" customHeight="1" x14ac:dyDescent="0.2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row>
    <row r="95" spans="1:61" ht="15.75" customHeight="1" x14ac:dyDescent="0.2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row>
    <row r="96" spans="1:61" ht="15.75" customHeight="1" x14ac:dyDescent="0.2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row>
    <row r="97" spans="1:61" ht="15.75" customHeight="1" x14ac:dyDescent="0.2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row>
    <row r="98" spans="1:61" ht="15.75" customHeight="1" x14ac:dyDescent="0.2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row>
    <row r="99" spans="1:61" ht="15.75" customHeight="1" x14ac:dyDescent="0.2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row>
    <row r="100" spans="1:61" ht="15.75" customHeight="1" x14ac:dyDescent="0.2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row>
    <row r="101" spans="1:61" ht="15.75" customHeight="1" x14ac:dyDescent="0.2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row>
    <row r="102" spans="1:61" ht="15.75" customHeight="1" x14ac:dyDescent="0.2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row>
    <row r="103" spans="1:61" ht="15.75" customHeight="1" x14ac:dyDescent="0.2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row>
    <row r="104" spans="1:61" ht="15.75" customHeight="1" x14ac:dyDescent="0.2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row>
    <row r="105" spans="1:61" ht="15.75" customHeight="1" x14ac:dyDescent="0.2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row>
    <row r="106" spans="1:61" ht="15.75" customHeight="1" x14ac:dyDescent="0.2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row>
    <row r="107" spans="1:61" ht="15.75" customHeight="1" x14ac:dyDescent="0.2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row>
    <row r="108" spans="1:61" ht="15.75" customHeight="1" x14ac:dyDescent="0.2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row>
    <row r="109" spans="1:61" ht="15.75" customHeight="1" x14ac:dyDescent="0.2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row>
    <row r="110" spans="1:61" ht="15.75" customHeight="1" x14ac:dyDescent="0.2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row>
    <row r="111" spans="1:61" ht="15.75" customHeight="1" x14ac:dyDescent="0.2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row>
    <row r="112" spans="1:61" ht="15.75" customHeight="1" x14ac:dyDescent="0.2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row>
    <row r="113" spans="1:61" ht="15.75" customHeight="1" x14ac:dyDescent="0.2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row>
    <row r="114" spans="1:61" ht="15.75" customHeight="1" x14ac:dyDescent="0.2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row>
    <row r="115" spans="1:61" ht="15.75" customHeight="1" x14ac:dyDescent="0.2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row>
    <row r="116" spans="1:61" ht="15.75" customHeight="1" x14ac:dyDescent="0.2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row>
    <row r="117" spans="1:61" ht="15.75" customHeight="1" x14ac:dyDescent="0.2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row>
    <row r="118" spans="1:61" ht="15.75" customHeight="1" x14ac:dyDescent="0.2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row>
    <row r="119" spans="1:61"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row>
    <row r="120" spans="1:61" ht="15.75" customHeight="1" x14ac:dyDescent="0.2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row>
    <row r="121" spans="1:61" ht="15.75" customHeight="1" x14ac:dyDescent="0.2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row>
    <row r="122" spans="1:61" ht="15.75" customHeight="1" x14ac:dyDescent="0.25">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row>
    <row r="123" spans="1:61" ht="15.75" customHeight="1" x14ac:dyDescent="0.25">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row>
    <row r="124" spans="1:61" ht="15.75" customHeight="1" x14ac:dyDescent="0.25">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row>
    <row r="125" spans="1:61" ht="15.75" customHeight="1" x14ac:dyDescent="0.25">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row>
    <row r="126" spans="1:61" ht="15.75" customHeight="1" x14ac:dyDescent="0.25">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row>
    <row r="127" spans="1:61" ht="15.75" customHeight="1" x14ac:dyDescent="0.25">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row>
    <row r="128" spans="1:61" ht="15.75" customHeight="1" x14ac:dyDescent="0.25">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row>
    <row r="129" spans="2:61" ht="15.75" customHeight="1" x14ac:dyDescent="0.25">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row>
    <row r="130" spans="2:61" ht="15.75" customHeight="1" x14ac:dyDescent="0.25">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row>
    <row r="131" spans="2:61" ht="15.75" customHeight="1" x14ac:dyDescent="0.25">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row>
    <row r="132" spans="2:61" ht="15.75" customHeight="1" x14ac:dyDescent="0.25">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row>
    <row r="133" spans="2:61" ht="15.75" customHeight="1" x14ac:dyDescent="0.25">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row>
    <row r="134" spans="2:61" ht="15.75" customHeight="1" x14ac:dyDescent="0.25">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row>
    <row r="135" spans="2:61" ht="15.75" customHeight="1" x14ac:dyDescent="0.25">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row>
    <row r="136" spans="2:61" ht="15.75" customHeight="1" x14ac:dyDescent="0.25">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row>
    <row r="137" spans="2:61" ht="15.75" customHeight="1" x14ac:dyDescent="0.25">
      <c r="B137" s="28"/>
      <c r="C137" s="28"/>
      <c r="D137" s="28"/>
      <c r="E137" s="28"/>
      <c r="F137" s="28"/>
      <c r="G137" s="28"/>
      <c r="H137" s="28"/>
      <c r="I137" s="28"/>
    </row>
    <row r="138" spans="2:61" ht="15.75" customHeight="1" x14ac:dyDescent="0.25">
      <c r="B138" s="28"/>
      <c r="C138" s="28"/>
      <c r="D138" s="28"/>
      <c r="E138" s="28"/>
      <c r="F138" s="28"/>
      <c r="G138" s="28"/>
      <c r="H138" s="28"/>
      <c r="I138" s="28"/>
    </row>
    <row r="139" spans="2:61" ht="15.75" customHeight="1" x14ac:dyDescent="0.25">
      <c r="B139" s="28"/>
      <c r="C139" s="28"/>
      <c r="D139" s="28"/>
      <c r="E139" s="28"/>
      <c r="F139" s="28"/>
      <c r="G139" s="28"/>
      <c r="H139" s="28"/>
      <c r="I139" s="28"/>
    </row>
    <row r="140" spans="2:61" ht="15.75" customHeight="1" x14ac:dyDescent="0.25">
      <c r="B140" s="28"/>
      <c r="C140" s="28"/>
      <c r="D140" s="28"/>
      <c r="E140" s="28"/>
      <c r="F140" s="28"/>
      <c r="G140" s="28"/>
      <c r="H140" s="28"/>
      <c r="I140" s="28"/>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I1000"/>
  <sheetViews>
    <sheetView zoomScale="26" zoomScaleNormal="26" workbookViewId="0">
      <selection activeCell="AU46" sqref="AU46"/>
    </sheetView>
  </sheetViews>
  <sheetFormatPr baseColWidth="10" defaultColWidth="12.625" defaultRowHeight="15" customHeight="1" x14ac:dyDescent="0.2"/>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61" width="9.375" customWidth="1"/>
  </cols>
  <sheetData>
    <row r="1" spans="1:61" x14ac:dyDescent="0.25">
      <c r="A1" s="28"/>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row>
    <row r="2" spans="1:61" ht="18" customHeight="1" x14ac:dyDescent="0.25">
      <c r="A2" s="28"/>
      <c r="B2" s="716" t="s">
        <v>517</v>
      </c>
      <c r="C2" s="383"/>
      <c r="D2" s="383"/>
      <c r="E2" s="383"/>
      <c r="F2" s="383"/>
      <c r="G2" s="383"/>
      <c r="H2" s="383"/>
      <c r="I2" s="383"/>
      <c r="J2" s="709" t="s">
        <v>70</v>
      </c>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632"/>
      <c r="AN2" s="28"/>
      <c r="AO2" s="28"/>
      <c r="AP2" s="28"/>
      <c r="AQ2" s="28"/>
      <c r="AR2" s="28"/>
      <c r="AS2" s="28"/>
      <c r="AT2" s="28"/>
      <c r="AU2" s="28"/>
      <c r="AV2" s="28"/>
      <c r="AW2" s="28"/>
      <c r="AX2" s="28"/>
      <c r="AY2" s="28"/>
      <c r="AZ2" s="28"/>
      <c r="BA2" s="28"/>
      <c r="BB2" s="28"/>
      <c r="BC2" s="28"/>
      <c r="BD2" s="28"/>
      <c r="BE2" s="28"/>
      <c r="BF2" s="28"/>
      <c r="BG2" s="28"/>
      <c r="BH2" s="28"/>
      <c r="BI2" s="28"/>
    </row>
    <row r="3" spans="1:61" ht="18.75" customHeight="1" x14ac:dyDescent="0.25">
      <c r="A3" s="28"/>
      <c r="B3" s="383"/>
      <c r="C3" s="383"/>
      <c r="D3" s="383"/>
      <c r="E3" s="383"/>
      <c r="F3" s="383"/>
      <c r="G3" s="383"/>
      <c r="H3" s="383"/>
      <c r="I3" s="383"/>
      <c r="J3" s="659"/>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660"/>
      <c r="AN3" s="28"/>
      <c r="AO3" s="28"/>
      <c r="AP3" s="28"/>
      <c r="AQ3" s="28"/>
      <c r="AR3" s="28"/>
      <c r="AS3" s="28"/>
      <c r="AT3" s="28"/>
      <c r="AU3" s="28"/>
      <c r="AV3" s="28"/>
      <c r="AW3" s="28"/>
      <c r="AX3" s="28"/>
      <c r="AY3" s="28"/>
      <c r="AZ3" s="28"/>
      <c r="BA3" s="28"/>
      <c r="BB3" s="28"/>
      <c r="BC3" s="28"/>
      <c r="BD3" s="28"/>
      <c r="BE3" s="28"/>
      <c r="BF3" s="28"/>
      <c r="BG3" s="28"/>
      <c r="BH3" s="28"/>
      <c r="BI3" s="28"/>
    </row>
    <row r="4" spans="1:61" ht="15" customHeight="1" x14ac:dyDescent="0.25">
      <c r="A4" s="28"/>
      <c r="B4" s="383"/>
      <c r="C4" s="383"/>
      <c r="D4" s="383"/>
      <c r="E4" s="383"/>
      <c r="F4" s="383"/>
      <c r="G4" s="383"/>
      <c r="H4" s="383"/>
      <c r="I4" s="383"/>
      <c r="J4" s="639"/>
      <c r="K4" s="661"/>
      <c r="L4" s="661"/>
      <c r="M4" s="661"/>
      <c r="N4" s="661"/>
      <c r="O4" s="661"/>
      <c r="P4" s="661"/>
      <c r="Q4" s="661"/>
      <c r="R4" s="661"/>
      <c r="S4" s="661"/>
      <c r="T4" s="661"/>
      <c r="U4" s="661"/>
      <c r="V4" s="661"/>
      <c r="W4" s="661"/>
      <c r="X4" s="661"/>
      <c r="Y4" s="661"/>
      <c r="Z4" s="661"/>
      <c r="AA4" s="661"/>
      <c r="AB4" s="661"/>
      <c r="AC4" s="661"/>
      <c r="AD4" s="661"/>
      <c r="AE4" s="661"/>
      <c r="AF4" s="661"/>
      <c r="AG4" s="661"/>
      <c r="AH4" s="661"/>
      <c r="AI4" s="661"/>
      <c r="AJ4" s="661"/>
      <c r="AK4" s="661"/>
      <c r="AL4" s="661"/>
      <c r="AM4" s="640"/>
      <c r="AN4" s="28"/>
      <c r="AO4" s="28"/>
      <c r="AP4" s="28"/>
      <c r="AQ4" s="28"/>
      <c r="AR4" s="28"/>
      <c r="AS4" s="28"/>
      <c r="AT4" s="28"/>
      <c r="AU4" s="28"/>
      <c r="AV4" s="28"/>
      <c r="AW4" s="28"/>
      <c r="AX4" s="28"/>
      <c r="AY4" s="28"/>
      <c r="AZ4" s="28"/>
      <c r="BA4" s="28"/>
      <c r="BB4" s="28"/>
      <c r="BC4" s="28"/>
      <c r="BD4" s="28"/>
      <c r="BE4" s="28"/>
      <c r="BF4" s="28"/>
      <c r="BG4" s="28"/>
      <c r="BH4" s="28"/>
      <c r="BI4" s="28"/>
    </row>
    <row r="5" spans="1:61"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row>
    <row r="6" spans="1:61" ht="15" customHeight="1" x14ac:dyDescent="0.25">
      <c r="A6" s="28"/>
      <c r="B6" s="710" t="s">
        <v>461</v>
      </c>
      <c r="C6" s="631"/>
      <c r="D6" s="647"/>
      <c r="E6" s="715" t="s">
        <v>522</v>
      </c>
      <c r="F6" s="380"/>
      <c r="G6" s="380"/>
      <c r="H6" s="380"/>
      <c r="I6" s="381"/>
      <c r="J6" s="278" t="str">
        <f ca="1">IF(AND('Riesgos de gestión'!$Y$10="Muy Alta",'Riesgos de gestión'!$AA$10="Leve"),CONCATENATE("R1C",'Riesgos de gestión'!$O$10),"")</f>
        <v/>
      </c>
      <c r="K6" s="279" t="str">
        <f>IF(AND('Riesgos de gestión'!$Y$11="Muy Alta",'Riesgos de gestión'!$AA$11="Leve"),CONCATENATE("R1C",'Riesgos de gestión'!$O$11),"")</f>
        <v/>
      </c>
      <c r="L6" s="279" t="str">
        <f>IF(AND('Riesgos de gestión'!$Y$12="Muy Alta",'Riesgos de gestión'!$AA$12="Leve"),CONCATENATE("R1C",'Riesgos de gestión'!$O$12),"")</f>
        <v/>
      </c>
      <c r="M6" s="279" t="str">
        <f>IF(AND('Riesgos de gestión'!$Y$13="Muy Alta",'Riesgos de gestión'!$AA$13="Leve"),CONCATENATE("R1C",'Riesgos de gestión'!$O$13),"")</f>
        <v/>
      </c>
      <c r="N6" s="279" t="str">
        <f>IF(AND('Riesgos de gestión'!$Y$14="Muy Alta",'Riesgos de gestión'!$AA$14="Leve"),CONCATENATE("R1C",'Riesgos de gestión'!$O$14),"")</f>
        <v/>
      </c>
      <c r="O6" s="280" t="str">
        <f>IF(AND('Riesgos de gestión'!$Y$15="Muy Alta",'Riesgos de gestión'!$AA$15="Leve"),CONCATENATE("R1C",'Riesgos de gestión'!$O$15),"")</f>
        <v/>
      </c>
      <c r="P6" s="278" t="str">
        <f ca="1">IF(AND('Riesgos de gestión'!$Y$10="Muy Alta",'Riesgos de gestión'!$AA$10="Menor"),CONCATENATE("R1C",'Riesgos de gestión'!$O$10),"")</f>
        <v/>
      </c>
      <c r="Q6" s="279" t="str">
        <f>IF(AND('Riesgos de gestión'!$Y$11="Muy Alta",'Riesgos de gestión'!$AA$11="Menor"),CONCATENATE("R1C",'Riesgos de gestión'!$O$11),"")</f>
        <v/>
      </c>
      <c r="R6" s="279" t="str">
        <f>IF(AND('Riesgos de gestión'!$Y$12="Muy Alta",'Riesgos de gestión'!$AA$12="Menor"),CONCATENATE("R1C",'Riesgos de gestión'!$O$12),"")</f>
        <v/>
      </c>
      <c r="S6" s="279" t="str">
        <f>IF(AND('Riesgos de gestión'!$Y$13="Muy Alta",'Riesgos de gestión'!$AA$13="Menor"),CONCATENATE("R1C",'Riesgos de gestión'!$O$13),"")</f>
        <v/>
      </c>
      <c r="T6" s="279" t="str">
        <f>IF(AND('Riesgos de gestión'!$Y$14="Muy Alta",'Riesgos de gestión'!$AA$14="Menor"),CONCATENATE("R1C",'Riesgos de gestión'!$O$14),"")</f>
        <v/>
      </c>
      <c r="U6" s="280" t="str">
        <f>IF(AND('Riesgos de gestión'!$Y$15="Muy Alta",'Riesgos de gestión'!$AA$15="Menor"),CONCATENATE("R1C",'Riesgos de gestión'!$O$15),"")</f>
        <v/>
      </c>
      <c r="V6" s="278" t="str">
        <f ca="1">IF(AND('Riesgos de gestión'!$Y$10="Muy Alta",'Riesgos de gestión'!$AA$10="Moderado"),CONCATENATE("R1C",'Riesgos de gestión'!$O$10),"")</f>
        <v/>
      </c>
      <c r="W6" s="279" t="str">
        <f>IF(AND('Riesgos de gestión'!$Y$11="Muy Alta",'Riesgos de gestión'!$AA$11="Moderado"),CONCATENATE("R1C",'Riesgos de gestión'!$O$11),"")</f>
        <v/>
      </c>
      <c r="X6" s="279" t="str">
        <f>IF(AND('Riesgos de gestión'!$Y$12="Muy Alta",'Riesgos de gestión'!$AA$12="Moderado"),CONCATENATE("R1C",'Riesgos de gestión'!$O$12),"")</f>
        <v/>
      </c>
      <c r="Y6" s="279" t="str">
        <f>IF(AND('Riesgos de gestión'!$Y$13="Muy Alta",'Riesgos de gestión'!$AA$13="Moderado"),CONCATENATE("R1C",'Riesgos de gestión'!$O$13),"")</f>
        <v/>
      </c>
      <c r="Z6" s="279" t="str">
        <f>IF(AND('Riesgos de gestión'!$Y$14="Muy Alta",'Riesgos de gestión'!$AA$14="Moderado"),CONCATENATE("R1C",'Riesgos de gestión'!$O$14),"")</f>
        <v/>
      </c>
      <c r="AA6" s="280" t="str">
        <f>IF(AND('Riesgos de gestión'!$Y$15="Muy Alta",'Riesgos de gestión'!$AA$15="Moderado"),CONCATENATE("R1C",'Riesgos de gestión'!$O$15),"")</f>
        <v/>
      </c>
      <c r="AB6" s="278" t="str">
        <f ca="1">IF(AND('Riesgos de gestión'!$Y$10="Muy Alta",'Riesgos de gestión'!$AA$10="Mayor"),CONCATENATE("R1C",'Riesgos de gestión'!$O$10),"")</f>
        <v/>
      </c>
      <c r="AC6" s="279" t="str">
        <f>IF(AND('Riesgos de gestión'!$Y$11="Muy Alta",'Riesgos de gestión'!$AA$11="Mayor"),CONCATENATE("R1C",'Riesgos de gestión'!$O$11),"")</f>
        <v/>
      </c>
      <c r="AD6" s="279" t="str">
        <f>IF(AND('Riesgos de gestión'!$Y$12="Muy Alta",'Riesgos de gestión'!$AA$12="Mayor"),CONCATENATE("R1C",'Riesgos de gestión'!$O$12),"")</f>
        <v/>
      </c>
      <c r="AE6" s="279" t="str">
        <f>IF(AND('Riesgos de gestión'!$Y$13="Muy Alta",'Riesgos de gestión'!$AA$13="Mayor"),CONCATENATE("R1C",'Riesgos de gestión'!$O$13),"")</f>
        <v/>
      </c>
      <c r="AF6" s="279" t="str">
        <f>IF(AND('Riesgos de gestión'!$Y$14="Muy Alta",'Riesgos de gestión'!$AA$14="Mayor"),CONCATENATE("R1C",'Riesgos de gestión'!$O$14),"")</f>
        <v/>
      </c>
      <c r="AG6" s="280" t="str">
        <f>IF(AND('Riesgos de gestión'!$Y$15="Muy Alta",'Riesgos de gestión'!$AA$15="Mayor"),CONCATENATE("R1C",'Riesgos de gestión'!$O$15),"")</f>
        <v/>
      </c>
      <c r="AH6" s="281" t="str">
        <f ca="1">IF(AND('Riesgos de gestión'!$Y$10="Muy Alta",'Riesgos de gestión'!$AA$10="Catastrófico"),CONCATENATE("R1C",'Riesgos de gestión'!$O$10),"")</f>
        <v/>
      </c>
      <c r="AI6" s="282" t="str">
        <f>IF(AND('Riesgos de gestión'!$Y$11="Muy Alta",'Riesgos de gestión'!$AA$11="Catastrófico"),CONCATENATE("R1C",'Riesgos de gestión'!$O$11),"")</f>
        <v/>
      </c>
      <c r="AJ6" s="282" t="str">
        <f>IF(AND('Riesgos de gestión'!$Y$12="Muy Alta",'Riesgos de gestión'!$AA$12="Catastrófico"),CONCATENATE("R1C",'Riesgos de gestión'!$O$12),"")</f>
        <v/>
      </c>
      <c r="AK6" s="282" t="str">
        <f>IF(AND('Riesgos de gestión'!$Y$13="Muy Alta",'Riesgos de gestión'!$AA$13="Catastrófico"),CONCATENATE("R1C",'Riesgos de gestión'!$O$13),"")</f>
        <v/>
      </c>
      <c r="AL6" s="282" t="str">
        <f>IF(AND('Riesgos de gestión'!$Y$14="Muy Alta",'Riesgos de gestión'!$AA$14="Catastrófico"),CONCATENATE("R1C",'Riesgos de gestión'!$O$14),"")</f>
        <v/>
      </c>
      <c r="AM6" s="283" t="str">
        <f>IF(AND('Riesgos de gestión'!$Y$15="Muy Alta",'Riesgos de gestión'!$AA$15="Catastrófico"),CONCATENATE("R1C",'Riesgos de gestión'!$O$15),"")</f>
        <v/>
      </c>
      <c r="AN6" s="28"/>
      <c r="AO6" s="713" t="s">
        <v>524</v>
      </c>
      <c r="AP6" s="671"/>
      <c r="AQ6" s="671"/>
      <c r="AR6" s="671"/>
      <c r="AS6" s="671"/>
      <c r="AT6" s="672"/>
      <c r="AU6" s="28"/>
      <c r="AV6" s="28"/>
      <c r="AW6" s="28"/>
      <c r="AX6" s="28"/>
      <c r="AY6" s="28"/>
      <c r="AZ6" s="28"/>
      <c r="BA6" s="28"/>
      <c r="BB6" s="28"/>
      <c r="BC6" s="28"/>
      <c r="BD6" s="28"/>
      <c r="BE6" s="28"/>
      <c r="BF6" s="28"/>
      <c r="BG6" s="28"/>
      <c r="BH6" s="28"/>
      <c r="BI6" s="28"/>
    </row>
    <row r="7" spans="1:61" ht="15" customHeight="1" x14ac:dyDescent="0.25">
      <c r="A7" s="28"/>
      <c r="B7" s="659"/>
      <c r="C7" s="383"/>
      <c r="D7" s="384"/>
      <c r="E7" s="382"/>
      <c r="F7" s="383"/>
      <c r="G7" s="383"/>
      <c r="H7" s="383"/>
      <c r="I7" s="384"/>
      <c r="J7" s="284" t="str">
        <f>IF(AND('Riesgos de gestión'!$Y$16="Muy Alta",'Riesgos de gestión'!$AA$16="Leve"),CONCATENATE("R2C",'Riesgos de gestión'!$O$16),"")</f>
        <v/>
      </c>
      <c r="K7" s="285" t="str">
        <f>IF(AND('Riesgos de gestión'!$Y$17="Muy Alta",'Riesgos de gestión'!$AA$17="Leve"),CONCATENATE("R2C",'Riesgos de gestión'!$O$17),"")</f>
        <v/>
      </c>
      <c r="L7" s="285" t="str">
        <f>IF(AND('Riesgos de gestión'!$Y$18="Muy Alta",'Riesgos de gestión'!$AA$18="Leve"),CONCATENATE("R2C",'Riesgos de gestión'!$O$18),"")</f>
        <v/>
      </c>
      <c r="M7" s="285" t="str">
        <f>IF(AND('Riesgos de gestión'!$Y$19="Muy Alta",'Riesgos de gestión'!$AA$19="Leve"),CONCATENATE("R2C",'Riesgos de gestión'!$O$19),"")</f>
        <v/>
      </c>
      <c r="N7" s="285" t="str">
        <f>IF(AND('Riesgos de gestión'!$Y$20="Muy Alta",'Riesgos de gestión'!$AA$20="Leve"),CONCATENATE("R2C",'Riesgos de gestión'!$O$20),"")</f>
        <v/>
      </c>
      <c r="O7" s="286" t="str">
        <f>IF(AND('Riesgos de gestión'!$Y$21="Muy Alta",'Riesgos de gestión'!$AA$21="Leve"),CONCATENATE("R2C",'Riesgos de gestión'!$O$21),"")</f>
        <v/>
      </c>
      <c r="P7" s="284" t="str">
        <f>IF(AND('Riesgos de gestión'!$Y$16="Muy Alta",'Riesgos de gestión'!$AA$16="Menor"),CONCATENATE("R2C",'Riesgos de gestión'!$O$16),"")</f>
        <v/>
      </c>
      <c r="Q7" s="285" t="str">
        <f>IF(AND('Riesgos de gestión'!$Y$17="Muy Alta",'Riesgos de gestión'!$AA$17="Menor"),CONCATENATE("R2C",'Riesgos de gestión'!$O$17),"")</f>
        <v/>
      </c>
      <c r="R7" s="285" t="str">
        <f>IF(AND('Riesgos de gestión'!$Y$18="Muy Alta",'Riesgos de gestión'!$AA$18="Menor"),CONCATENATE("R2C",'Riesgos de gestión'!$O$18),"")</f>
        <v/>
      </c>
      <c r="S7" s="285" t="str">
        <f>IF(AND('Riesgos de gestión'!$Y$19="Muy Alta",'Riesgos de gestión'!$AA$19="Menor"),CONCATENATE("R2C",'Riesgos de gestión'!$O$19),"")</f>
        <v/>
      </c>
      <c r="T7" s="285" t="str">
        <f>IF(AND('Riesgos de gestión'!$Y$20="Muy Alta",'Riesgos de gestión'!$AA$20="Menor"),CONCATENATE("R2C",'Riesgos de gestión'!$O$20),"")</f>
        <v/>
      </c>
      <c r="U7" s="286" t="str">
        <f>IF(AND('Riesgos de gestión'!$Y$21="Muy Alta",'Riesgos de gestión'!$AA$21="Menor"),CONCATENATE("R2C",'Riesgos de gestión'!$O$21),"")</f>
        <v/>
      </c>
      <c r="V7" s="284" t="str">
        <f>IF(AND('Riesgos de gestión'!$Y$16="Muy Alta",'Riesgos de gestión'!$AA$16="Moderado"),CONCATENATE("R2C",'Riesgos de gestión'!$O$16),"")</f>
        <v/>
      </c>
      <c r="W7" s="285" t="str">
        <f>IF(AND('Riesgos de gestión'!$Y$17="Muy Alta",'Riesgos de gestión'!$AA$17="Moderado"),CONCATENATE("R2C",'Riesgos de gestión'!$O$17),"")</f>
        <v/>
      </c>
      <c r="X7" s="285" t="str">
        <f>IF(AND('Riesgos de gestión'!$Y$18="Muy Alta",'Riesgos de gestión'!$AA$18="Moderado"),CONCATENATE("R2C",'Riesgos de gestión'!$O$18),"")</f>
        <v/>
      </c>
      <c r="Y7" s="285" t="str">
        <f>IF(AND('Riesgos de gestión'!$Y$19="Muy Alta",'Riesgos de gestión'!$AA$19="Moderado"),CONCATENATE("R2C",'Riesgos de gestión'!$O$19),"")</f>
        <v/>
      </c>
      <c r="Z7" s="285" t="str">
        <f>IF(AND('Riesgos de gestión'!$Y$20="Muy Alta",'Riesgos de gestión'!$AA$20="Moderado"),CONCATENATE("R2C",'Riesgos de gestión'!$O$20),"")</f>
        <v/>
      </c>
      <c r="AA7" s="286" t="str">
        <f>IF(AND('Riesgos de gestión'!$Y$21="Muy Alta",'Riesgos de gestión'!$AA$21="Moderado"),CONCATENATE("R2C",'Riesgos de gestión'!$O$21),"")</f>
        <v/>
      </c>
      <c r="AB7" s="284" t="str">
        <f>IF(AND('Riesgos de gestión'!$Y$16="Muy Alta",'Riesgos de gestión'!$AA$16="Mayor"),CONCATENATE("R2C",'Riesgos de gestión'!$O$16),"")</f>
        <v/>
      </c>
      <c r="AC7" s="285" t="str">
        <f>IF(AND('Riesgos de gestión'!$Y$17="Muy Alta",'Riesgos de gestión'!$AA$17="Mayor"),CONCATENATE("R2C",'Riesgos de gestión'!$O$17),"")</f>
        <v/>
      </c>
      <c r="AD7" s="285" t="str">
        <f>IF(AND('Riesgos de gestión'!$Y$18="Muy Alta",'Riesgos de gestión'!$AA$18="Mayor"),CONCATENATE("R2C",'Riesgos de gestión'!$O$18),"")</f>
        <v/>
      </c>
      <c r="AE7" s="285" t="str">
        <f>IF(AND('Riesgos de gestión'!$Y$19="Muy Alta",'Riesgos de gestión'!$AA$19="Mayor"),CONCATENATE("R2C",'Riesgos de gestión'!$O$19),"")</f>
        <v/>
      </c>
      <c r="AF7" s="285" t="str">
        <f>IF(AND('Riesgos de gestión'!$Y$20="Muy Alta",'Riesgos de gestión'!$AA$20="Mayor"),CONCATENATE("R2C",'Riesgos de gestión'!$O$20),"")</f>
        <v/>
      </c>
      <c r="AG7" s="286" t="str">
        <f>IF(AND('Riesgos de gestión'!$Y$21="Muy Alta",'Riesgos de gestión'!$AA$21="Mayor"),CONCATENATE("R2C",'Riesgos de gestión'!$O$21),"")</f>
        <v/>
      </c>
      <c r="AH7" s="287" t="str">
        <f>IF(AND('Riesgos de gestión'!$Y$16="Muy Alta",'Riesgos de gestión'!$AA$16="Catastrófico"),CONCATENATE("R2C",'Riesgos de gestión'!$O$16),"")</f>
        <v/>
      </c>
      <c r="AI7" s="288" t="str">
        <f>IF(AND('Riesgos de gestión'!$Y$17="Muy Alta",'Riesgos de gestión'!$AA$17="Catastrófico"),CONCATENATE("R2C",'Riesgos de gestión'!$O$17),"")</f>
        <v/>
      </c>
      <c r="AJ7" s="288" t="str">
        <f>IF(AND('Riesgos de gestión'!$Y$18="Muy Alta",'Riesgos de gestión'!$AA$18="Catastrófico"),CONCATENATE("R2C",'Riesgos de gestión'!$O$18),"")</f>
        <v/>
      </c>
      <c r="AK7" s="288" t="str">
        <f>IF(AND('Riesgos de gestión'!$Y$19="Muy Alta",'Riesgos de gestión'!$AA$19="Catastrófico"),CONCATENATE("R2C",'Riesgos de gestión'!$O$19),"")</f>
        <v/>
      </c>
      <c r="AL7" s="288" t="str">
        <f>IF(AND('Riesgos de gestión'!$Y$20="Muy Alta",'Riesgos de gestión'!$AA$20="Catastrófico"),CONCATENATE("R2C",'Riesgos de gestión'!$O$20),"")</f>
        <v/>
      </c>
      <c r="AM7" s="289" t="str">
        <f>IF(AND('Riesgos de gestión'!$Y$21="Muy Alta",'Riesgos de gestión'!$AA$21="Catastrófico"),CONCATENATE("R2C",'Riesgos de gestión'!$O$21),"")</f>
        <v/>
      </c>
      <c r="AN7" s="28"/>
      <c r="AO7" s="673"/>
      <c r="AP7" s="383"/>
      <c r="AQ7" s="383"/>
      <c r="AR7" s="383"/>
      <c r="AS7" s="383"/>
      <c r="AT7" s="674"/>
      <c r="AU7" s="28"/>
      <c r="AV7" s="28"/>
      <c r="AW7" s="28"/>
      <c r="AX7" s="28"/>
      <c r="AY7" s="28"/>
      <c r="AZ7" s="28"/>
      <c r="BA7" s="28"/>
      <c r="BB7" s="28"/>
      <c r="BC7" s="28"/>
      <c r="BD7" s="28"/>
      <c r="BE7" s="28"/>
      <c r="BF7" s="28"/>
      <c r="BG7" s="28"/>
      <c r="BH7" s="28"/>
      <c r="BI7" s="28"/>
    </row>
    <row r="8" spans="1:61" ht="15" customHeight="1" x14ac:dyDescent="0.25">
      <c r="A8" s="28"/>
      <c r="B8" s="659"/>
      <c r="C8" s="383"/>
      <c r="D8" s="384"/>
      <c r="E8" s="382"/>
      <c r="F8" s="383"/>
      <c r="G8" s="383"/>
      <c r="H8" s="383"/>
      <c r="I8" s="384"/>
      <c r="J8" s="284" t="str">
        <f>IF(AND('Riesgos de gestión'!$Y$22="Muy Alta",'Riesgos de gestión'!$AA$22="Leve"),CONCATENATE("R3C",'Riesgos de gestión'!$O$22),"")</f>
        <v/>
      </c>
      <c r="K8" s="285" t="str">
        <f>IF(AND('Riesgos de gestión'!$Y$23="Muy Alta",'Riesgos de gestión'!$AA$23="Leve"),CONCATENATE("R3C",'Riesgos de gestión'!$O$23),"")</f>
        <v/>
      </c>
      <c r="L8" s="285" t="str">
        <f>IF(AND('Riesgos de gestión'!$Y$24="Muy Alta",'Riesgos de gestión'!$AA$24="Leve"),CONCATENATE("R3C",'Riesgos de gestión'!$O$24),"")</f>
        <v/>
      </c>
      <c r="M8" s="285" t="str">
        <f>IF(AND('Riesgos de gestión'!$Y$25="Muy Alta",'Riesgos de gestión'!$AA$25="Leve"),CONCATENATE("R3C",'Riesgos de gestión'!$O$25),"")</f>
        <v/>
      </c>
      <c r="N8" s="285" t="str">
        <f>IF(AND('Riesgos de gestión'!$Y$26="Muy Alta",'Riesgos de gestión'!$AA$26="Leve"),CONCATENATE("R3C",'Riesgos de gestión'!$O$26),"")</f>
        <v/>
      </c>
      <c r="O8" s="286" t="str">
        <f>IF(AND('Riesgos de gestión'!$Y$27="Muy Alta",'Riesgos de gestión'!$AA$27="Leve"),CONCATENATE("R3C",'Riesgos de gestión'!$O$27),"")</f>
        <v/>
      </c>
      <c r="P8" s="284" t="str">
        <f>IF(AND('Riesgos de gestión'!$Y$22="Muy Alta",'Riesgos de gestión'!$AA$22="Menor"),CONCATENATE("R3C",'Riesgos de gestión'!$O$22),"")</f>
        <v/>
      </c>
      <c r="Q8" s="285" t="str">
        <f>IF(AND('Riesgos de gestión'!$Y$23="Muy Alta",'Riesgos de gestión'!$AA$23="Menor"),CONCATENATE("R3C",'Riesgos de gestión'!$O$23),"")</f>
        <v/>
      </c>
      <c r="R8" s="285" t="str">
        <f>IF(AND('Riesgos de gestión'!$Y$24="Muy Alta",'Riesgos de gestión'!$AA$24="Menor"),CONCATENATE("R3C",'Riesgos de gestión'!$O$24),"")</f>
        <v/>
      </c>
      <c r="S8" s="285" t="str">
        <f>IF(AND('Riesgos de gestión'!$Y$25="Muy Alta",'Riesgos de gestión'!$AA$25="Menor"),CONCATENATE("R3C",'Riesgos de gestión'!$O$25),"")</f>
        <v/>
      </c>
      <c r="T8" s="285" t="str">
        <f>IF(AND('Riesgos de gestión'!$Y$26="Muy Alta",'Riesgos de gestión'!$AA$26="Menor"),CONCATENATE("R3C",'Riesgos de gestión'!$O$26),"")</f>
        <v/>
      </c>
      <c r="U8" s="286" t="str">
        <f>IF(AND('Riesgos de gestión'!$Y$27="Muy Alta",'Riesgos de gestión'!$AA$27="Menor"),CONCATENATE("R3C",'Riesgos de gestión'!$O$27),"")</f>
        <v/>
      </c>
      <c r="V8" s="284" t="str">
        <f>IF(AND('Riesgos de gestión'!$Y$22="Muy Alta",'Riesgos de gestión'!$AA$22="Moderado"),CONCATENATE("R3C",'Riesgos de gestión'!$O$22),"")</f>
        <v/>
      </c>
      <c r="W8" s="285" t="str">
        <f>IF(AND('Riesgos de gestión'!$Y$23="Muy Alta",'Riesgos de gestión'!$AA$23="Moderado"),CONCATENATE("R3C",'Riesgos de gestión'!$O$23),"")</f>
        <v/>
      </c>
      <c r="X8" s="285" t="str">
        <f>IF(AND('Riesgos de gestión'!$Y$24="Muy Alta",'Riesgos de gestión'!$AA$24="Moderado"),CONCATENATE("R3C",'Riesgos de gestión'!$O$24),"")</f>
        <v/>
      </c>
      <c r="Y8" s="285" t="str">
        <f>IF(AND('Riesgos de gestión'!$Y$25="Muy Alta",'Riesgos de gestión'!$AA$25="Moderado"),CONCATENATE("R3C",'Riesgos de gestión'!$O$25),"")</f>
        <v/>
      </c>
      <c r="Z8" s="285" t="str">
        <f>IF(AND('Riesgos de gestión'!$Y$26="Muy Alta",'Riesgos de gestión'!$AA$26="Moderado"),CONCATENATE("R3C",'Riesgos de gestión'!$O$26),"")</f>
        <v/>
      </c>
      <c r="AA8" s="286" t="str">
        <f>IF(AND('Riesgos de gestión'!$Y$27="Muy Alta",'Riesgos de gestión'!$AA$27="Moderado"),CONCATENATE("R3C",'Riesgos de gestión'!$O$27),"")</f>
        <v/>
      </c>
      <c r="AB8" s="284" t="str">
        <f>IF(AND('Riesgos de gestión'!$Y$22="Muy Alta",'Riesgos de gestión'!$AA$22="Mayor"),CONCATENATE("R3C",'Riesgos de gestión'!$O$22),"")</f>
        <v/>
      </c>
      <c r="AC8" s="285" t="str">
        <f>IF(AND('Riesgos de gestión'!$Y$23="Muy Alta",'Riesgos de gestión'!$AA$23="Mayor"),CONCATENATE("R3C",'Riesgos de gestión'!$O$23),"")</f>
        <v/>
      </c>
      <c r="AD8" s="285" t="str">
        <f>IF(AND('Riesgos de gestión'!$Y$24="Muy Alta",'Riesgos de gestión'!$AA$24="Mayor"),CONCATENATE("R3C",'Riesgos de gestión'!$O$24),"")</f>
        <v/>
      </c>
      <c r="AE8" s="285" t="str">
        <f>IF(AND('Riesgos de gestión'!$Y$25="Muy Alta",'Riesgos de gestión'!$AA$25="Mayor"),CONCATENATE("R3C",'Riesgos de gestión'!$O$25),"")</f>
        <v/>
      </c>
      <c r="AF8" s="285" t="str">
        <f>IF(AND('Riesgos de gestión'!$Y$26="Muy Alta",'Riesgos de gestión'!$AA$26="Mayor"),CONCATENATE("R3C",'Riesgos de gestión'!$O$26),"")</f>
        <v/>
      </c>
      <c r="AG8" s="286" t="str">
        <f>IF(AND('Riesgos de gestión'!$Y$27="Muy Alta",'Riesgos de gestión'!$AA$27="Mayor"),CONCATENATE("R3C",'Riesgos de gestión'!$O$27),"")</f>
        <v/>
      </c>
      <c r="AH8" s="287" t="str">
        <f>IF(AND('Riesgos de gestión'!$Y$22="Muy Alta",'Riesgos de gestión'!$AA$22="Catastrófico"),CONCATENATE("R3C",'Riesgos de gestión'!$O$22),"")</f>
        <v/>
      </c>
      <c r="AI8" s="288" t="str">
        <f>IF(AND('Riesgos de gestión'!$Y$23="Muy Alta",'Riesgos de gestión'!$AA$23="Catastrófico"),CONCATENATE("R3C",'Riesgos de gestión'!$O$23),"")</f>
        <v/>
      </c>
      <c r="AJ8" s="288" t="str">
        <f>IF(AND('Riesgos de gestión'!$Y$24="Muy Alta",'Riesgos de gestión'!$AA$24="Catastrófico"),CONCATENATE("R3C",'Riesgos de gestión'!$O$24),"")</f>
        <v/>
      </c>
      <c r="AK8" s="288" t="str">
        <f>IF(AND('Riesgos de gestión'!$Y$25="Muy Alta",'Riesgos de gestión'!$AA$25="Catastrófico"),CONCATENATE("R3C",'Riesgos de gestión'!$O$25),"")</f>
        <v/>
      </c>
      <c r="AL8" s="288" t="str">
        <f>IF(AND('Riesgos de gestión'!$Y$26="Muy Alta",'Riesgos de gestión'!$AA$26="Catastrófico"),CONCATENATE("R3C",'Riesgos de gestión'!$O$26),"")</f>
        <v/>
      </c>
      <c r="AM8" s="289" t="str">
        <f>IF(AND('Riesgos de gestión'!$Y$27="Muy Alta",'Riesgos de gestión'!$AA$27="Catastrófico"),CONCATENATE("R3C",'Riesgos de gestión'!$O$27),"")</f>
        <v/>
      </c>
      <c r="AN8" s="28"/>
      <c r="AO8" s="673"/>
      <c r="AP8" s="383"/>
      <c r="AQ8" s="383"/>
      <c r="AR8" s="383"/>
      <c r="AS8" s="383"/>
      <c r="AT8" s="674"/>
      <c r="AU8" s="28"/>
      <c r="AV8" s="28"/>
      <c r="AW8" s="28"/>
      <c r="AX8" s="28"/>
      <c r="AY8" s="28"/>
      <c r="AZ8" s="28"/>
      <c r="BA8" s="28"/>
      <c r="BB8" s="28"/>
      <c r="BC8" s="28"/>
      <c r="BD8" s="28"/>
      <c r="BE8" s="28"/>
      <c r="BF8" s="28"/>
      <c r="BG8" s="28"/>
      <c r="BH8" s="28"/>
      <c r="BI8" s="28"/>
    </row>
    <row r="9" spans="1:61" ht="15" customHeight="1" x14ac:dyDescent="0.25">
      <c r="A9" s="28"/>
      <c r="B9" s="659"/>
      <c r="C9" s="383"/>
      <c r="D9" s="384"/>
      <c r="E9" s="382"/>
      <c r="F9" s="383"/>
      <c r="G9" s="383"/>
      <c r="H9" s="383"/>
      <c r="I9" s="384"/>
      <c r="J9" s="284" t="str">
        <f>IF(AND('Riesgos de gestión'!$Y$28="Muy Alta",'Riesgos de gestión'!$AA$28="Leve"),CONCATENATE("R4C",'Riesgos de gestión'!$O$28),"")</f>
        <v/>
      </c>
      <c r="K9" s="285" t="str">
        <f>IF(AND('Riesgos de gestión'!$Y$29="Muy Alta",'Riesgos de gestión'!$AA$29="Leve"),CONCATENATE("R4C",'Riesgos de gestión'!$O$29),"")</f>
        <v/>
      </c>
      <c r="L9" s="285" t="str">
        <f>IF(AND('Riesgos de gestión'!$Y$30="Muy Alta",'Riesgos de gestión'!$AA$30="Leve"),CONCATENATE("R4C",'Riesgos de gestión'!$O$30),"")</f>
        <v/>
      </c>
      <c r="M9" s="285" t="str">
        <f>IF(AND('Riesgos de gestión'!$Y$31="Muy Alta",'Riesgos de gestión'!$AA$31="Leve"),CONCATENATE("R4C",'Riesgos de gestión'!$O$31),"")</f>
        <v/>
      </c>
      <c r="N9" s="285" t="str">
        <f>IF(AND('Riesgos de gestión'!$Y$32="Muy Alta",'Riesgos de gestión'!$AA$32="Leve"),CONCATENATE("R4C",'Riesgos de gestión'!$O$32),"")</f>
        <v/>
      </c>
      <c r="O9" s="286" t="str">
        <f>IF(AND('Riesgos de gestión'!$Y$33="Muy Alta",'Riesgos de gestión'!$AA$33="Leve"),CONCATENATE("R4C",'Riesgos de gestión'!$O$33),"")</f>
        <v/>
      </c>
      <c r="P9" s="284" t="str">
        <f>IF(AND('Riesgos de gestión'!$Y$28="Muy Alta",'Riesgos de gestión'!$AA$28="Menor"),CONCATENATE("R4C",'Riesgos de gestión'!$O$28),"")</f>
        <v/>
      </c>
      <c r="Q9" s="285" t="str">
        <f>IF(AND('Riesgos de gestión'!$Y$29="Muy Alta",'Riesgos de gestión'!$AA$29="Menor"),CONCATENATE("R4C",'Riesgos de gestión'!$O$29),"")</f>
        <v/>
      </c>
      <c r="R9" s="285" t="str">
        <f>IF(AND('Riesgos de gestión'!$Y$30="Muy Alta",'Riesgos de gestión'!$AA$30="Menor"),CONCATENATE("R4C",'Riesgos de gestión'!$O$30),"")</f>
        <v/>
      </c>
      <c r="S9" s="285" t="str">
        <f>IF(AND('Riesgos de gestión'!$Y$31="Muy Alta",'Riesgos de gestión'!$AA$31="Menor"),CONCATENATE("R4C",'Riesgos de gestión'!$O$31),"")</f>
        <v/>
      </c>
      <c r="T9" s="285" t="str">
        <f>IF(AND('Riesgos de gestión'!$Y$32="Muy Alta",'Riesgos de gestión'!$AA$32="Menor"),CONCATENATE("R4C",'Riesgos de gestión'!$O$32),"")</f>
        <v/>
      </c>
      <c r="U9" s="286" t="str">
        <f>IF(AND('Riesgos de gestión'!$Y$33="Muy Alta",'Riesgos de gestión'!$AA$33="Menor"),CONCATENATE("R4C",'Riesgos de gestión'!$O$33),"")</f>
        <v/>
      </c>
      <c r="V9" s="284" t="str">
        <f>IF(AND('Riesgos de gestión'!$Y$28="Muy Alta",'Riesgos de gestión'!$AA$28="Moderado"),CONCATENATE("R4C",'Riesgos de gestión'!$O$28),"")</f>
        <v/>
      </c>
      <c r="W9" s="285" t="str">
        <f>IF(AND('Riesgos de gestión'!$Y$29="Muy Alta",'Riesgos de gestión'!$AA$29="Moderado"),CONCATENATE("R4C",'Riesgos de gestión'!$O$29),"")</f>
        <v/>
      </c>
      <c r="X9" s="285" t="str">
        <f>IF(AND('Riesgos de gestión'!$Y$30="Muy Alta",'Riesgos de gestión'!$AA$30="Moderado"),CONCATENATE("R4C",'Riesgos de gestión'!$O$30),"")</f>
        <v/>
      </c>
      <c r="Y9" s="285" t="str">
        <f>IF(AND('Riesgos de gestión'!$Y$31="Muy Alta",'Riesgos de gestión'!$AA$31="Moderado"),CONCATENATE("R4C",'Riesgos de gestión'!$O$31),"")</f>
        <v/>
      </c>
      <c r="Z9" s="285" t="str">
        <f>IF(AND('Riesgos de gestión'!$Y$32="Muy Alta",'Riesgos de gestión'!$AA$32="Moderado"),CONCATENATE("R4C",'Riesgos de gestión'!$O$32),"")</f>
        <v/>
      </c>
      <c r="AA9" s="286" t="str">
        <f>IF(AND('Riesgos de gestión'!$Y$33="Muy Alta",'Riesgos de gestión'!$AA$33="Moderado"),CONCATENATE("R4C",'Riesgos de gestión'!$O$33),"")</f>
        <v/>
      </c>
      <c r="AB9" s="284" t="str">
        <f>IF(AND('Riesgos de gestión'!$Y$28="Muy Alta",'Riesgos de gestión'!$AA$28="Mayor"),CONCATENATE("R4C",'Riesgos de gestión'!$O$28),"")</f>
        <v/>
      </c>
      <c r="AC9" s="285" t="str">
        <f>IF(AND('Riesgos de gestión'!$Y$29="Muy Alta",'Riesgos de gestión'!$AA$29="Mayor"),CONCATENATE("R4C",'Riesgos de gestión'!$O$29),"")</f>
        <v/>
      </c>
      <c r="AD9" s="285" t="str">
        <f>IF(AND('Riesgos de gestión'!$Y$30="Muy Alta",'Riesgos de gestión'!$AA$30="Mayor"),CONCATENATE("R4C",'Riesgos de gestión'!$O$30),"")</f>
        <v/>
      </c>
      <c r="AE9" s="285" t="str">
        <f>IF(AND('Riesgos de gestión'!$Y$31="Muy Alta",'Riesgos de gestión'!$AA$31="Mayor"),CONCATENATE("R4C",'Riesgos de gestión'!$O$31),"")</f>
        <v/>
      </c>
      <c r="AF9" s="285" t="str">
        <f>IF(AND('Riesgos de gestión'!$Y$32="Muy Alta",'Riesgos de gestión'!$AA$32="Mayor"),CONCATENATE("R4C",'Riesgos de gestión'!$O$32),"")</f>
        <v/>
      </c>
      <c r="AG9" s="286" t="str">
        <f>IF(AND('Riesgos de gestión'!$Y$33="Muy Alta",'Riesgos de gestión'!$AA$33="Mayor"),CONCATENATE("R4C",'Riesgos de gestión'!$O$33),"")</f>
        <v/>
      </c>
      <c r="AH9" s="287" t="str">
        <f>IF(AND('Riesgos de gestión'!$Y$28="Muy Alta",'Riesgos de gestión'!$AA$28="Catastrófico"),CONCATENATE("R4C",'Riesgos de gestión'!$O$28),"")</f>
        <v/>
      </c>
      <c r="AI9" s="288" t="str">
        <f>IF(AND('Riesgos de gestión'!$Y$29="Muy Alta",'Riesgos de gestión'!$AA$29="Catastrófico"),CONCATENATE("R4C",'Riesgos de gestión'!$O$29),"")</f>
        <v/>
      </c>
      <c r="AJ9" s="288" t="str">
        <f>IF(AND('Riesgos de gestión'!$Y$30="Muy Alta",'Riesgos de gestión'!$AA$30="Catastrófico"),CONCATENATE("R4C",'Riesgos de gestión'!$O$30),"")</f>
        <v/>
      </c>
      <c r="AK9" s="288" t="str">
        <f>IF(AND('Riesgos de gestión'!$Y$31="Muy Alta",'Riesgos de gestión'!$AA$31="Catastrófico"),CONCATENATE("R4C",'Riesgos de gestión'!$O$31),"")</f>
        <v/>
      </c>
      <c r="AL9" s="288" t="str">
        <f>IF(AND('Riesgos de gestión'!$Y$32="Muy Alta",'Riesgos de gestión'!$AA$32="Catastrófico"),CONCATENATE("R4C",'Riesgos de gestión'!$O$32),"")</f>
        <v/>
      </c>
      <c r="AM9" s="289" t="str">
        <f>IF(AND('Riesgos de gestión'!$Y$33="Muy Alta",'Riesgos de gestión'!$AA$33="Catastrófico"),CONCATENATE("R4C",'Riesgos de gestión'!$O$33),"")</f>
        <v/>
      </c>
      <c r="AN9" s="28"/>
      <c r="AO9" s="673"/>
      <c r="AP9" s="383"/>
      <c r="AQ9" s="383"/>
      <c r="AR9" s="383"/>
      <c r="AS9" s="383"/>
      <c r="AT9" s="674"/>
      <c r="AU9" s="28"/>
      <c r="AV9" s="28"/>
      <c r="AW9" s="28"/>
      <c r="AX9" s="28"/>
      <c r="AY9" s="28"/>
      <c r="AZ9" s="28"/>
      <c r="BA9" s="28"/>
      <c r="BB9" s="28"/>
      <c r="BC9" s="28"/>
      <c r="BD9" s="28"/>
      <c r="BE9" s="28"/>
      <c r="BF9" s="28"/>
      <c r="BG9" s="28"/>
      <c r="BH9" s="28"/>
      <c r="BI9" s="28"/>
    </row>
    <row r="10" spans="1:61" ht="15" customHeight="1" x14ac:dyDescent="0.25">
      <c r="A10" s="28"/>
      <c r="B10" s="659"/>
      <c r="C10" s="383"/>
      <c r="D10" s="384"/>
      <c r="E10" s="382"/>
      <c r="F10" s="383"/>
      <c r="G10" s="383"/>
      <c r="H10" s="383"/>
      <c r="I10" s="384"/>
      <c r="J10" s="284" t="str">
        <f>IF(AND('Riesgos de gestión'!$Y$34="Muy Alta",'Riesgos de gestión'!$AA$34="Leve"),CONCATENATE("R5C",'Riesgos de gestión'!$O$34),"")</f>
        <v/>
      </c>
      <c r="K10" s="285" t="str">
        <f>IF(AND('Riesgos de gestión'!$Y$35="Muy Alta",'Riesgos de gestión'!$AA$35="Leve"),CONCATENATE("R5C",'Riesgos de gestión'!$O$35),"")</f>
        <v/>
      </c>
      <c r="L10" s="285" t="str">
        <f>IF(AND('Riesgos de gestión'!$Y$36="Muy Alta",'Riesgos de gestión'!$AA$36="Leve"),CONCATENATE("R5C",'Riesgos de gestión'!$O$36),"")</f>
        <v/>
      </c>
      <c r="M10" s="285" t="str">
        <f>IF(AND('Riesgos de gestión'!$Y$37="Muy Alta",'Riesgos de gestión'!$AA$37="Leve"),CONCATENATE("R5C",'Riesgos de gestión'!$O$37),"")</f>
        <v/>
      </c>
      <c r="N10" s="285" t="str">
        <f>IF(AND('Riesgos de gestión'!$Y$38="Muy Alta",'Riesgos de gestión'!$AA$38="Leve"),CONCATENATE("R5C",'Riesgos de gestión'!$O$38),"")</f>
        <v/>
      </c>
      <c r="O10" s="286" t="str">
        <f>IF(AND('Riesgos de gestión'!$Y$39="Muy Alta",'Riesgos de gestión'!$AA$39="Leve"),CONCATENATE("R5C",'Riesgos de gestión'!$O$39),"")</f>
        <v/>
      </c>
      <c r="P10" s="284" t="str">
        <f>IF(AND('Riesgos de gestión'!$Y$34="Muy Alta",'Riesgos de gestión'!$AA$34="Menor"),CONCATENATE("R5C",'Riesgos de gestión'!$O$34),"")</f>
        <v/>
      </c>
      <c r="Q10" s="285" t="str">
        <f>IF(AND('Riesgos de gestión'!$Y$35="Muy Alta",'Riesgos de gestión'!$AA$35="Menor"),CONCATENATE("R5C",'Riesgos de gestión'!$O$35),"")</f>
        <v/>
      </c>
      <c r="R10" s="285" t="str">
        <f>IF(AND('Riesgos de gestión'!$Y$36="Muy Alta",'Riesgos de gestión'!$AA$36="Menor"),CONCATENATE("R5C",'Riesgos de gestión'!$O$36),"")</f>
        <v/>
      </c>
      <c r="S10" s="285" t="str">
        <f>IF(AND('Riesgos de gestión'!$Y$37="Muy Alta",'Riesgos de gestión'!$AA$37="Menor"),CONCATENATE("R5C",'Riesgos de gestión'!$O$37),"")</f>
        <v/>
      </c>
      <c r="T10" s="285" t="str">
        <f>IF(AND('Riesgos de gestión'!$Y$38="Muy Alta",'Riesgos de gestión'!$AA$38="Menor"),CONCATENATE("R5C",'Riesgos de gestión'!$O$38),"")</f>
        <v/>
      </c>
      <c r="U10" s="286" t="str">
        <f>IF(AND('Riesgos de gestión'!$Y$39="Muy Alta",'Riesgos de gestión'!$AA$39="Menor"),CONCATENATE("R5C",'Riesgos de gestión'!$O$39),"")</f>
        <v/>
      </c>
      <c r="V10" s="284" t="str">
        <f>IF(AND('Riesgos de gestión'!$Y$34="Muy Alta",'Riesgos de gestión'!$AA$34="Moderado"),CONCATENATE("R5C",'Riesgos de gestión'!$O$34),"")</f>
        <v/>
      </c>
      <c r="W10" s="285" t="str">
        <f>IF(AND('Riesgos de gestión'!$Y$35="Muy Alta",'Riesgos de gestión'!$AA$35="Moderado"),CONCATENATE("R5C",'Riesgos de gestión'!$O$35),"")</f>
        <v/>
      </c>
      <c r="X10" s="285" t="str">
        <f>IF(AND('Riesgos de gestión'!$Y$36="Muy Alta",'Riesgos de gestión'!$AA$36="Moderado"),CONCATENATE("R5C",'Riesgos de gestión'!$O$36),"")</f>
        <v/>
      </c>
      <c r="Y10" s="285" t="str">
        <f>IF(AND('Riesgos de gestión'!$Y$37="Muy Alta",'Riesgos de gestión'!$AA$37="Moderado"),CONCATENATE("R5C",'Riesgos de gestión'!$O$37),"")</f>
        <v/>
      </c>
      <c r="Z10" s="285" t="str">
        <f>IF(AND('Riesgos de gestión'!$Y$38="Muy Alta",'Riesgos de gestión'!$AA$38="Moderado"),CONCATENATE("R5C",'Riesgos de gestión'!$O$38),"")</f>
        <v/>
      </c>
      <c r="AA10" s="286" t="str">
        <f>IF(AND('Riesgos de gestión'!$Y$39="Muy Alta",'Riesgos de gestión'!$AA$39="Moderado"),CONCATENATE("R5C",'Riesgos de gestión'!$O$39),"")</f>
        <v/>
      </c>
      <c r="AB10" s="284" t="str">
        <f>IF(AND('Riesgos de gestión'!$Y$34="Muy Alta",'Riesgos de gestión'!$AA$34="Mayor"),CONCATENATE("R5C",'Riesgos de gestión'!$O$34),"")</f>
        <v/>
      </c>
      <c r="AC10" s="285" t="str">
        <f>IF(AND('Riesgos de gestión'!$Y$35="Muy Alta",'Riesgos de gestión'!$AA$35="Mayor"),CONCATENATE("R5C",'Riesgos de gestión'!$O$35),"")</f>
        <v/>
      </c>
      <c r="AD10" s="285" t="str">
        <f>IF(AND('Riesgos de gestión'!$Y$36="Muy Alta",'Riesgos de gestión'!$AA$36="Mayor"),CONCATENATE("R5C",'Riesgos de gestión'!$O$36),"")</f>
        <v/>
      </c>
      <c r="AE10" s="285" t="str">
        <f>IF(AND('Riesgos de gestión'!$Y$37="Muy Alta",'Riesgos de gestión'!$AA$37="Mayor"),CONCATENATE("R5C",'Riesgos de gestión'!$O$37),"")</f>
        <v/>
      </c>
      <c r="AF10" s="285" t="str">
        <f>IF(AND('Riesgos de gestión'!$Y$38="Muy Alta",'Riesgos de gestión'!$AA$38="Mayor"),CONCATENATE("R5C",'Riesgos de gestión'!$O$38),"")</f>
        <v/>
      </c>
      <c r="AG10" s="286" t="str">
        <f>IF(AND('Riesgos de gestión'!$Y$39="Muy Alta",'Riesgos de gestión'!$AA$39="Mayor"),CONCATENATE("R5C",'Riesgos de gestión'!$O$39),"")</f>
        <v/>
      </c>
      <c r="AH10" s="287" t="str">
        <f>IF(AND('Riesgos de gestión'!$Y$34="Muy Alta",'Riesgos de gestión'!$AA$34="Catastrófico"),CONCATENATE("R5C",'Riesgos de gestión'!$O$34),"")</f>
        <v/>
      </c>
      <c r="AI10" s="288" t="str">
        <f>IF(AND('Riesgos de gestión'!$Y$35="Muy Alta",'Riesgos de gestión'!$AA$35="Catastrófico"),CONCATENATE("R5C",'Riesgos de gestión'!$O$35),"")</f>
        <v/>
      </c>
      <c r="AJ10" s="288" t="str">
        <f>IF(AND('Riesgos de gestión'!$Y$36="Muy Alta",'Riesgos de gestión'!$AA$36="Catastrófico"),CONCATENATE("R5C",'Riesgos de gestión'!$O$36),"")</f>
        <v/>
      </c>
      <c r="AK10" s="288" t="str">
        <f>IF(AND('Riesgos de gestión'!$Y$37="Muy Alta",'Riesgos de gestión'!$AA$37="Catastrófico"),CONCATENATE("R5C",'Riesgos de gestión'!$O$37),"")</f>
        <v/>
      </c>
      <c r="AL10" s="288" t="str">
        <f>IF(AND('Riesgos de gestión'!$Y$38="Muy Alta",'Riesgos de gestión'!$AA$38="Catastrófico"),CONCATENATE("R5C",'Riesgos de gestión'!$O$38),"")</f>
        <v/>
      </c>
      <c r="AM10" s="289" t="str">
        <f>IF(AND('Riesgos de gestión'!$Y$39="Muy Alta",'Riesgos de gestión'!$AA$39="Catastrófico"),CONCATENATE("R5C",'Riesgos de gestión'!$O$39),"")</f>
        <v/>
      </c>
      <c r="AN10" s="28"/>
      <c r="AO10" s="673"/>
      <c r="AP10" s="383"/>
      <c r="AQ10" s="383"/>
      <c r="AR10" s="383"/>
      <c r="AS10" s="383"/>
      <c r="AT10" s="674"/>
      <c r="AU10" s="28"/>
      <c r="AV10" s="28"/>
      <c r="AW10" s="28"/>
      <c r="AX10" s="28"/>
      <c r="AY10" s="28"/>
      <c r="AZ10" s="28"/>
      <c r="BA10" s="28"/>
      <c r="BB10" s="28"/>
      <c r="BC10" s="28"/>
      <c r="BD10" s="28"/>
      <c r="BE10" s="28"/>
      <c r="BF10" s="28"/>
      <c r="BG10" s="28"/>
      <c r="BH10" s="28"/>
      <c r="BI10" s="28"/>
    </row>
    <row r="11" spans="1:61" ht="15" customHeight="1" x14ac:dyDescent="0.25">
      <c r="A11" s="28"/>
      <c r="B11" s="659"/>
      <c r="C11" s="383"/>
      <c r="D11" s="384"/>
      <c r="E11" s="382"/>
      <c r="F11" s="383"/>
      <c r="G11" s="383"/>
      <c r="H11" s="383"/>
      <c r="I11" s="384"/>
      <c r="J11" s="284" t="str">
        <f>IF(AND('Riesgos de gestión'!$Y$40="Muy Alta",'Riesgos de gestión'!$AA$40="Leve"),CONCATENATE("R6C",'Riesgos de gestión'!$O$40),"")</f>
        <v/>
      </c>
      <c r="K11" s="285" t="str">
        <f>IF(AND('Riesgos de gestión'!$Y$41="Muy Alta",'Riesgos de gestión'!$AA$41="Leve"),CONCATENATE("R6C",'Riesgos de gestión'!$O$41),"")</f>
        <v/>
      </c>
      <c r="L11" s="285" t="str">
        <f>IF(AND('Riesgos de gestión'!$Y$42="Muy Alta",'Riesgos de gestión'!$AA$42="Leve"),CONCATENATE("R6C",'Riesgos de gestión'!$O$42),"")</f>
        <v/>
      </c>
      <c r="M11" s="285" t="str">
        <f>IF(AND('Riesgos de gestión'!$Y$43="Muy Alta",'Riesgos de gestión'!$AA$43="Leve"),CONCATENATE("R6C",'Riesgos de gestión'!$O$43),"")</f>
        <v/>
      </c>
      <c r="N11" s="285" t="str">
        <f>IF(AND('Riesgos de gestión'!$Y$44="Muy Alta",'Riesgos de gestión'!$AA$44="Leve"),CONCATENATE("R6C",'Riesgos de gestión'!$O$44),"")</f>
        <v/>
      </c>
      <c r="O11" s="286" t="str">
        <f>IF(AND('Riesgos de gestión'!$Y$45="Muy Alta",'Riesgos de gestión'!$AA$45="Leve"),CONCATENATE("R6C",'Riesgos de gestión'!$O$45),"")</f>
        <v/>
      </c>
      <c r="P11" s="284" t="str">
        <f>IF(AND('Riesgos de gestión'!$Y$40="Muy Alta",'Riesgos de gestión'!$AA$40="Menor"),CONCATENATE("R6C",'Riesgos de gestión'!$O$40),"")</f>
        <v/>
      </c>
      <c r="Q11" s="285" t="str">
        <f>IF(AND('Riesgos de gestión'!$Y$41="Muy Alta",'Riesgos de gestión'!$AA$41="Menor"),CONCATENATE("R6C",'Riesgos de gestión'!$O$41),"")</f>
        <v/>
      </c>
      <c r="R11" s="285" t="str">
        <f>IF(AND('Riesgos de gestión'!$Y$42="Muy Alta",'Riesgos de gestión'!$AA$42="Menor"),CONCATENATE("R6C",'Riesgos de gestión'!$O$42),"")</f>
        <v/>
      </c>
      <c r="S11" s="285" t="str">
        <f>IF(AND('Riesgos de gestión'!$Y$43="Muy Alta",'Riesgos de gestión'!$AA$43="Menor"),CONCATENATE("R6C",'Riesgos de gestión'!$O$43),"")</f>
        <v/>
      </c>
      <c r="T11" s="285" t="str">
        <f>IF(AND('Riesgos de gestión'!$Y$44="Muy Alta",'Riesgos de gestión'!$AA$44="Menor"),CONCATENATE("R6C",'Riesgos de gestión'!$O$44),"")</f>
        <v/>
      </c>
      <c r="U11" s="286" t="str">
        <f>IF(AND('Riesgos de gestión'!$Y$45="Muy Alta",'Riesgos de gestión'!$AA$45="Menor"),CONCATENATE("R6C",'Riesgos de gestión'!$O$45),"")</f>
        <v/>
      </c>
      <c r="V11" s="284" t="str">
        <f>IF(AND('Riesgos de gestión'!$Y$40="Muy Alta",'Riesgos de gestión'!$AA$40="Moderado"),CONCATENATE("R6C",'Riesgos de gestión'!$O$40),"")</f>
        <v/>
      </c>
      <c r="W11" s="285" t="str">
        <f>IF(AND('Riesgos de gestión'!$Y$41="Muy Alta",'Riesgos de gestión'!$AA$41="Moderado"),CONCATENATE("R6C",'Riesgos de gestión'!$O$41),"")</f>
        <v/>
      </c>
      <c r="X11" s="285" t="str">
        <f>IF(AND('Riesgos de gestión'!$Y$42="Muy Alta",'Riesgos de gestión'!$AA$42="Moderado"),CONCATENATE("R6C",'Riesgos de gestión'!$O$42),"")</f>
        <v/>
      </c>
      <c r="Y11" s="285" t="str">
        <f>IF(AND('Riesgos de gestión'!$Y$43="Muy Alta",'Riesgos de gestión'!$AA$43="Moderado"),CONCATENATE("R6C",'Riesgos de gestión'!$O$43),"")</f>
        <v/>
      </c>
      <c r="Z11" s="285" t="str">
        <f>IF(AND('Riesgos de gestión'!$Y$44="Muy Alta",'Riesgos de gestión'!$AA$44="Moderado"),CONCATENATE("R6C",'Riesgos de gestión'!$O$44),"")</f>
        <v/>
      </c>
      <c r="AA11" s="286" t="str">
        <f>IF(AND('Riesgos de gestión'!$Y$45="Muy Alta",'Riesgos de gestión'!$AA$45="Moderado"),CONCATENATE("R6C",'Riesgos de gestión'!$O$45),"")</f>
        <v/>
      </c>
      <c r="AB11" s="284" t="str">
        <f>IF(AND('Riesgos de gestión'!$Y$40="Muy Alta",'Riesgos de gestión'!$AA$40="Mayor"),CONCATENATE("R6C",'Riesgos de gestión'!$O$40),"")</f>
        <v/>
      </c>
      <c r="AC11" s="285" t="str">
        <f>IF(AND('Riesgos de gestión'!$Y$41="Muy Alta",'Riesgos de gestión'!$AA$41="Mayor"),CONCATENATE("R6C",'Riesgos de gestión'!$O$41),"")</f>
        <v/>
      </c>
      <c r="AD11" s="285" t="str">
        <f>IF(AND('Riesgos de gestión'!$Y$42="Muy Alta",'Riesgos de gestión'!$AA$42="Mayor"),CONCATENATE("R6C",'Riesgos de gestión'!$O$42),"")</f>
        <v/>
      </c>
      <c r="AE11" s="285" t="str">
        <f>IF(AND('Riesgos de gestión'!$Y$43="Muy Alta",'Riesgos de gestión'!$AA$43="Mayor"),CONCATENATE("R6C",'Riesgos de gestión'!$O$43),"")</f>
        <v/>
      </c>
      <c r="AF11" s="285" t="str">
        <f>IF(AND('Riesgos de gestión'!$Y$44="Muy Alta",'Riesgos de gestión'!$AA$44="Mayor"),CONCATENATE("R6C",'Riesgos de gestión'!$O$44),"")</f>
        <v/>
      </c>
      <c r="AG11" s="286" t="str">
        <f>IF(AND('Riesgos de gestión'!$Y$45="Muy Alta",'Riesgos de gestión'!$AA$45="Mayor"),CONCATENATE("R6C",'Riesgos de gestión'!$O$45),"")</f>
        <v/>
      </c>
      <c r="AH11" s="287" t="str">
        <f>IF(AND('Riesgos de gestión'!$Y$40="Muy Alta",'Riesgos de gestión'!$AA$40="Catastrófico"),CONCATENATE("R6C",'Riesgos de gestión'!$O$40),"")</f>
        <v/>
      </c>
      <c r="AI11" s="288" t="str">
        <f>IF(AND('Riesgos de gestión'!$Y$41="Muy Alta",'Riesgos de gestión'!$AA$41="Catastrófico"),CONCATENATE("R6C",'Riesgos de gestión'!$O$41),"")</f>
        <v/>
      </c>
      <c r="AJ11" s="288" t="str">
        <f>IF(AND('Riesgos de gestión'!$Y$42="Muy Alta",'Riesgos de gestión'!$AA$42="Catastrófico"),CONCATENATE("R6C",'Riesgos de gestión'!$O$42),"")</f>
        <v/>
      </c>
      <c r="AK11" s="288" t="str">
        <f>IF(AND('Riesgos de gestión'!$Y$43="Muy Alta",'Riesgos de gestión'!$AA$43="Catastrófico"),CONCATENATE("R6C",'Riesgos de gestión'!$O$43),"")</f>
        <v/>
      </c>
      <c r="AL11" s="288" t="str">
        <f>IF(AND('Riesgos de gestión'!$Y$44="Muy Alta",'Riesgos de gestión'!$AA$44="Catastrófico"),CONCATENATE("R6C",'Riesgos de gestión'!$O$44),"")</f>
        <v/>
      </c>
      <c r="AM11" s="289" t="str">
        <f>IF(AND('Riesgos de gestión'!$Y$45="Muy Alta",'Riesgos de gestión'!$AA$45="Catastrófico"),CONCATENATE("R6C",'Riesgos de gestión'!$O$45),"")</f>
        <v/>
      </c>
      <c r="AN11" s="28"/>
      <c r="AO11" s="673"/>
      <c r="AP11" s="383"/>
      <c r="AQ11" s="383"/>
      <c r="AR11" s="383"/>
      <c r="AS11" s="383"/>
      <c r="AT11" s="674"/>
      <c r="AU11" s="28"/>
      <c r="AV11" s="28"/>
      <c r="AW11" s="28"/>
      <c r="AX11" s="28"/>
      <c r="AY11" s="28"/>
      <c r="AZ11" s="28"/>
      <c r="BA11" s="28"/>
      <c r="BB11" s="28"/>
      <c r="BC11" s="28"/>
      <c r="BD11" s="28"/>
      <c r="BE11" s="28"/>
      <c r="BF11" s="28"/>
      <c r="BG11" s="28"/>
      <c r="BH11" s="28"/>
      <c r="BI11" s="28"/>
    </row>
    <row r="12" spans="1:61" ht="15" customHeight="1" x14ac:dyDescent="0.25">
      <c r="A12" s="28"/>
      <c r="B12" s="659"/>
      <c r="C12" s="383"/>
      <c r="D12" s="384"/>
      <c r="E12" s="382"/>
      <c r="F12" s="383"/>
      <c r="G12" s="383"/>
      <c r="H12" s="383"/>
      <c r="I12" s="384"/>
      <c r="J12" s="284" t="str">
        <f>IF(AND('Riesgos de gestión'!$Y$46="Muy Alta",'Riesgos de gestión'!$AA$46="Leve"),CONCATENATE("R7C",'Riesgos de gestión'!$O$46),"")</f>
        <v/>
      </c>
      <c r="K12" s="285" t="str">
        <f>IF(AND('Riesgos de gestión'!$Y$47="Muy Alta",'Riesgos de gestión'!$AA$47="Leve"),CONCATENATE("R7C",'Riesgos de gestión'!$O$47),"")</f>
        <v/>
      </c>
      <c r="L12" s="285" t="str">
        <f>IF(AND('Riesgos de gestión'!$Y$48="Muy Alta",'Riesgos de gestión'!$AA$48="Leve"),CONCATENATE("R7C",'Riesgos de gestión'!$O$48),"")</f>
        <v/>
      </c>
      <c r="M12" s="285" t="str">
        <f>IF(AND('Riesgos de gestión'!$Y$49="Muy Alta",'Riesgos de gestión'!$AA$49="Leve"),CONCATENATE("R7C",'Riesgos de gestión'!$O$49),"")</f>
        <v/>
      </c>
      <c r="N12" s="285" t="str">
        <f>IF(AND('Riesgos de gestión'!$Y$50="Muy Alta",'Riesgos de gestión'!$AA$50="Leve"),CONCATENATE("R7C",'Riesgos de gestión'!$O$50),"")</f>
        <v/>
      </c>
      <c r="O12" s="286" t="str">
        <f>IF(AND('Riesgos de gestión'!$Y$51="Muy Alta",'Riesgos de gestión'!$AA$51="Leve"),CONCATENATE("R7C",'Riesgos de gestión'!$O$51),"")</f>
        <v/>
      </c>
      <c r="P12" s="284" t="str">
        <f>IF(AND('Riesgos de gestión'!$Y$46="Muy Alta",'Riesgos de gestión'!$AA$46="Menor"),CONCATENATE("R7C",'Riesgos de gestión'!$O$46),"")</f>
        <v/>
      </c>
      <c r="Q12" s="285" t="str">
        <f>IF(AND('Riesgos de gestión'!$Y$47="Muy Alta",'Riesgos de gestión'!$AA$47="Menor"),CONCATENATE("R7C",'Riesgos de gestión'!$O$47),"")</f>
        <v/>
      </c>
      <c r="R12" s="285" t="str">
        <f>IF(AND('Riesgos de gestión'!$Y$48="Muy Alta",'Riesgos de gestión'!$AA$48="Menor"),CONCATENATE("R7C",'Riesgos de gestión'!$O$48),"")</f>
        <v/>
      </c>
      <c r="S12" s="285" t="str">
        <f>IF(AND('Riesgos de gestión'!$Y$49="Muy Alta",'Riesgos de gestión'!$AA$49="Menor"),CONCATENATE("R7C",'Riesgos de gestión'!$O$49),"")</f>
        <v/>
      </c>
      <c r="T12" s="285" t="str">
        <f>IF(AND('Riesgos de gestión'!$Y$50="Muy Alta",'Riesgos de gestión'!$AA$50="Menor"),CONCATENATE("R7C",'Riesgos de gestión'!$O$50),"")</f>
        <v/>
      </c>
      <c r="U12" s="286" t="str">
        <f>IF(AND('Riesgos de gestión'!$Y$51="Muy Alta",'Riesgos de gestión'!$AA$51="Menor"),CONCATENATE("R7C",'Riesgos de gestión'!$O$51),"")</f>
        <v/>
      </c>
      <c r="V12" s="284" t="str">
        <f>IF(AND('Riesgos de gestión'!$Y$46="Muy Alta",'Riesgos de gestión'!$AA$46="Moderado"),CONCATENATE("R7C",'Riesgos de gestión'!$O$46),"")</f>
        <v/>
      </c>
      <c r="W12" s="285" t="str">
        <f>IF(AND('Riesgos de gestión'!$Y$47="Muy Alta",'Riesgos de gestión'!$AA$47="Moderado"),CONCATENATE("R7C",'Riesgos de gestión'!$O$47),"")</f>
        <v/>
      </c>
      <c r="X12" s="285" t="str">
        <f>IF(AND('Riesgos de gestión'!$Y$48="Muy Alta",'Riesgos de gestión'!$AA$48="Moderado"),CONCATENATE("R7C",'Riesgos de gestión'!$O$48),"")</f>
        <v/>
      </c>
      <c r="Y12" s="285" t="str">
        <f>IF(AND('Riesgos de gestión'!$Y$49="Muy Alta",'Riesgos de gestión'!$AA$49="Moderado"),CONCATENATE("R7C",'Riesgos de gestión'!$O$49),"")</f>
        <v/>
      </c>
      <c r="Z12" s="285" t="str">
        <f>IF(AND('Riesgos de gestión'!$Y$50="Muy Alta",'Riesgos de gestión'!$AA$50="Moderado"),CONCATENATE("R7C",'Riesgos de gestión'!$O$50),"")</f>
        <v/>
      </c>
      <c r="AA12" s="286" t="str">
        <f>IF(AND('Riesgos de gestión'!$Y$51="Muy Alta",'Riesgos de gestión'!$AA$51="Moderado"),CONCATENATE("R7C",'Riesgos de gestión'!$O$51),"")</f>
        <v/>
      </c>
      <c r="AB12" s="284" t="str">
        <f>IF(AND('Riesgos de gestión'!$Y$46="Muy Alta",'Riesgos de gestión'!$AA$46="Mayor"),CONCATENATE("R7C",'Riesgos de gestión'!$O$46),"")</f>
        <v/>
      </c>
      <c r="AC12" s="285" t="str">
        <f>IF(AND('Riesgos de gestión'!$Y$47="Muy Alta",'Riesgos de gestión'!$AA$47="Mayor"),CONCATENATE("R7C",'Riesgos de gestión'!$O$47),"")</f>
        <v/>
      </c>
      <c r="AD12" s="285" t="str">
        <f>IF(AND('Riesgos de gestión'!$Y$48="Muy Alta",'Riesgos de gestión'!$AA$48="Mayor"),CONCATENATE("R7C",'Riesgos de gestión'!$O$48),"")</f>
        <v/>
      </c>
      <c r="AE12" s="285" t="str">
        <f>IF(AND('Riesgos de gestión'!$Y$49="Muy Alta",'Riesgos de gestión'!$AA$49="Mayor"),CONCATENATE("R7C",'Riesgos de gestión'!$O$49),"")</f>
        <v/>
      </c>
      <c r="AF12" s="285" t="str">
        <f>IF(AND('Riesgos de gestión'!$Y$50="Muy Alta",'Riesgos de gestión'!$AA$50="Mayor"),CONCATENATE("R7C",'Riesgos de gestión'!$O$50),"")</f>
        <v/>
      </c>
      <c r="AG12" s="286" t="str">
        <f>IF(AND('Riesgos de gestión'!$Y$51="Muy Alta",'Riesgos de gestión'!$AA$51="Mayor"),CONCATENATE("R7C",'Riesgos de gestión'!$O$51),"")</f>
        <v/>
      </c>
      <c r="AH12" s="287" t="str">
        <f>IF(AND('Riesgos de gestión'!$Y$46="Muy Alta",'Riesgos de gestión'!$AA$46="Catastrófico"),CONCATENATE("R7C",'Riesgos de gestión'!$O$46),"")</f>
        <v/>
      </c>
      <c r="AI12" s="288" t="str">
        <f>IF(AND('Riesgos de gestión'!$Y$47="Muy Alta",'Riesgos de gestión'!$AA$47="Catastrófico"),CONCATENATE("R7C",'Riesgos de gestión'!$O$47),"")</f>
        <v/>
      </c>
      <c r="AJ12" s="288" t="str">
        <f>IF(AND('Riesgos de gestión'!$Y$48="Muy Alta",'Riesgos de gestión'!$AA$48="Catastrófico"),CONCATENATE("R7C",'Riesgos de gestión'!$O$48),"")</f>
        <v/>
      </c>
      <c r="AK12" s="288" t="str">
        <f>IF(AND('Riesgos de gestión'!$Y$49="Muy Alta",'Riesgos de gestión'!$AA$49="Catastrófico"),CONCATENATE("R7C",'Riesgos de gestión'!$O$49),"")</f>
        <v/>
      </c>
      <c r="AL12" s="288" t="str">
        <f>IF(AND('Riesgos de gestión'!$Y$50="Muy Alta",'Riesgos de gestión'!$AA$50="Catastrófico"),CONCATENATE("R7C",'Riesgos de gestión'!$O$50),"")</f>
        <v/>
      </c>
      <c r="AM12" s="289" t="str">
        <f>IF(AND('Riesgos de gestión'!$Y$51="Muy Alta",'Riesgos de gestión'!$AA$51="Catastrófico"),CONCATENATE("R7C",'Riesgos de gestión'!$O$51),"")</f>
        <v/>
      </c>
      <c r="AN12" s="28"/>
      <c r="AO12" s="673"/>
      <c r="AP12" s="383"/>
      <c r="AQ12" s="383"/>
      <c r="AR12" s="383"/>
      <c r="AS12" s="383"/>
      <c r="AT12" s="674"/>
      <c r="AU12" s="28"/>
      <c r="AV12" s="28"/>
      <c r="AW12" s="28"/>
      <c r="AX12" s="28"/>
      <c r="AY12" s="28"/>
      <c r="AZ12" s="28"/>
      <c r="BA12" s="28"/>
      <c r="BB12" s="28"/>
      <c r="BC12" s="28"/>
      <c r="BD12" s="28"/>
      <c r="BE12" s="28"/>
      <c r="BF12" s="28"/>
      <c r="BG12" s="28"/>
      <c r="BH12" s="28"/>
      <c r="BI12" s="28"/>
    </row>
    <row r="13" spans="1:61" ht="15" customHeight="1" x14ac:dyDescent="0.25">
      <c r="A13" s="28"/>
      <c r="B13" s="659"/>
      <c r="C13" s="383"/>
      <c r="D13" s="384"/>
      <c r="E13" s="382"/>
      <c r="F13" s="383"/>
      <c r="G13" s="383"/>
      <c r="H13" s="383"/>
      <c r="I13" s="384"/>
      <c r="J13" s="284" t="str">
        <f>IF(AND('Riesgos de gestión'!$Y$52="Muy Alta",'Riesgos de gestión'!$AA$52="Leve"),CONCATENATE("R8C",'Riesgos de gestión'!$O$52),"")</f>
        <v/>
      </c>
      <c r="K13" s="285" t="str">
        <f>IF(AND('Riesgos de gestión'!$Y$53="Muy Alta",'Riesgos de gestión'!$AA$53="Leve"),CONCATENATE("R8C",'Riesgos de gestión'!$O$53),"")</f>
        <v/>
      </c>
      <c r="L13" s="285" t="str">
        <f>IF(AND('Riesgos de gestión'!$Y$54="Muy Alta",'Riesgos de gestión'!$AA$54="Leve"),CONCATENATE("R8C",'Riesgos de gestión'!$O$54),"")</f>
        <v/>
      </c>
      <c r="M13" s="285" t="str">
        <f>IF(AND('Riesgos de gestión'!$Y$55="Muy Alta",'Riesgos de gestión'!$AA$55="Leve"),CONCATENATE("R8C",'Riesgos de gestión'!$O$55),"")</f>
        <v/>
      </c>
      <c r="N13" s="285" t="str">
        <f>IF(AND('Riesgos de gestión'!$Y$56="Muy Alta",'Riesgos de gestión'!$AA$56="Leve"),CONCATENATE("R8C",'Riesgos de gestión'!$O$56),"")</f>
        <v/>
      </c>
      <c r="O13" s="286" t="str">
        <f>IF(AND('Riesgos de gestión'!$Y$57="Muy Alta",'Riesgos de gestión'!$AA$57="Leve"),CONCATENATE("R8C",'Riesgos de gestión'!$O$57),"")</f>
        <v/>
      </c>
      <c r="P13" s="284" t="str">
        <f>IF(AND('Riesgos de gestión'!$Y$52="Muy Alta",'Riesgos de gestión'!$AA$52="Menor"),CONCATENATE("R8C",'Riesgos de gestión'!$O$52),"")</f>
        <v/>
      </c>
      <c r="Q13" s="285" t="str">
        <f>IF(AND('Riesgos de gestión'!$Y$53="Muy Alta",'Riesgos de gestión'!$AA$53="Menor"),CONCATENATE("R8C",'Riesgos de gestión'!$O$53),"")</f>
        <v/>
      </c>
      <c r="R13" s="285" t="str">
        <f>IF(AND('Riesgos de gestión'!$Y$54="Muy Alta",'Riesgos de gestión'!$AA$54="Menor"),CONCATENATE("R8C",'Riesgos de gestión'!$O$54),"")</f>
        <v/>
      </c>
      <c r="S13" s="285" t="str">
        <f>IF(AND('Riesgos de gestión'!$Y$55="Muy Alta",'Riesgos de gestión'!$AA$55="Menor"),CONCATENATE("R8C",'Riesgos de gestión'!$O$55),"")</f>
        <v/>
      </c>
      <c r="T13" s="285" t="str">
        <f>IF(AND('Riesgos de gestión'!$Y$56="Muy Alta",'Riesgos de gestión'!$AA$56="Menor"),CONCATENATE("R8C",'Riesgos de gestión'!$O$56),"")</f>
        <v/>
      </c>
      <c r="U13" s="286" t="str">
        <f>IF(AND('Riesgos de gestión'!$Y$57="Muy Alta",'Riesgos de gestión'!$AA$57="Menor"),CONCATENATE("R8C",'Riesgos de gestión'!$O$57),"")</f>
        <v/>
      </c>
      <c r="V13" s="284" t="str">
        <f>IF(AND('Riesgos de gestión'!$Y$52="Muy Alta",'Riesgos de gestión'!$AA$52="Moderado"),CONCATENATE("R8C",'Riesgos de gestión'!$O$52),"")</f>
        <v/>
      </c>
      <c r="W13" s="285" t="str">
        <f>IF(AND('Riesgos de gestión'!$Y$53="Muy Alta",'Riesgos de gestión'!$AA$53="Moderado"),CONCATENATE("R8C",'Riesgos de gestión'!$O$53),"")</f>
        <v/>
      </c>
      <c r="X13" s="285" t="str">
        <f>IF(AND('Riesgos de gestión'!$Y$54="Muy Alta",'Riesgos de gestión'!$AA$54="Moderado"),CONCATENATE("R8C",'Riesgos de gestión'!$O$54),"")</f>
        <v/>
      </c>
      <c r="Y13" s="285" t="str">
        <f>IF(AND('Riesgos de gestión'!$Y$55="Muy Alta",'Riesgos de gestión'!$AA$55="Moderado"),CONCATENATE("R8C",'Riesgos de gestión'!$O$55),"")</f>
        <v/>
      </c>
      <c r="Z13" s="285" t="str">
        <f>IF(AND('Riesgos de gestión'!$Y$56="Muy Alta",'Riesgos de gestión'!$AA$56="Moderado"),CONCATENATE("R8C",'Riesgos de gestión'!$O$56),"")</f>
        <v/>
      </c>
      <c r="AA13" s="286" t="str">
        <f>IF(AND('Riesgos de gestión'!$Y$57="Muy Alta",'Riesgos de gestión'!$AA$57="Moderado"),CONCATENATE("R8C",'Riesgos de gestión'!$O$57),"")</f>
        <v/>
      </c>
      <c r="AB13" s="284" t="str">
        <f>IF(AND('Riesgos de gestión'!$Y$52="Muy Alta",'Riesgos de gestión'!$AA$52="Mayor"),CONCATENATE("R8C",'Riesgos de gestión'!$O$52),"")</f>
        <v/>
      </c>
      <c r="AC13" s="285" t="str">
        <f>IF(AND('Riesgos de gestión'!$Y$53="Muy Alta",'Riesgos de gestión'!$AA$53="Mayor"),CONCATENATE("R8C",'Riesgos de gestión'!$O$53),"")</f>
        <v/>
      </c>
      <c r="AD13" s="285" t="str">
        <f>IF(AND('Riesgos de gestión'!$Y$54="Muy Alta",'Riesgos de gestión'!$AA$54="Mayor"),CONCATENATE("R8C",'Riesgos de gestión'!$O$54),"")</f>
        <v/>
      </c>
      <c r="AE13" s="285" t="str">
        <f>IF(AND('Riesgos de gestión'!$Y$55="Muy Alta",'Riesgos de gestión'!$AA$55="Mayor"),CONCATENATE("R8C",'Riesgos de gestión'!$O$55),"")</f>
        <v/>
      </c>
      <c r="AF13" s="285" t="str">
        <f>IF(AND('Riesgos de gestión'!$Y$56="Muy Alta",'Riesgos de gestión'!$AA$56="Mayor"),CONCATENATE("R8C",'Riesgos de gestión'!$O$56),"")</f>
        <v/>
      </c>
      <c r="AG13" s="286" t="str">
        <f>IF(AND('Riesgos de gestión'!$Y$57="Muy Alta",'Riesgos de gestión'!$AA$57="Mayor"),CONCATENATE("R8C",'Riesgos de gestión'!$O$57),"")</f>
        <v/>
      </c>
      <c r="AH13" s="287" t="str">
        <f>IF(AND('Riesgos de gestión'!$Y$52="Muy Alta",'Riesgos de gestión'!$AA$52="Catastrófico"),CONCATENATE("R8C",'Riesgos de gestión'!$O$52),"")</f>
        <v/>
      </c>
      <c r="AI13" s="288" t="str">
        <f>IF(AND('Riesgos de gestión'!$Y$53="Muy Alta",'Riesgos de gestión'!$AA$53="Catastrófico"),CONCATENATE("R8C",'Riesgos de gestión'!$O$53),"")</f>
        <v/>
      </c>
      <c r="AJ13" s="288" t="str">
        <f>IF(AND('Riesgos de gestión'!$Y$54="Muy Alta",'Riesgos de gestión'!$AA$54="Catastrófico"),CONCATENATE("R8C",'Riesgos de gestión'!$O$54),"")</f>
        <v/>
      </c>
      <c r="AK13" s="288" t="str">
        <f>IF(AND('Riesgos de gestión'!$Y$55="Muy Alta",'Riesgos de gestión'!$AA$55="Catastrófico"),CONCATENATE("R8C",'Riesgos de gestión'!$O$55),"")</f>
        <v/>
      </c>
      <c r="AL13" s="288" t="str">
        <f>IF(AND('Riesgos de gestión'!$Y$56="Muy Alta",'Riesgos de gestión'!$AA$56="Catastrófico"),CONCATENATE("R8C",'Riesgos de gestión'!$O$56),"")</f>
        <v/>
      </c>
      <c r="AM13" s="289" t="str">
        <f>IF(AND('Riesgos de gestión'!$Y$57="Muy Alta",'Riesgos de gestión'!$AA$57="Catastrófico"),CONCATENATE("R8C",'Riesgos de gestión'!$O$57),"")</f>
        <v/>
      </c>
      <c r="AN13" s="28"/>
      <c r="AO13" s="673"/>
      <c r="AP13" s="383"/>
      <c r="AQ13" s="383"/>
      <c r="AR13" s="383"/>
      <c r="AS13" s="383"/>
      <c r="AT13" s="674"/>
      <c r="AU13" s="28"/>
      <c r="AV13" s="28"/>
      <c r="AW13" s="28"/>
      <c r="AX13" s="28"/>
      <c r="AY13" s="28"/>
      <c r="AZ13" s="28"/>
      <c r="BA13" s="28"/>
      <c r="BB13" s="28"/>
      <c r="BC13" s="28"/>
      <c r="BD13" s="28"/>
      <c r="BE13" s="28"/>
      <c r="BF13" s="28"/>
      <c r="BG13" s="28"/>
      <c r="BH13" s="28"/>
      <c r="BI13" s="28"/>
    </row>
    <row r="14" spans="1:61" ht="15" customHeight="1" x14ac:dyDescent="0.25">
      <c r="A14" s="28"/>
      <c r="B14" s="659"/>
      <c r="C14" s="383"/>
      <c r="D14" s="384"/>
      <c r="E14" s="382"/>
      <c r="F14" s="383"/>
      <c r="G14" s="383"/>
      <c r="H14" s="383"/>
      <c r="I14" s="384"/>
      <c r="J14" s="284" t="str">
        <f>IF(AND('Riesgos de gestión'!$Y$58="Muy Alta",'Riesgos de gestión'!$AA$58="Leve"),CONCATENATE("R9C",'Riesgos de gestión'!$O$58),"")</f>
        <v/>
      </c>
      <c r="K14" s="285" t="str">
        <f>IF(AND('Riesgos de gestión'!$Y$59="Muy Alta",'Riesgos de gestión'!$AA$59="Leve"),CONCATENATE("R9C",'Riesgos de gestión'!$O$59),"")</f>
        <v/>
      </c>
      <c r="L14" s="285" t="str">
        <f>IF(AND('Riesgos de gestión'!$Y$60="Muy Alta",'Riesgos de gestión'!$AA$60="Leve"),CONCATENATE("R9C",'Riesgos de gestión'!$O$60),"")</f>
        <v/>
      </c>
      <c r="M14" s="285" t="str">
        <f>IF(AND('Riesgos de gestión'!$Y$61="Muy Alta",'Riesgos de gestión'!$AA$61="Leve"),CONCATENATE("R9C",'Riesgos de gestión'!$O$61),"")</f>
        <v/>
      </c>
      <c r="N14" s="285" t="str">
        <f>IF(AND('Riesgos de gestión'!$Y$62="Muy Alta",'Riesgos de gestión'!$AA$62="Leve"),CONCATENATE("R9C",'Riesgos de gestión'!$O$62),"")</f>
        <v/>
      </c>
      <c r="O14" s="286" t="str">
        <f>IF(AND('Riesgos de gestión'!$Y$63="Muy Alta",'Riesgos de gestión'!$AA$63="Leve"),CONCATENATE("R9C",'Riesgos de gestión'!$O$63),"")</f>
        <v/>
      </c>
      <c r="P14" s="284" t="str">
        <f>IF(AND('Riesgos de gestión'!$Y$58="Muy Alta",'Riesgos de gestión'!$AA$58="Menor"),CONCATENATE("R9C",'Riesgos de gestión'!$O$58),"")</f>
        <v/>
      </c>
      <c r="Q14" s="285" t="str">
        <f>IF(AND('Riesgos de gestión'!$Y$59="Muy Alta",'Riesgos de gestión'!$AA$59="Menor"),CONCATENATE("R9C",'Riesgos de gestión'!$O$59),"")</f>
        <v/>
      </c>
      <c r="R14" s="285" t="str">
        <f>IF(AND('Riesgos de gestión'!$Y$60="Muy Alta",'Riesgos de gestión'!$AA$60="Menor"),CONCATENATE("R9C",'Riesgos de gestión'!$O$60),"")</f>
        <v/>
      </c>
      <c r="S14" s="285" t="str">
        <f>IF(AND('Riesgos de gestión'!$Y$61="Muy Alta",'Riesgos de gestión'!$AA$61="Menor"),CONCATENATE("R9C",'Riesgos de gestión'!$O$61),"")</f>
        <v/>
      </c>
      <c r="T14" s="285" t="str">
        <f>IF(AND('Riesgos de gestión'!$Y$62="Muy Alta",'Riesgos de gestión'!$AA$62="Menor"),CONCATENATE("R9C",'Riesgos de gestión'!$O$62),"")</f>
        <v/>
      </c>
      <c r="U14" s="286" t="str">
        <f>IF(AND('Riesgos de gestión'!$Y$63="Muy Alta",'Riesgos de gestión'!$AA$63="Menor"),CONCATENATE("R9C",'Riesgos de gestión'!$O$63),"")</f>
        <v/>
      </c>
      <c r="V14" s="284" t="str">
        <f>IF(AND('Riesgos de gestión'!$Y$58="Muy Alta",'Riesgos de gestión'!$AA$58="Moderado"),CONCATENATE("R9C",'Riesgos de gestión'!$O$58),"")</f>
        <v/>
      </c>
      <c r="W14" s="285" t="str">
        <f>IF(AND('Riesgos de gestión'!$Y$59="Muy Alta",'Riesgos de gestión'!$AA$59="Moderado"),CONCATENATE("R9C",'Riesgos de gestión'!$O$59),"")</f>
        <v/>
      </c>
      <c r="X14" s="285" t="str">
        <f>IF(AND('Riesgos de gestión'!$Y$60="Muy Alta",'Riesgos de gestión'!$AA$60="Moderado"),CONCATENATE("R9C",'Riesgos de gestión'!$O$60),"")</f>
        <v/>
      </c>
      <c r="Y14" s="285" t="str">
        <f>IF(AND('Riesgos de gestión'!$Y$61="Muy Alta",'Riesgos de gestión'!$AA$61="Moderado"),CONCATENATE("R9C",'Riesgos de gestión'!$O$61),"")</f>
        <v/>
      </c>
      <c r="Z14" s="285" t="str">
        <f>IF(AND('Riesgos de gestión'!$Y$62="Muy Alta",'Riesgos de gestión'!$AA$62="Moderado"),CONCATENATE("R9C",'Riesgos de gestión'!$O$62),"")</f>
        <v/>
      </c>
      <c r="AA14" s="286" t="str">
        <f>IF(AND('Riesgos de gestión'!$Y$63="Muy Alta",'Riesgos de gestión'!$AA$63="Moderado"),CONCATENATE("R9C",'Riesgos de gestión'!$O$63),"")</f>
        <v/>
      </c>
      <c r="AB14" s="284" t="str">
        <f>IF(AND('Riesgos de gestión'!$Y$58="Muy Alta",'Riesgos de gestión'!$AA$58="Mayor"),CONCATENATE("R9C",'Riesgos de gestión'!$O$58),"")</f>
        <v/>
      </c>
      <c r="AC14" s="285" t="str">
        <f>IF(AND('Riesgos de gestión'!$Y$59="Muy Alta",'Riesgos de gestión'!$AA$59="Mayor"),CONCATENATE("R9C",'Riesgos de gestión'!$O$59),"")</f>
        <v/>
      </c>
      <c r="AD14" s="285" t="str">
        <f>IF(AND('Riesgos de gestión'!$Y$60="Muy Alta",'Riesgos de gestión'!$AA$60="Mayor"),CONCATENATE("R9C",'Riesgos de gestión'!$O$60),"")</f>
        <v/>
      </c>
      <c r="AE14" s="285" t="str">
        <f>IF(AND('Riesgos de gestión'!$Y$61="Muy Alta",'Riesgos de gestión'!$AA$61="Mayor"),CONCATENATE("R9C",'Riesgos de gestión'!$O$61),"")</f>
        <v/>
      </c>
      <c r="AF14" s="285" t="str">
        <f>IF(AND('Riesgos de gestión'!$Y$62="Muy Alta",'Riesgos de gestión'!$AA$62="Mayor"),CONCATENATE("R9C",'Riesgos de gestión'!$O$62),"")</f>
        <v/>
      </c>
      <c r="AG14" s="286" t="str">
        <f>IF(AND('Riesgos de gestión'!$Y$63="Muy Alta",'Riesgos de gestión'!$AA$63="Mayor"),CONCATENATE("R9C",'Riesgos de gestión'!$O$63),"")</f>
        <v/>
      </c>
      <c r="AH14" s="287" t="str">
        <f>IF(AND('Riesgos de gestión'!$Y$58="Muy Alta",'Riesgos de gestión'!$AA$58="Catastrófico"),CONCATENATE("R9C",'Riesgos de gestión'!$O$58),"")</f>
        <v/>
      </c>
      <c r="AI14" s="288" t="str">
        <f>IF(AND('Riesgos de gestión'!$Y$59="Muy Alta",'Riesgos de gestión'!$AA$59="Catastrófico"),CONCATENATE("R9C",'Riesgos de gestión'!$O$59),"")</f>
        <v/>
      </c>
      <c r="AJ14" s="288" t="str">
        <f>IF(AND('Riesgos de gestión'!$Y$60="Muy Alta",'Riesgos de gestión'!$AA$60="Catastrófico"),CONCATENATE("R9C",'Riesgos de gestión'!$O$60),"")</f>
        <v/>
      </c>
      <c r="AK14" s="288" t="str">
        <f>IF(AND('Riesgos de gestión'!$Y$61="Muy Alta",'Riesgos de gestión'!$AA$61="Catastrófico"),CONCATENATE("R9C",'Riesgos de gestión'!$O$61),"")</f>
        <v/>
      </c>
      <c r="AL14" s="288" t="str">
        <f>IF(AND('Riesgos de gestión'!$Y$62="Muy Alta",'Riesgos de gestión'!$AA$62="Catastrófico"),CONCATENATE("R9C",'Riesgos de gestión'!$O$62),"")</f>
        <v/>
      </c>
      <c r="AM14" s="289" t="str">
        <f>IF(AND('Riesgos de gestión'!$Y$63="Muy Alta",'Riesgos de gestión'!$AA$63="Catastrófico"),CONCATENATE("R9C",'Riesgos de gestión'!$O$63),"")</f>
        <v/>
      </c>
      <c r="AN14" s="28"/>
      <c r="AO14" s="673"/>
      <c r="AP14" s="383"/>
      <c r="AQ14" s="383"/>
      <c r="AR14" s="383"/>
      <c r="AS14" s="383"/>
      <c r="AT14" s="674"/>
      <c r="AU14" s="28"/>
      <c r="AV14" s="28"/>
      <c r="AW14" s="28"/>
      <c r="AX14" s="28"/>
      <c r="AY14" s="28"/>
      <c r="AZ14" s="28"/>
      <c r="BA14" s="28"/>
      <c r="BB14" s="28"/>
      <c r="BC14" s="28"/>
      <c r="BD14" s="28"/>
      <c r="BE14" s="28"/>
      <c r="BF14" s="28"/>
      <c r="BG14" s="28"/>
      <c r="BH14" s="28"/>
      <c r="BI14" s="28"/>
    </row>
    <row r="15" spans="1:61" ht="15.75" customHeight="1" x14ac:dyDescent="0.25">
      <c r="A15" s="28"/>
      <c r="B15" s="659"/>
      <c r="C15" s="383"/>
      <c r="D15" s="384"/>
      <c r="E15" s="385"/>
      <c r="F15" s="386"/>
      <c r="G15" s="386"/>
      <c r="H15" s="386"/>
      <c r="I15" s="387"/>
      <c r="J15" s="290" t="str">
        <f>IF(AND('Riesgos de gestión'!$Y$64="Muy Alta",'Riesgos de gestión'!$AA$64="Leve"),CONCATENATE("R10C",'Riesgos de gestión'!$O$64),"")</f>
        <v/>
      </c>
      <c r="K15" s="291" t="str">
        <f>IF(AND('Riesgos de gestión'!$Y$65="Muy Alta",'Riesgos de gestión'!$AA$65="Leve"),CONCATENATE("R10C",'Riesgos de gestión'!$O$65),"")</f>
        <v/>
      </c>
      <c r="L15" s="291" t="str">
        <f>IF(AND('Riesgos de gestión'!$Y$66="Muy Alta",'Riesgos de gestión'!$AA$66="Leve"),CONCATENATE("R10C",'Riesgos de gestión'!$O$66),"")</f>
        <v/>
      </c>
      <c r="M15" s="291" t="str">
        <f>IF(AND('Riesgos de gestión'!$Y$67="Muy Alta",'Riesgos de gestión'!$AA$67="Leve"),CONCATENATE("R10C",'Riesgos de gestión'!$O$67),"")</f>
        <v/>
      </c>
      <c r="N15" s="291" t="str">
        <f>IF(AND('Riesgos de gestión'!$Y$68="Muy Alta",'Riesgos de gestión'!$AA$68="Leve"),CONCATENATE("R10C",'Riesgos de gestión'!$O$68),"")</f>
        <v/>
      </c>
      <c r="O15" s="292" t="str">
        <f>IF(AND('Riesgos de gestión'!$Y$69="Muy Alta",'Riesgos de gestión'!$AA$69="Leve"),CONCATENATE("R10C",'Riesgos de gestión'!$O$69),"")</f>
        <v/>
      </c>
      <c r="P15" s="284" t="str">
        <f>IF(AND('Riesgos de gestión'!$Y$64="Muy Alta",'Riesgos de gestión'!$AA$64="Menor"),CONCATENATE("R10C",'Riesgos de gestión'!$O$64),"")</f>
        <v/>
      </c>
      <c r="Q15" s="285" t="str">
        <f>IF(AND('Riesgos de gestión'!$Y$65="Muy Alta",'Riesgos de gestión'!$AA$65="Menor"),CONCATENATE("R10C",'Riesgos de gestión'!$O$65),"")</f>
        <v/>
      </c>
      <c r="R15" s="285" t="str">
        <f>IF(AND('Riesgos de gestión'!$Y$66="Muy Alta",'Riesgos de gestión'!$AA$66="Menor"),CONCATENATE("R10C",'Riesgos de gestión'!$O$66),"")</f>
        <v/>
      </c>
      <c r="S15" s="285" t="str">
        <f>IF(AND('Riesgos de gestión'!$Y$67="Muy Alta",'Riesgos de gestión'!$AA$67="Menor"),CONCATENATE("R10C",'Riesgos de gestión'!$O$67),"")</f>
        <v/>
      </c>
      <c r="T15" s="285" t="str">
        <f>IF(AND('Riesgos de gestión'!$Y$68="Muy Alta",'Riesgos de gestión'!$AA$68="Menor"),CONCATENATE("R10C",'Riesgos de gestión'!$O$68),"")</f>
        <v/>
      </c>
      <c r="U15" s="286" t="str">
        <f>IF(AND('Riesgos de gestión'!$Y$69="Muy Alta",'Riesgos de gestión'!$AA$69="Menor"),CONCATENATE("R10C",'Riesgos de gestión'!$O$69),"")</f>
        <v/>
      </c>
      <c r="V15" s="290" t="str">
        <f>IF(AND('Riesgos de gestión'!$Y$64="Muy Alta",'Riesgos de gestión'!$AA$64="Moderado"),CONCATENATE("R10C",'Riesgos de gestión'!$O$64),"")</f>
        <v/>
      </c>
      <c r="W15" s="291" t="str">
        <f>IF(AND('Riesgos de gestión'!$Y$65="Muy Alta",'Riesgos de gestión'!$AA$65="Moderado"),CONCATENATE("R10C",'Riesgos de gestión'!$O$65),"")</f>
        <v/>
      </c>
      <c r="X15" s="291" t="str">
        <f>IF(AND('Riesgos de gestión'!$Y$66="Muy Alta",'Riesgos de gestión'!$AA$66="Moderado"),CONCATENATE("R10C",'Riesgos de gestión'!$O$66),"")</f>
        <v/>
      </c>
      <c r="Y15" s="291" t="str">
        <f>IF(AND('Riesgos de gestión'!$Y$67="Muy Alta",'Riesgos de gestión'!$AA$67="Moderado"),CONCATENATE("R10C",'Riesgos de gestión'!$O$67),"")</f>
        <v/>
      </c>
      <c r="Z15" s="291" t="str">
        <f>IF(AND('Riesgos de gestión'!$Y$68="Muy Alta",'Riesgos de gestión'!$AA$68="Moderado"),CONCATENATE("R10C",'Riesgos de gestión'!$O$68),"")</f>
        <v/>
      </c>
      <c r="AA15" s="292" t="str">
        <f>IF(AND('Riesgos de gestión'!$Y$69="Muy Alta",'Riesgos de gestión'!$AA$69="Moderado"),CONCATENATE("R10C",'Riesgos de gestión'!$O$69),"")</f>
        <v/>
      </c>
      <c r="AB15" s="284" t="str">
        <f>IF(AND('Riesgos de gestión'!$Y$64="Muy Alta",'Riesgos de gestión'!$AA$64="Mayor"),CONCATENATE("R10C",'Riesgos de gestión'!$O$64),"")</f>
        <v/>
      </c>
      <c r="AC15" s="285" t="str">
        <f>IF(AND('Riesgos de gestión'!$Y$65="Muy Alta",'Riesgos de gestión'!$AA$65="Mayor"),CONCATENATE("R10C",'Riesgos de gestión'!$O$65),"")</f>
        <v/>
      </c>
      <c r="AD15" s="285" t="str">
        <f>IF(AND('Riesgos de gestión'!$Y$66="Muy Alta",'Riesgos de gestión'!$AA$66="Mayor"),CONCATENATE("R10C",'Riesgos de gestión'!$O$66),"")</f>
        <v/>
      </c>
      <c r="AE15" s="285" t="str">
        <f>IF(AND('Riesgos de gestión'!$Y$67="Muy Alta",'Riesgos de gestión'!$AA$67="Mayor"),CONCATENATE("R10C",'Riesgos de gestión'!$O$67),"")</f>
        <v/>
      </c>
      <c r="AF15" s="285" t="str">
        <f>IF(AND('Riesgos de gestión'!$Y$68="Muy Alta",'Riesgos de gestión'!$AA$68="Mayor"),CONCATENATE("R10C",'Riesgos de gestión'!$O$68),"")</f>
        <v/>
      </c>
      <c r="AG15" s="286" t="str">
        <f>IF(AND('Riesgos de gestión'!$Y$69="Muy Alta",'Riesgos de gestión'!$AA$69="Mayor"),CONCATENATE("R10C",'Riesgos de gestión'!$O$69),"")</f>
        <v/>
      </c>
      <c r="AH15" s="293" t="str">
        <f>IF(AND('Riesgos de gestión'!$Y$64="Muy Alta",'Riesgos de gestión'!$AA$64="Catastrófico"),CONCATENATE("R10C",'Riesgos de gestión'!$O$64),"")</f>
        <v/>
      </c>
      <c r="AI15" s="294" t="str">
        <f>IF(AND('Riesgos de gestión'!$Y$65="Muy Alta",'Riesgos de gestión'!$AA$65="Catastrófico"),CONCATENATE("R10C",'Riesgos de gestión'!$O$65),"")</f>
        <v/>
      </c>
      <c r="AJ15" s="294" t="str">
        <f>IF(AND('Riesgos de gestión'!$Y$66="Muy Alta",'Riesgos de gestión'!$AA$66="Catastrófico"),CONCATENATE("R10C",'Riesgos de gestión'!$O$66),"")</f>
        <v/>
      </c>
      <c r="AK15" s="294" t="str">
        <f>IF(AND('Riesgos de gestión'!$Y$67="Muy Alta",'Riesgos de gestión'!$AA$67="Catastrófico"),CONCATENATE("R10C",'Riesgos de gestión'!$O$67),"")</f>
        <v/>
      </c>
      <c r="AL15" s="294" t="str">
        <f>IF(AND('Riesgos de gestión'!$Y$68="Muy Alta",'Riesgos de gestión'!$AA$68="Catastrófico"),CONCATENATE("R10C",'Riesgos de gestión'!$O$68),"")</f>
        <v/>
      </c>
      <c r="AM15" s="295" t="str">
        <f>IF(AND('Riesgos de gestión'!$Y$69="Muy Alta",'Riesgos de gestión'!$AA$69="Catastrófico"),CONCATENATE("R10C",'Riesgos de gestión'!$O$69),"")</f>
        <v/>
      </c>
      <c r="AN15" s="28"/>
      <c r="AO15" s="675"/>
      <c r="AP15" s="676"/>
      <c r="AQ15" s="676"/>
      <c r="AR15" s="676"/>
      <c r="AS15" s="676"/>
      <c r="AT15" s="677"/>
      <c r="AU15" s="28"/>
      <c r="AV15" s="28"/>
      <c r="AW15" s="28"/>
      <c r="AX15" s="28"/>
      <c r="AY15" s="28"/>
      <c r="AZ15" s="28"/>
      <c r="BA15" s="28"/>
      <c r="BB15" s="28"/>
      <c r="BC15" s="28"/>
      <c r="BD15" s="28"/>
      <c r="BE15" s="28"/>
      <c r="BF15" s="28"/>
      <c r="BG15" s="28"/>
      <c r="BH15" s="28"/>
      <c r="BI15" s="28"/>
    </row>
    <row r="16" spans="1:61" ht="15" customHeight="1" x14ac:dyDescent="0.25">
      <c r="A16" s="28"/>
      <c r="B16" s="659"/>
      <c r="C16" s="383"/>
      <c r="D16" s="384"/>
      <c r="E16" s="715" t="s">
        <v>532</v>
      </c>
      <c r="F16" s="380"/>
      <c r="G16" s="380"/>
      <c r="H16" s="380"/>
      <c r="I16" s="380"/>
      <c r="J16" s="296" t="str">
        <f ca="1">IF(AND('Riesgos de gestión'!$Y$10="Alta",'Riesgos de gestión'!$AA$10="Leve"),CONCATENATE("R1C",'Riesgos de gestión'!$O$10),"")</f>
        <v/>
      </c>
      <c r="K16" s="297" t="str">
        <f>IF(AND('Riesgos de gestión'!$Y$11="Alta",'Riesgos de gestión'!$AA$11="Leve"),CONCATENATE("R1C",'Riesgos de gestión'!$O$11),"")</f>
        <v/>
      </c>
      <c r="L16" s="297" t="str">
        <f>IF(AND('Riesgos de gestión'!$Y$12="Alta",'Riesgos de gestión'!$AA$12="Leve"),CONCATENATE("R1C",'Riesgos de gestión'!$O$12),"")</f>
        <v/>
      </c>
      <c r="M16" s="297" t="str">
        <f>IF(AND('Riesgos de gestión'!$Y$13="Alta",'Riesgos de gestión'!$AA$13="Leve"),CONCATENATE("R1C",'Riesgos de gestión'!$O$13),"")</f>
        <v/>
      </c>
      <c r="N16" s="297" t="str">
        <f>IF(AND('Riesgos de gestión'!$Y$14="Alta",'Riesgos de gestión'!$AA$14="Leve"),CONCATENATE("R1C",'Riesgos de gestión'!$O$14),"")</f>
        <v/>
      </c>
      <c r="O16" s="298" t="str">
        <f>IF(AND('Riesgos de gestión'!$Y$15="Alta",'Riesgos de gestión'!$AA$15="Leve"),CONCATENATE("R1C",'Riesgos de gestión'!$O$15),"")</f>
        <v/>
      </c>
      <c r="P16" s="296" t="str">
        <f ca="1">IF(AND('Riesgos de gestión'!$Y$10="Alta",'Riesgos de gestión'!$AA$10="Menor"),CONCATENATE("R1C",'Riesgos de gestión'!$O$10),"")</f>
        <v/>
      </c>
      <c r="Q16" s="297" t="str">
        <f>IF(AND('Riesgos de gestión'!$Y$11="Alta",'Riesgos de gestión'!$AA$11="Menor"),CONCATENATE("R1C",'Riesgos de gestión'!$O$11),"")</f>
        <v/>
      </c>
      <c r="R16" s="297" t="str">
        <f>IF(AND('Riesgos de gestión'!$Y$12="Alta",'Riesgos de gestión'!$AA$12="Menor"),CONCATENATE("R1C",'Riesgos de gestión'!$O$12),"")</f>
        <v/>
      </c>
      <c r="S16" s="297" t="str">
        <f>IF(AND('Riesgos de gestión'!$Y$13="Alta",'Riesgos de gestión'!$AA$13="Menor"),CONCATENATE("R1C",'Riesgos de gestión'!$O$13),"")</f>
        <v/>
      </c>
      <c r="T16" s="297" t="str">
        <f>IF(AND('Riesgos de gestión'!$Y$14="Alta",'Riesgos de gestión'!$AA$14="Menor"),CONCATENATE("R1C",'Riesgos de gestión'!$O$14),"")</f>
        <v/>
      </c>
      <c r="U16" s="298" t="str">
        <f>IF(AND('Riesgos de gestión'!$Y$15="Alta",'Riesgos de gestión'!$AA$15="Menor"),CONCATENATE("R1C",'Riesgos de gestión'!$O$15),"")</f>
        <v/>
      </c>
      <c r="V16" s="278" t="str">
        <f ca="1">IF(AND('Riesgos de gestión'!$Y$10="Alta",'Riesgos de gestión'!$AA$10="Moderado"),CONCATENATE("R1C",'Riesgos de gestión'!$O$10),"")</f>
        <v/>
      </c>
      <c r="W16" s="279" t="str">
        <f>IF(AND('Riesgos de gestión'!$Y$11="Alta",'Riesgos de gestión'!$AA$11="Moderado"),CONCATENATE("R1C",'Riesgos de gestión'!$O$11),"")</f>
        <v/>
      </c>
      <c r="X16" s="279" t="str">
        <f>IF(AND('Riesgos de gestión'!$Y$12="Alta",'Riesgos de gestión'!$AA$12="Moderado"),CONCATENATE("R1C",'Riesgos de gestión'!$O$12),"")</f>
        <v/>
      </c>
      <c r="Y16" s="279" t="str">
        <f>IF(AND('Riesgos de gestión'!$Y$13="Alta",'Riesgos de gestión'!$AA$13="Moderado"),CONCATENATE("R1C",'Riesgos de gestión'!$O$13),"")</f>
        <v/>
      </c>
      <c r="Z16" s="279" t="str">
        <f>IF(AND('Riesgos de gestión'!$Y$14="Alta",'Riesgos de gestión'!$AA$14="Moderado"),CONCATENATE("R1C",'Riesgos de gestión'!$O$14),"")</f>
        <v/>
      </c>
      <c r="AA16" s="280" t="str">
        <f>IF(AND('Riesgos de gestión'!$Y$15="Alta",'Riesgos de gestión'!$AA$15="Moderado"),CONCATENATE("R1C",'Riesgos de gestión'!$O$15),"")</f>
        <v/>
      </c>
      <c r="AB16" s="278" t="str">
        <f ca="1">IF(AND('Riesgos de gestión'!$Y$10="Alta",'Riesgos de gestión'!$AA$10="Mayor"),CONCATENATE("R1C",'Riesgos de gestión'!$O$10),"")</f>
        <v/>
      </c>
      <c r="AC16" s="279" t="str">
        <f>IF(AND('Riesgos de gestión'!$Y$11="Alta",'Riesgos de gestión'!$AA$11="Mayor"),CONCATENATE("R1C",'Riesgos de gestión'!$O$11),"")</f>
        <v/>
      </c>
      <c r="AD16" s="279" t="str">
        <f>IF(AND('Riesgos de gestión'!$Y$12="Alta",'Riesgos de gestión'!$AA$12="Mayor"),CONCATENATE("R1C",'Riesgos de gestión'!$O$12),"")</f>
        <v/>
      </c>
      <c r="AE16" s="279" t="str">
        <f>IF(AND('Riesgos de gestión'!$Y$13="Alta",'Riesgos de gestión'!$AA$13="Mayor"),CONCATENATE("R1C",'Riesgos de gestión'!$O$13),"")</f>
        <v/>
      </c>
      <c r="AF16" s="279" t="str">
        <f>IF(AND('Riesgos de gestión'!$Y$14="Alta",'Riesgos de gestión'!$AA$14="Mayor"),CONCATENATE("R1C",'Riesgos de gestión'!$O$14),"")</f>
        <v/>
      </c>
      <c r="AG16" s="280" t="str">
        <f>IF(AND('Riesgos de gestión'!$Y$15="Alta",'Riesgos de gestión'!$AA$15="Mayor"),CONCATENATE("R1C",'Riesgos de gestión'!$O$15),"")</f>
        <v/>
      </c>
      <c r="AH16" s="281" t="str">
        <f ca="1">IF(AND('Riesgos de gestión'!$Y$10="Alta",'Riesgos de gestión'!$AA$10="Catastrófico"),CONCATENATE("R1C",'Riesgos de gestión'!$O$10),"")</f>
        <v/>
      </c>
      <c r="AI16" s="282" t="str">
        <f>IF(AND('Riesgos de gestión'!$Y$11="Alta",'Riesgos de gestión'!$AA$11="Catastrófico"),CONCATENATE("R1C",'Riesgos de gestión'!$O$11),"")</f>
        <v/>
      </c>
      <c r="AJ16" s="282" t="str">
        <f>IF(AND('Riesgos de gestión'!$Y$12="Alta",'Riesgos de gestión'!$AA$12="Catastrófico"),CONCATENATE("R1C",'Riesgos de gestión'!$O$12),"")</f>
        <v/>
      </c>
      <c r="AK16" s="282" t="str">
        <f>IF(AND('Riesgos de gestión'!$Y$13="Alta",'Riesgos de gestión'!$AA$13="Catastrófico"),CONCATENATE("R1C",'Riesgos de gestión'!$O$13),"")</f>
        <v/>
      </c>
      <c r="AL16" s="282" t="str">
        <f>IF(AND('Riesgos de gestión'!$Y$14="Alta",'Riesgos de gestión'!$AA$14="Catastrófico"),CONCATENATE("R1C",'Riesgos de gestión'!$O$14),"")</f>
        <v/>
      </c>
      <c r="AM16" s="283" t="str">
        <f>IF(AND('Riesgos de gestión'!$Y$15="Alta",'Riesgos de gestión'!$AA$15="Catastrófico"),CONCATENATE("R1C",'Riesgos de gestión'!$O$15),"")</f>
        <v/>
      </c>
      <c r="AN16" s="28"/>
      <c r="AO16" s="711" t="s">
        <v>256</v>
      </c>
      <c r="AP16" s="671"/>
      <c r="AQ16" s="671"/>
      <c r="AR16" s="671"/>
      <c r="AS16" s="671"/>
      <c r="AT16" s="672"/>
      <c r="AU16" s="28"/>
      <c r="AV16" s="28"/>
      <c r="AW16" s="28"/>
      <c r="AX16" s="28"/>
      <c r="AY16" s="28"/>
      <c r="AZ16" s="28"/>
      <c r="BA16" s="28"/>
      <c r="BB16" s="28"/>
      <c r="BC16" s="28"/>
      <c r="BD16" s="28"/>
      <c r="BE16" s="28"/>
      <c r="BF16" s="28"/>
      <c r="BG16" s="28"/>
      <c r="BH16" s="28"/>
      <c r="BI16" s="28"/>
    </row>
    <row r="17" spans="1:61" ht="15" customHeight="1" x14ac:dyDescent="0.25">
      <c r="A17" s="28"/>
      <c r="B17" s="659"/>
      <c r="C17" s="383"/>
      <c r="D17" s="384"/>
      <c r="E17" s="382"/>
      <c r="F17" s="383"/>
      <c r="G17" s="383"/>
      <c r="H17" s="383"/>
      <c r="I17" s="383"/>
      <c r="J17" s="299" t="str">
        <f>IF(AND('Riesgos de gestión'!$Y$16="Alta",'Riesgos de gestión'!$AA$16="Leve"),CONCATENATE("R2C",'Riesgos de gestión'!$O$16),"")</f>
        <v/>
      </c>
      <c r="K17" s="300" t="str">
        <f>IF(AND('Riesgos de gestión'!$Y$17="Alta",'Riesgos de gestión'!$AA$17="Leve"),CONCATENATE("R2C",'Riesgos de gestión'!$O$17),"")</f>
        <v/>
      </c>
      <c r="L17" s="300" t="str">
        <f>IF(AND('Riesgos de gestión'!$Y$18="Alta",'Riesgos de gestión'!$AA$18="Leve"),CONCATENATE("R2C",'Riesgos de gestión'!$O$18),"")</f>
        <v/>
      </c>
      <c r="M17" s="300" t="str">
        <f>IF(AND('Riesgos de gestión'!$Y$19="Alta",'Riesgos de gestión'!$AA$19="Leve"),CONCATENATE("R2C",'Riesgos de gestión'!$O$19),"")</f>
        <v/>
      </c>
      <c r="N17" s="300" t="str">
        <f>IF(AND('Riesgos de gestión'!$Y$20="Alta",'Riesgos de gestión'!$AA$20="Leve"),CONCATENATE("R2C",'Riesgos de gestión'!$O$20),"")</f>
        <v/>
      </c>
      <c r="O17" s="301" t="str">
        <f>IF(AND('Riesgos de gestión'!$Y$21="Alta",'Riesgos de gestión'!$AA$21="Leve"),CONCATENATE("R2C",'Riesgos de gestión'!$O$21),"")</f>
        <v/>
      </c>
      <c r="P17" s="299" t="str">
        <f>IF(AND('Riesgos de gestión'!$Y$16="Alta",'Riesgos de gestión'!$AA$16="Menor"),CONCATENATE("R2C",'Riesgos de gestión'!$O$16),"")</f>
        <v/>
      </c>
      <c r="Q17" s="300" t="str">
        <f>IF(AND('Riesgos de gestión'!$Y$17="Alta",'Riesgos de gestión'!$AA$17="Menor"),CONCATENATE("R2C",'Riesgos de gestión'!$O$17),"")</f>
        <v/>
      </c>
      <c r="R17" s="300" t="str">
        <f>IF(AND('Riesgos de gestión'!$Y$18="Alta",'Riesgos de gestión'!$AA$18="Menor"),CONCATENATE("R2C",'Riesgos de gestión'!$O$18),"")</f>
        <v/>
      </c>
      <c r="S17" s="300" t="str">
        <f>IF(AND('Riesgos de gestión'!$Y$19="Alta",'Riesgos de gestión'!$AA$19="Menor"),CONCATENATE("R2C",'Riesgos de gestión'!$O$19),"")</f>
        <v/>
      </c>
      <c r="T17" s="300" t="str">
        <f>IF(AND('Riesgos de gestión'!$Y$20="Alta",'Riesgos de gestión'!$AA$20="Menor"),CONCATENATE("R2C",'Riesgos de gestión'!$O$20),"")</f>
        <v/>
      </c>
      <c r="U17" s="301" t="str">
        <f>IF(AND('Riesgos de gestión'!$Y$21="Alta",'Riesgos de gestión'!$AA$21="Menor"),CONCATENATE("R2C",'Riesgos de gestión'!$O$21),"")</f>
        <v/>
      </c>
      <c r="V17" s="284" t="str">
        <f>IF(AND('Riesgos de gestión'!$Y$16="Alta",'Riesgos de gestión'!$AA$16="Moderado"),CONCATENATE("R2C",'Riesgos de gestión'!$O$16),"")</f>
        <v/>
      </c>
      <c r="W17" s="285" t="str">
        <f>IF(AND('Riesgos de gestión'!$Y$17="Alta",'Riesgos de gestión'!$AA$17="Moderado"),CONCATENATE("R2C",'Riesgos de gestión'!$O$17),"")</f>
        <v/>
      </c>
      <c r="X17" s="285" t="str">
        <f>IF(AND('Riesgos de gestión'!$Y$18="Alta",'Riesgos de gestión'!$AA$18="Moderado"),CONCATENATE("R2C",'Riesgos de gestión'!$O$18),"")</f>
        <v/>
      </c>
      <c r="Y17" s="285" t="str">
        <f>IF(AND('Riesgos de gestión'!$Y$19="Alta",'Riesgos de gestión'!$AA$19="Moderado"),CONCATENATE("R2C",'Riesgos de gestión'!$O$19),"")</f>
        <v/>
      </c>
      <c r="Z17" s="285" t="str">
        <f>IF(AND('Riesgos de gestión'!$Y$20="Alta",'Riesgos de gestión'!$AA$20="Moderado"),CONCATENATE("R2C",'Riesgos de gestión'!$O$20),"")</f>
        <v/>
      </c>
      <c r="AA17" s="286" t="str">
        <f>IF(AND('Riesgos de gestión'!$Y$21="Alta",'Riesgos de gestión'!$AA$21="Moderado"),CONCATENATE("R2C",'Riesgos de gestión'!$O$21),"")</f>
        <v/>
      </c>
      <c r="AB17" s="284" t="str">
        <f>IF(AND('Riesgos de gestión'!$Y$16="Alta",'Riesgos de gestión'!$AA$16="Mayor"),CONCATENATE("R2C",'Riesgos de gestión'!$O$16),"")</f>
        <v/>
      </c>
      <c r="AC17" s="285" t="str">
        <f>IF(AND('Riesgos de gestión'!$Y$17="Alta",'Riesgos de gestión'!$AA$17="Mayor"),CONCATENATE("R2C",'Riesgos de gestión'!$O$17),"")</f>
        <v/>
      </c>
      <c r="AD17" s="285" t="str">
        <f>IF(AND('Riesgos de gestión'!$Y$18="Alta",'Riesgos de gestión'!$AA$18="Mayor"),CONCATENATE("R2C",'Riesgos de gestión'!$O$18),"")</f>
        <v/>
      </c>
      <c r="AE17" s="285" t="str">
        <f>IF(AND('Riesgos de gestión'!$Y$19="Alta",'Riesgos de gestión'!$AA$19="Mayor"),CONCATENATE("R2C",'Riesgos de gestión'!$O$19),"")</f>
        <v/>
      </c>
      <c r="AF17" s="285" t="str">
        <f>IF(AND('Riesgos de gestión'!$Y$20="Alta",'Riesgos de gestión'!$AA$20="Mayor"),CONCATENATE("R2C",'Riesgos de gestión'!$O$20),"")</f>
        <v/>
      </c>
      <c r="AG17" s="286" t="str">
        <f>IF(AND('Riesgos de gestión'!$Y$21="Alta",'Riesgos de gestión'!$AA$21="Mayor"),CONCATENATE("R2C",'Riesgos de gestión'!$O$21),"")</f>
        <v/>
      </c>
      <c r="AH17" s="287" t="str">
        <f>IF(AND('Riesgos de gestión'!$Y$16="Alta",'Riesgos de gestión'!$AA$16="Catastrófico"),CONCATENATE("R2C",'Riesgos de gestión'!$O$16),"")</f>
        <v/>
      </c>
      <c r="AI17" s="288" t="str">
        <f>IF(AND('Riesgos de gestión'!$Y$17="Alta",'Riesgos de gestión'!$AA$17="Catastrófico"),CONCATENATE("R2C",'Riesgos de gestión'!$O$17),"")</f>
        <v/>
      </c>
      <c r="AJ17" s="288" t="str">
        <f>IF(AND('Riesgos de gestión'!$Y$18="Alta",'Riesgos de gestión'!$AA$18="Catastrófico"),CONCATENATE("R2C",'Riesgos de gestión'!$O$18),"")</f>
        <v/>
      </c>
      <c r="AK17" s="288" t="str">
        <f>IF(AND('Riesgos de gestión'!$Y$19="Alta",'Riesgos de gestión'!$AA$19="Catastrófico"),CONCATENATE("R2C",'Riesgos de gestión'!$O$19),"")</f>
        <v/>
      </c>
      <c r="AL17" s="288" t="str">
        <f>IF(AND('Riesgos de gestión'!$Y$20="Alta",'Riesgos de gestión'!$AA$20="Catastrófico"),CONCATENATE("R2C",'Riesgos de gestión'!$O$20),"")</f>
        <v/>
      </c>
      <c r="AM17" s="289" t="str">
        <f>IF(AND('Riesgos de gestión'!$Y$21="Alta",'Riesgos de gestión'!$AA$21="Catastrófico"),CONCATENATE("R2C",'Riesgos de gestión'!$O$21),"")</f>
        <v/>
      </c>
      <c r="AN17" s="28"/>
      <c r="AO17" s="673"/>
      <c r="AP17" s="383"/>
      <c r="AQ17" s="383"/>
      <c r="AR17" s="383"/>
      <c r="AS17" s="383"/>
      <c r="AT17" s="674"/>
      <c r="AU17" s="28"/>
      <c r="AV17" s="28"/>
      <c r="AW17" s="28"/>
      <c r="AX17" s="28"/>
      <c r="AY17" s="28"/>
      <c r="AZ17" s="28"/>
      <c r="BA17" s="28"/>
      <c r="BB17" s="28"/>
      <c r="BC17" s="28"/>
      <c r="BD17" s="28"/>
      <c r="BE17" s="28"/>
      <c r="BF17" s="28"/>
      <c r="BG17" s="28"/>
      <c r="BH17" s="28"/>
      <c r="BI17" s="28"/>
    </row>
    <row r="18" spans="1:61" ht="15" customHeight="1" x14ac:dyDescent="0.25">
      <c r="A18" s="28"/>
      <c r="B18" s="659"/>
      <c r="C18" s="383"/>
      <c r="D18" s="384"/>
      <c r="E18" s="382"/>
      <c r="F18" s="383"/>
      <c r="G18" s="383"/>
      <c r="H18" s="383"/>
      <c r="I18" s="383"/>
      <c r="J18" s="299" t="str">
        <f>IF(AND('Riesgos de gestión'!$Y$22="Alta",'Riesgos de gestión'!$AA$22="Leve"),CONCATENATE("R3C",'Riesgos de gestión'!$O$22),"")</f>
        <v/>
      </c>
      <c r="K18" s="300" t="str">
        <f>IF(AND('Riesgos de gestión'!$Y$23="Alta",'Riesgos de gestión'!$AA$23="Leve"),CONCATENATE("R3C",'Riesgos de gestión'!$O$23),"")</f>
        <v/>
      </c>
      <c r="L18" s="300" t="str">
        <f>IF(AND('Riesgos de gestión'!$Y$24="Alta",'Riesgos de gestión'!$AA$24="Leve"),CONCATENATE("R3C",'Riesgos de gestión'!$O$24),"")</f>
        <v/>
      </c>
      <c r="M18" s="300" t="str">
        <f>IF(AND('Riesgos de gestión'!$Y$25="Alta",'Riesgos de gestión'!$AA$25="Leve"),CONCATENATE("R3C",'Riesgos de gestión'!$O$25),"")</f>
        <v/>
      </c>
      <c r="N18" s="300" t="str">
        <f>IF(AND('Riesgos de gestión'!$Y$26="Alta",'Riesgos de gestión'!$AA$26="Leve"),CONCATENATE("R3C",'Riesgos de gestión'!$O$26),"")</f>
        <v/>
      </c>
      <c r="O18" s="301" t="str">
        <f>IF(AND('Riesgos de gestión'!$Y$27="Alta",'Riesgos de gestión'!$AA$27="Leve"),CONCATENATE("R3C",'Riesgos de gestión'!$O$27),"")</f>
        <v/>
      </c>
      <c r="P18" s="299" t="str">
        <f>IF(AND('Riesgos de gestión'!$Y$22="Alta",'Riesgos de gestión'!$AA$22="Menor"),CONCATENATE("R3C",'Riesgos de gestión'!$O$22),"")</f>
        <v/>
      </c>
      <c r="Q18" s="300" t="str">
        <f>IF(AND('Riesgos de gestión'!$Y$23="Alta",'Riesgos de gestión'!$AA$23="Menor"),CONCATENATE("R3C",'Riesgos de gestión'!$O$23),"")</f>
        <v/>
      </c>
      <c r="R18" s="300" t="str">
        <f>IF(AND('Riesgos de gestión'!$Y$24="Alta",'Riesgos de gestión'!$AA$24="Menor"),CONCATENATE("R3C",'Riesgos de gestión'!$O$24),"")</f>
        <v/>
      </c>
      <c r="S18" s="300" t="str">
        <f>IF(AND('Riesgos de gestión'!$Y$25="Alta",'Riesgos de gestión'!$AA$25="Menor"),CONCATENATE("R3C",'Riesgos de gestión'!$O$25),"")</f>
        <v/>
      </c>
      <c r="T18" s="300" t="str">
        <f>IF(AND('Riesgos de gestión'!$Y$26="Alta",'Riesgos de gestión'!$AA$26="Menor"),CONCATENATE("R3C",'Riesgos de gestión'!$O$26),"")</f>
        <v/>
      </c>
      <c r="U18" s="301" t="str">
        <f>IF(AND('Riesgos de gestión'!$Y$27="Alta",'Riesgos de gestión'!$AA$27="Menor"),CONCATENATE("R3C",'Riesgos de gestión'!$O$27),"")</f>
        <v/>
      </c>
      <c r="V18" s="284" t="str">
        <f>IF(AND('Riesgos de gestión'!$Y$22="Alta",'Riesgos de gestión'!$AA$22="Moderado"),CONCATENATE("R3C",'Riesgos de gestión'!$O$22),"")</f>
        <v/>
      </c>
      <c r="W18" s="285" t="str">
        <f>IF(AND('Riesgos de gestión'!$Y$23="Alta",'Riesgos de gestión'!$AA$23="Moderado"),CONCATENATE("R3C",'Riesgos de gestión'!$O$23),"")</f>
        <v/>
      </c>
      <c r="X18" s="285" t="str">
        <f>IF(AND('Riesgos de gestión'!$Y$24="Alta",'Riesgos de gestión'!$AA$24="Moderado"),CONCATENATE("R3C",'Riesgos de gestión'!$O$24),"")</f>
        <v/>
      </c>
      <c r="Y18" s="285" t="str">
        <f>IF(AND('Riesgos de gestión'!$Y$25="Alta",'Riesgos de gestión'!$AA$25="Moderado"),CONCATENATE("R3C",'Riesgos de gestión'!$O$25),"")</f>
        <v/>
      </c>
      <c r="Z18" s="285" t="str">
        <f>IF(AND('Riesgos de gestión'!$Y$26="Alta",'Riesgos de gestión'!$AA$26="Moderado"),CONCATENATE("R3C",'Riesgos de gestión'!$O$26),"")</f>
        <v/>
      </c>
      <c r="AA18" s="286" t="str">
        <f>IF(AND('Riesgos de gestión'!$Y$27="Alta",'Riesgos de gestión'!$AA$27="Moderado"),CONCATENATE("R3C",'Riesgos de gestión'!$O$27),"")</f>
        <v/>
      </c>
      <c r="AB18" s="284" t="str">
        <f>IF(AND('Riesgos de gestión'!$Y$22="Alta",'Riesgos de gestión'!$AA$22="Mayor"),CONCATENATE("R3C",'Riesgos de gestión'!$O$22),"")</f>
        <v/>
      </c>
      <c r="AC18" s="285" t="str">
        <f>IF(AND('Riesgos de gestión'!$Y$23="Alta",'Riesgos de gestión'!$AA$23="Mayor"),CONCATENATE("R3C",'Riesgos de gestión'!$O$23),"")</f>
        <v/>
      </c>
      <c r="AD18" s="285" t="str">
        <f>IF(AND('Riesgos de gestión'!$Y$24="Alta",'Riesgos de gestión'!$AA$24="Mayor"),CONCATENATE("R3C",'Riesgos de gestión'!$O$24),"")</f>
        <v/>
      </c>
      <c r="AE18" s="285" t="str">
        <f>IF(AND('Riesgos de gestión'!$Y$25="Alta",'Riesgos de gestión'!$AA$25="Mayor"),CONCATENATE("R3C",'Riesgos de gestión'!$O$25),"")</f>
        <v/>
      </c>
      <c r="AF18" s="285" t="str">
        <f>IF(AND('Riesgos de gestión'!$Y$26="Alta",'Riesgos de gestión'!$AA$26="Mayor"),CONCATENATE("R3C",'Riesgos de gestión'!$O$26),"")</f>
        <v/>
      </c>
      <c r="AG18" s="286" t="str">
        <f>IF(AND('Riesgos de gestión'!$Y$27="Alta",'Riesgos de gestión'!$AA$27="Mayor"),CONCATENATE("R3C",'Riesgos de gestión'!$O$27),"")</f>
        <v/>
      </c>
      <c r="AH18" s="287" t="str">
        <f>IF(AND('Riesgos de gestión'!$Y$22="Alta",'Riesgos de gestión'!$AA$22="Catastrófico"),CONCATENATE("R3C",'Riesgos de gestión'!$O$22),"")</f>
        <v/>
      </c>
      <c r="AI18" s="288" t="str">
        <f>IF(AND('Riesgos de gestión'!$Y$23="Alta",'Riesgos de gestión'!$AA$23="Catastrófico"),CONCATENATE("R3C",'Riesgos de gestión'!$O$23),"")</f>
        <v/>
      </c>
      <c r="AJ18" s="288" t="str">
        <f>IF(AND('Riesgos de gestión'!$Y$24="Alta",'Riesgos de gestión'!$AA$24="Catastrófico"),CONCATENATE("R3C",'Riesgos de gestión'!$O$24),"")</f>
        <v/>
      </c>
      <c r="AK18" s="288" t="str">
        <f>IF(AND('Riesgos de gestión'!$Y$25="Alta",'Riesgos de gestión'!$AA$25="Catastrófico"),CONCATENATE("R3C",'Riesgos de gestión'!$O$25),"")</f>
        <v/>
      </c>
      <c r="AL18" s="288" t="str">
        <f>IF(AND('Riesgos de gestión'!$Y$26="Alta",'Riesgos de gestión'!$AA$26="Catastrófico"),CONCATENATE("R3C",'Riesgos de gestión'!$O$26),"")</f>
        <v/>
      </c>
      <c r="AM18" s="289" t="str">
        <f>IF(AND('Riesgos de gestión'!$Y$27="Alta",'Riesgos de gestión'!$AA$27="Catastrófico"),CONCATENATE("R3C",'Riesgos de gestión'!$O$27),"")</f>
        <v/>
      </c>
      <c r="AN18" s="28"/>
      <c r="AO18" s="673"/>
      <c r="AP18" s="383"/>
      <c r="AQ18" s="383"/>
      <c r="AR18" s="383"/>
      <c r="AS18" s="383"/>
      <c r="AT18" s="674"/>
      <c r="AU18" s="28"/>
      <c r="AV18" s="28"/>
      <c r="AW18" s="28"/>
      <c r="AX18" s="28"/>
      <c r="AY18" s="28"/>
      <c r="AZ18" s="28"/>
      <c r="BA18" s="28"/>
      <c r="BB18" s="28"/>
      <c r="BC18" s="28"/>
      <c r="BD18" s="28"/>
      <c r="BE18" s="28"/>
      <c r="BF18" s="28"/>
      <c r="BG18" s="28"/>
      <c r="BH18" s="28"/>
      <c r="BI18" s="28"/>
    </row>
    <row r="19" spans="1:61" ht="15" customHeight="1" x14ac:dyDescent="0.25">
      <c r="A19" s="28"/>
      <c r="B19" s="659"/>
      <c r="C19" s="383"/>
      <c r="D19" s="384"/>
      <c r="E19" s="382"/>
      <c r="F19" s="383"/>
      <c r="G19" s="383"/>
      <c r="H19" s="383"/>
      <c r="I19" s="383"/>
      <c r="J19" s="299" t="str">
        <f>IF(AND('Riesgos de gestión'!$Y$28="Alta",'Riesgos de gestión'!$AA$28="Leve"),CONCATENATE("R4C",'Riesgos de gestión'!$O$28),"")</f>
        <v/>
      </c>
      <c r="K19" s="300" t="str">
        <f>IF(AND('Riesgos de gestión'!$Y$29="Alta",'Riesgos de gestión'!$AA$29="Leve"),CONCATENATE("R4C",'Riesgos de gestión'!$O$29),"")</f>
        <v/>
      </c>
      <c r="L19" s="300" t="str">
        <f>IF(AND('Riesgos de gestión'!$Y$30="Alta",'Riesgos de gestión'!$AA$30="Leve"),CONCATENATE("R4C",'Riesgos de gestión'!$O$30),"")</f>
        <v/>
      </c>
      <c r="M19" s="300" t="str">
        <f>IF(AND('Riesgos de gestión'!$Y$31="Alta",'Riesgos de gestión'!$AA$31="Leve"),CONCATENATE("R4C",'Riesgos de gestión'!$O$31),"")</f>
        <v/>
      </c>
      <c r="N19" s="300" t="str">
        <f>IF(AND('Riesgos de gestión'!$Y$32="Alta",'Riesgos de gestión'!$AA$32="Leve"),CONCATENATE("R4C",'Riesgos de gestión'!$O$32),"")</f>
        <v/>
      </c>
      <c r="O19" s="301" t="str">
        <f>IF(AND('Riesgos de gestión'!$Y$33="Alta",'Riesgos de gestión'!$AA$33="Leve"),CONCATENATE("R4C",'Riesgos de gestión'!$O$33),"")</f>
        <v/>
      </c>
      <c r="P19" s="299" t="str">
        <f>IF(AND('Riesgos de gestión'!$Y$28="Alta",'Riesgos de gestión'!$AA$28="Menor"),CONCATENATE("R4C",'Riesgos de gestión'!$O$28),"")</f>
        <v/>
      </c>
      <c r="Q19" s="300" t="str">
        <f>IF(AND('Riesgos de gestión'!$Y$29="Alta",'Riesgos de gestión'!$AA$29="Menor"),CONCATENATE("R4C",'Riesgos de gestión'!$O$29),"")</f>
        <v/>
      </c>
      <c r="R19" s="300" t="str">
        <f>IF(AND('Riesgos de gestión'!$Y$30="Alta",'Riesgos de gestión'!$AA$30="Menor"),CONCATENATE("R4C",'Riesgos de gestión'!$O$30),"")</f>
        <v/>
      </c>
      <c r="S19" s="300" t="str">
        <f>IF(AND('Riesgos de gestión'!$Y$31="Alta",'Riesgos de gestión'!$AA$31="Menor"),CONCATENATE("R4C",'Riesgos de gestión'!$O$31),"")</f>
        <v/>
      </c>
      <c r="T19" s="300" t="str">
        <f>IF(AND('Riesgos de gestión'!$Y$32="Alta",'Riesgos de gestión'!$AA$32="Menor"),CONCATENATE("R4C",'Riesgos de gestión'!$O$32),"")</f>
        <v/>
      </c>
      <c r="U19" s="301" t="str">
        <f>IF(AND('Riesgos de gestión'!$Y$33="Alta",'Riesgos de gestión'!$AA$33="Menor"),CONCATENATE("R4C",'Riesgos de gestión'!$O$33),"")</f>
        <v/>
      </c>
      <c r="V19" s="284" t="str">
        <f>IF(AND('Riesgos de gestión'!$Y$28="Alta",'Riesgos de gestión'!$AA$28="Moderado"),CONCATENATE("R4C",'Riesgos de gestión'!$O$28),"")</f>
        <v/>
      </c>
      <c r="W19" s="285" t="str">
        <f>IF(AND('Riesgos de gestión'!$Y$29="Alta",'Riesgos de gestión'!$AA$29="Moderado"),CONCATENATE("R4C",'Riesgos de gestión'!$O$29),"")</f>
        <v/>
      </c>
      <c r="X19" s="285" t="str">
        <f>IF(AND('Riesgos de gestión'!$Y$30="Alta",'Riesgos de gestión'!$AA$30="Moderado"),CONCATENATE("R4C",'Riesgos de gestión'!$O$30),"")</f>
        <v/>
      </c>
      <c r="Y19" s="285" t="str">
        <f>IF(AND('Riesgos de gestión'!$Y$31="Alta",'Riesgos de gestión'!$AA$31="Moderado"),CONCATENATE("R4C",'Riesgos de gestión'!$O$31),"")</f>
        <v/>
      </c>
      <c r="Z19" s="285" t="str">
        <f>IF(AND('Riesgos de gestión'!$Y$32="Alta",'Riesgos de gestión'!$AA$32="Moderado"),CONCATENATE("R4C",'Riesgos de gestión'!$O$32),"")</f>
        <v/>
      </c>
      <c r="AA19" s="286" t="str">
        <f>IF(AND('Riesgos de gestión'!$Y$33="Alta",'Riesgos de gestión'!$AA$33="Moderado"),CONCATENATE("R4C",'Riesgos de gestión'!$O$33),"")</f>
        <v/>
      </c>
      <c r="AB19" s="284" t="str">
        <f>IF(AND('Riesgos de gestión'!$Y$28="Alta",'Riesgos de gestión'!$AA$28="Mayor"),CONCATENATE("R4C",'Riesgos de gestión'!$O$28),"")</f>
        <v/>
      </c>
      <c r="AC19" s="285" t="str">
        <f>IF(AND('Riesgos de gestión'!$Y$29="Alta",'Riesgos de gestión'!$AA$29="Mayor"),CONCATENATE("R4C",'Riesgos de gestión'!$O$29),"")</f>
        <v/>
      </c>
      <c r="AD19" s="285" t="str">
        <f>IF(AND('Riesgos de gestión'!$Y$30="Alta",'Riesgos de gestión'!$AA$30="Mayor"),CONCATENATE("R4C",'Riesgos de gestión'!$O$30),"")</f>
        <v/>
      </c>
      <c r="AE19" s="285" t="str">
        <f>IF(AND('Riesgos de gestión'!$Y$31="Alta",'Riesgos de gestión'!$AA$31="Mayor"),CONCATENATE("R4C",'Riesgos de gestión'!$O$31),"")</f>
        <v/>
      </c>
      <c r="AF19" s="285" t="str">
        <f>IF(AND('Riesgos de gestión'!$Y$32="Alta",'Riesgos de gestión'!$AA$32="Mayor"),CONCATENATE("R4C",'Riesgos de gestión'!$O$32),"")</f>
        <v/>
      </c>
      <c r="AG19" s="286" t="str">
        <f>IF(AND('Riesgos de gestión'!$Y$33="Alta",'Riesgos de gestión'!$AA$33="Mayor"),CONCATENATE("R4C",'Riesgos de gestión'!$O$33),"")</f>
        <v/>
      </c>
      <c r="AH19" s="287" t="str">
        <f>IF(AND('Riesgos de gestión'!$Y$28="Alta",'Riesgos de gestión'!$AA$28="Catastrófico"),CONCATENATE("R4C",'Riesgos de gestión'!$O$28),"")</f>
        <v/>
      </c>
      <c r="AI19" s="288" t="str">
        <f>IF(AND('Riesgos de gestión'!$Y$29="Alta",'Riesgos de gestión'!$AA$29="Catastrófico"),CONCATENATE("R4C",'Riesgos de gestión'!$O$29),"")</f>
        <v/>
      </c>
      <c r="AJ19" s="288" t="str">
        <f>IF(AND('Riesgos de gestión'!$Y$30="Alta",'Riesgos de gestión'!$AA$30="Catastrófico"),CONCATENATE("R4C",'Riesgos de gestión'!$O$30),"")</f>
        <v/>
      </c>
      <c r="AK19" s="288" t="str">
        <f>IF(AND('Riesgos de gestión'!$Y$31="Alta",'Riesgos de gestión'!$AA$31="Catastrófico"),CONCATENATE("R4C",'Riesgos de gestión'!$O$31),"")</f>
        <v/>
      </c>
      <c r="AL19" s="288" t="str">
        <f>IF(AND('Riesgos de gestión'!$Y$32="Alta",'Riesgos de gestión'!$AA$32="Catastrófico"),CONCATENATE("R4C",'Riesgos de gestión'!$O$32),"")</f>
        <v/>
      </c>
      <c r="AM19" s="289" t="str">
        <f>IF(AND('Riesgos de gestión'!$Y$33="Alta",'Riesgos de gestión'!$AA$33="Catastrófico"),CONCATENATE("R4C",'Riesgos de gestión'!$O$33),"")</f>
        <v/>
      </c>
      <c r="AN19" s="28"/>
      <c r="AO19" s="673"/>
      <c r="AP19" s="383"/>
      <c r="AQ19" s="383"/>
      <c r="AR19" s="383"/>
      <c r="AS19" s="383"/>
      <c r="AT19" s="674"/>
      <c r="AU19" s="28"/>
      <c r="AV19" s="28"/>
      <c r="AW19" s="28"/>
      <c r="AX19" s="28"/>
      <c r="AY19" s="28"/>
      <c r="AZ19" s="28"/>
      <c r="BA19" s="28"/>
      <c r="BB19" s="28"/>
      <c r="BC19" s="28"/>
      <c r="BD19" s="28"/>
      <c r="BE19" s="28"/>
      <c r="BF19" s="28"/>
      <c r="BG19" s="28"/>
      <c r="BH19" s="28"/>
      <c r="BI19" s="28"/>
    </row>
    <row r="20" spans="1:61" ht="15" customHeight="1" x14ac:dyDescent="0.25">
      <c r="A20" s="28"/>
      <c r="B20" s="659"/>
      <c r="C20" s="383"/>
      <c r="D20" s="384"/>
      <c r="E20" s="382"/>
      <c r="F20" s="383"/>
      <c r="G20" s="383"/>
      <c r="H20" s="383"/>
      <c r="I20" s="383"/>
      <c r="J20" s="299" t="str">
        <f>IF(AND('Riesgos de gestión'!$Y$34="Alta",'Riesgos de gestión'!$AA$34="Leve"),CONCATENATE("R5C",'Riesgos de gestión'!$O$34),"")</f>
        <v/>
      </c>
      <c r="K20" s="300" t="str">
        <f>IF(AND('Riesgos de gestión'!$Y$35="Alta",'Riesgos de gestión'!$AA$35="Leve"),CONCATENATE("R5C",'Riesgos de gestión'!$O$35),"")</f>
        <v/>
      </c>
      <c r="L20" s="300" t="str">
        <f>IF(AND('Riesgos de gestión'!$Y$36="Alta",'Riesgos de gestión'!$AA$36="Leve"),CONCATENATE("R5C",'Riesgos de gestión'!$O$36),"")</f>
        <v/>
      </c>
      <c r="M20" s="300" t="str">
        <f>IF(AND('Riesgos de gestión'!$Y$37="Alta",'Riesgos de gestión'!$AA$37="Leve"),CONCATENATE("R5C",'Riesgos de gestión'!$O$37),"")</f>
        <v/>
      </c>
      <c r="N20" s="300" t="str">
        <f>IF(AND('Riesgos de gestión'!$Y$38="Alta",'Riesgos de gestión'!$AA$38="Leve"),CONCATENATE("R5C",'Riesgos de gestión'!$O$38),"")</f>
        <v/>
      </c>
      <c r="O20" s="301" t="str">
        <f>IF(AND('Riesgos de gestión'!$Y$39="Alta",'Riesgos de gestión'!$AA$39="Leve"),CONCATENATE("R5C",'Riesgos de gestión'!$O$39),"")</f>
        <v/>
      </c>
      <c r="P20" s="299" t="str">
        <f>IF(AND('Riesgos de gestión'!$Y$34="Alta",'Riesgos de gestión'!$AA$34="Menor"),CONCATENATE("R5C",'Riesgos de gestión'!$O$34),"")</f>
        <v/>
      </c>
      <c r="Q20" s="300" t="str">
        <f>IF(AND('Riesgos de gestión'!$Y$35="Alta",'Riesgos de gestión'!$AA$35="Menor"),CONCATENATE("R5C",'Riesgos de gestión'!$O$35),"")</f>
        <v/>
      </c>
      <c r="R20" s="300" t="str">
        <f>IF(AND('Riesgos de gestión'!$Y$36="Alta",'Riesgos de gestión'!$AA$36="Menor"),CONCATENATE("R5C",'Riesgos de gestión'!$O$36),"")</f>
        <v/>
      </c>
      <c r="S20" s="300" t="str">
        <f>IF(AND('Riesgos de gestión'!$Y$37="Alta",'Riesgos de gestión'!$AA$37="Menor"),CONCATENATE("R5C",'Riesgos de gestión'!$O$37),"")</f>
        <v/>
      </c>
      <c r="T20" s="300" t="str">
        <f>IF(AND('Riesgos de gestión'!$Y$38="Alta",'Riesgos de gestión'!$AA$38="Menor"),CONCATENATE("R5C",'Riesgos de gestión'!$O$38),"")</f>
        <v/>
      </c>
      <c r="U20" s="301" t="str">
        <f>IF(AND('Riesgos de gestión'!$Y$39="Alta",'Riesgos de gestión'!$AA$39="Menor"),CONCATENATE("R5C",'Riesgos de gestión'!$O$39),"")</f>
        <v/>
      </c>
      <c r="V20" s="284" t="str">
        <f>IF(AND('Riesgos de gestión'!$Y$34="Alta",'Riesgos de gestión'!$AA$34="Moderado"),CONCATENATE("R5C",'Riesgos de gestión'!$O$34),"")</f>
        <v/>
      </c>
      <c r="W20" s="285" t="str">
        <f>IF(AND('Riesgos de gestión'!$Y$35="Alta",'Riesgos de gestión'!$AA$35="Moderado"),CONCATENATE("R5C",'Riesgos de gestión'!$O$35),"")</f>
        <v/>
      </c>
      <c r="X20" s="285" t="str">
        <f>IF(AND('Riesgos de gestión'!$Y$36="Alta",'Riesgos de gestión'!$AA$36="Moderado"),CONCATENATE("R5C",'Riesgos de gestión'!$O$36),"")</f>
        <v/>
      </c>
      <c r="Y20" s="285" t="str">
        <f>IF(AND('Riesgos de gestión'!$Y$37="Alta",'Riesgos de gestión'!$AA$37="Moderado"),CONCATENATE("R5C",'Riesgos de gestión'!$O$37),"")</f>
        <v/>
      </c>
      <c r="Z20" s="285" t="str">
        <f>IF(AND('Riesgos de gestión'!$Y$38="Alta",'Riesgos de gestión'!$AA$38="Moderado"),CONCATENATE("R5C",'Riesgos de gestión'!$O$38),"")</f>
        <v/>
      </c>
      <c r="AA20" s="286" t="str">
        <f>IF(AND('Riesgos de gestión'!$Y$39="Alta",'Riesgos de gestión'!$AA$39="Moderado"),CONCATENATE("R5C",'Riesgos de gestión'!$O$39),"")</f>
        <v/>
      </c>
      <c r="AB20" s="284" t="str">
        <f>IF(AND('Riesgos de gestión'!$Y$34="Alta",'Riesgos de gestión'!$AA$34="Mayor"),CONCATENATE("R5C",'Riesgos de gestión'!$O$34),"")</f>
        <v/>
      </c>
      <c r="AC20" s="285" t="str">
        <f>IF(AND('Riesgos de gestión'!$Y$35="Alta",'Riesgos de gestión'!$AA$35="Mayor"),CONCATENATE("R5C",'Riesgos de gestión'!$O$35),"")</f>
        <v/>
      </c>
      <c r="AD20" s="285" t="str">
        <f>IF(AND('Riesgos de gestión'!$Y$36="Alta",'Riesgos de gestión'!$AA$36="Mayor"),CONCATENATE("R5C",'Riesgos de gestión'!$O$36),"")</f>
        <v/>
      </c>
      <c r="AE20" s="285" t="str">
        <f>IF(AND('Riesgos de gestión'!$Y$37="Alta",'Riesgos de gestión'!$AA$37="Mayor"),CONCATENATE("R5C",'Riesgos de gestión'!$O$37),"")</f>
        <v/>
      </c>
      <c r="AF20" s="285" t="str">
        <f>IF(AND('Riesgos de gestión'!$Y$38="Alta",'Riesgos de gestión'!$AA$38="Mayor"),CONCATENATE("R5C",'Riesgos de gestión'!$O$38),"")</f>
        <v/>
      </c>
      <c r="AG20" s="286" t="str">
        <f>IF(AND('Riesgos de gestión'!$Y$39="Alta",'Riesgos de gestión'!$AA$39="Mayor"),CONCATENATE("R5C",'Riesgos de gestión'!$O$39),"")</f>
        <v/>
      </c>
      <c r="AH20" s="287" t="str">
        <f>IF(AND('Riesgos de gestión'!$Y$34="Alta",'Riesgos de gestión'!$AA$34="Catastrófico"),CONCATENATE("R5C",'Riesgos de gestión'!$O$34),"")</f>
        <v/>
      </c>
      <c r="AI20" s="288" t="str">
        <f>IF(AND('Riesgos de gestión'!$Y$35="Alta",'Riesgos de gestión'!$AA$35="Catastrófico"),CONCATENATE("R5C",'Riesgos de gestión'!$O$35),"")</f>
        <v/>
      </c>
      <c r="AJ20" s="288" t="str">
        <f>IF(AND('Riesgos de gestión'!$Y$36="Alta",'Riesgos de gestión'!$AA$36="Catastrófico"),CONCATENATE("R5C",'Riesgos de gestión'!$O$36),"")</f>
        <v/>
      </c>
      <c r="AK20" s="288" t="str">
        <f>IF(AND('Riesgos de gestión'!$Y$37="Alta",'Riesgos de gestión'!$AA$37="Catastrófico"),CONCATENATE("R5C",'Riesgos de gestión'!$O$37),"")</f>
        <v/>
      </c>
      <c r="AL20" s="288" t="str">
        <f>IF(AND('Riesgos de gestión'!$Y$38="Alta",'Riesgos de gestión'!$AA$38="Catastrófico"),CONCATENATE("R5C",'Riesgos de gestión'!$O$38),"")</f>
        <v/>
      </c>
      <c r="AM20" s="289" t="str">
        <f>IF(AND('Riesgos de gestión'!$Y$39="Alta",'Riesgos de gestión'!$AA$39="Catastrófico"),CONCATENATE("R5C",'Riesgos de gestión'!$O$39),"")</f>
        <v/>
      </c>
      <c r="AN20" s="28"/>
      <c r="AO20" s="673"/>
      <c r="AP20" s="383"/>
      <c r="AQ20" s="383"/>
      <c r="AR20" s="383"/>
      <c r="AS20" s="383"/>
      <c r="AT20" s="674"/>
      <c r="AU20" s="28"/>
      <c r="AV20" s="28"/>
      <c r="AW20" s="28"/>
      <c r="AX20" s="28"/>
      <c r="AY20" s="28"/>
      <c r="AZ20" s="28"/>
      <c r="BA20" s="28"/>
      <c r="BB20" s="28"/>
      <c r="BC20" s="28"/>
      <c r="BD20" s="28"/>
      <c r="BE20" s="28"/>
      <c r="BF20" s="28"/>
      <c r="BG20" s="28"/>
      <c r="BH20" s="28"/>
      <c r="BI20" s="28"/>
    </row>
    <row r="21" spans="1:61" ht="15" customHeight="1" x14ac:dyDescent="0.25">
      <c r="A21" s="28"/>
      <c r="B21" s="659"/>
      <c r="C21" s="383"/>
      <c r="D21" s="384"/>
      <c r="E21" s="382"/>
      <c r="F21" s="383"/>
      <c r="G21" s="383"/>
      <c r="H21" s="383"/>
      <c r="I21" s="383"/>
      <c r="J21" s="299" t="str">
        <f>IF(AND('Riesgos de gestión'!$Y$40="Alta",'Riesgos de gestión'!$AA$40="Leve"),CONCATENATE("R6C",'Riesgos de gestión'!$O$40),"")</f>
        <v/>
      </c>
      <c r="K21" s="300" t="str">
        <f>IF(AND('Riesgos de gestión'!$Y$41="Alta",'Riesgos de gestión'!$AA$41="Leve"),CONCATENATE("R6C",'Riesgos de gestión'!$O$41),"")</f>
        <v/>
      </c>
      <c r="L21" s="300" t="str">
        <f>IF(AND('Riesgos de gestión'!$Y$42="Alta",'Riesgos de gestión'!$AA$42="Leve"),CONCATENATE("R6C",'Riesgos de gestión'!$O$42),"")</f>
        <v/>
      </c>
      <c r="M21" s="300" t="str">
        <f>IF(AND('Riesgos de gestión'!$Y$43="Alta",'Riesgos de gestión'!$AA$43="Leve"),CONCATENATE("R6C",'Riesgos de gestión'!$O$43),"")</f>
        <v/>
      </c>
      <c r="N21" s="300" t="str">
        <f>IF(AND('Riesgos de gestión'!$Y$44="Alta",'Riesgos de gestión'!$AA$44="Leve"),CONCATENATE("R6C",'Riesgos de gestión'!$O$44),"")</f>
        <v/>
      </c>
      <c r="O21" s="301" t="str">
        <f>IF(AND('Riesgos de gestión'!$Y$45="Alta",'Riesgos de gestión'!$AA$45="Leve"),CONCATENATE("R6C",'Riesgos de gestión'!$O$45),"")</f>
        <v/>
      </c>
      <c r="P21" s="299" t="str">
        <f>IF(AND('Riesgos de gestión'!$Y$40="Alta",'Riesgos de gestión'!$AA$40="Menor"),CONCATENATE("R6C",'Riesgos de gestión'!$O$40),"")</f>
        <v/>
      </c>
      <c r="Q21" s="300" t="str">
        <f>IF(AND('Riesgos de gestión'!$Y$41="Alta",'Riesgos de gestión'!$AA$41="Menor"),CONCATENATE("R6C",'Riesgos de gestión'!$O$41),"")</f>
        <v/>
      </c>
      <c r="R21" s="300" t="str">
        <f>IF(AND('Riesgos de gestión'!$Y$42="Alta",'Riesgos de gestión'!$AA$42="Menor"),CONCATENATE("R6C",'Riesgos de gestión'!$O$42),"")</f>
        <v/>
      </c>
      <c r="S21" s="300" t="str">
        <f>IF(AND('Riesgos de gestión'!$Y$43="Alta",'Riesgos de gestión'!$AA$43="Menor"),CONCATENATE("R6C",'Riesgos de gestión'!$O$43),"")</f>
        <v/>
      </c>
      <c r="T21" s="300" t="str">
        <f>IF(AND('Riesgos de gestión'!$Y$44="Alta",'Riesgos de gestión'!$AA$44="Menor"),CONCATENATE("R6C",'Riesgos de gestión'!$O$44),"")</f>
        <v/>
      </c>
      <c r="U21" s="301" t="str">
        <f>IF(AND('Riesgos de gestión'!$Y$45="Alta",'Riesgos de gestión'!$AA$45="Menor"),CONCATENATE("R6C",'Riesgos de gestión'!$O$45),"")</f>
        <v/>
      </c>
      <c r="V21" s="284" t="str">
        <f>IF(AND('Riesgos de gestión'!$Y$40="Alta",'Riesgos de gestión'!$AA$40="Moderado"),CONCATENATE("R6C",'Riesgos de gestión'!$O$40),"")</f>
        <v/>
      </c>
      <c r="W21" s="285" t="str">
        <f>IF(AND('Riesgos de gestión'!$Y$41="Alta",'Riesgos de gestión'!$AA$41="Moderado"),CONCATENATE("R6C",'Riesgos de gestión'!$O$41),"")</f>
        <v/>
      </c>
      <c r="X21" s="285" t="str">
        <f>IF(AND('Riesgos de gestión'!$Y$42="Alta",'Riesgos de gestión'!$AA$42="Moderado"),CONCATENATE("R6C",'Riesgos de gestión'!$O$42),"")</f>
        <v/>
      </c>
      <c r="Y21" s="285" t="str">
        <f>IF(AND('Riesgos de gestión'!$Y$43="Alta",'Riesgos de gestión'!$AA$43="Moderado"),CONCATENATE("R6C",'Riesgos de gestión'!$O$43),"")</f>
        <v/>
      </c>
      <c r="Z21" s="285" t="str">
        <f>IF(AND('Riesgos de gestión'!$Y$44="Alta",'Riesgos de gestión'!$AA$44="Moderado"),CONCATENATE("R6C",'Riesgos de gestión'!$O$44),"")</f>
        <v/>
      </c>
      <c r="AA21" s="286" t="str">
        <f>IF(AND('Riesgos de gestión'!$Y$45="Alta",'Riesgos de gestión'!$AA$45="Moderado"),CONCATENATE("R6C",'Riesgos de gestión'!$O$45),"")</f>
        <v/>
      </c>
      <c r="AB21" s="284" t="str">
        <f>IF(AND('Riesgos de gestión'!$Y$40="Alta",'Riesgos de gestión'!$AA$40="Mayor"),CONCATENATE("R6C",'Riesgos de gestión'!$O$40),"")</f>
        <v/>
      </c>
      <c r="AC21" s="285" t="str">
        <f>IF(AND('Riesgos de gestión'!$Y$41="Alta",'Riesgos de gestión'!$AA$41="Mayor"),CONCATENATE("R6C",'Riesgos de gestión'!$O$41),"")</f>
        <v/>
      </c>
      <c r="AD21" s="285" t="str">
        <f>IF(AND('Riesgos de gestión'!$Y$42="Alta",'Riesgos de gestión'!$AA$42="Mayor"),CONCATENATE("R6C",'Riesgos de gestión'!$O$42),"")</f>
        <v/>
      </c>
      <c r="AE21" s="285" t="str">
        <f>IF(AND('Riesgos de gestión'!$Y$43="Alta",'Riesgos de gestión'!$AA$43="Mayor"),CONCATENATE("R6C",'Riesgos de gestión'!$O$43),"")</f>
        <v/>
      </c>
      <c r="AF21" s="285" t="str">
        <f>IF(AND('Riesgos de gestión'!$Y$44="Alta",'Riesgos de gestión'!$AA$44="Mayor"),CONCATENATE("R6C",'Riesgos de gestión'!$O$44),"")</f>
        <v/>
      </c>
      <c r="AG21" s="286" t="str">
        <f>IF(AND('Riesgos de gestión'!$Y$45="Alta",'Riesgos de gestión'!$AA$45="Mayor"),CONCATENATE("R6C",'Riesgos de gestión'!$O$45),"")</f>
        <v/>
      </c>
      <c r="AH21" s="287" t="str">
        <f>IF(AND('Riesgos de gestión'!$Y$40="Alta",'Riesgos de gestión'!$AA$40="Catastrófico"),CONCATENATE("R6C",'Riesgos de gestión'!$O$40),"")</f>
        <v/>
      </c>
      <c r="AI21" s="288" t="str">
        <f>IF(AND('Riesgos de gestión'!$Y$41="Alta",'Riesgos de gestión'!$AA$41="Catastrófico"),CONCATENATE("R6C",'Riesgos de gestión'!$O$41),"")</f>
        <v/>
      </c>
      <c r="AJ21" s="288" t="str">
        <f>IF(AND('Riesgos de gestión'!$Y$42="Alta",'Riesgos de gestión'!$AA$42="Catastrófico"),CONCATENATE("R6C",'Riesgos de gestión'!$O$42),"")</f>
        <v/>
      </c>
      <c r="AK21" s="288" t="str">
        <f>IF(AND('Riesgos de gestión'!$Y$43="Alta",'Riesgos de gestión'!$AA$43="Catastrófico"),CONCATENATE("R6C",'Riesgos de gestión'!$O$43),"")</f>
        <v/>
      </c>
      <c r="AL21" s="288" t="str">
        <f>IF(AND('Riesgos de gestión'!$Y$44="Alta",'Riesgos de gestión'!$AA$44="Catastrófico"),CONCATENATE("R6C",'Riesgos de gestión'!$O$44),"")</f>
        <v/>
      </c>
      <c r="AM21" s="289" t="str">
        <f>IF(AND('Riesgos de gestión'!$Y$45="Alta",'Riesgos de gestión'!$AA$45="Catastrófico"),CONCATENATE("R6C",'Riesgos de gestión'!$O$45),"")</f>
        <v/>
      </c>
      <c r="AN21" s="28"/>
      <c r="AO21" s="673"/>
      <c r="AP21" s="383"/>
      <c r="AQ21" s="383"/>
      <c r="AR21" s="383"/>
      <c r="AS21" s="383"/>
      <c r="AT21" s="674"/>
      <c r="AU21" s="28"/>
      <c r="AV21" s="28"/>
      <c r="AW21" s="28"/>
      <c r="AX21" s="28"/>
      <c r="AY21" s="28"/>
      <c r="AZ21" s="28"/>
      <c r="BA21" s="28"/>
      <c r="BB21" s="28"/>
      <c r="BC21" s="28"/>
      <c r="BD21" s="28"/>
      <c r="BE21" s="28"/>
      <c r="BF21" s="28"/>
      <c r="BG21" s="28"/>
      <c r="BH21" s="28"/>
      <c r="BI21" s="28"/>
    </row>
    <row r="22" spans="1:61" ht="15" customHeight="1" x14ac:dyDescent="0.25">
      <c r="A22" s="28"/>
      <c r="B22" s="659"/>
      <c r="C22" s="383"/>
      <c r="D22" s="384"/>
      <c r="E22" s="382"/>
      <c r="F22" s="383"/>
      <c r="G22" s="383"/>
      <c r="H22" s="383"/>
      <c r="I22" s="383"/>
      <c r="J22" s="299" t="str">
        <f>IF(AND('Riesgos de gestión'!$Y$46="Alta",'Riesgos de gestión'!$AA$46="Leve"),CONCATENATE("R7C",'Riesgos de gestión'!$O$46),"")</f>
        <v/>
      </c>
      <c r="K22" s="300" t="str">
        <f>IF(AND('Riesgos de gestión'!$Y$47="Alta",'Riesgos de gestión'!$AA$47="Leve"),CONCATENATE("R7C",'Riesgos de gestión'!$O$47),"")</f>
        <v/>
      </c>
      <c r="L22" s="300" t="str">
        <f>IF(AND('Riesgos de gestión'!$Y$48="Alta",'Riesgos de gestión'!$AA$48="Leve"),CONCATENATE("R7C",'Riesgos de gestión'!$O$48),"")</f>
        <v/>
      </c>
      <c r="M22" s="300" t="str">
        <f>IF(AND('Riesgos de gestión'!$Y$49="Alta",'Riesgos de gestión'!$AA$49="Leve"),CONCATENATE("R7C",'Riesgos de gestión'!$O$49),"")</f>
        <v/>
      </c>
      <c r="N22" s="300" t="str">
        <f>IF(AND('Riesgos de gestión'!$Y$50="Alta",'Riesgos de gestión'!$AA$50="Leve"),CONCATENATE("R7C",'Riesgos de gestión'!$O$50),"")</f>
        <v/>
      </c>
      <c r="O22" s="301" t="str">
        <f>IF(AND('Riesgos de gestión'!$Y$51="Alta",'Riesgos de gestión'!$AA$51="Leve"),CONCATENATE("R7C",'Riesgos de gestión'!$O$51),"")</f>
        <v/>
      </c>
      <c r="P22" s="299" t="str">
        <f>IF(AND('Riesgos de gestión'!$Y$46="Alta",'Riesgos de gestión'!$AA$46="Menor"),CONCATENATE("R7C",'Riesgos de gestión'!$O$46),"")</f>
        <v/>
      </c>
      <c r="Q22" s="300" t="str">
        <f>IF(AND('Riesgos de gestión'!$Y$47="Alta",'Riesgos de gestión'!$AA$47="Menor"),CONCATENATE("R7C",'Riesgos de gestión'!$O$47),"")</f>
        <v/>
      </c>
      <c r="R22" s="300" t="str">
        <f>IF(AND('Riesgos de gestión'!$Y$48="Alta",'Riesgos de gestión'!$AA$48="Menor"),CONCATENATE("R7C",'Riesgos de gestión'!$O$48),"")</f>
        <v/>
      </c>
      <c r="S22" s="300" t="str">
        <f>IF(AND('Riesgos de gestión'!$Y$49="Alta",'Riesgos de gestión'!$AA$49="Menor"),CONCATENATE("R7C",'Riesgos de gestión'!$O$49),"")</f>
        <v/>
      </c>
      <c r="T22" s="300" t="str">
        <f>IF(AND('Riesgos de gestión'!$Y$50="Alta",'Riesgos de gestión'!$AA$50="Menor"),CONCATENATE("R7C",'Riesgos de gestión'!$O$50),"")</f>
        <v/>
      </c>
      <c r="U22" s="301" t="str">
        <f>IF(AND('Riesgos de gestión'!$Y$51="Alta",'Riesgos de gestión'!$AA$51="Menor"),CONCATENATE("R7C",'Riesgos de gestión'!$O$51),"")</f>
        <v/>
      </c>
      <c r="V22" s="284" t="str">
        <f>IF(AND('Riesgos de gestión'!$Y$46="Alta",'Riesgos de gestión'!$AA$46="Moderado"),CONCATENATE("R7C",'Riesgos de gestión'!$O$46),"")</f>
        <v/>
      </c>
      <c r="W22" s="285" t="str">
        <f>IF(AND('Riesgos de gestión'!$Y$47="Alta",'Riesgos de gestión'!$AA$47="Moderado"),CONCATENATE("R7C",'Riesgos de gestión'!$O$47),"")</f>
        <v/>
      </c>
      <c r="X22" s="285" t="str">
        <f>IF(AND('Riesgos de gestión'!$Y$48="Alta",'Riesgos de gestión'!$AA$48="Moderado"),CONCATENATE("R7C",'Riesgos de gestión'!$O$48),"")</f>
        <v/>
      </c>
      <c r="Y22" s="285" t="str">
        <f>IF(AND('Riesgos de gestión'!$Y$49="Alta",'Riesgos de gestión'!$AA$49="Moderado"),CONCATENATE("R7C",'Riesgos de gestión'!$O$49),"")</f>
        <v/>
      </c>
      <c r="Z22" s="285" t="str">
        <f>IF(AND('Riesgos de gestión'!$Y$50="Alta",'Riesgos de gestión'!$AA$50="Moderado"),CONCATENATE("R7C",'Riesgos de gestión'!$O$50),"")</f>
        <v/>
      </c>
      <c r="AA22" s="286" t="str">
        <f>IF(AND('Riesgos de gestión'!$Y$51="Alta",'Riesgos de gestión'!$AA$51="Moderado"),CONCATENATE("R7C",'Riesgos de gestión'!$O$51),"")</f>
        <v/>
      </c>
      <c r="AB22" s="284" t="str">
        <f>IF(AND('Riesgos de gestión'!$Y$46="Alta",'Riesgos de gestión'!$AA$46="Mayor"),CONCATENATE("R7C",'Riesgos de gestión'!$O$46),"")</f>
        <v/>
      </c>
      <c r="AC22" s="285" t="str">
        <f>IF(AND('Riesgos de gestión'!$Y$47="Alta",'Riesgos de gestión'!$AA$47="Mayor"),CONCATENATE("R7C",'Riesgos de gestión'!$O$47),"")</f>
        <v/>
      </c>
      <c r="AD22" s="285" t="str">
        <f>IF(AND('Riesgos de gestión'!$Y$48="Alta",'Riesgos de gestión'!$AA$48="Mayor"),CONCATENATE("R7C",'Riesgos de gestión'!$O$48),"")</f>
        <v/>
      </c>
      <c r="AE22" s="285" t="str">
        <f>IF(AND('Riesgos de gestión'!$Y$49="Alta",'Riesgos de gestión'!$AA$49="Mayor"),CONCATENATE("R7C",'Riesgos de gestión'!$O$49),"")</f>
        <v/>
      </c>
      <c r="AF22" s="285" t="str">
        <f>IF(AND('Riesgos de gestión'!$Y$50="Alta",'Riesgos de gestión'!$AA$50="Mayor"),CONCATENATE("R7C",'Riesgos de gestión'!$O$50),"")</f>
        <v/>
      </c>
      <c r="AG22" s="286" t="str">
        <f>IF(AND('Riesgos de gestión'!$Y$51="Alta",'Riesgos de gestión'!$AA$51="Mayor"),CONCATENATE("R7C",'Riesgos de gestión'!$O$51),"")</f>
        <v/>
      </c>
      <c r="AH22" s="287" t="str">
        <f>IF(AND('Riesgos de gestión'!$Y$46="Alta",'Riesgos de gestión'!$AA$46="Catastrófico"),CONCATENATE("R7C",'Riesgos de gestión'!$O$46),"")</f>
        <v/>
      </c>
      <c r="AI22" s="288" t="str">
        <f>IF(AND('Riesgos de gestión'!$Y$47="Alta",'Riesgos de gestión'!$AA$47="Catastrófico"),CONCATENATE("R7C",'Riesgos de gestión'!$O$47),"")</f>
        <v/>
      </c>
      <c r="AJ22" s="288" t="str">
        <f>IF(AND('Riesgos de gestión'!$Y$48="Alta",'Riesgos de gestión'!$AA$48="Catastrófico"),CONCATENATE("R7C",'Riesgos de gestión'!$O$48),"")</f>
        <v/>
      </c>
      <c r="AK22" s="288" t="str">
        <f>IF(AND('Riesgos de gestión'!$Y$49="Alta",'Riesgos de gestión'!$AA$49="Catastrófico"),CONCATENATE("R7C",'Riesgos de gestión'!$O$49),"")</f>
        <v/>
      </c>
      <c r="AL22" s="288" t="str">
        <f>IF(AND('Riesgos de gestión'!$Y$50="Alta",'Riesgos de gestión'!$AA$50="Catastrófico"),CONCATENATE("R7C",'Riesgos de gestión'!$O$50),"")</f>
        <v/>
      </c>
      <c r="AM22" s="289" t="str">
        <f>IF(AND('Riesgos de gestión'!$Y$51="Alta",'Riesgos de gestión'!$AA$51="Catastrófico"),CONCATENATE("R7C",'Riesgos de gestión'!$O$51),"")</f>
        <v/>
      </c>
      <c r="AN22" s="28"/>
      <c r="AO22" s="673"/>
      <c r="AP22" s="383"/>
      <c r="AQ22" s="383"/>
      <c r="AR22" s="383"/>
      <c r="AS22" s="383"/>
      <c r="AT22" s="674"/>
      <c r="AU22" s="28"/>
      <c r="AV22" s="28"/>
      <c r="AW22" s="28"/>
      <c r="AX22" s="28"/>
      <c r="AY22" s="28"/>
      <c r="AZ22" s="28"/>
      <c r="BA22" s="28"/>
      <c r="BB22" s="28"/>
      <c r="BC22" s="28"/>
      <c r="BD22" s="28"/>
      <c r="BE22" s="28"/>
      <c r="BF22" s="28"/>
      <c r="BG22" s="28"/>
      <c r="BH22" s="28"/>
      <c r="BI22" s="28"/>
    </row>
    <row r="23" spans="1:61" ht="15" customHeight="1" x14ac:dyDescent="0.25">
      <c r="A23" s="28"/>
      <c r="B23" s="659"/>
      <c r="C23" s="383"/>
      <c r="D23" s="384"/>
      <c r="E23" s="382"/>
      <c r="F23" s="383"/>
      <c r="G23" s="383"/>
      <c r="H23" s="383"/>
      <c r="I23" s="383"/>
      <c r="J23" s="299" t="str">
        <f>IF(AND('Riesgos de gestión'!$Y$52="Alta",'Riesgos de gestión'!$AA$52="Leve"),CONCATENATE("R8C",'Riesgos de gestión'!$O$52),"")</f>
        <v/>
      </c>
      <c r="K23" s="300" t="str">
        <f>IF(AND('Riesgos de gestión'!$Y$53="Alta",'Riesgos de gestión'!$AA$53="Leve"),CONCATENATE("R8C",'Riesgos de gestión'!$O$53),"")</f>
        <v/>
      </c>
      <c r="L23" s="300" t="str">
        <f>IF(AND('Riesgos de gestión'!$Y$54="Alta",'Riesgos de gestión'!$AA$54="Leve"),CONCATENATE("R8C",'Riesgos de gestión'!$O$54),"")</f>
        <v/>
      </c>
      <c r="M23" s="300" t="str">
        <f>IF(AND('Riesgos de gestión'!$Y$55="Alta",'Riesgos de gestión'!$AA$55="Leve"),CONCATENATE("R8C",'Riesgos de gestión'!$O$55),"")</f>
        <v/>
      </c>
      <c r="N23" s="300" t="str">
        <f>IF(AND('Riesgos de gestión'!$Y$56="Alta",'Riesgos de gestión'!$AA$56="Leve"),CONCATENATE("R8C",'Riesgos de gestión'!$O$56),"")</f>
        <v/>
      </c>
      <c r="O23" s="301" t="str">
        <f>IF(AND('Riesgos de gestión'!$Y$57="Alta",'Riesgos de gestión'!$AA$57="Leve"),CONCATENATE("R8C",'Riesgos de gestión'!$O$57),"")</f>
        <v/>
      </c>
      <c r="P23" s="299" t="str">
        <f>IF(AND('Riesgos de gestión'!$Y$52="Alta",'Riesgos de gestión'!$AA$52="Menor"),CONCATENATE("R8C",'Riesgos de gestión'!$O$52),"")</f>
        <v/>
      </c>
      <c r="Q23" s="300" t="str">
        <f>IF(AND('Riesgos de gestión'!$Y$53="Alta",'Riesgos de gestión'!$AA$53="Menor"),CONCATENATE("R8C",'Riesgos de gestión'!$O$53),"")</f>
        <v/>
      </c>
      <c r="R23" s="300" t="str">
        <f>IF(AND('Riesgos de gestión'!$Y$54="Alta",'Riesgos de gestión'!$AA$54="Menor"),CONCATENATE("R8C",'Riesgos de gestión'!$O$54),"")</f>
        <v/>
      </c>
      <c r="S23" s="300" t="str">
        <f>IF(AND('Riesgos de gestión'!$Y$55="Alta",'Riesgos de gestión'!$AA$55="Menor"),CONCATENATE("R8C",'Riesgos de gestión'!$O$55),"")</f>
        <v/>
      </c>
      <c r="T23" s="300" t="str">
        <f>IF(AND('Riesgos de gestión'!$Y$56="Alta",'Riesgos de gestión'!$AA$56="Menor"),CONCATENATE("R8C",'Riesgos de gestión'!$O$56),"")</f>
        <v/>
      </c>
      <c r="U23" s="301" t="str">
        <f>IF(AND('Riesgos de gestión'!$Y$57="Alta",'Riesgos de gestión'!$AA$57="Menor"),CONCATENATE("R8C",'Riesgos de gestión'!$O$57),"")</f>
        <v/>
      </c>
      <c r="V23" s="284" t="str">
        <f>IF(AND('Riesgos de gestión'!$Y$52="Alta",'Riesgos de gestión'!$AA$52="Moderado"),CONCATENATE("R8C",'Riesgos de gestión'!$O$52),"")</f>
        <v/>
      </c>
      <c r="W23" s="285" t="str">
        <f>IF(AND('Riesgos de gestión'!$Y$53="Alta",'Riesgos de gestión'!$AA$53="Moderado"),CONCATENATE("R8C",'Riesgos de gestión'!$O$53),"")</f>
        <v/>
      </c>
      <c r="X23" s="285" t="str">
        <f>IF(AND('Riesgos de gestión'!$Y$54="Alta",'Riesgos de gestión'!$AA$54="Moderado"),CONCATENATE("R8C",'Riesgos de gestión'!$O$54),"")</f>
        <v/>
      </c>
      <c r="Y23" s="285" t="str">
        <f>IF(AND('Riesgos de gestión'!$Y$55="Alta",'Riesgos de gestión'!$AA$55="Moderado"),CONCATENATE("R8C",'Riesgos de gestión'!$O$55),"")</f>
        <v/>
      </c>
      <c r="Z23" s="285" t="str">
        <f>IF(AND('Riesgos de gestión'!$Y$56="Alta",'Riesgos de gestión'!$AA$56="Moderado"),CONCATENATE("R8C",'Riesgos de gestión'!$O$56),"")</f>
        <v/>
      </c>
      <c r="AA23" s="286" t="str">
        <f>IF(AND('Riesgos de gestión'!$Y$57="Alta",'Riesgos de gestión'!$AA$57="Moderado"),CONCATENATE("R8C",'Riesgos de gestión'!$O$57),"")</f>
        <v/>
      </c>
      <c r="AB23" s="284" t="str">
        <f>IF(AND('Riesgos de gestión'!$Y$52="Alta",'Riesgos de gestión'!$AA$52="Mayor"),CONCATENATE("R8C",'Riesgos de gestión'!$O$52),"")</f>
        <v/>
      </c>
      <c r="AC23" s="285" t="str">
        <f>IF(AND('Riesgos de gestión'!$Y$53="Alta",'Riesgos de gestión'!$AA$53="Mayor"),CONCATENATE("R8C",'Riesgos de gestión'!$O$53),"")</f>
        <v/>
      </c>
      <c r="AD23" s="285" t="str">
        <f>IF(AND('Riesgos de gestión'!$Y$54="Alta",'Riesgos de gestión'!$AA$54="Mayor"),CONCATENATE("R8C",'Riesgos de gestión'!$O$54),"")</f>
        <v/>
      </c>
      <c r="AE23" s="285" t="str">
        <f>IF(AND('Riesgos de gestión'!$Y$55="Alta",'Riesgos de gestión'!$AA$55="Mayor"),CONCATENATE("R8C",'Riesgos de gestión'!$O$55),"")</f>
        <v/>
      </c>
      <c r="AF23" s="285" t="str">
        <f>IF(AND('Riesgos de gestión'!$Y$56="Alta",'Riesgos de gestión'!$AA$56="Mayor"),CONCATENATE("R8C",'Riesgos de gestión'!$O$56),"")</f>
        <v/>
      </c>
      <c r="AG23" s="286" t="str">
        <f>IF(AND('Riesgos de gestión'!$Y$57="Alta",'Riesgos de gestión'!$AA$57="Mayor"),CONCATENATE("R8C",'Riesgos de gestión'!$O$57),"")</f>
        <v/>
      </c>
      <c r="AH23" s="287" t="str">
        <f>IF(AND('Riesgos de gestión'!$Y$52="Alta",'Riesgos de gestión'!$AA$52="Catastrófico"),CONCATENATE("R8C",'Riesgos de gestión'!$O$52),"")</f>
        <v/>
      </c>
      <c r="AI23" s="288" t="str">
        <f>IF(AND('Riesgos de gestión'!$Y$53="Alta",'Riesgos de gestión'!$AA$53="Catastrófico"),CONCATENATE("R8C",'Riesgos de gestión'!$O$53),"")</f>
        <v/>
      </c>
      <c r="AJ23" s="288" t="str">
        <f>IF(AND('Riesgos de gestión'!$Y$54="Alta",'Riesgos de gestión'!$AA$54="Catastrófico"),CONCATENATE("R8C",'Riesgos de gestión'!$O$54),"")</f>
        <v/>
      </c>
      <c r="AK23" s="288" t="str">
        <f>IF(AND('Riesgos de gestión'!$Y$55="Alta",'Riesgos de gestión'!$AA$55="Catastrófico"),CONCATENATE("R8C",'Riesgos de gestión'!$O$55),"")</f>
        <v/>
      </c>
      <c r="AL23" s="288" t="str">
        <f>IF(AND('Riesgos de gestión'!$Y$56="Alta",'Riesgos de gestión'!$AA$56="Catastrófico"),CONCATENATE("R8C",'Riesgos de gestión'!$O$56),"")</f>
        <v/>
      </c>
      <c r="AM23" s="289" t="str">
        <f>IF(AND('Riesgos de gestión'!$Y$57="Alta",'Riesgos de gestión'!$AA$57="Catastrófico"),CONCATENATE("R8C",'Riesgos de gestión'!$O$57),"")</f>
        <v/>
      </c>
      <c r="AN23" s="28"/>
      <c r="AO23" s="673"/>
      <c r="AP23" s="383"/>
      <c r="AQ23" s="383"/>
      <c r="AR23" s="383"/>
      <c r="AS23" s="383"/>
      <c r="AT23" s="674"/>
      <c r="AU23" s="28"/>
      <c r="AV23" s="28"/>
      <c r="AW23" s="28"/>
      <c r="AX23" s="28"/>
      <c r="AY23" s="28"/>
      <c r="AZ23" s="28"/>
      <c r="BA23" s="28"/>
      <c r="BB23" s="28"/>
      <c r="BC23" s="28"/>
      <c r="BD23" s="28"/>
      <c r="BE23" s="28"/>
      <c r="BF23" s="28"/>
      <c r="BG23" s="28"/>
      <c r="BH23" s="28"/>
      <c r="BI23" s="28"/>
    </row>
    <row r="24" spans="1:61" ht="15" customHeight="1" x14ac:dyDescent="0.25">
      <c r="A24" s="28"/>
      <c r="B24" s="659"/>
      <c r="C24" s="383"/>
      <c r="D24" s="384"/>
      <c r="E24" s="382"/>
      <c r="F24" s="383"/>
      <c r="G24" s="383"/>
      <c r="H24" s="383"/>
      <c r="I24" s="383"/>
      <c r="J24" s="299" t="str">
        <f>IF(AND('Riesgos de gestión'!$Y$58="Alta",'Riesgos de gestión'!$AA$58="Leve"),CONCATENATE("R9C",'Riesgos de gestión'!$O$58),"")</f>
        <v/>
      </c>
      <c r="K24" s="300" t="str">
        <f>IF(AND('Riesgos de gestión'!$Y$59="Alta",'Riesgos de gestión'!$AA$59="Leve"),CONCATENATE("R9C",'Riesgos de gestión'!$O$59),"")</f>
        <v/>
      </c>
      <c r="L24" s="300" t="str">
        <f>IF(AND('Riesgos de gestión'!$Y$60="Alta",'Riesgos de gestión'!$AA$60="Leve"),CONCATENATE("R9C",'Riesgos de gestión'!$O$60),"")</f>
        <v/>
      </c>
      <c r="M24" s="300" t="str">
        <f>IF(AND('Riesgos de gestión'!$Y$61="Alta",'Riesgos de gestión'!$AA$61="Leve"),CONCATENATE("R9C",'Riesgos de gestión'!$O$61),"")</f>
        <v/>
      </c>
      <c r="N24" s="300" t="str">
        <f>IF(AND('Riesgos de gestión'!$Y$62="Alta",'Riesgos de gestión'!$AA$62="Leve"),CONCATENATE("R9C",'Riesgos de gestión'!$O$62),"")</f>
        <v/>
      </c>
      <c r="O24" s="301" t="str">
        <f>IF(AND('Riesgos de gestión'!$Y$63="Alta",'Riesgos de gestión'!$AA$63="Leve"),CONCATENATE("R9C",'Riesgos de gestión'!$O$63),"")</f>
        <v/>
      </c>
      <c r="P24" s="299" t="str">
        <f>IF(AND('Riesgos de gestión'!$Y$58="Alta",'Riesgos de gestión'!$AA$58="Menor"),CONCATENATE("R9C",'Riesgos de gestión'!$O$58),"")</f>
        <v/>
      </c>
      <c r="Q24" s="300" t="str">
        <f>IF(AND('Riesgos de gestión'!$Y$59="Alta",'Riesgos de gestión'!$AA$59="Menor"),CONCATENATE("R9C",'Riesgos de gestión'!$O$59),"")</f>
        <v/>
      </c>
      <c r="R24" s="300" t="str">
        <f>IF(AND('Riesgos de gestión'!$Y$60="Alta",'Riesgos de gestión'!$AA$60="Menor"),CONCATENATE("R9C",'Riesgos de gestión'!$O$60),"")</f>
        <v/>
      </c>
      <c r="S24" s="300" t="str">
        <f>IF(AND('Riesgos de gestión'!$Y$61="Alta",'Riesgos de gestión'!$AA$61="Menor"),CONCATENATE("R9C",'Riesgos de gestión'!$O$61),"")</f>
        <v/>
      </c>
      <c r="T24" s="300" t="str">
        <f>IF(AND('Riesgos de gestión'!$Y$62="Alta",'Riesgos de gestión'!$AA$62="Menor"),CONCATENATE("R9C",'Riesgos de gestión'!$O$62),"")</f>
        <v/>
      </c>
      <c r="U24" s="301" t="str">
        <f>IF(AND('Riesgos de gestión'!$Y$63="Alta",'Riesgos de gestión'!$AA$63="Menor"),CONCATENATE("R9C",'Riesgos de gestión'!$O$63),"")</f>
        <v/>
      </c>
      <c r="V24" s="284" t="str">
        <f>IF(AND('Riesgos de gestión'!$Y$58="Alta",'Riesgos de gestión'!$AA$58="Moderado"),CONCATENATE("R9C",'Riesgos de gestión'!$O$58),"")</f>
        <v/>
      </c>
      <c r="W24" s="285" t="str">
        <f>IF(AND('Riesgos de gestión'!$Y$59="Alta",'Riesgos de gestión'!$AA$59="Moderado"),CONCATENATE("R9C",'Riesgos de gestión'!$O$59),"")</f>
        <v/>
      </c>
      <c r="X24" s="285" t="str">
        <f>IF(AND('Riesgos de gestión'!$Y$60="Alta",'Riesgos de gestión'!$AA$60="Moderado"),CONCATENATE("R9C",'Riesgos de gestión'!$O$60),"")</f>
        <v/>
      </c>
      <c r="Y24" s="285" t="str">
        <f>IF(AND('Riesgos de gestión'!$Y$61="Alta",'Riesgos de gestión'!$AA$61="Moderado"),CONCATENATE("R9C",'Riesgos de gestión'!$O$61),"")</f>
        <v/>
      </c>
      <c r="Z24" s="285" t="str">
        <f>IF(AND('Riesgos de gestión'!$Y$62="Alta",'Riesgos de gestión'!$AA$62="Moderado"),CONCATENATE("R9C",'Riesgos de gestión'!$O$62),"")</f>
        <v/>
      </c>
      <c r="AA24" s="286" t="str">
        <f>IF(AND('Riesgos de gestión'!$Y$63="Alta",'Riesgos de gestión'!$AA$63="Moderado"),CONCATENATE("R9C",'Riesgos de gestión'!$O$63),"")</f>
        <v/>
      </c>
      <c r="AB24" s="284" t="str">
        <f>IF(AND('Riesgos de gestión'!$Y$58="Alta",'Riesgos de gestión'!$AA$58="Mayor"),CONCATENATE("R9C",'Riesgos de gestión'!$O$58),"")</f>
        <v/>
      </c>
      <c r="AC24" s="285" t="str">
        <f>IF(AND('Riesgos de gestión'!$Y$59="Alta",'Riesgos de gestión'!$AA$59="Mayor"),CONCATENATE("R9C",'Riesgos de gestión'!$O$59),"")</f>
        <v/>
      </c>
      <c r="AD24" s="285" t="str">
        <f>IF(AND('Riesgos de gestión'!$Y$60="Alta",'Riesgos de gestión'!$AA$60="Mayor"),CONCATENATE("R9C",'Riesgos de gestión'!$O$60),"")</f>
        <v/>
      </c>
      <c r="AE24" s="285" t="str">
        <f>IF(AND('Riesgos de gestión'!$Y$61="Alta",'Riesgos de gestión'!$AA$61="Mayor"),CONCATENATE("R9C",'Riesgos de gestión'!$O$61),"")</f>
        <v/>
      </c>
      <c r="AF24" s="285" t="str">
        <f>IF(AND('Riesgos de gestión'!$Y$62="Alta",'Riesgos de gestión'!$AA$62="Mayor"),CONCATENATE("R9C",'Riesgos de gestión'!$O$62),"")</f>
        <v/>
      </c>
      <c r="AG24" s="286" t="str">
        <f>IF(AND('Riesgos de gestión'!$Y$63="Alta",'Riesgos de gestión'!$AA$63="Mayor"),CONCATENATE("R9C",'Riesgos de gestión'!$O$63),"")</f>
        <v/>
      </c>
      <c r="AH24" s="287" t="str">
        <f>IF(AND('Riesgos de gestión'!$Y$58="Alta",'Riesgos de gestión'!$AA$58="Catastrófico"),CONCATENATE("R9C",'Riesgos de gestión'!$O$58),"")</f>
        <v/>
      </c>
      <c r="AI24" s="288" t="str">
        <f>IF(AND('Riesgos de gestión'!$Y$59="Alta",'Riesgos de gestión'!$AA$59="Catastrófico"),CONCATENATE("R9C",'Riesgos de gestión'!$O$59),"")</f>
        <v/>
      </c>
      <c r="AJ24" s="288" t="str">
        <f>IF(AND('Riesgos de gestión'!$Y$60="Alta",'Riesgos de gestión'!$AA$60="Catastrófico"),CONCATENATE("R9C",'Riesgos de gestión'!$O$60),"")</f>
        <v/>
      </c>
      <c r="AK24" s="288" t="str">
        <f>IF(AND('Riesgos de gestión'!$Y$61="Alta",'Riesgos de gestión'!$AA$61="Catastrófico"),CONCATENATE("R9C",'Riesgos de gestión'!$O$61),"")</f>
        <v/>
      </c>
      <c r="AL24" s="288" t="str">
        <f>IF(AND('Riesgos de gestión'!$Y$62="Alta",'Riesgos de gestión'!$AA$62="Catastrófico"),CONCATENATE("R9C",'Riesgos de gestión'!$O$62),"")</f>
        <v/>
      </c>
      <c r="AM24" s="289" t="str">
        <f>IF(AND('Riesgos de gestión'!$Y$63="Alta",'Riesgos de gestión'!$AA$63="Catastrófico"),CONCATENATE("R9C",'Riesgos de gestión'!$O$63),"")</f>
        <v/>
      </c>
      <c r="AN24" s="28"/>
      <c r="AO24" s="673"/>
      <c r="AP24" s="383"/>
      <c r="AQ24" s="383"/>
      <c r="AR24" s="383"/>
      <c r="AS24" s="383"/>
      <c r="AT24" s="674"/>
      <c r="AU24" s="28"/>
      <c r="AV24" s="28"/>
      <c r="AW24" s="28"/>
      <c r="AX24" s="28"/>
      <c r="AY24" s="28"/>
      <c r="AZ24" s="28"/>
      <c r="BA24" s="28"/>
      <c r="BB24" s="28"/>
      <c r="BC24" s="28"/>
      <c r="BD24" s="28"/>
      <c r="BE24" s="28"/>
      <c r="BF24" s="28"/>
      <c r="BG24" s="28"/>
      <c r="BH24" s="28"/>
      <c r="BI24" s="28"/>
    </row>
    <row r="25" spans="1:61" ht="15.75" customHeight="1" x14ac:dyDescent="0.25">
      <c r="A25" s="28"/>
      <c r="B25" s="659"/>
      <c r="C25" s="383"/>
      <c r="D25" s="384"/>
      <c r="E25" s="385"/>
      <c r="F25" s="386"/>
      <c r="G25" s="386"/>
      <c r="H25" s="386"/>
      <c r="I25" s="386"/>
      <c r="J25" s="302" t="str">
        <f>IF(AND('Riesgos de gestión'!$Y$64="Alta",'Riesgos de gestión'!$AA$64="Leve"),CONCATENATE("R10C",'Riesgos de gestión'!$O$64),"")</f>
        <v/>
      </c>
      <c r="K25" s="303" t="str">
        <f>IF(AND('Riesgos de gestión'!$Y$65="Alta",'Riesgos de gestión'!$AA$65="Leve"),CONCATENATE("R10C",'Riesgos de gestión'!$O$65),"")</f>
        <v/>
      </c>
      <c r="L25" s="303" t="str">
        <f>IF(AND('Riesgos de gestión'!$Y$66="Alta",'Riesgos de gestión'!$AA$66="Leve"),CONCATENATE("R10C",'Riesgos de gestión'!$O$66),"")</f>
        <v/>
      </c>
      <c r="M25" s="303" t="str">
        <f>IF(AND('Riesgos de gestión'!$Y$67="Alta",'Riesgos de gestión'!$AA$67="Leve"),CONCATENATE("R10C",'Riesgos de gestión'!$O$67),"")</f>
        <v/>
      </c>
      <c r="N25" s="303" t="str">
        <f>IF(AND('Riesgos de gestión'!$Y$68="Alta",'Riesgos de gestión'!$AA$68="Leve"),CONCATENATE("R10C",'Riesgos de gestión'!$O$68),"")</f>
        <v/>
      </c>
      <c r="O25" s="304" t="str">
        <f>IF(AND('Riesgos de gestión'!$Y$69="Alta",'Riesgos de gestión'!$AA$69="Leve"),CONCATENATE("R10C",'Riesgos de gestión'!$O$69),"")</f>
        <v/>
      </c>
      <c r="P25" s="302" t="str">
        <f>IF(AND('Riesgos de gestión'!$Y$64="Alta",'Riesgos de gestión'!$AA$64="Menor"),CONCATENATE("R10C",'Riesgos de gestión'!$O$64),"")</f>
        <v/>
      </c>
      <c r="Q25" s="303" t="str">
        <f>IF(AND('Riesgos de gestión'!$Y$65="Alta",'Riesgos de gestión'!$AA$65="Menor"),CONCATENATE("R10C",'Riesgos de gestión'!$O$65),"")</f>
        <v/>
      </c>
      <c r="R25" s="303" t="str">
        <f>IF(AND('Riesgos de gestión'!$Y$66="Alta",'Riesgos de gestión'!$AA$66="Menor"),CONCATENATE("R10C",'Riesgos de gestión'!$O$66),"")</f>
        <v/>
      </c>
      <c r="S25" s="303" t="str">
        <f>IF(AND('Riesgos de gestión'!$Y$67="Alta",'Riesgos de gestión'!$AA$67="Menor"),CONCATENATE("R10C",'Riesgos de gestión'!$O$67),"")</f>
        <v/>
      </c>
      <c r="T25" s="303" t="str">
        <f>IF(AND('Riesgos de gestión'!$Y$68="Alta",'Riesgos de gestión'!$AA$68="Menor"),CONCATENATE("R10C",'Riesgos de gestión'!$O$68),"")</f>
        <v/>
      </c>
      <c r="U25" s="304" t="str">
        <f>IF(AND('Riesgos de gestión'!$Y$69="Alta",'Riesgos de gestión'!$AA$69="Menor"),CONCATENATE("R10C",'Riesgos de gestión'!$O$69),"")</f>
        <v/>
      </c>
      <c r="V25" s="290" t="str">
        <f>IF(AND('Riesgos de gestión'!$Y$64="Alta",'Riesgos de gestión'!$AA$64="Moderado"),CONCATENATE("R10C",'Riesgos de gestión'!$O$64),"")</f>
        <v/>
      </c>
      <c r="W25" s="291" t="str">
        <f>IF(AND('Riesgos de gestión'!$Y$65="Alta",'Riesgos de gestión'!$AA$65="Moderado"),CONCATENATE("R10C",'Riesgos de gestión'!$O$65),"")</f>
        <v/>
      </c>
      <c r="X25" s="291" t="str">
        <f>IF(AND('Riesgos de gestión'!$Y$66="Alta",'Riesgos de gestión'!$AA$66="Moderado"),CONCATENATE("R10C",'Riesgos de gestión'!$O$66),"")</f>
        <v/>
      </c>
      <c r="Y25" s="291" t="str">
        <f>IF(AND('Riesgos de gestión'!$Y$67="Alta",'Riesgos de gestión'!$AA$67="Moderado"),CONCATENATE("R10C",'Riesgos de gestión'!$O$67),"")</f>
        <v/>
      </c>
      <c r="Z25" s="291" t="str">
        <f>IF(AND('Riesgos de gestión'!$Y$68="Alta",'Riesgos de gestión'!$AA$68="Moderado"),CONCATENATE("R10C",'Riesgos de gestión'!$O$68),"")</f>
        <v/>
      </c>
      <c r="AA25" s="292" t="str">
        <f>IF(AND('Riesgos de gestión'!$Y$69="Alta",'Riesgos de gestión'!$AA$69="Moderado"),CONCATENATE("R10C",'Riesgos de gestión'!$O$69),"")</f>
        <v/>
      </c>
      <c r="AB25" s="290" t="str">
        <f>IF(AND('Riesgos de gestión'!$Y$64="Alta",'Riesgos de gestión'!$AA$64="Mayor"),CONCATENATE("R10C",'Riesgos de gestión'!$O$64),"")</f>
        <v/>
      </c>
      <c r="AC25" s="291" t="str">
        <f>IF(AND('Riesgos de gestión'!$Y$65="Alta",'Riesgos de gestión'!$AA$65="Mayor"),CONCATENATE("R10C",'Riesgos de gestión'!$O$65),"")</f>
        <v/>
      </c>
      <c r="AD25" s="291" t="str">
        <f>IF(AND('Riesgos de gestión'!$Y$66="Alta",'Riesgos de gestión'!$AA$66="Mayor"),CONCATENATE("R10C",'Riesgos de gestión'!$O$66),"")</f>
        <v/>
      </c>
      <c r="AE25" s="291" t="str">
        <f>IF(AND('Riesgos de gestión'!$Y$67="Alta",'Riesgos de gestión'!$AA$67="Mayor"),CONCATENATE("R10C",'Riesgos de gestión'!$O$67),"")</f>
        <v/>
      </c>
      <c r="AF25" s="291" t="str">
        <f>IF(AND('Riesgos de gestión'!$Y$68="Alta",'Riesgos de gestión'!$AA$68="Mayor"),CONCATENATE("R10C",'Riesgos de gestión'!$O$68),"")</f>
        <v/>
      </c>
      <c r="AG25" s="292" t="str">
        <f>IF(AND('Riesgos de gestión'!$Y$69="Alta",'Riesgos de gestión'!$AA$69="Mayor"),CONCATENATE("R10C",'Riesgos de gestión'!$O$69),"")</f>
        <v/>
      </c>
      <c r="AH25" s="293" t="str">
        <f>IF(AND('Riesgos de gestión'!$Y$64="Alta",'Riesgos de gestión'!$AA$64="Catastrófico"),CONCATENATE("R10C",'Riesgos de gestión'!$O$64),"")</f>
        <v/>
      </c>
      <c r="AI25" s="294" t="str">
        <f>IF(AND('Riesgos de gestión'!$Y$65="Alta",'Riesgos de gestión'!$AA$65="Catastrófico"),CONCATENATE("R10C",'Riesgos de gestión'!$O$65),"")</f>
        <v/>
      </c>
      <c r="AJ25" s="294" t="str">
        <f>IF(AND('Riesgos de gestión'!$Y$66="Alta",'Riesgos de gestión'!$AA$66="Catastrófico"),CONCATENATE("R10C",'Riesgos de gestión'!$O$66),"")</f>
        <v/>
      </c>
      <c r="AK25" s="294" t="str">
        <f>IF(AND('Riesgos de gestión'!$Y$67="Alta",'Riesgos de gestión'!$AA$67="Catastrófico"),CONCATENATE("R10C",'Riesgos de gestión'!$O$67),"")</f>
        <v/>
      </c>
      <c r="AL25" s="294" t="str">
        <f>IF(AND('Riesgos de gestión'!$Y$68="Alta",'Riesgos de gestión'!$AA$68="Catastrófico"),CONCATENATE("R10C",'Riesgos de gestión'!$O$68),"")</f>
        <v/>
      </c>
      <c r="AM25" s="295" t="str">
        <f>IF(AND('Riesgos de gestión'!$Y$69="Alta",'Riesgos de gestión'!$AA$69="Catastrófico"),CONCATENATE("R10C",'Riesgos de gestión'!$O$69),"")</f>
        <v/>
      </c>
      <c r="AN25" s="28"/>
      <c r="AO25" s="675"/>
      <c r="AP25" s="676"/>
      <c r="AQ25" s="676"/>
      <c r="AR25" s="676"/>
      <c r="AS25" s="676"/>
      <c r="AT25" s="677"/>
      <c r="AU25" s="28"/>
      <c r="AV25" s="28"/>
      <c r="AW25" s="28"/>
      <c r="AX25" s="28"/>
      <c r="AY25" s="28"/>
      <c r="AZ25" s="28"/>
      <c r="BA25" s="28"/>
      <c r="BB25" s="28"/>
      <c r="BC25" s="28"/>
      <c r="BD25" s="28"/>
      <c r="BE25" s="28"/>
      <c r="BF25" s="28"/>
      <c r="BG25" s="28"/>
      <c r="BH25" s="28"/>
      <c r="BI25" s="28"/>
    </row>
    <row r="26" spans="1:61" ht="15" customHeight="1" x14ac:dyDescent="0.25">
      <c r="A26" s="28"/>
      <c r="B26" s="659"/>
      <c r="C26" s="383"/>
      <c r="D26" s="384"/>
      <c r="E26" s="715" t="s">
        <v>533</v>
      </c>
      <c r="F26" s="380"/>
      <c r="G26" s="380"/>
      <c r="H26" s="380"/>
      <c r="I26" s="381"/>
      <c r="J26" s="296" t="str">
        <f ca="1">IF(AND('Riesgos de gestión'!$Y$10="Media",'Riesgos de gestión'!$AA$10="Leve"),CONCATENATE("R1C",'Riesgos de gestión'!$O$10),"")</f>
        <v/>
      </c>
      <c r="K26" s="297" t="str">
        <f>IF(AND('Riesgos de gestión'!$Y$11="Media",'Riesgos de gestión'!$AA$11="Leve"),CONCATENATE("R1C",'Riesgos de gestión'!$O$11),"")</f>
        <v/>
      </c>
      <c r="L26" s="297" t="str">
        <f>IF(AND('Riesgos de gestión'!$Y$12="Media",'Riesgos de gestión'!$AA$12="Leve"),CONCATENATE("R1C",'Riesgos de gestión'!$O$12),"")</f>
        <v/>
      </c>
      <c r="M26" s="297" t="str">
        <f>IF(AND('Riesgos de gestión'!$Y$13="Media",'Riesgos de gestión'!$AA$13="Leve"),CONCATENATE("R1C",'Riesgos de gestión'!$O$13),"")</f>
        <v/>
      </c>
      <c r="N26" s="297" t="str">
        <f>IF(AND('Riesgos de gestión'!$Y$14="Media",'Riesgos de gestión'!$AA$14="Leve"),CONCATENATE("R1C",'Riesgos de gestión'!$O$14),"")</f>
        <v/>
      </c>
      <c r="O26" s="298" t="str">
        <f>IF(AND('Riesgos de gestión'!$Y$15="Media",'Riesgos de gestión'!$AA$15="Leve"),CONCATENATE("R1C",'Riesgos de gestión'!$O$15),"")</f>
        <v/>
      </c>
      <c r="P26" s="296" t="str">
        <f ca="1">IF(AND('Riesgos de gestión'!$Y$10="Media",'Riesgos de gestión'!$AA$10="Menor"),CONCATENATE("R1C",'Riesgos de gestión'!$O$10),"")</f>
        <v/>
      </c>
      <c r="Q26" s="297" t="str">
        <f>IF(AND('Riesgos de gestión'!$Y$11="Media",'Riesgos de gestión'!$AA$11="Menor"),CONCATENATE("R1C",'Riesgos de gestión'!$O$11),"")</f>
        <v/>
      </c>
      <c r="R26" s="297" t="str">
        <f>IF(AND('Riesgos de gestión'!$Y$12="Media",'Riesgos de gestión'!$AA$12="Menor"),CONCATENATE("R1C",'Riesgos de gestión'!$O$12),"")</f>
        <v/>
      </c>
      <c r="S26" s="297" t="str">
        <f>IF(AND('Riesgos de gestión'!$Y$13="Media",'Riesgos de gestión'!$AA$13="Menor"),CONCATENATE("R1C",'Riesgos de gestión'!$O$13),"")</f>
        <v/>
      </c>
      <c r="T26" s="297" t="str">
        <f>IF(AND('Riesgos de gestión'!$Y$14="Media",'Riesgos de gestión'!$AA$14="Menor"),CONCATENATE("R1C",'Riesgos de gestión'!$O$14),"")</f>
        <v/>
      </c>
      <c r="U26" s="298" t="str">
        <f>IF(AND('Riesgos de gestión'!$Y$15="Media",'Riesgos de gestión'!$AA$15="Menor"),CONCATENATE("R1C",'Riesgos de gestión'!$O$15),"")</f>
        <v/>
      </c>
      <c r="V26" s="296" t="str">
        <f ca="1">IF(AND('Riesgos de gestión'!$Y$10="Media",'Riesgos de gestión'!$AA$10="Moderado"),CONCATENATE("R1C",'Riesgos de gestión'!$O$10),"")</f>
        <v/>
      </c>
      <c r="W26" s="297" t="str">
        <f>IF(AND('Riesgos de gestión'!$Y$11="Media",'Riesgos de gestión'!$AA$11="Moderado"),CONCATENATE("R1C",'Riesgos de gestión'!$O$11),"")</f>
        <v/>
      </c>
      <c r="X26" s="297" t="str">
        <f>IF(AND('Riesgos de gestión'!$Y$12="Media",'Riesgos de gestión'!$AA$12="Moderado"),CONCATENATE("R1C",'Riesgos de gestión'!$O$12),"")</f>
        <v/>
      </c>
      <c r="Y26" s="297" t="str">
        <f>IF(AND('Riesgos de gestión'!$Y$13="Media",'Riesgos de gestión'!$AA$13="Moderado"),CONCATENATE("R1C",'Riesgos de gestión'!$O$13),"")</f>
        <v/>
      </c>
      <c r="Z26" s="297" t="str">
        <f>IF(AND('Riesgos de gestión'!$Y$14="Media",'Riesgos de gestión'!$AA$14="Moderado"),CONCATENATE("R1C",'Riesgos de gestión'!$O$14),"")</f>
        <v/>
      </c>
      <c r="AA26" s="298" t="str">
        <f>IF(AND('Riesgos de gestión'!$Y$15="Media",'Riesgos de gestión'!$AA$15="Moderado"),CONCATENATE("R1C",'Riesgos de gestión'!$O$15),"")</f>
        <v/>
      </c>
      <c r="AB26" s="278" t="str">
        <f ca="1">IF(AND('Riesgos de gestión'!$Y$10="Media",'Riesgos de gestión'!$AA$10="Mayor"),CONCATENATE("R1C",'Riesgos de gestión'!$O$10),"")</f>
        <v/>
      </c>
      <c r="AC26" s="279" t="str">
        <f>IF(AND('Riesgos de gestión'!$Y$11="Media",'Riesgos de gestión'!$AA$11="Mayor"),CONCATENATE("R1C",'Riesgos de gestión'!$O$11),"")</f>
        <v/>
      </c>
      <c r="AD26" s="279" t="str">
        <f>IF(AND('Riesgos de gestión'!$Y$12="Media",'Riesgos de gestión'!$AA$12="Mayor"),CONCATENATE("R1C",'Riesgos de gestión'!$O$12),"")</f>
        <v/>
      </c>
      <c r="AE26" s="279" t="str">
        <f>IF(AND('Riesgos de gestión'!$Y$13="Media",'Riesgos de gestión'!$AA$13="Mayor"),CONCATENATE("R1C",'Riesgos de gestión'!$O$13),"")</f>
        <v/>
      </c>
      <c r="AF26" s="279" t="str">
        <f>IF(AND('Riesgos de gestión'!$Y$14="Media",'Riesgos de gestión'!$AA$14="Mayor"),CONCATENATE("R1C",'Riesgos de gestión'!$O$14),"")</f>
        <v/>
      </c>
      <c r="AG26" s="280" t="str">
        <f>IF(AND('Riesgos de gestión'!$Y$15="Media",'Riesgos de gestión'!$AA$15="Mayor"),CONCATENATE("R1C",'Riesgos de gestión'!$O$15),"")</f>
        <v/>
      </c>
      <c r="AH26" s="281" t="str">
        <f ca="1">IF(AND('Riesgos de gestión'!$Y$10="Media",'Riesgos de gestión'!$AA$10="Catastrófico"),CONCATENATE("R1C",'Riesgos de gestión'!$O$10),"")</f>
        <v/>
      </c>
      <c r="AI26" s="282" t="str">
        <f>IF(AND('Riesgos de gestión'!$Y$11="Media",'Riesgos de gestión'!$AA$11="Catastrófico"),CONCATENATE("R1C",'Riesgos de gestión'!$O$11),"")</f>
        <v/>
      </c>
      <c r="AJ26" s="282" t="str">
        <f>IF(AND('Riesgos de gestión'!$Y$12="Media",'Riesgos de gestión'!$AA$12="Catastrófico"),CONCATENATE("R1C",'Riesgos de gestión'!$O$12),"")</f>
        <v/>
      </c>
      <c r="AK26" s="282" t="str">
        <f>IF(AND('Riesgos de gestión'!$Y$13="Media",'Riesgos de gestión'!$AA$13="Catastrófico"),CONCATENATE("R1C",'Riesgos de gestión'!$O$13),"")</f>
        <v/>
      </c>
      <c r="AL26" s="282" t="str">
        <f>IF(AND('Riesgos de gestión'!$Y$14="Media",'Riesgos de gestión'!$AA$14="Catastrófico"),CONCATENATE("R1C",'Riesgos de gestión'!$O$14),"")</f>
        <v/>
      </c>
      <c r="AM26" s="283" t="str">
        <f>IF(AND('Riesgos de gestión'!$Y$15="Media",'Riesgos de gestión'!$AA$15="Catastrófico"),CONCATENATE("R1C",'Riesgos de gestión'!$O$15),"")</f>
        <v/>
      </c>
      <c r="AN26" s="28"/>
      <c r="AO26" s="712" t="s">
        <v>534</v>
      </c>
      <c r="AP26" s="671"/>
      <c r="AQ26" s="671"/>
      <c r="AR26" s="671"/>
      <c r="AS26" s="671"/>
      <c r="AT26" s="672"/>
      <c r="AU26" s="28"/>
      <c r="AV26" s="28"/>
      <c r="AW26" s="28"/>
      <c r="AX26" s="28"/>
      <c r="AY26" s="28"/>
      <c r="AZ26" s="28"/>
      <c r="BA26" s="28"/>
      <c r="BB26" s="28"/>
      <c r="BC26" s="28"/>
      <c r="BD26" s="28"/>
      <c r="BE26" s="28"/>
      <c r="BF26" s="28"/>
      <c r="BG26" s="28"/>
      <c r="BH26" s="28"/>
      <c r="BI26" s="28"/>
    </row>
    <row r="27" spans="1:61" ht="15" customHeight="1" x14ac:dyDescent="0.25">
      <c r="A27" s="28"/>
      <c r="B27" s="659"/>
      <c r="C27" s="383"/>
      <c r="D27" s="384"/>
      <c r="E27" s="382"/>
      <c r="F27" s="383"/>
      <c r="G27" s="383"/>
      <c r="H27" s="383"/>
      <c r="I27" s="384"/>
      <c r="J27" s="299" t="str">
        <f>IF(AND('Riesgos de gestión'!$Y$16="Media",'Riesgos de gestión'!$AA$16="Leve"),CONCATENATE("R2C",'Riesgos de gestión'!$O$16),"")</f>
        <v/>
      </c>
      <c r="K27" s="300" t="str">
        <f>IF(AND('Riesgos de gestión'!$Y$17="Media",'Riesgos de gestión'!$AA$17="Leve"),CONCATENATE("R2C",'Riesgos de gestión'!$O$17),"")</f>
        <v/>
      </c>
      <c r="L27" s="300" t="str">
        <f>IF(AND('Riesgos de gestión'!$Y$18="Media",'Riesgos de gestión'!$AA$18="Leve"),CONCATENATE("R2C",'Riesgos de gestión'!$O$18),"")</f>
        <v/>
      </c>
      <c r="M27" s="300" t="str">
        <f>IF(AND('Riesgos de gestión'!$Y$19="Media",'Riesgos de gestión'!$AA$19="Leve"),CONCATENATE("R2C",'Riesgos de gestión'!$O$19),"")</f>
        <v/>
      </c>
      <c r="N27" s="300" t="str">
        <f>IF(AND('Riesgos de gestión'!$Y$20="Media",'Riesgos de gestión'!$AA$20="Leve"),CONCATENATE("R2C",'Riesgos de gestión'!$O$20),"")</f>
        <v/>
      </c>
      <c r="O27" s="301" t="str">
        <f>IF(AND('Riesgos de gestión'!$Y$21="Media",'Riesgos de gestión'!$AA$21="Leve"),CONCATENATE("R2C",'Riesgos de gestión'!$O$21),"")</f>
        <v/>
      </c>
      <c r="P27" s="299" t="str">
        <f>IF(AND('Riesgos de gestión'!$Y$16="Media",'Riesgos de gestión'!$AA$16="Menor"),CONCATENATE("R2C",'Riesgos de gestión'!$O$16),"")</f>
        <v/>
      </c>
      <c r="Q27" s="300" t="str">
        <f>IF(AND('Riesgos de gestión'!$Y$17="Media",'Riesgos de gestión'!$AA$17="Menor"),CONCATENATE("R2C",'Riesgos de gestión'!$O$17),"")</f>
        <v/>
      </c>
      <c r="R27" s="300" t="str">
        <f>IF(AND('Riesgos de gestión'!$Y$18="Media",'Riesgos de gestión'!$AA$18="Menor"),CONCATENATE("R2C",'Riesgos de gestión'!$O$18),"")</f>
        <v/>
      </c>
      <c r="S27" s="300" t="str">
        <f>IF(AND('Riesgos de gestión'!$Y$19="Media",'Riesgos de gestión'!$AA$19="Menor"),CONCATENATE("R2C",'Riesgos de gestión'!$O$19),"")</f>
        <v/>
      </c>
      <c r="T27" s="300" t="str">
        <f>IF(AND('Riesgos de gestión'!$Y$20="Media",'Riesgos de gestión'!$AA$20="Menor"),CONCATENATE("R2C",'Riesgos de gestión'!$O$20),"")</f>
        <v/>
      </c>
      <c r="U27" s="301" t="str">
        <f>IF(AND('Riesgos de gestión'!$Y$21="Media",'Riesgos de gestión'!$AA$21="Menor"),CONCATENATE("R2C",'Riesgos de gestión'!$O$21),"")</f>
        <v/>
      </c>
      <c r="V27" s="299" t="str">
        <f>IF(AND('Riesgos de gestión'!$Y$16="Media",'Riesgos de gestión'!$AA$16="Moderado"),CONCATENATE("R2C",'Riesgos de gestión'!$O$16),"")</f>
        <v/>
      </c>
      <c r="W27" s="300" t="str">
        <f>IF(AND('Riesgos de gestión'!$Y$17="Media",'Riesgos de gestión'!$AA$17="Moderado"),CONCATENATE("R2C",'Riesgos de gestión'!$O$17),"")</f>
        <v/>
      </c>
      <c r="X27" s="300" t="str">
        <f>IF(AND('Riesgos de gestión'!$Y$18="Media",'Riesgos de gestión'!$AA$18="Moderado"),CONCATENATE("R2C",'Riesgos de gestión'!$O$18),"")</f>
        <v/>
      </c>
      <c r="Y27" s="300" t="str">
        <f>IF(AND('Riesgos de gestión'!$Y$19="Media",'Riesgos de gestión'!$AA$19="Moderado"),CONCATENATE("R2C",'Riesgos de gestión'!$O$19),"")</f>
        <v/>
      </c>
      <c r="Z27" s="300" t="str">
        <f>IF(AND('Riesgos de gestión'!$Y$20="Media",'Riesgos de gestión'!$AA$20="Moderado"),CONCATENATE("R2C",'Riesgos de gestión'!$O$20),"")</f>
        <v/>
      </c>
      <c r="AA27" s="301" t="str">
        <f>IF(AND('Riesgos de gestión'!$Y$21="Media",'Riesgos de gestión'!$AA$21="Moderado"),CONCATENATE("R2C",'Riesgos de gestión'!$O$21),"")</f>
        <v/>
      </c>
      <c r="AB27" s="284" t="str">
        <f>IF(AND('Riesgos de gestión'!$Y$16="Media",'Riesgos de gestión'!$AA$16="Mayor"),CONCATENATE("R2C",'Riesgos de gestión'!$O$16),"")</f>
        <v/>
      </c>
      <c r="AC27" s="285" t="str">
        <f>IF(AND('Riesgos de gestión'!$Y$17="Media",'Riesgos de gestión'!$AA$17="Mayor"),CONCATENATE("R2C",'Riesgos de gestión'!$O$17),"")</f>
        <v/>
      </c>
      <c r="AD27" s="285" t="str">
        <f>IF(AND('Riesgos de gestión'!$Y$18="Media",'Riesgos de gestión'!$AA$18="Mayor"),CONCATENATE("R2C",'Riesgos de gestión'!$O$18),"")</f>
        <v/>
      </c>
      <c r="AE27" s="285" t="str">
        <f>IF(AND('Riesgos de gestión'!$Y$19="Media",'Riesgos de gestión'!$AA$19="Mayor"),CONCATENATE("R2C",'Riesgos de gestión'!$O$19),"")</f>
        <v/>
      </c>
      <c r="AF27" s="285" t="str">
        <f>IF(AND('Riesgos de gestión'!$Y$20="Media",'Riesgos de gestión'!$AA$20="Mayor"),CONCATENATE("R2C",'Riesgos de gestión'!$O$20),"")</f>
        <v/>
      </c>
      <c r="AG27" s="286" t="str">
        <f>IF(AND('Riesgos de gestión'!$Y$21="Media",'Riesgos de gestión'!$AA$21="Mayor"),CONCATENATE("R2C",'Riesgos de gestión'!$O$21),"")</f>
        <v/>
      </c>
      <c r="AH27" s="287" t="str">
        <f>IF(AND('Riesgos de gestión'!$Y$16="Media",'Riesgos de gestión'!$AA$16="Catastrófico"),CONCATENATE("R2C",'Riesgos de gestión'!$O$16),"")</f>
        <v/>
      </c>
      <c r="AI27" s="288" t="str">
        <f>IF(AND('Riesgos de gestión'!$Y$17="Media",'Riesgos de gestión'!$AA$17="Catastrófico"),CONCATENATE("R2C",'Riesgos de gestión'!$O$17),"")</f>
        <v/>
      </c>
      <c r="AJ27" s="288" t="str">
        <f>IF(AND('Riesgos de gestión'!$Y$18="Media",'Riesgos de gestión'!$AA$18="Catastrófico"),CONCATENATE("R2C",'Riesgos de gestión'!$O$18),"")</f>
        <v/>
      </c>
      <c r="AK27" s="288" t="str">
        <f>IF(AND('Riesgos de gestión'!$Y$19="Media",'Riesgos de gestión'!$AA$19="Catastrófico"),CONCATENATE("R2C",'Riesgos de gestión'!$O$19),"")</f>
        <v/>
      </c>
      <c r="AL27" s="288" t="str">
        <f>IF(AND('Riesgos de gestión'!$Y$20="Media",'Riesgos de gestión'!$AA$20="Catastrófico"),CONCATENATE("R2C",'Riesgos de gestión'!$O$20),"")</f>
        <v/>
      </c>
      <c r="AM27" s="289" t="str">
        <f>IF(AND('Riesgos de gestión'!$Y$21="Media",'Riesgos de gestión'!$AA$21="Catastrófico"),CONCATENATE("R2C",'Riesgos de gestión'!$O$21),"")</f>
        <v/>
      </c>
      <c r="AN27" s="28"/>
      <c r="AO27" s="673"/>
      <c r="AP27" s="383"/>
      <c r="AQ27" s="383"/>
      <c r="AR27" s="383"/>
      <c r="AS27" s="383"/>
      <c r="AT27" s="674"/>
      <c r="AU27" s="28"/>
      <c r="AV27" s="28"/>
      <c r="AW27" s="28"/>
      <c r="AX27" s="28"/>
      <c r="AY27" s="28"/>
      <c r="AZ27" s="28"/>
      <c r="BA27" s="28"/>
      <c r="BB27" s="28"/>
      <c r="BC27" s="28"/>
      <c r="BD27" s="28"/>
      <c r="BE27" s="28"/>
      <c r="BF27" s="28"/>
      <c r="BG27" s="28"/>
      <c r="BH27" s="28"/>
      <c r="BI27" s="28"/>
    </row>
    <row r="28" spans="1:61" ht="15" customHeight="1" x14ac:dyDescent="0.25">
      <c r="A28" s="28"/>
      <c r="B28" s="659"/>
      <c r="C28" s="383"/>
      <c r="D28" s="384"/>
      <c r="E28" s="382"/>
      <c r="F28" s="383"/>
      <c r="G28" s="383"/>
      <c r="H28" s="383"/>
      <c r="I28" s="384"/>
      <c r="J28" s="299" t="str">
        <f>IF(AND('Riesgos de gestión'!$Y$22="Media",'Riesgos de gestión'!$AA$22="Leve"),CONCATENATE("R3C",'Riesgos de gestión'!$O$22),"")</f>
        <v/>
      </c>
      <c r="K28" s="300" t="str">
        <f>IF(AND('Riesgos de gestión'!$Y$23="Media",'Riesgos de gestión'!$AA$23="Leve"),CONCATENATE("R3C",'Riesgos de gestión'!$O$23),"")</f>
        <v/>
      </c>
      <c r="L28" s="300" t="str">
        <f>IF(AND('Riesgos de gestión'!$Y$24="Media",'Riesgos de gestión'!$AA$24="Leve"),CONCATENATE("R3C",'Riesgos de gestión'!$O$24),"")</f>
        <v/>
      </c>
      <c r="M28" s="300" t="str">
        <f>IF(AND('Riesgos de gestión'!$Y$25="Media",'Riesgos de gestión'!$AA$25="Leve"),CONCATENATE("R3C",'Riesgos de gestión'!$O$25),"")</f>
        <v/>
      </c>
      <c r="N28" s="300" t="str">
        <f>IF(AND('Riesgos de gestión'!$Y$26="Media",'Riesgos de gestión'!$AA$26="Leve"),CONCATENATE("R3C",'Riesgos de gestión'!$O$26),"")</f>
        <v/>
      </c>
      <c r="O28" s="301" t="str">
        <f>IF(AND('Riesgos de gestión'!$Y$27="Media",'Riesgos de gestión'!$AA$27="Leve"),CONCATENATE("R3C",'Riesgos de gestión'!$O$27),"")</f>
        <v/>
      </c>
      <c r="P28" s="299" t="str">
        <f>IF(AND('Riesgos de gestión'!$Y$22="Media",'Riesgos de gestión'!$AA$22="Menor"),CONCATENATE("R3C",'Riesgos de gestión'!$O$22),"")</f>
        <v/>
      </c>
      <c r="Q28" s="300" t="str">
        <f>IF(AND('Riesgos de gestión'!$Y$23="Media",'Riesgos de gestión'!$AA$23="Menor"),CONCATENATE("R3C",'Riesgos de gestión'!$O$23),"")</f>
        <v/>
      </c>
      <c r="R28" s="300" t="str">
        <f>IF(AND('Riesgos de gestión'!$Y$24="Media",'Riesgos de gestión'!$AA$24="Menor"),CONCATENATE("R3C",'Riesgos de gestión'!$O$24),"")</f>
        <v/>
      </c>
      <c r="S28" s="300" t="str">
        <f>IF(AND('Riesgos de gestión'!$Y$25="Media",'Riesgos de gestión'!$AA$25="Menor"),CONCATENATE("R3C",'Riesgos de gestión'!$O$25),"")</f>
        <v/>
      </c>
      <c r="T28" s="300" t="str">
        <f>IF(AND('Riesgos de gestión'!$Y$26="Media",'Riesgos de gestión'!$AA$26="Menor"),CONCATENATE("R3C",'Riesgos de gestión'!$O$26),"")</f>
        <v/>
      </c>
      <c r="U28" s="301" t="str">
        <f>IF(AND('Riesgos de gestión'!$Y$27="Media",'Riesgos de gestión'!$AA$27="Menor"),CONCATENATE("R3C",'Riesgos de gestión'!$O$27),"")</f>
        <v/>
      </c>
      <c r="V28" s="299" t="str">
        <f>IF(AND('Riesgos de gestión'!$Y$22="Media",'Riesgos de gestión'!$AA$22="Moderado"),CONCATENATE("R3C",'Riesgos de gestión'!$O$22),"")</f>
        <v/>
      </c>
      <c r="W28" s="300" t="str">
        <f>IF(AND('Riesgos de gestión'!$Y$23="Media",'Riesgos de gestión'!$AA$23="Moderado"),CONCATENATE("R3C",'Riesgos de gestión'!$O$23),"")</f>
        <v/>
      </c>
      <c r="X28" s="300" t="str">
        <f>IF(AND('Riesgos de gestión'!$Y$24="Media",'Riesgos de gestión'!$AA$24="Moderado"),CONCATENATE("R3C",'Riesgos de gestión'!$O$24),"")</f>
        <v/>
      </c>
      <c r="Y28" s="300" t="str">
        <f>IF(AND('Riesgos de gestión'!$Y$25="Media",'Riesgos de gestión'!$AA$25="Moderado"),CONCATENATE("R3C",'Riesgos de gestión'!$O$25),"")</f>
        <v/>
      </c>
      <c r="Z28" s="300" t="str">
        <f>IF(AND('Riesgos de gestión'!$Y$26="Media",'Riesgos de gestión'!$AA$26="Moderado"),CONCATENATE("R3C",'Riesgos de gestión'!$O$26),"")</f>
        <v/>
      </c>
      <c r="AA28" s="301" t="str">
        <f>IF(AND('Riesgos de gestión'!$Y$27="Media",'Riesgos de gestión'!$AA$27="Moderado"),CONCATENATE("R3C",'Riesgos de gestión'!$O$27),"")</f>
        <v/>
      </c>
      <c r="AB28" s="284" t="str">
        <f>IF(AND('Riesgos de gestión'!$Y$22="Media",'Riesgos de gestión'!$AA$22="Mayor"),CONCATENATE("R3C",'Riesgos de gestión'!$O$22),"")</f>
        <v/>
      </c>
      <c r="AC28" s="285" t="str">
        <f>IF(AND('Riesgos de gestión'!$Y$23="Media",'Riesgos de gestión'!$AA$23="Mayor"),CONCATENATE("R3C",'Riesgos de gestión'!$O$23),"")</f>
        <v/>
      </c>
      <c r="AD28" s="285" t="str">
        <f>IF(AND('Riesgos de gestión'!$Y$24="Media",'Riesgos de gestión'!$AA$24="Mayor"),CONCATENATE("R3C",'Riesgos de gestión'!$O$24),"")</f>
        <v/>
      </c>
      <c r="AE28" s="285" t="str">
        <f>IF(AND('Riesgos de gestión'!$Y$25="Media",'Riesgos de gestión'!$AA$25="Mayor"),CONCATENATE("R3C",'Riesgos de gestión'!$O$25),"")</f>
        <v/>
      </c>
      <c r="AF28" s="285" t="str">
        <f>IF(AND('Riesgos de gestión'!$Y$26="Media",'Riesgos de gestión'!$AA$26="Mayor"),CONCATENATE("R3C",'Riesgos de gestión'!$O$26),"")</f>
        <v/>
      </c>
      <c r="AG28" s="286" t="str">
        <f>IF(AND('Riesgos de gestión'!$Y$27="Media",'Riesgos de gestión'!$AA$27="Mayor"),CONCATENATE("R3C",'Riesgos de gestión'!$O$27),"")</f>
        <v/>
      </c>
      <c r="AH28" s="287" t="str">
        <f>IF(AND('Riesgos de gestión'!$Y$22="Media",'Riesgos de gestión'!$AA$22="Catastrófico"),CONCATENATE("R3C",'Riesgos de gestión'!$O$22),"")</f>
        <v/>
      </c>
      <c r="AI28" s="288" t="str">
        <f>IF(AND('Riesgos de gestión'!$Y$23="Media",'Riesgos de gestión'!$AA$23="Catastrófico"),CONCATENATE("R3C",'Riesgos de gestión'!$O$23),"")</f>
        <v/>
      </c>
      <c r="AJ28" s="288" t="str">
        <f>IF(AND('Riesgos de gestión'!$Y$24="Media",'Riesgos de gestión'!$AA$24="Catastrófico"),CONCATENATE("R3C",'Riesgos de gestión'!$O$24),"")</f>
        <v/>
      </c>
      <c r="AK28" s="288" t="str">
        <f>IF(AND('Riesgos de gestión'!$Y$25="Media",'Riesgos de gestión'!$AA$25="Catastrófico"),CONCATENATE("R3C",'Riesgos de gestión'!$O$25),"")</f>
        <v/>
      </c>
      <c r="AL28" s="288" t="str">
        <f>IF(AND('Riesgos de gestión'!$Y$26="Media",'Riesgos de gestión'!$AA$26="Catastrófico"),CONCATENATE("R3C",'Riesgos de gestión'!$O$26),"")</f>
        <v/>
      </c>
      <c r="AM28" s="289" t="str">
        <f>IF(AND('Riesgos de gestión'!$Y$27="Media",'Riesgos de gestión'!$AA$27="Catastrófico"),CONCATENATE("R3C",'Riesgos de gestión'!$O$27),"")</f>
        <v/>
      </c>
      <c r="AN28" s="28"/>
      <c r="AO28" s="673"/>
      <c r="AP28" s="383"/>
      <c r="AQ28" s="383"/>
      <c r="AR28" s="383"/>
      <c r="AS28" s="383"/>
      <c r="AT28" s="674"/>
      <c r="AU28" s="28"/>
      <c r="AV28" s="28"/>
      <c r="AW28" s="28"/>
      <c r="AX28" s="28"/>
      <c r="AY28" s="28"/>
      <c r="AZ28" s="28"/>
      <c r="BA28" s="28"/>
      <c r="BB28" s="28"/>
      <c r="BC28" s="28"/>
      <c r="BD28" s="28"/>
      <c r="BE28" s="28"/>
      <c r="BF28" s="28"/>
      <c r="BG28" s="28"/>
      <c r="BH28" s="28"/>
      <c r="BI28" s="28"/>
    </row>
    <row r="29" spans="1:61" ht="15" customHeight="1" x14ac:dyDescent="0.25">
      <c r="A29" s="28"/>
      <c r="B29" s="659"/>
      <c r="C29" s="383"/>
      <c r="D29" s="384"/>
      <c r="E29" s="382"/>
      <c r="F29" s="383"/>
      <c r="G29" s="383"/>
      <c r="H29" s="383"/>
      <c r="I29" s="384"/>
      <c r="J29" s="299" t="str">
        <f>IF(AND('Riesgos de gestión'!$Y$28="Media",'Riesgos de gestión'!$AA$28="Leve"),CONCATENATE("R4C",'Riesgos de gestión'!$O$28),"")</f>
        <v/>
      </c>
      <c r="K29" s="300" t="str">
        <f>IF(AND('Riesgos de gestión'!$Y$29="Media",'Riesgos de gestión'!$AA$29="Leve"),CONCATENATE("R4C",'Riesgos de gestión'!$O$29),"")</f>
        <v/>
      </c>
      <c r="L29" s="300" t="str">
        <f>IF(AND('Riesgos de gestión'!$Y$30="Media",'Riesgos de gestión'!$AA$30="Leve"),CONCATENATE("R4C",'Riesgos de gestión'!$O$30),"")</f>
        <v/>
      </c>
      <c r="M29" s="300" t="str">
        <f>IF(AND('Riesgos de gestión'!$Y$31="Media",'Riesgos de gestión'!$AA$31="Leve"),CONCATENATE("R4C",'Riesgos de gestión'!$O$31),"")</f>
        <v/>
      </c>
      <c r="N29" s="300" t="str">
        <f>IF(AND('Riesgos de gestión'!$Y$32="Media",'Riesgos de gestión'!$AA$32="Leve"),CONCATENATE("R4C",'Riesgos de gestión'!$O$32),"")</f>
        <v/>
      </c>
      <c r="O29" s="301" t="str">
        <f>IF(AND('Riesgos de gestión'!$Y$33="Media",'Riesgos de gestión'!$AA$33="Leve"),CONCATENATE("R4C",'Riesgos de gestión'!$O$33),"")</f>
        <v/>
      </c>
      <c r="P29" s="299" t="str">
        <f>IF(AND('Riesgos de gestión'!$Y$28="Media",'Riesgos de gestión'!$AA$28="Menor"),CONCATENATE("R4C",'Riesgos de gestión'!$O$28),"")</f>
        <v/>
      </c>
      <c r="Q29" s="300" t="str">
        <f>IF(AND('Riesgos de gestión'!$Y$29="Media",'Riesgos de gestión'!$AA$29="Menor"),CONCATENATE("R4C",'Riesgos de gestión'!$O$29),"")</f>
        <v/>
      </c>
      <c r="R29" s="300" t="str">
        <f>IF(AND('Riesgos de gestión'!$Y$30="Media",'Riesgos de gestión'!$AA$30="Menor"),CONCATENATE("R4C",'Riesgos de gestión'!$O$30),"")</f>
        <v/>
      </c>
      <c r="S29" s="300" t="str">
        <f>IF(AND('Riesgos de gestión'!$Y$31="Media",'Riesgos de gestión'!$AA$31="Menor"),CONCATENATE("R4C",'Riesgos de gestión'!$O$31),"")</f>
        <v/>
      </c>
      <c r="T29" s="300" t="str">
        <f>IF(AND('Riesgos de gestión'!$Y$32="Media",'Riesgos de gestión'!$AA$32="Menor"),CONCATENATE("R4C",'Riesgos de gestión'!$O$32),"")</f>
        <v/>
      </c>
      <c r="U29" s="301" t="str">
        <f>IF(AND('Riesgos de gestión'!$Y$33="Media",'Riesgos de gestión'!$AA$33="Menor"),CONCATENATE("R4C",'Riesgos de gestión'!$O$33),"")</f>
        <v/>
      </c>
      <c r="V29" s="299" t="str">
        <f>IF(AND('Riesgos de gestión'!$Y$28="Media",'Riesgos de gestión'!$AA$28="Moderado"),CONCATENATE("R4C",'Riesgos de gestión'!$O$28),"")</f>
        <v/>
      </c>
      <c r="W29" s="300" t="str">
        <f>IF(AND('Riesgos de gestión'!$Y$29="Media",'Riesgos de gestión'!$AA$29="Moderado"),CONCATENATE("R4C",'Riesgos de gestión'!$O$29),"")</f>
        <v/>
      </c>
      <c r="X29" s="300" t="str">
        <f>IF(AND('Riesgos de gestión'!$Y$30="Media",'Riesgos de gestión'!$AA$30="Moderado"),CONCATENATE("R4C",'Riesgos de gestión'!$O$30),"")</f>
        <v/>
      </c>
      <c r="Y29" s="300" t="str">
        <f>IF(AND('Riesgos de gestión'!$Y$31="Media",'Riesgos de gestión'!$AA$31="Moderado"),CONCATENATE("R4C",'Riesgos de gestión'!$O$31),"")</f>
        <v/>
      </c>
      <c r="Z29" s="300" t="str">
        <f>IF(AND('Riesgos de gestión'!$Y$32="Media",'Riesgos de gestión'!$AA$32="Moderado"),CONCATENATE("R4C",'Riesgos de gestión'!$O$32),"")</f>
        <v/>
      </c>
      <c r="AA29" s="301" t="str">
        <f>IF(AND('Riesgos de gestión'!$Y$33="Media",'Riesgos de gestión'!$AA$33="Moderado"),CONCATENATE("R4C",'Riesgos de gestión'!$O$33),"")</f>
        <v/>
      </c>
      <c r="AB29" s="284" t="str">
        <f>IF(AND('Riesgos de gestión'!$Y$28="Media",'Riesgos de gestión'!$AA$28="Mayor"),CONCATENATE("R4C",'Riesgos de gestión'!$O$28),"")</f>
        <v/>
      </c>
      <c r="AC29" s="285" t="str">
        <f>IF(AND('Riesgos de gestión'!$Y$29="Media",'Riesgos de gestión'!$AA$29="Mayor"),CONCATENATE("R4C",'Riesgos de gestión'!$O$29),"")</f>
        <v/>
      </c>
      <c r="AD29" s="285" t="str">
        <f>IF(AND('Riesgos de gestión'!$Y$30="Media",'Riesgos de gestión'!$AA$30="Mayor"),CONCATENATE("R4C",'Riesgos de gestión'!$O$30),"")</f>
        <v/>
      </c>
      <c r="AE29" s="285" t="str">
        <f>IF(AND('Riesgos de gestión'!$Y$31="Media",'Riesgos de gestión'!$AA$31="Mayor"),CONCATENATE("R4C",'Riesgos de gestión'!$O$31),"")</f>
        <v/>
      </c>
      <c r="AF29" s="285" t="str">
        <f>IF(AND('Riesgos de gestión'!$Y$32="Media",'Riesgos de gestión'!$AA$32="Mayor"),CONCATENATE("R4C",'Riesgos de gestión'!$O$32),"")</f>
        <v/>
      </c>
      <c r="AG29" s="286" t="str">
        <f>IF(AND('Riesgos de gestión'!$Y$33="Media",'Riesgos de gestión'!$AA$33="Mayor"),CONCATENATE("R4C",'Riesgos de gestión'!$O$33),"")</f>
        <v/>
      </c>
      <c r="AH29" s="287" t="str">
        <f>IF(AND('Riesgos de gestión'!$Y$28="Media",'Riesgos de gestión'!$AA$28="Catastrófico"),CONCATENATE("R4C",'Riesgos de gestión'!$O$28),"")</f>
        <v/>
      </c>
      <c r="AI29" s="288" t="str">
        <f>IF(AND('Riesgos de gestión'!$Y$29="Media",'Riesgos de gestión'!$AA$29="Catastrófico"),CONCATENATE("R4C",'Riesgos de gestión'!$O$29),"")</f>
        <v/>
      </c>
      <c r="AJ29" s="288" t="str">
        <f>IF(AND('Riesgos de gestión'!$Y$30="Media",'Riesgos de gestión'!$AA$30="Catastrófico"),CONCATENATE("R4C",'Riesgos de gestión'!$O$30),"")</f>
        <v/>
      </c>
      <c r="AK29" s="288" t="str">
        <f>IF(AND('Riesgos de gestión'!$Y$31="Media",'Riesgos de gestión'!$AA$31="Catastrófico"),CONCATENATE("R4C",'Riesgos de gestión'!$O$31),"")</f>
        <v/>
      </c>
      <c r="AL29" s="288" t="str">
        <f>IF(AND('Riesgos de gestión'!$Y$32="Media",'Riesgos de gestión'!$AA$32="Catastrófico"),CONCATENATE("R4C",'Riesgos de gestión'!$O$32),"")</f>
        <v/>
      </c>
      <c r="AM29" s="289" t="str">
        <f>IF(AND('Riesgos de gestión'!$Y$33="Media",'Riesgos de gestión'!$AA$33="Catastrófico"),CONCATENATE("R4C",'Riesgos de gestión'!$O$33),"")</f>
        <v/>
      </c>
      <c r="AN29" s="28"/>
      <c r="AO29" s="673"/>
      <c r="AP29" s="383"/>
      <c r="AQ29" s="383"/>
      <c r="AR29" s="383"/>
      <c r="AS29" s="383"/>
      <c r="AT29" s="674"/>
      <c r="AU29" s="28"/>
      <c r="AV29" s="28"/>
      <c r="AW29" s="28"/>
      <c r="AX29" s="28"/>
      <c r="AY29" s="28"/>
      <c r="AZ29" s="28"/>
      <c r="BA29" s="28"/>
      <c r="BB29" s="28"/>
      <c r="BC29" s="28"/>
      <c r="BD29" s="28"/>
      <c r="BE29" s="28"/>
      <c r="BF29" s="28"/>
      <c r="BG29" s="28"/>
      <c r="BH29" s="28"/>
      <c r="BI29" s="28"/>
    </row>
    <row r="30" spans="1:61" ht="15" customHeight="1" x14ac:dyDescent="0.25">
      <c r="A30" s="28"/>
      <c r="B30" s="659"/>
      <c r="C30" s="383"/>
      <c r="D30" s="384"/>
      <c r="E30" s="382"/>
      <c r="F30" s="383"/>
      <c r="G30" s="383"/>
      <c r="H30" s="383"/>
      <c r="I30" s="384"/>
      <c r="J30" s="299" t="str">
        <f>IF(AND('Riesgos de gestión'!$Y$34="Media",'Riesgos de gestión'!$AA$34="Leve"),CONCATENATE("R5C",'Riesgos de gestión'!$O$34),"")</f>
        <v/>
      </c>
      <c r="K30" s="300" t="str">
        <f>IF(AND('Riesgos de gestión'!$Y$35="Media",'Riesgos de gestión'!$AA$35="Leve"),CONCATENATE("R5C",'Riesgos de gestión'!$O$35),"")</f>
        <v/>
      </c>
      <c r="L30" s="300" t="str">
        <f>IF(AND('Riesgos de gestión'!$Y$36="Media",'Riesgos de gestión'!$AA$36="Leve"),CONCATENATE("R5C",'Riesgos de gestión'!$O$36),"")</f>
        <v/>
      </c>
      <c r="M30" s="300" t="str">
        <f>IF(AND('Riesgos de gestión'!$Y$37="Media",'Riesgos de gestión'!$AA$37="Leve"),CONCATENATE("R5C",'Riesgos de gestión'!$O$37),"")</f>
        <v/>
      </c>
      <c r="N30" s="300" t="str">
        <f>IF(AND('Riesgos de gestión'!$Y$38="Media",'Riesgos de gestión'!$AA$38="Leve"),CONCATENATE("R5C",'Riesgos de gestión'!$O$38),"")</f>
        <v/>
      </c>
      <c r="O30" s="301" t="str">
        <f>IF(AND('Riesgos de gestión'!$Y$39="Media",'Riesgos de gestión'!$AA$39="Leve"),CONCATENATE("R5C",'Riesgos de gestión'!$O$39),"")</f>
        <v/>
      </c>
      <c r="P30" s="299" t="str">
        <f>IF(AND('Riesgos de gestión'!$Y$34="Media",'Riesgos de gestión'!$AA$34="Menor"),CONCATENATE("R5C",'Riesgos de gestión'!$O$34),"")</f>
        <v/>
      </c>
      <c r="Q30" s="300" t="str">
        <f>IF(AND('Riesgos de gestión'!$Y$35="Media",'Riesgos de gestión'!$AA$35="Menor"),CONCATENATE("R5C",'Riesgos de gestión'!$O$35),"")</f>
        <v/>
      </c>
      <c r="R30" s="300" t="str">
        <f>IF(AND('Riesgos de gestión'!$Y$36="Media",'Riesgos de gestión'!$AA$36="Menor"),CONCATENATE("R5C",'Riesgos de gestión'!$O$36),"")</f>
        <v/>
      </c>
      <c r="S30" s="300" t="str">
        <f>IF(AND('Riesgos de gestión'!$Y$37="Media",'Riesgos de gestión'!$AA$37="Menor"),CONCATENATE("R5C",'Riesgos de gestión'!$O$37),"")</f>
        <v/>
      </c>
      <c r="T30" s="300" t="str">
        <f>IF(AND('Riesgos de gestión'!$Y$38="Media",'Riesgos de gestión'!$AA$38="Menor"),CONCATENATE("R5C",'Riesgos de gestión'!$O$38),"")</f>
        <v/>
      </c>
      <c r="U30" s="301" t="str">
        <f>IF(AND('Riesgos de gestión'!$Y$39="Media",'Riesgos de gestión'!$AA$39="Menor"),CONCATENATE("R5C",'Riesgos de gestión'!$O$39),"")</f>
        <v/>
      </c>
      <c r="V30" s="299" t="str">
        <f>IF(AND('Riesgos de gestión'!$Y$34="Media",'Riesgos de gestión'!$AA$34="Moderado"),CONCATENATE("R5C",'Riesgos de gestión'!$O$34),"")</f>
        <v/>
      </c>
      <c r="W30" s="300" t="str">
        <f>IF(AND('Riesgos de gestión'!$Y$35="Media",'Riesgos de gestión'!$AA$35="Moderado"),CONCATENATE("R5C",'Riesgos de gestión'!$O$35),"")</f>
        <v/>
      </c>
      <c r="X30" s="300" t="str">
        <f>IF(AND('Riesgos de gestión'!$Y$36="Media",'Riesgos de gestión'!$AA$36="Moderado"),CONCATENATE("R5C",'Riesgos de gestión'!$O$36),"")</f>
        <v/>
      </c>
      <c r="Y30" s="300" t="str">
        <f>IF(AND('Riesgos de gestión'!$Y$37="Media",'Riesgos de gestión'!$AA$37="Moderado"),CONCATENATE("R5C",'Riesgos de gestión'!$O$37),"")</f>
        <v/>
      </c>
      <c r="Z30" s="300" t="str">
        <f>IF(AND('Riesgos de gestión'!$Y$38="Media",'Riesgos de gestión'!$AA$38="Moderado"),CONCATENATE("R5C",'Riesgos de gestión'!$O$38),"")</f>
        <v/>
      </c>
      <c r="AA30" s="301" t="str">
        <f>IF(AND('Riesgos de gestión'!$Y$39="Media",'Riesgos de gestión'!$AA$39="Moderado"),CONCATENATE("R5C",'Riesgos de gestión'!$O$39),"")</f>
        <v/>
      </c>
      <c r="AB30" s="284" t="str">
        <f>IF(AND('Riesgos de gestión'!$Y$34="Media",'Riesgos de gestión'!$AA$34="Mayor"),CONCATENATE("R5C",'Riesgos de gestión'!$O$34),"")</f>
        <v/>
      </c>
      <c r="AC30" s="285" t="str">
        <f>IF(AND('Riesgos de gestión'!$Y$35="Media",'Riesgos de gestión'!$AA$35="Mayor"),CONCATENATE("R5C",'Riesgos de gestión'!$O$35),"")</f>
        <v/>
      </c>
      <c r="AD30" s="285" t="str">
        <f>IF(AND('Riesgos de gestión'!$Y$36="Media",'Riesgos de gestión'!$AA$36="Mayor"),CONCATENATE("R5C",'Riesgos de gestión'!$O$36),"")</f>
        <v/>
      </c>
      <c r="AE30" s="285" t="str">
        <f>IF(AND('Riesgos de gestión'!$Y$37="Media",'Riesgos de gestión'!$AA$37="Mayor"),CONCATENATE("R5C",'Riesgos de gestión'!$O$37),"")</f>
        <v/>
      </c>
      <c r="AF30" s="285" t="str">
        <f>IF(AND('Riesgos de gestión'!$Y$38="Media",'Riesgos de gestión'!$AA$38="Mayor"),CONCATENATE("R5C",'Riesgos de gestión'!$O$38),"")</f>
        <v/>
      </c>
      <c r="AG30" s="286" t="str">
        <f>IF(AND('Riesgos de gestión'!$Y$39="Media",'Riesgos de gestión'!$AA$39="Mayor"),CONCATENATE("R5C",'Riesgos de gestión'!$O$39),"")</f>
        <v/>
      </c>
      <c r="AH30" s="287" t="str">
        <f>IF(AND('Riesgos de gestión'!$Y$34="Media",'Riesgos de gestión'!$AA$34="Catastrófico"),CONCATENATE("R5C",'Riesgos de gestión'!$O$34),"")</f>
        <v/>
      </c>
      <c r="AI30" s="288" t="str">
        <f>IF(AND('Riesgos de gestión'!$Y$35="Media",'Riesgos de gestión'!$AA$35="Catastrófico"),CONCATENATE("R5C",'Riesgos de gestión'!$O$35),"")</f>
        <v/>
      </c>
      <c r="AJ30" s="288" t="str">
        <f>IF(AND('Riesgos de gestión'!$Y$36="Media",'Riesgos de gestión'!$AA$36="Catastrófico"),CONCATENATE("R5C",'Riesgos de gestión'!$O$36),"")</f>
        <v/>
      </c>
      <c r="AK30" s="288" t="str">
        <f>IF(AND('Riesgos de gestión'!$Y$37="Media",'Riesgos de gestión'!$AA$37="Catastrófico"),CONCATENATE("R5C",'Riesgos de gestión'!$O$37),"")</f>
        <v/>
      </c>
      <c r="AL30" s="288" t="str">
        <f>IF(AND('Riesgos de gestión'!$Y$38="Media",'Riesgos de gestión'!$AA$38="Catastrófico"),CONCATENATE("R5C",'Riesgos de gestión'!$O$38),"")</f>
        <v/>
      </c>
      <c r="AM30" s="289" t="str">
        <f>IF(AND('Riesgos de gestión'!$Y$39="Media",'Riesgos de gestión'!$AA$39="Catastrófico"),CONCATENATE("R5C",'Riesgos de gestión'!$O$39),"")</f>
        <v/>
      </c>
      <c r="AN30" s="28"/>
      <c r="AO30" s="673"/>
      <c r="AP30" s="383"/>
      <c r="AQ30" s="383"/>
      <c r="AR30" s="383"/>
      <c r="AS30" s="383"/>
      <c r="AT30" s="674"/>
      <c r="AU30" s="28"/>
      <c r="AV30" s="28"/>
      <c r="AW30" s="28"/>
      <c r="AX30" s="28"/>
      <c r="AY30" s="28"/>
      <c r="AZ30" s="28"/>
      <c r="BA30" s="28"/>
      <c r="BB30" s="28"/>
      <c r="BC30" s="28"/>
      <c r="BD30" s="28"/>
      <c r="BE30" s="28"/>
      <c r="BF30" s="28"/>
      <c r="BG30" s="28"/>
      <c r="BH30" s="28"/>
      <c r="BI30" s="28"/>
    </row>
    <row r="31" spans="1:61" ht="15" customHeight="1" x14ac:dyDescent="0.25">
      <c r="A31" s="28"/>
      <c r="B31" s="659"/>
      <c r="C31" s="383"/>
      <c r="D31" s="384"/>
      <c r="E31" s="382"/>
      <c r="F31" s="383"/>
      <c r="G31" s="383"/>
      <c r="H31" s="383"/>
      <c r="I31" s="384"/>
      <c r="J31" s="299" t="str">
        <f>IF(AND('Riesgos de gestión'!$Y$40="Media",'Riesgos de gestión'!$AA$40="Leve"),CONCATENATE("R6C",'Riesgos de gestión'!$O$40),"")</f>
        <v/>
      </c>
      <c r="K31" s="300" t="str">
        <f>IF(AND('Riesgos de gestión'!$Y$41="Media",'Riesgos de gestión'!$AA$41="Leve"),CONCATENATE("R6C",'Riesgos de gestión'!$O$41),"")</f>
        <v/>
      </c>
      <c r="L31" s="300" t="str">
        <f>IF(AND('Riesgos de gestión'!$Y$42="Media",'Riesgos de gestión'!$AA$42="Leve"),CONCATENATE("R6C",'Riesgos de gestión'!$O$42),"")</f>
        <v/>
      </c>
      <c r="M31" s="300" t="str">
        <f>IF(AND('Riesgos de gestión'!$Y$43="Media",'Riesgos de gestión'!$AA$43="Leve"),CONCATENATE("R6C",'Riesgos de gestión'!$O$43),"")</f>
        <v/>
      </c>
      <c r="N31" s="300" t="str">
        <f>IF(AND('Riesgos de gestión'!$Y$44="Media",'Riesgos de gestión'!$AA$44="Leve"),CONCATENATE("R6C",'Riesgos de gestión'!$O$44),"")</f>
        <v/>
      </c>
      <c r="O31" s="301" t="str">
        <f>IF(AND('Riesgos de gestión'!$Y$45="Media",'Riesgos de gestión'!$AA$45="Leve"),CONCATENATE("R6C",'Riesgos de gestión'!$O$45),"")</f>
        <v/>
      </c>
      <c r="P31" s="299" t="str">
        <f>IF(AND('Riesgos de gestión'!$Y$40="Media",'Riesgos de gestión'!$AA$40="Menor"),CONCATENATE("R6C",'Riesgos de gestión'!$O$40),"")</f>
        <v/>
      </c>
      <c r="Q31" s="300" t="str">
        <f>IF(AND('Riesgos de gestión'!$Y$41="Media",'Riesgos de gestión'!$AA$41="Menor"),CONCATENATE("R6C",'Riesgos de gestión'!$O$41),"")</f>
        <v/>
      </c>
      <c r="R31" s="300" t="str">
        <f>IF(AND('Riesgos de gestión'!$Y$42="Media",'Riesgos de gestión'!$AA$42="Menor"),CONCATENATE("R6C",'Riesgos de gestión'!$O$42),"")</f>
        <v/>
      </c>
      <c r="S31" s="300" t="str">
        <f>IF(AND('Riesgos de gestión'!$Y$43="Media",'Riesgos de gestión'!$AA$43="Menor"),CONCATENATE("R6C",'Riesgos de gestión'!$O$43),"")</f>
        <v/>
      </c>
      <c r="T31" s="300" t="str">
        <f>IF(AND('Riesgos de gestión'!$Y$44="Media",'Riesgos de gestión'!$AA$44="Menor"),CONCATENATE("R6C",'Riesgos de gestión'!$O$44),"")</f>
        <v/>
      </c>
      <c r="U31" s="301" t="str">
        <f>IF(AND('Riesgos de gestión'!$Y$45="Media",'Riesgos de gestión'!$AA$45="Menor"),CONCATENATE("R6C",'Riesgos de gestión'!$O$45),"")</f>
        <v/>
      </c>
      <c r="V31" s="299" t="str">
        <f>IF(AND('Riesgos de gestión'!$Y$40="Media",'Riesgos de gestión'!$AA$40="Moderado"),CONCATENATE("R6C",'Riesgos de gestión'!$O$40),"")</f>
        <v/>
      </c>
      <c r="W31" s="300" t="str">
        <f>IF(AND('Riesgos de gestión'!$Y$41="Media",'Riesgos de gestión'!$AA$41="Moderado"),CONCATENATE("R6C",'Riesgos de gestión'!$O$41),"")</f>
        <v/>
      </c>
      <c r="X31" s="300" t="str">
        <f>IF(AND('Riesgos de gestión'!$Y$42="Media",'Riesgos de gestión'!$AA$42="Moderado"),CONCATENATE("R6C",'Riesgos de gestión'!$O$42),"")</f>
        <v/>
      </c>
      <c r="Y31" s="300" t="str">
        <f>IF(AND('Riesgos de gestión'!$Y$43="Media",'Riesgos de gestión'!$AA$43="Moderado"),CONCATENATE("R6C",'Riesgos de gestión'!$O$43),"")</f>
        <v/>
      </c>
      <c r="Z31" s="300" t="str">
        <f>IF(AND('Riesgos de gestión'!$Y$44="Media",'Riesgos de gestión'!$AA$44="Moderado"),CONCATENATE("R6C",'Riesgos de gestión'!$O$44),"")</f>
        <v/>
      </c>
      <c r="AA31" s="301" t="str">
        <f>IF(AND('Riesgos de gestión'!$Y$45="Media",'Riesgos de gestión'!$AA$45="Moderado"),CONCATENATE("R6C",'Riesgos de gestión'!$O$45),"")</f>
        <v/>
      </c>
      <c r="AB31" s="284" t="str">
        <f>IF(AND('Riesgos de gestión'!$Y$40="Media",'Riesgos de gestión'!$AA$40="Mayor"),CONCATENATE("R6C",'Riesgos de gestión'!$O$40),"")</f>
        <v/>
      </c>
      <c r="AC31" s="285" t="str">
        <f>IF(AND('Riesgos de gestión'!$Y$41="Media",'Riesgos de gestión'!$AA$41="Mayor"),CONCATENATE("R6C",'Riesgos de gestión'!$O$41),"")</f>
        <v/>
      </c>
      <c r="AD31" s="285" t="str">
        <f>IF(AND('Riesgos de gestión'!$Y$42="Media",'Riesgos de gestión'!$AA$42="Mayor"),CONCATENATE("R6C",'Riesgos de gestión'!$O$42),"")</f>
        <v/>
      </c>
      <c r="AE31" s="285" t="str">
        <f>IF(AND('Riesgos de gestión'!$Y$43="Media",'Riesgos de gestión'!$AA$43="Mayor"),CONCATENATE("R6C",'Riesgos de gestión'!$O$43),"")</f>
        <v/>
      </c>
      <c r="AF31" s="285" t="str">
        <f>IF(AND('Riesgos de gestión'!$Y$44="Media",'Riesgos de gestión'!$AA$44="Mayor"),CONCATENATE("R6C",'Riesgos de gestión'!$O$44),"")</f>
        <v/>
      </c>
      <c r="AG31" s="286" t="str">
        <f>IF(AND('Riesgos de gestión'!$Y$45="Media",'Riesgos de gestión'!$AA$45="Mayor"),CONCATENATE("R6C",'Riesgos de gestión'!$O$45),"")</f>
        <v/>
      </c>
      <c r="AH31" s="287" t="str">
        <f>IF(AND('Riesgos de gestión'!$Y$40="Media",'Riesgos de gestión'!$AA$40="Catastrófico"),CONCATENATE("R6C",'Riesgos de gestión'!$O$40),"")</f>
        <v/>
      </c>
      <c r="AI31" s="288" t="str">
        <f>IF(AND('Riesgos de gestión'!$Y$41="Media",'Riesgos de gestión'!$AA$41="Catastrófico"),CONCATENATE("R6C",'Riesgos de gestión'!$O$41),"")</f>
        <v/>
      </c>
      <c r="AJ31" s="288" t="str">
        <f>IF(AND('Riesgos de gestión'!$Y$42="Media",'Riesgos de gestión'!$AA$42="Catastrófico"),CONCATENATE("R6C",'Riesgos de gestión'!$O$42),"")</f>
        <v/>
      </c>
      <c r="AK31" s="288" t="str">
        <f>IF(AND('Riesgos de gestión'!$Y$43="Media",'Riesgos de gestión'!$AA$43="Catastrófico"),CONCATENATE("R6C",'Riesgos de gestión'!$O$43),"")</f>
        <v/>
      </c>
      <c r="AL31" s="288" t="str">
        <f>IF(AND('Riesgos de gestión'!$Y$44="Media",'Riesgos de gestión'!$AA$44="Catastrófico"),CONCATENATE("R6C",'Riesgos de gestión'!$O$44),"")</f>
        <v/>
      </c>
      <c r="AM31" s="289" t="str">
        <f>IF(AND('Riesgos de gestión'!$Y$45="Media",'Riesgos de gestión'!$AA$45="Catastrófico"),CONCATENATE("R6C",'Riesgos de gestión'!$O$45),"")</f>
        <v/>
      </c>
      <c r="AN31" s="28"/>
      <c r="AO31" s="673"/>
      <c r="AP31" s="383"/>
      <c r="AQ31" s="383"/>
      <c r="AR31" s="383"/>
      <c r="AS31" s="383"/>
      <c r="AT31" s="674"/>
      <c r="AU31" s="28"/>
      <c r="AV31" s="28"/>
      <c r="AW31" s="28"/>
      <c r="AX31" s="28"/>
      <c r="AY31" s="28"/>
      <c r="AZ31" s="28"/>
      <c r="BA31" s="28"/>
      <c r="BB31" s="28"/>
      <c r="BC31" s="28"/>
      <c r="BD31" s="28"/>
      <c r="BE31" s="28"/>
      <c r="BF31" s="28"/>
      <c r="BG31" s="28"/>
      <c r="BH31" s="28"/>
      <c r="BI31" s="28"/>
    </row>
    <row r="32" spans="1:61" ht="15" customHeight="1" x14ac:dyDescent="0.25">
      <c r="A32" s="28"/>
      <c r="B32" s="659"/>
      <c r="C32" s="383"/>
      <c r="D32" s="384"/>
      <c r="E32" s="382"/>
      <c r="F32" s="383"/>
      <c r="G32" s="383"/>
      <c r="H32" s="383"/>
      <c r="I32" s="384"/>
      <c r="J32" s="299" t="str">
        <f>IF(AND('Riesgos de gestión'!$Y$46="Media",'Riesgos de gestión'!$AA$46="Leve"),CONCATENATE("R7C",'Riesgos de gestión'!$O$46),"")</f>
        <v/>
      </c>
      <c r="K32" s="300" t="str">
        <f>IF(AND('Riesgos de gestión'!$Y$47="Media",'Riesgos de gestión'!$AA$47="Leve"),CONCATENATE("R7C",'Riesgos de gestión'!$O$47),"")</f>
        <v/>
      </c>
      <c r="L32" s="300" t="str">
        <f>IF(AND('Riesgos de gestión'!$Y$48="Media",'Riesgos de gestión'!$AA$48="Leve"),CONCATENATE("R7C",'Riesgos de gestión'!$O$48),"")</f>
        <v/>
      </c>
      <c r="M32" s="300" t="str">
        <f>IF(AND('Riesgos de gestión'!$Y$49="Media",'Riesgos de gestión'!$AA$49="Leve"),CONCATENATE("R7C",'Riesgos de gestión'!$O$49),"")</f>
        <v/>
      </c>
      <c r="N32" s="300" t="str">
        <f>IF(AND('Riesgos de gestión'!$Y$50="Media",'Riesgos de gestión'!$AA$50="Leve"),CONCATENATE("R7C",'Riesgos de gestión'!$O$50),"")</f>
        <v/>
      </c>
      <c r="O32" s="301" t="str">
        <f>IF(AND('Riesgos de gestión'!$Y$51="Media",'Riesgos de gestión'!$AA$51="Leve"),CONCATENATE("R7C",'Riesgos de gestión'!$O$51),"")</f>
        <v/>
      </c>
      <c r="P32" s="299" t="str">
        <f>IF(AND('Riesgos de gestión'!$Y$46="Media",'Riesgos de gestión'!$AA$46="Menor"),CONCATENATE("R7C",'Riesgos de gestión'!$O$46),"")</f>
        <v/>
      </c>
      <c r="Q32" s="300" t="str">
        <f>IF(AND('Riesgos de gestión'!$Y$47="Media",'Riesgos de gestión'!$AA$47="Menor"),CONCATENATE("R7C",'Riesgos de gestión'!$O$47),"")</f>
        <v/>
      </c>
      <c r="R32" s="300" t="str">
        <f>IF(AND('Riesgos de gestión'!$Y$48="Media",'Riesgos de gestión'!$AA$48="Menor"),CONCATENATE("R7C",'Riesgos de gestión'!$O$48),"")</f>
        <v/>
      </c>
      <c r="S32" s="300" t="str">
        <f>IF(AND('Riesgos de gestión'!$Y$49="Media",'Riesgos de gestión'!$AA$49="Menor"),CONCATENATE("R7C",'Riesgos de gestión'!$O$49),"")</f>
        <v/>
      </c>
      <c r="T32" s="300" t="str">
        <f>IF(AND('Riesgos de gestión'!$Y$50="Media",'Riesgos de gestión'!$AA$50="Menor"),CONCATENATE("R7C",'Riesgos de gestión'!$O$50),"")</f>
        <v/>
      </c>
      <c r="U32" s="301" t="str">
        <f>IF(AND('Riesgos de gestión'!$Y$51="Media",'Riesgos de gestión'!$AA$51="Menor"),CONCATENATE("R7C",'Riesgos de gestión'!$O$51),"")</f>
        <v/>
      </c>
      <c r="V32" s="299" t="str">
        <f>IF(AND('Riesgos de gestión'!$Y$46="Media",'Riesgos de gestión'!$AA$46="Moderado"),CONCATENATE("R7C",'Riesgos de gestión'!$O$46),"")</f>
        <v/>
      </c>
      <c r="W32" s="300" t="str">
        <f>IF(AND('Riesgos de gestión'!$Y$47="Media",'Riesgos de gestión'!$AA$47="Moderado"),CONCATENATE("R7C",'Riesgos de gestión'!$O$47),"")</f>
        <v/>
      </c>
      <c r="X32" s="300" t="str">
        <f>IF(AND('Riesgos de gestión'!$Y$48="Media",'Riesgos de gestión'!$AA$48="Moderado"),CONCATENATE("R7C",'Riesgos de gestión'!$O$48),"")</f>
        <v/>
      </c>
      <c r="Y32" s="300" t="str">
        <f>IF(AND('Riesgos de gestión'!$Y$49="Media",'Riesgos de gestión'!$AA$49="Moderado"),CONCATENATE("R7C",'Riesgos de gestión'!$O$49),"")</f>
        <v/>
      </c>
      <c r="Z32" s="300" t="str">
        <f>IF(AND('Riesgos de gestión'!$Y$50="Media",'Riesgos de gestión'!$AA$50="Moderado"),CONCATENATE("R7C",'Riesgos de gestión'!$O$50),"")</f>
        <v/>
      </c>
      <c r="AA32" s="301" t="str">
        <f>IF(AND('Riesgos de gestión'!$Y$51="Media",'Riesgos de gestión'!$AA$51="Moderado"),CONCATENATE("R7C",'Riesgos de gestión'!$O$51),"")</f>
        <v/>
      </c>
      <c r="AB32" s="284" t="str">
        <f>IF(AND('Riesgos de gestión'!$Y$46="Media",'Riesgos de gestión'!$AA$46="Mayor"),CONCATENATE("R7C",'Riesgos de gestión'!$O$46),"")</f>
        <v/>
      </c>
      <c r="AC32" s="285" t="str">
        <f>IF(AND('Riesgos de gestión'!$Y$47="Media",'Riesgos de gestión'!$AA$47="Mayor"),CONCATENATE("R7C",'Riesgos de gestión'!$O$47),"")</f>
        <v/>
      </c>
      <c r="AD32" s="285" t="str">
        <f>IF(AND('Riesgos de gestión'!$Y$48="Media",'Riesgos de gestión'!$AA$48="Mayor"),CONCATENATE("R7C",'Riesgos de gestión'!$O$48),"")</f>
        <v/>
      </c>
      <c r="AE32" s="285" t="str">
        <f>IF(AND('Riesgos de gestión'!$Y$49="Media",'Riesgos de gestión'!$AA$49="Mayor"),CONCATENATE("R7C",'Riesgos de gestión'!$O$49),"")</f>
        <v/>
      </c>
      <c r="AF32" s="285" t="str">
        <f>IF(AND('Riesgos de gestión'!$Y$50="Media",'Riesgos de gestión'!$AA$50="Mayor"),CONCATENATE("R7C",'Riesgos de gestión'!$O$50),"")</f>
        <v/>
      </c>
      <c r="AG32" s="286" t="str">
        <f>IF(AND('Riesgos de gestión'!$Y$51="Media",'Riesgos de gestión'!$AA$51="Mayor"),CONCATENATE("R7C",'Riesgos de gestión'!$O$51),"")</f>
        <v/>
      </c>
      <c r="AH32" s="287" t="str">
        <f>IF(AND('Riesgos de gestión'!$Y$46="Media",'Riesgos de gestión'!$AA$46="Catastrófico"),CONCATENATE("R7C",'Riesgos de gestión'!$O$46),"")</f>
        <v/>
      </c>
      <c r="AI32" s="288" t="str">
        <f>IF(AND('Riesgos de gestión'!$Y$47="Media",'Riesgos de gestión'!$AA$47="Catastrófico"),CONCATENATE("R7C",'Riesgos de gestión'!$O$47),"")</f>
        <v/>
      </c>
      <c r="AJ32" s="288" t="str">
        <f>IF(AND('Riesgos de gestión'!$Y$48="Media",'Riesgos de gestión'!$AA$48="Catastrófico"),CONCATENATE("R7C",'Riesgos de gestión'!$O$48),"")</f>
        <v/>
      </c>
      <c r="AK32" s="288" t="str">
        <f>IF(AND('Riesgos de gestión'!$Y$49="Media",'Riesgos de gestión'!$AA$49="Catastrófico"),CONCATENATE("R7C",'Riesgos de gestión'!$O$49),"")</f>
        <v/>
      </c>
      <c r="AL32" s="288" t="str">
        <f>IF(AND('Riesgos de gestión'!$Y$50="Media",'Riesgos de gestión'!$AA$50="Catastrófico"),CONCATENATE("R7C",'Riesgos de gestión'!$O$50),"")</f>
        <v/>
      </c>
      <c r="AM32" s="289" t="str">
        <f>IF(AND('Riesgos de gestión'!$Y$51="Media",'Riesgos de gestión'!$AA$51="Catastrófico"),CONCATENATE("R7C",'Riesgos de gestión'!$O$51),"")</f>
        <v/>
      </c>
      <c r="AN32" s="28"/>
      <c r="AO32" s="673"/>
      <c r="AP32" s="383"/>
      <c r="AQ32" s="383"/>
      <c r="AR32" s="383"/>
      <c r="AS32" s="383"/>
      <c r="AT32" s="674"/>
      <c r="AU32" s="28"/>
      <c r="AV32" s="28"/>
      <c r="AW32" s="28"/>
      <c r="AX32" s="28"/>
      <c r="AY32" s="28"/>
      <c r="AZ32" s="28"/>
      <c r="BA32" s="28"/>
      <c r="BB32" s="28"/>
      <c r="BC32" s="28"/>
      <c r="BD32" s="28"/>
      <c r="BE32" s="28"/>
      <c r="BF32" s="28"/>
      <c r="BG32" s="28"/>
      <c r="BH32" s="28"/>
      <c r="BI32" s="28"/>
    </row>
    <row r="33" spans="1:61" ht="15" customHeight="1" x14ac:dyDescent="0.25">
      <c r="A33" s="28"/>
      <c r="B33" s="659"/>
      <c r="C33" s="383"/>
      <c r="D33" s="384"/>
      <c r="E33" s="382"/>
      <c r="F33" s="383"/>
      <c r="G33" s="383"/>
      <c r="H33" s="383"/>
      <c r="I33" s="384"/>
      <c r="J33" s="299" t="str">
        <f>IF(AND('Riesgos de gestión'!$Y$52="Media",'Riesgos de gestión'!$AA$52="Leve"),CONCATENATE("R8C",'Riesgos de gestión'!$O$52),"")</f>
        <v/>
      </c>
      <c r="K33" s="300" t="str">
        <f>IF(AND('Riesgos de gestión'!$Y$53="Media",'Riesgos de gestión'!$AA$53="Leve"),CONCATENATE("R8C",'Riesgos de gestión'!$O$53),"")</f>
        <v/>
      </c>
      <c r="L33" s="300" t="str">
        <f>IF(AND('Riesgos de gestión'!$Y$54="Media",'Riesgos de gestión'!$AA$54="Leve"),CONCATENATE("R8C",'Riesgos de gestión'!$O$54),"")</f>
        <v/>
      </c>
      <c r="M33" s="300" t="str">
        <f>IF(AND('Riesgos de gestión'!$Y$55="Media",'Riesgos de gestión'!$AA$55="Leve"),CONCATENATE("R8C",'Riesgos de gestión'!$O$55),"")</f>
        <v/>
      </c>
      <c r="N33" s="300" t="str">
        <f>IF(AND('Riesgos de gestión'!$Y$56="Media",'Riesgos de gestión'!$AA$56="Leve"),CONCATENATE("R8C",'Riesgos de gestión'!$O$56),"")</f>
        <v/>
      </c>
      <c r="O33" s="301" t="str">
        <f>IF(AND('Riesgos de gestión'!$Y$57="Media",'Riesgos de gestión'!$AA$57="Leve"),CONCATENATE("R8C",'Riesgos de gestión'!$O$57),"")</f>
        <v/>
      </c>
      <c r="P33" s="299" t="str">
        <f>IF(AND('Riesgos de gestión'!$Y$52="Media",'Riesgos de gestión'!$AA$52="Menor"),CONCATENATE("R8C",'Riesgos de gestión'!$O$52),"")</f>
        <v/>
      </c>
      <c r="Q33" s="300" t="str">
        <f>IF(AND('Riesgos de gestión'!$Y$53="Media",'Riesgos de gestión'!$AA$53="Menor"),CONCATENATE("R8C",'Riesgos de gestión'!$O$53),"")</f>
        <v/>
      </c>
      <c r="R33" s="300" t="str">
        <f>IF(AND('Riesgos de gestión'!$Y$54="Media",'Riesgos de gestión'!$AA$54="Menor"),CONCATENATE("R8C",'Riesgos de gestión'!$O$54),"")</f>
        <v/>
      </c>
      <c r="S33" s="300" t="str">
        <f>IF(AND('Riesgos de gestión'!$Y$55="Media",'Riesgos de gestión'!$AA$55="Menor"),CONCATENATE("R8C",'Riesgos de gestión'!$O$55),"")</f>
        <v/>
      </c>
      <c r="T33" s="300" t="str">
        <f>IF(AND('Riesgos de gestión'!$Y$56="Media",'Riesgos de gestión'!$AA$56="Menor"),CONCATENATE("R8C",'Riesgos de gestión'!$O$56),"")</f>
        <v/>
      </c>
      <c r="U33" s="301" t="str">
        <f>IF(AND('Riesgos de gestión'!$Y$57="Media",'Riesgos de gestión'!$AA$57="Menor"),CONCATENATE("R8C",'Riesgos de gestión'!$O$57),"")</f>
        <v/>
      </c>
      <c r="V33" s="299" t="str">
        <f>IF(AND('Riesgos de gestión'!$Y$52="Media",'Riesgos de gestión'!$AA$52="Moderado"),CONCATENATE("R8C",'Riesgos de gestión'!$O$52),"")</f>
        <v/>
      </c>
      <c r="W33" s="300" t="str">
        <f>IF(AND('Riesgos de gestión'!$Y$53="Media",'Riesgos de gestión'!$AA$53="Moderado"),CONCATENATE("R8C",'Riesgos de gestión'!$O$53),"")</f>
        <v/>
      </c>
      <c r="X33" s="300" t="str">
        <f>IF(AND('Riesgos de gestión'!$Y$54="Media",'Riesgos de gestión'!$AA$54="Moderado"),CONCATENATE("R8C",'Riesgos de gestión'!$O$54),"")</f>
        <v/>
      </c>
      <c r="Y33" s="300" t="str">
        <f>IF(AND('Riesgos de gestión'!$Y$55="Media",'Riesgos de gestión'!$AA$55="Moderado"),CONCATENATE("R8C",'Riesgos de gestión'!$O$55),"")</f>
        <v/>
      </c>
      <c r="Z33" s="300" t="str">
        <f>IF(AND('Riesgos de gestión'!$Y$56="Media",'Riesgos de gestión'!$AA$56="Moderado"),CONCATENATE("R8C",'Riesgos de gestión'!$O$56),"")</f>
        <v/>
      </c>
      <c r="AA33" s="301" t="str">
        <f>IF(AND('Riesgos de gestión'!$Y$57="Media",'Riesgos de gestión'!$AA$57="Moderado"),CONCATENATE("R8C",'Riesgos de gestión'!$O$57),"")</f>
        <v/>
      </c>
      <c r="AB33" s="284" t="str">
        <f>IF(AND('Riesgos de gestión'!$Y$52="Media",'Riesgos de gestión'!$AA$52="Mayor"),CONCATENATE("R8C",'Riesgos de gestión'!$O$52),"")</f>
        <v/>
      </c>
      <c r="AC33" s="285" t="str">
        <f>IF(AND('Riesgos de gestión'!$Y$53="Media",'Riesgos de gestión'!$AA$53="Mayor"),CONCATENATE("R8C",'Riesgos de gestión'!$O$53),"")</f>
        <v/>
      </c>
      <c r="AD33" s="285" t="str">
        <f>IF(AND('Riesgos de gestión'!$Y$54="Media",'Riesgos de gestión'!$AA$54="Mayor"),CONCATENATE("R8C",'Riesgos de gestión'!$O$54),"")</f>
        <v/>
      </c>
      <c r="AE33" s="285" t="str">
        <f>IF(AND('Riesgos de gestión'!$Y$55="Media",'Riesgos de gestión'!$AA$55="Mayor"),CONCATENATE("R8C",'Riesgos de gestión'!$O$55),"")</f>
        <v/>
      </c>
      <c r="AF33" s="285" t="str">
        <f>IF(AND('Riesgos de gestión'!$Y$56="Media",'Riesgos de gestión'!$AA$56="Mayor"),CONCATENATE("R8C",'Riesgos de gestión'!$O$56),"")</f>
        <v/>
      </c>
      <c r="AG33" s="286" t="str">
        <f>IF(AND('Riesgos de gestión'!$Y$57="Media",'Riesgos de gestión'!$AA$57="Mayor"),CONCATENATE("R8C",'Riesgos de gestión'!$O$57),"")</f>
        <v/>
      </c>
      <c r="AH33" s="287" t="str">
        <f>IF(AND('Riesgos de gestión'!$Y$52="Media",'Riesgos de gestión'!$AA$52="Catastrófico"),CONCATENATE("R8C",'Riesgos de gestión'!$O$52),"")</f>
        <v/>
      </c>
      <c r="AI33" s="288" t="str">
        <f>IF(AND('Riesgos de gestión'!$Y$53="Media",'Riesgos de gestión'!$AA$53="Catastrófico"),CONCATENATE("R8C",'Riesgos de gestión'!$O$53),"")</f>
        <v/>
      </c>
      <c r="AJ33" s="288" t="str">
        <f>IF(AND('Riesgos de gestión'!$Y$54="Media",'Riesgos de gestión'!$AA$54="Catastrófico"),CONCATENATE("R8C",'Riesgos de gestión'!$O$54),"")</f>
        <v/>
      </c>
      <c r="AK33" s="288" t="str">
        <f>IF(AND('Riesgos de gestión'!$Y$55="Media",'Riesgos de gestión'!$AA$55="Catastrófico"),CONCATENATE("R8C",'Riesgos de gestión'!$O$55),"")</f>
        <v/>
      </c>
      <c r="AL33" s="288" t="str">
        <f>IF(AND('Riesgos de gestión'!$Y$56="Media",'Riesgos de gestión'!$AA$56="Catastrófico"),CONCATENATE("R8C",'Riesgos de gestión'!$O$56),"")</f>
        <v/>
      </c>
      <c r="AM33" s="289" t="str">
        <f>IF(AND('Riesgos de gestión'!$Y$57="Media",'Riesgos de gestión'!$AA$57="Catastrófico"),CONCATENATE("R8C",'Riesgos de gestión'!$O$57),"")</f>
        <v/>
      </c>
      <c r="AN33" s="28"/>
      <c r="AO33" s="673"/>
      <c r="AP33" s="383"/>
      <c r="AQ33" s="383"/>
      <c r="AR33" s="383"/>
      <c r="AS33" s="383"/>
      <c r="AT33" s="674"/>
      <c r="AU33" s="28"/>
      <c r="AV33" s="28"/>
      <c r="AW33" s="28"/>
      <c r="AX33" s="28"/>
      <c r="AY33" s="28"/>
      <c r="AZ33" s="28"/>
      <c r="BA33" s="28"/>
      <c r="BB33" s="28"/>
      <c r="BC33" s="28"/>
      <c r="BD33" s="28"/>
      <c r="BE33" s="28"/>
      <c r="BF33" s="28"/>
      <c r="BG33" s="28"/>
      <c r="BH33" s="28"/>
      <c r="BI33" s="28"/>
    </row>
    <row r="34" spans="1:61" ht="15" customHeight="1" x14ac:dyDescent="0.25">
      <c r="A34" s="28"/>
      <c r="B34" s="659"/>
      <c r="C34" s="383"/>
      <c r="D34" s="384"/>
      <c r="E34" s="382"/>
      <c r="F34" s="383"/>
      <c r="G34" s="383"/>
      <c r="H34" s="383"/>
      <c r="I34" s="384"/>
      <c r="J34" s="299" t="str">
        <f>IF(AND('Riesgos de gestión'!$Y$58="Media",'Riesgos de gestión'!$AA$58="Leve"),CONCATENATE("R9C",'Riesgos de gestión'!$O$58),"")</f>
        <v/>
      </c>
      <c r="K34" s="300" t="str">
        <f>IF(AND('Riesgos de gestión'!$Y$59="Media",'Riesgos de gestión'!$AA$59="Leve"),CONCATENATE("R9C",'Riesgos de gestión'!$O$59),"")</f>
        <v/>
      </c>
      <c r="L34" s="300" t="str">
        <f>IF(AND('Riesgos de gestión'!$Y$60="Media",'Riesgos de gestión'!$AA$60="Leve"),CONCATENATE("R9C",'Riesgos de gestión'!$O$60),"")</f>
        <v/>
      </c>
      <c r="M34" s="300" t="str">
        <f>IF(AND('Riesgos de gestión'!$Y$61="Media",'Riesgos de gestión'!$AA$61="Leve"),CONCATENATE("R9C",'Riesgos de gestión'!$O$61),"")</f>
        <v/>
      </c>
      <c r="N34" s="300" t="str">
        <f>IF(AND('Riesgos de gestión'!$Y$62="Media",'Riesgos de gestión'!$AA$62="Leve"),CONCATENATE("R9C",'Riesgos de gestión'!$O$62),"")</f>
        <v/>
      </c>
      <c r="O34" s="301" t="str">
        <f>IF(AND('Riesgos de gestión'!$Y$63="Media",'Riesgos de gestión'!$AA$63="Leve"),CONCATENATE("R9C",'Riesgos de gestión'!$O$63),"")</f>
        <v/>
      </c>
      <c r="P34" s="299" t="str">
        <f>IF(AND('Riesgos de gestión'!$Y$58="Media",'Riesgos de gestión'!$AA$58="Menor"),CONCATENATE("R9C",'Riesgos de gestión'!$O$58),"")</f>
        <v/>
      </c>
      <c r="Q34" s="300" t="str">
        <f>IF(AND('Riesgos de gestión'!$Y$59="Media",'Riesgos de gestión'!$AA$59="Menor"),CONCATENATE("R9C",'Riesgos de gestión'!$O$59),"")</f>
        <v/>
      </c>
      <c r="R34" s="300" t="str">
        <f>IF(AND('Riesgos de gestión'!$Y$60="Media",'Riesgos de gestión'!$AA$60="Menor"),CONCATENATE("R9C",'Riesgos de gestión'!$O$60),"")</f>
        <v/>
      </c>
      <c r="S34" s="300" t="str">
        <f>IF(AND('Riesgos de gestión'!$Y$61="Media",'Riesgos de gestión'!$AA$61="Menor"),CONCATENATE("R9C",'Riesgos de gestión'!$O$61),"")</f>
        <v/>
      </c>
      <c r="T34" s="300" t="str">
        <f>IF(AND('Riesgos de gestión'!$Y$62="Media",'Riesgos de gestión'!$AA$62="Menor"),CONCATENATE("R9C",'Riesgos de gestión'!$O$62),"")</f>
        <v/>
      </c>
      <c r="U34" s="301" t="str">
        <f>IF(AND('Riesgos de gestión'!$Y$63="Media",'Riesgos de gestión'!$AA$63="Menor"),CONCATENATE("R9C",'Riesgos de gestión'!$O$63),"")</f>
        <v/>
      </c>
      <c r="V34" s="299" t="str">
        <f>IF(AND('Riesgos de gestión'!$Y$58="Media",'Riesgos de gestión'!$AA$58="Moderado"),CONCATENATE("R9C",'Riesgos de gestión'!$O$58),"")</f>
        <v/>
      </c>
      <c r="W34" s="300" t="str">
        <f>IF(AND('Riesgos de gestión'!$Y$59="Media",'Riesgos de gestión'!$AA$59="Moderado"),CONCATENATE("R9C",'Riesgos de gestión'!$O$59),"")</f>
        <v/>
      </c>
      <c r="X34" s="300" t="str">
        <f>IF(AND('Riesgos de gestión'!$Y$60="Media",'Riesgos de gestión'!$AA$60="Moderado"),CONCATENATE("R9C",'Riesgos de gestión'!$O$60),"")</f>
        <v/>
      </c>
      <c r="Y34" s="300" t="str">
        <f>IF(AND('Riesgos de gestión'!$Y$61="Media",'Riesgos de gestión'!$AA$61="Moderado"),CONCATENATE("R9C",'Riesgos de gestión'!$O$61),"")</f>
        <v/>
      </c>
      <c r="Z34" s="300" t="str">
        <f>IF(AND('Riesgos de gestión'!$Y$62="Media",'Riesgos de gestión'!$AA$62="Moderado"),CONCATENATE("R9C",'Riesgos de gestión'!$O$62),"")</f>
        <v/>
      </c>
      <c r="AA34" s="301" t="str">
        <f>IF(AND('Riesgos de gestión'!$Y$63="Media",'Riesgos de gestión'!$AA$63="Moderado"),CONCATENATE("R9C",'Riesgos de gestión'!$O$63),"")</f>
        <v/>
      </c>
      <c r="AB34" s="284" t="str">
        <f>IF(AND('Riesgos de gestión'!$Y$58="Media",'Riesgos de gestión'!$AA$58="Mayor"),CONCATENATE("R9C",'Riesgos de gestión'!$O$58),"")</f>
        <v/>
      </c>
      <c r="AC34" s="285" t="str">
        <f>IF(AND('Riesgos de gestión'!$Y$59="Media",'Riesgos de gestión'!$AA$59="Mayor"),CONCATENATE("R9C",'Riesgos de gestión'!$O$59),"")</f>
        <v/>
      </c>
      <c r="AD34" s="285" t="str">
        <f>IF(AND('Riesgos de gestión'!$Y$60="Media",'Riesgos de gestión'!$AA$60="Mayor"),CONCATENATE("R9C",'Riesgos de gestión'!$O$60),"")</f>
        <v/>
      </c>
      <c r="AE34" s="285" t="str">
        <f>IF(AND('Riesgos de gestión'!$Y$61="Media",'Riesgos de gestión'!$AA$61="Mayor"),CONCATENATE("R9C",'Riesgos de gestión'!$O$61),"")</f>
        <v/>
      </c>
      <c r="AF34" s="285" t="str">
        <f>IF(AND('Riesgos de gestión'!$Y$62="Media",'Riesgos de gestión'!$AA$62="Mayor"),CONCATENATE("R9C",'Riesgos de gestión'!$O$62),"")</f>
        <v/>
      </c>
      <c r="AG34" s="286" t="str">
        <f>IF(AND('Riesgos de gestión'!$Y$63="Media",'Riesgos de gestión'!$AA$63="Mayor"),CONCATENATE("R9C",'Riesgos de gestión'!$O$63),"")</f>
        <v/>
      </c>
      <c r="AH34" s="287" t="str">
        <f>IF(AND('Riesgos de gestión'!$Y$58="Media",'Riesgos de gestión'!$AA$58="Catastrófico"),CONCATENATE("R9C",'Riesgos de gestión'!$O$58),"")</f>
        <v/>
      </c>
      <c r="AI34" s="288" t="str">
        <f>IF(AND('Riesgos de gestión'!$Y$59="Media",'Riesgos de gestión'!$AA$59="Catastrófico"),CONCATENATE("R9C",'Riesgos de gestión'!$O$59),"")</f>
        <v/>
      </c>
      <c r="AJ34" s="288" t="str">
        <f>IF(AND('Riesgos de gestión'!$Y$60="Media",'Riesgos de gestión'!$AA$60="Catastrófico"),CONCATENATE("R9C",'Riesgos de gestión'!$O$60),"")</f>
        <v/>
      </c>
      <c r="AK34" s="288" t="str">
        <f>IF(AND('Riesgos de gestión'!$Y$61="Media",'Riesgos de gestión'!$AA$61="Catastrófico"),CONCATENATE("R9C",'Riesgos de gestión'!$O$61),"")</f>
        <v/>
      </c>
      <c r="AL34" s="288" t="str">
        <f>IF(AND('Riesgos de gestión'!$Y$62="Media",'Riesgos de gestión'!$AA$62="Catastrófico"),CONCATENATE("R9C",'Riesgos de gestión'!$O$62),"")</f>
        <v/>
      </c>
      <c r="AM34" s="289" t="str">
        <f>IF(AND('Riesgos de gestión'!$Y$63="Media",'Riesgos de gestión'!$AA$63="Catastrófico"),CONCATENATE("R9C",'Riesgos de gestión'!$O$63),"")</f>
        <v/>
      </c>
      <c r="AN34" s="28"/>
      <c r="AO34" s="673"/>
      <c r="AP34" s="383"/>
      <c r="AQ34" s="383"/>
      <c r="AR34" s="383"/>
      <c r="AS34" s="383"/>
      <c r="AT34" s="674"/>
      <c r="AU34" s="28"/>
      <c r="AV34" s="28"/>
      <c r="AW34" s="28"/>
      <c r="AX34" s="28"/>
      <c r="AY34" s="28"/>
      <c r="AZ34" s="28"/>
      <c r="BA34" s="28"/>
      <c r="BB34" s="28"/>
      <c r="BC34" s="28"/>
      <c r="BD34" s="28"/>
      <c r="BE34" s="28"/>
      <c r="BF34" s="28"/>
      <c r="BG34" s="28"/>
      <c r="BH34" s="28"/>
      <c r="BI34" s="28"/>
    </row>
    <row r="35" spans="1:61" ht="15.75" customHeight="1" x14ac:dyDescent="0.25">
      <c r="A35" s="28"/>
      <c r="B35" s="659"/>
      <c r="C35" s="383"/>
      <c r="D35" s="384"/>
      <c r="E35" s="385"/>
      <c r="F35" s="386"/>
      <c r="G35" s="386"/>
      <c r="H35" s="386"/>
      <c r="I35" s="387"/>
      <c r="J35" s="299" t="str">
        <f>IF(AND('Riesgos de gestión'!$Y$64="Media",'Riesgos de gestión'!$AA$64="Leve"),CONCATENATE("R10C",'Riesgos de gestión'!$O$64),"")</f>
        <v/>
      </c>
      <c r="K35" s="300" t="str">
        <f>IF(AND('Riesgos de gestión'!$Y$65="Media",'Riesgos de gestión'!$AA$65="Leve"),CONCATENATE("R10C",'Riesgos de gestión'!$O$65),"")</f>
        <v/>
      </c>
      <c r="L35" s="300" t="str">
        <f>IF(AND('Riesgos de gestión'!$Y$66="Media",'Riesgos de gestión'!$AA$66="Leve"),CONCATENATE("R10C",'Riesgos de gestión'!$O$66),"")</f>
        <v/>
      </c>
      <c r="M35" s="300" t="str">
        <f>IF(AND('Riesgos de gestión'!$Y$67="Media",'Riesgos de gestión'!$AA$67="Leve"),CONCATENATE("R10C",'Riesgos de gestión'!$O$67),"")</f>
        <v/>
      </c>
      <c r="N35" s="300" t="str">
        <f>IF(AND('Riesgos de gestión'!$Y$68="Media",'Riesgos de gestión'!$AA$68="Leve"),CONCATENATE("R10C",'Riesgos de gestión'!$O$68),"")</f>
        <v/>
      </c>
      <c r="O35" s="301" t="str">
        <f>IF(AND('Riesgos de gestión'!$Y$69="Media",'Riesgos de gestión'!$AA$69="Leve"),CONCATENATE("R10C",'Riesgos de gestión'!$O$69),"")</f>
        <v/>
      </c>
      <c r="P35" s="299" t="str">
        <f>IF(AND('Riesgos de gestión'!$Y$64="Media",'Riesgos de gestión'!$AA$64="Menor"),CONCATENATE("R10C",'Riesgos de gestión'!$O$64),"")</f>
        <v/>
      </c>
      <c r="Q35" s="300" t="str">
        <f>IF(AND('Riesgos de gestión'!$Y$65="Media",'Riesgos de gestión'!$AA$65="Menor"),CONCATENATE("R10C",'Riesgos de gestión'!$O$65),"")</f>
        <v/>
      </c>
      <c r="R35" s="300" t="str">
        <f>IF(AND('Riesgos de gestión'!$Y$66="Media",'Riesgos de gestión'!$AA$66="Menor"),CONCATENATE("R10C",'Riesgos de gestión'!$O$66),"")</f>
        <v/>
      </c>
      <c r="S35" s="300" t="str">
        <f>IF(AND('Riesgos de gestión'!$Y$67="Media",'Riesgos de gestión'!$AA$67="Menor"),CONCATENATE("R10C",'Riesgos de gestión'!$O$67),"")</f>
        <v/>
      </c>
      <c r="T35" s="300" t="str">
        <f>IF(AND('Riesgos de gestión'!$Y$68="Media",'Riesgos de gestión'!$AA$68="Menor"),CONCATENATE("R10C",'Riesgos de gestión'!$O$68),"")</f>
        <v/>
      </c>
      <c r="U35" s="301" t="str">
        <f>IF(AND('Riesgos de gestión'!$Y$69="Media",'Riesgos de gestión'!$AA$69="Menor"),CONCATENATE("R10C",'Riesgos de gestión'!$O$69),"")</f>
        <v/>
      </c>
      <c r="V35" s="299" t="str">
        <f>IF(AND('Riesgos de gestión'!$Y$64="Media",'Riesgos de gestión'!$AA$64="Moderado"),CONCATENATE("R10C",'Riesgos de gestión'!$O$64),"")</f>
        <v/>
      </c>
      <c r="W35" s="300" t="str">
        <f>IF(AND('Riesgos de gestión'!$Y$65="Media",'Riesgos de gestión'!$AA$65="Moderado"),CONCATENATE("R10C",'Riesgos de gestión'!$O$65),"")</f>
        <v/>
      </c>
      <c r="X35" s="300" t="str">
        <f>IF(AND('Riesgos de gestión'!$Y$66="Media",'Riesgos de gestión'!$AA$66="Moderado"),CONCATENATE("R10C",'Riesgos de gestión'!$O$66),"")</f>
        <v/>
      </c>
      <c r="Y35" s="300" t="str">
        <f>IF(AND('Riesgos de gestión'!$Y$67="Media",'Riesgos de gestión'!$AA$67="Moderado"),CONCATENATE("R10C",'Riesgos de gestión'!$O$67),"")</f>
        <v/>
      </c>
      <c r="Z35" s="300" t="str">
        <f>IF(AND('Riesgos de gestión'!$Y$68="Media",'Riesgos de gestión'!$AA$68="Moderado"),CONCATENATE("R10C",'Riesgos de gestión'!$O$68),"")</f>
        <v/>
      </c>
      <c r="AA35" s="301" t="str">
        <f>IF(AND('Riesgos de gestión'!$Y$69="Media",'Riesgos de gestión'!$AA$69="Moderado"),CONCATENATE("R10C",'Riesgos de gestión'!$O$69),"")</f>
        <v/>
      </c>
      <c r="AB35" s="290" t="str">
        <f>IF(AND('Riesgos de gestión'!$Y$64="Media",'Riesgos de gestión'!$AA$64="Mayor"),CONCATENATE("R10C",'Riesgos de gestión'!$O$64),"")</f>
        <v/>
      </c>
      <c r="AC35" s="291" t="str">
        <f>IF(AND('Riesgos de gestión'!$Y$65="Media",'Riesgos de gestión'!$AA$65="Mayor"),CONCATENATE("R10C",'Riesgos de gestión'!$O$65),"")</f>
        <v/>
      </c>
      <c r="AD35" s="291" t="str">
        <f>IF(AND('Riesgos de gestión'!$Y$66="Media",'Riesgos de gestión'!$AA$66="Mayor"),CONCATENATE("R10C",'Riesgos de gestión'!$O$66),"")</f>
        <v/>
      </c>
      <c r="AE35" s="291" t="str">
        <f>IF(AND('Riesgos de gestión'!$Y$67="Media",'Riesgos de gestión'!$AA$67="Mayor"),CONCATENATE("R10C",'Riesgos de gestión'!$O$67),"")</f>
        <v/>
      </c>
      <c r="AF35" s="291" t="str">
        <f>IF(AND('Riesgos de gestión'!$Y$68="Media",'Riesgos de gestión'!$AA$68="Mayor"),CONCATENATE("R10C",'Riesgos de gestión'!$O$68),"")</f>
        <v/>
      </c>
      <c r="AG35" s="292" t="str">
        <f>IF(AND('Riesgos de gestión'!$Y$69="Media",'Riesgos de gestión'!$AA$69="Mayor"),CONCATENATE("R10C",'Riesgos de gestión'!$O$69),"")</f>
        <v/>
      </c>
      <c r="AH35" s="293" t="str">
        <f>IF(AND('Riesgos de gestión'!$Y$64="Media",'Riesgos de gestión'!$AA$64="Catastrófico"),CONCATENATE("R10C",'Riesgos de gestión'!$O$64),"")</f>
        <v/>
      </c>
      <c r="AI35" s="294" t="str">
        <f>IF(AND('Riesgos de gestión'!$Y$65="Media",'Riesgos de gestión'!$AA$65="Catastrófico"),CONCATENATE("R10C",'Riesgos de gestión'!$O$65),"")</f>
        <v/>
      </c>
      <c r="AJ35" s="294" t="str">
        <f>IF(AND('Riesgos de gestión'!$Y$66="Media",'Riesgos de gestión'!$AA$66="Catastrófico"),CONCATENATE("R10C",'Riesgos de gestión'!$O$66),"")</f>
        <v/>
      </c>
      <c r="AK35" s="294" t="str">
        <f>IF(AND('Riesgos de gestión'!$Y$67="Media",'Riesgos de gestión'!$AA$67="Catastrófico"),CONCATENATE("R10C",'Riesgos de gestión'!$O$67),"")</f>
        <v/>
      </c>
      <c r="AL35" s="294" t="str">
        <f>IF(AND('Riesgos de gestión'!$Y$68="Media",'Riesgos de gestión'!$AA$68="Catastrófico"),CONCATENATE("R10C",'Riesgos de gestión'!$O$68),"")</f>
        <v/>
      </c>
      <c r="AM35" s="295" t="str">
        <f>IF(AND('Riesgos de gestión'!$Y$69="Media",'Riesgos de gestión'!$AA$69="Catastrófico"),CONCATENATE("R10C",'Riesgos de gestión'!$O$69),"")</f>
        <v/>
      </c>
      <c r="AN35" s="28"/>
      <c r="AO35" s="675"/>
      <c r="AP35" s="676"/>
      <c r="AQ35" s="676"/>
      <c r="AR35" s="676"/>
      <c r="AS35" s="676"/>
      <c r="AT35" s="677"/>
      <c r="AU35" s="28"/>
      <c r="AV35" s="28"/>
      <c r="AW35" s="28"/>
      <c r="AX35" s="28"/>
      <c r="AY35" s="28"/>
      <c r="AZ35" s="28"/>
      <c r="BA35" s="28"/>
      <c r="BB35" s="28"/>
      <c r="BC35" s="28"/>
      <c r="BD35" s="28"/>
      <c r="BE35" s="28"/>
      <c r="BF35" s="28"/>
      <c r="BG35" s="28"/>
      <c r="BH35" s="28"/>
      <c r="BI35" s="28"/>
    </row>
    <row r="36" spans="1:61" ht="15" customHeight="1" x14ac:dyDescent="0.25">
      <c r="A36" s="28"/>
      <c r="B36" s="659"/>
      <c r="C36" s="383"/>
      <c r="D36" s="384"/>
      <c r="E36" s="715" t="s">
        <v>535</v>
      </c>
      <c r="F36" s="380"/>
      <c r="G36" s="380"/>
      <c r="H36" s="380"/>
      <c r="I36" s="380"/>
      <c r="J36" s="305" t="str">
        <f ca="1">IF(AND('Riesgos de gestión'!$Y$10="Baja",'Riesgos de gestión'!$AA$10="Leve"),CONCATENATE("R1C",'Riesgos de gestión'!$O$10),"")</f>
        <v/>
      </c>
      <c r="K36" s="306" t="str">
        <f>IF(AND('Riesgos de gestión'!$Y$11="Baja",'Riesgos de gestión'!$AA$11="Leve"),CONCATENATE("R1C",'Riesgos de gestión'!$O$11),"")</f>
        <v/>
      </c>
      <c r="L36" s="306" t="str">
        <f>IF(AND('Riesgos de gestión'!$Y$12="Baja",'Riesgos de gestión'!$AA$12="Leve"),CONCATENATE("R1C",'Riesgos de gestión'!$O$12),"")</f>
        <v/>
      </c>
      <c r="M36" s="306" t="str">
        <f>IF(AND('Riesgos de gestión'!$Y$13="Baja",'Riesgos de gestión'!$AA$13="Leve"),CONCATENATE("R1C",'Riesgos de gestión'!$O$13),"")</f>
        <v/>
      </c>
      <c r="N36" s="306" t="str">
        <f>IF(AND('Riesgos de gestión'!$Y$14="Baja",'Riesgos de gestión'!$AA$14="Leve"),CONCATENATE("R1C",'Riesgos de gestión'!$O$14),"")</f>
        <v/>
      </c>
      <c r="O36" s="307" t="str">
        <f>IF(AND('Riesgos de gestión'!$Y$15="Baja",'Riesgos de gestión'!$AA$15="Leve"),CONCATENATE("R1C",'Riesgos de gestión'!$O$15),"")</f>
        <v/>
      </c>
      <c r="P36" s="296" t="str">
        <f ca="1">IF(AND('Riesgos de gestión'!$Y$10="Baja",'Riesgos de gestión'!$AA$10="Menor"),CONCATENATE("R1C",'Riesgos de gestión'!$O$10),"")</f>
        <v/>
      </c>
      <c r="Q36" s="297" t="str">
        <f>IF(AND('Riesgos de gestión'!$Y$11="Baja",'Riesgos de gestión'!$AA$11="Menor"),CONCATENATE("R1C",'Riesgos de gestión'!$O$11),"")</f>
        <v/>
      </c>
      <c r="R36" s="297" t="str">
        <f>IF(AND('Riesgos de gestión'!$Y$12="Baja",'Riesgos de gestión'!$AA$12="Menor"),CONCATENATE("R1C",'Riesgos de gestión'!$O$12),"")</f>
        <v/>
      </c>
      <c r="S36" s="297" t="str">
        <f>IF(AND('Riesgos de gestión'!$Y$13="Baja",'Riesgos de gestión'!$AA$13="Menor"),CONCATENATE("R1C",'Riesgos de gestión'!$O$13),"")</f>
        <v/>
      </c>
      <c r="T36" s="297" t="str">
        <f>IF(AND('Riesgos de gestión'!$Y$14="Baja",'Riesgos de gestión'!$AA$14="Menor"),CONCATENATE("R1C",'Riesgos de gestión'!$O$14),"")</f>
        <v/>
      </c>
      <c r="U36" s="298" t="str">
        <f>IF(AND('Riesgos de gestión'!$Y$15="Baja",'Riesgos de gestión'!$AA$15="Menor"),CONCATENATE("R1C",'Riesgos de gestión'!$O$15),"")</f>
        <v/>
      </c>
      <c r="V36" s="296" t="str">
        <f ca="1">IF(AND('Riesgos de gestión'!$Y$10="Baja",'Riesgos de gestión'!$AA$10="Moderado"),CONCATENATE("R1C",'Riesgos de gestión'!$O$10),"")</f>
        <v/>
      </c>
      <c r="W36" s="297" t="str">
        <f>IF(AND('Riesgos de gestión'!$Y$11="Baja",'Riesgos de gestión'!$AA$11="Moderado"),CONCATENATE("R1C",'Riesgos de gestión'!$O$11),"")</f>
        <v/>
      </c>
      <c r="X36" s="297" t="str">
        <f>IF(AND('Riesgos de gestión'!$Y$12="Baja",'Riesgos de gestión'!$AA$12="Moderado"),CONCATENATE("R1C",'Riesgos de gestión'!$O$12),"")</f>
        <v/>
      </c>
      <c r="Y36" s="297" t="str">
        <f>IF(AND('Riesgos de gestión'!$Y$13="Baja",'Riesgos de gestión'!$AA$13="Moderado"),CONCATENATE("R1C",'Riesgos de gestión'!$O$13),"")</f>
        <v/>
      </c>
      <c r="Z36" s="297" t="str">
        <f>IF(AND('Riesgos de gestión'!$Y$14="Baja",'Riesgos de gestión'!$AA$14="Moderado"),CONCATENATE("R1C",'Riesgos de gestión'!$O$14),"")</f>
        <v/>
      </c>
      <c r="AA36" s="298" t="str">
        <f>IF(AND('Riesgos de gestión'!$Y$15="Baja",'Riesgos de gestión'!$AA$15="Moderado"),CONCATENATE("R1C",'Riesgos de gestión'!$O$15),"")</f>
        <v/>
      </c>
      <c r="AB36" s="278" t="str">
        <f ca="1">IF(AND('Riesgos de gestión'!$Y$10="Baja",'Riesgos de gestión'!$AA$10="Mayor"),CONCATENATE("R1C",'Riesgos de gestión'!$O$10),"")</f>
        <v/>
      </c>
      <c r="AC36" s="279" t="str">
        <f>IF(AND('Riesgos de gestión'!$Y$11="Baja",'Riesgos de gestión'!$AA$11="Mayor"),CONCATENATE("R1C",'Riesgos de gestión'!$O$11),"")</f>
        <v/>
      </c>
      <c r="AD36" s="279" t="str">
        <f>IF(AND('Riesgos de gestión'!$Y$12="Baja",'Riesgos de gestión'!$AA$12="Mayor"),CONCATENATE("R1C",'Riesgos de gestión'!$O$12),"")</f>
        <v/>
      </c>
      <c r="AE36" s="279" t="str">
        <f>IF(AND('Riesgos de gestión'!$Y$13="Baja",'Riesgos de gestión'!$AA$13="Mayor"),CONCATENATE("R1C",'Riesgos de gestión'!$O$13),"")</f>
        <v/>
      </c>
      <c r="AF36" s="279" t="str">
        <f>IF(AND('Riesgos de gestión'!$Y$14="Baja",'Riesgos de gestión'!$AA$14="Mayor"),CONCATENATE("R1C",'Riesgos de gestión'!$O$14),"")</f>
        <v/>
      </c>
      <c r="AG36" s="280" t="str">
        <f>IF(AND('Riesgos de gestión'!$Y$15="Baja",'Riesgos de gestión'!$AA$15="Mayor"),CONCATENATE("R1C",'Riesgos de gestión'!$O$15),"")</f>
        <v/>
      </c>
      <c r="AH36" s="281" t="str">
        <f ca="1">IF(AND('Riesgos de gestión'!$Y$10="Baja",'Riesgos de gestión'!$AA$10="Catastrófico"),CONCATENATE("R1C",'Riesgos de gestión'!$O$10),"")</f>
        <v/>
      </c>
      <c r="AI36" s="282" t="str">
        <f>IF(AND('Riesgos de gestión'!$Y$11="Baja",'Riesgos de gestión'!$AA$11="Catastrófico"),CONCATENATE("R1C",'Riesgos de gestión'!$O$11),"")</f>
        <v/>
      </c>
      <c r="AJ36" s="282" t="str">
        <f>IF(AND('Riesgos de gestión'!$Y$12="Baja",'Riesgos de gestión'!$AA$12="Catastrófico"),CONCATENATE("R1C",'Riesgos de gestión'!$O$12),"")</f>
        <v/>
      </c>
      <c r="AK36" s="282" t="str">
        <f>IF(AND('Riesgos de gestión'!$Y$13="Baja",'Riesgos de gestión'!$AA$13="Catastrófico"),CONCATENATE("R1C",'Riesgos de gestión'!$O$13),"")</f>
        <v/>
      </c>
      <c r="AL36" s="282" t="str">
        <f>IF(AND('Riesgos de gestión'!$Y$14="Baja",'Riesgos de gestión'!$AA$14="Catastrófico"),CONCATENATE("R1C",'Riesgos de gestión'!$O$14),"")</f>
        <v/>
      </c>
      <c r="AM36" s="283" t="str">
        <f>IF(AND('Riesgos de gestión'!$Y$15="Baja",'Riesgos de gestión'!$AA$15="Catastrófico"),CONCATENATE("R1C",'Riesgos de gestión'!$O$15),"")</f>
        <v/>
      </c>
      <c r="AN36" s="28"/>
      <c r="AO36" s="714" t="s">
        <v>536</v>
      </c>
      <c r="AP36" s="671"/>
      <c r="AQ36" s="671"/>
      <c r="AR36" s="671"/>
      <c r="AS36" s="671"/>
      <c r="AT36" s="672"/>
      <c r="AU36" s="28"/>
      <c r="AV36" s="28"/>
      <c r="AW36" s="28"/>
      <c r="AX36" s="28"/>
      <c r="AY36" s="28"/>
      <c r="AZ36" s="28"/>
      <c r="BA36" s="28"/>
      <c r="BB36" s="28"/>
      <c r="BC36" s="28"/>
      <c r="BD36" s="28"/>
      <c r="BE36" s="28"/>
      <c r="BF36" s="28"/>
      <c r="BG36" s="28"/>
      <c r="BH36" s="28"/>
      <c r="BI36" s="28"/>
    </row>
    <row r="37" spans="1:61" ht="15" customHeight="1" x14ac:dyDescent="0.25">
      <c r="A37" s="28"/>
      <c r="B37" s="659"/>
      <c r="C37" s="383"/>
      <c r="D37" s="384"/>
      <c r="E37" s="382"/>
      <c r="F37" s="383"/>
      <c r="G37" s="383"/>
      <c r="H37" s="383"/>
      <c r="I37" s="383"/>
      <c r="J37" s="308" t="str">
        <f>IF(AND('Riesgos de gestión'!$Y$16="Baja",'Riesgos de gestión'!$AA$16="Leve"),CONCATENATE("R2C",'Riesgos de gestión'!$O$16),"")</f>
        <v/>
      </c>
      <c r="K37" s="309" t="str">
        <f>IF(AND('Riesgos de gestión'!$Y$17="Baja",'Riesgos de gestión'!$AA$17="Leve"),CONCATENATE("R2C",'Riesgos de gestión'!$O$17),"")</f>
        <v/>
      </c>
      <c r="L37" s="309" t="str">
        <f>IF(AND('Riesgos de gestión'!$Y$18="Baja",'Riesgos de gestión'!$AA$18="Leve"),CONCATENATE("R2C",'Riesgos de gestión'!$O$18),"")</f>
        <v/>
      </c>
      <c r="M37" s="309" t="str">
        <f>IF(AND('Riesgos de gestión'!$Y$19="Baja",'Riesgos de gestión'!$AA$19="Leve"),CONCATENATE("R2C",'Riesgos de gestión'!$O$19),"")</f>
        <v/>
      </c>
      <c r="N37" s="309" t="str">
        <f>IF(AND('Riesgos de gestión'!$Y$20="Baja",'Riesgos de gestión'!$AA$20="Leve"),CONCATENATE("R2C",'Riesgos de gestión'!$O$20),"")</f>
        <v/>
      </c>
      <c r="O37" s="310" t="str">
        <f>IF(AND('Riesgos de gestión'!$Y$21="Baja",'Riesgos de gestión'!$AA$21="Leve"),CONCATENATE("R2C",'Riesgos de gestión'!$O$21),"")</f>
        <v/>
      </c>
      <c r="P37" s="299" t="str">
        <f>IF(AND('Riesgos de gestión'!$Y$16="Baja",'Riesgos de gestión'!$AA$16="Menor"),CONCATENATE("R2C",'Riesgos de gestión'!$O$16),"")</f>
        <v/>
      </c>
      <c r="Q37" s="300" t="str">
        <f>IF(AND('Riesgos de gestión'!$Y$17="Baja",'Riesgos de gestión'!$AA$17="Menor"),CONCATENATE("R2C",'Riesgos de gestión'!$O$17),"")</f>
        <v/>
      </c>
      <c r="R37" s="300" t="str">
        <f>IF(AND('Riesgos de gestión'!$Y$18="Baja",'Riesgos de gestión'!$AA$18="Menor"),CONCATENATE("R2C",'Riesgos de gestión'!$O$18),"")</f>
        <v/>
      </c>
      <c r="S37" s="300" t="str">
        <f>IF(AND('Riesgos de gestión'!$Y$19="Baja",'Riesgos de gestión'!$AA$19="Menor"),CONCATENATE("R2C",'Riesgos de gestión'!$O$19),"")</f>
        <v/>
      </c>
      <c r="T37" s="300" t="str">
        <f>IF(AND('Riesgos de gestión'!$Y$20="Baja",'Riesgos de gestión'!$AA$20="Menor"),CONCATENATE("R2C",'Riesgos de gestión'!$O$20),"")</f>
        <v/>
      </c>
      <c r="U37" s="301" t="str">
        <f>IF(AND('Riesgos de gestión'!$Y$21="Baja",'Riesgos de gestión'!$AA$21="Menor"),CONCATENATE("R2C",'Riesgos de gestión'!$O$21),"")</f>
        <v/>
      </c>
      <c r="V37" s="299" t="str">
        <f>IF(AND('Riesgos de gestión'!$Y$16="Baja",'Riesgos de gestión'!$AA$16="Moderado"),CONCATENATE("R2C",'Riesgos de gestión'!$O$16),"")</f>
        <v/>
      </c>
      <c r="W37" s="300" t="str">
        <f>IF(AND('Riesgos de gestión'!$Y$17="Baja",'Riesgos de gestión'!$AA$17="Moderado"),CONCATENATE("R2C",'Riesgos de gestión'!$O$17),"")</f>
        <v/>
      </c>
      <c r="X37" s="300" t="str">
        <f>IF(AND('Riesgos de gestión'!$Y$18="Baja",'Riesgos de gestión'!$AA$18="Moderado"),CONCATENATE("R2C",'Riesgos de gestión'!$O$18),"")</f>
        <v/>
      </c>
      <c r="Y37" s="300" t="str">
        <f>IF(AND('Riesgos de gestión'!$Y$19="Baja",'Riesgos de gestión'!$AA$19="Moderado"),CONCATENATE("R2C",'Riesgos de gestión'!$O$19),"")</f>
        <v/>
      </c>
      <c r="Z37" s="300" t="str">
        <f>IF(AND('Riesgos de gestión'!$Y$20="Baja",'Riesgos de gestión'!$AA$20="Moderado"),CONCATENATE("R2C",'Riesgos de gestión'!$O$20),"")</f>
        <v/>
      </c>
      <c r="AA37" s="301" t="str">
        <f>IF(AND('Riesgos de gestión'!$Y$21="Baja",'Riesgos de gestión'!$AA$21="Moderado"),CONCATENATE("R2C",'Riesgos de gestión'!$O$21),"")</f>
        <v/>
      </c>
      <c r="AB37" s="284" t="str">
        <f>IF(AND('Riesgos de gestión'!$Y$16="Baja",'Riesgos de gestión'!$AA$16="Mayor"),CONCATENATE("R2C",'Riesgos de gestión'!$O$16),"")</f>
        <v/>
      </c>
      <c r="AC37" s="285" t="str">
        <f>IF(AND('Riesgos de gestión'!$Y$17="Baja",'Riesgos de gestión'!$AA$17="Mayor"),CONCATENATE("R2C",'Riesgos de gestión'!$O$17),"")</f>
        <v/>
      </c>
      <c r="AD37" s="285" t="str">
        <f>IF(AND('Riesgos de gestión'!$Y$18="Baja",'Riesgos de gestión'!$AA$18="Mayor"),CONCATENATE("R2C",'Riesgos de gestión'!$O$18),"")</f>
        <v/>
      </c>
      <c r="AE37" s="285" t="str">
        <f>IF(AND('Riesgos de gestión'!$Y$19="Baja",'Riesgos de gestión'!$AA$19="Mayor"),CONCATENATE("R2C",'Riesgos de gestión'!$O$19),"")</f>
        <v/>
      </c>
      <c r="AF37" s="285" t="str">
        <f>IF(AND('Riesgos de gestión'!$Y$20="Baja",'Riesgos de gestión'!$AA$20="Mayor"),CONCATENATE("R2C",'Riesgos de gestión'!$O$20),"")</f>
        <v/>
      </c>
      <c r="AG37" s="286" t="str">
        <f>IF(AND('Riesgos de gestión'!$Y$21="Baja",'Riesgos de gestión'!$AA$21="Mayor"),CONCATENATE("R2C",'Riesgos de gestión'!$O$21),"")</f>
        <v/>
      </c>
      <c r="AH37" s="287" t="str">
        <f>IF(AND('Riesgos de gestión'!$Y$16="Baja",'Riesgos de gestión'!$AA$16="Catastrófico"),CONCATENATE("R2C",'Riesgos de gestión'!$O$16),"")</f>
        <v/>
      </c>
      <c r="AI37" s="288" t="str">
        <f>IF(AND('Riesgos de gestión'!$Y$17="Baja",'Riesgos de gestión'!$AA$17="Catastrófico"),CONCATENATE("R2C",'Riesgos de gestión'!$O$17),"")</f>
        <v/>
      </c>
      <c r="AJ37" s="288" t="str">
        <f>IF(AND('Riesgos de gestión'!$Y$18="Baja",'Riesgos de gestión'!$AA$18="Catastrófico"),CONCATENATE("R2C",'Riesgos de gestión'!$O$18),"")</f>
        <v/>
      </c>
      <c r="AK37" s="288" t="str">
        <f>IF(AND('Riesgos de gestión'!$Y$19="Baja",'Riesgos de gestión'!$AA$19="Catastrófico"),CONCATENATE("R2C",'Riesgos de gestión'!$O$19),"")</f>
        <v/>
      </c>
      <c r="AL37" s="288" t="str">
        <f>IF(AND('Riesgos de gestión'!$Y$20="Baja",'Riesgos de gestión'!$AA$20="Catastrófico"),CONCATENATE("R2C",'Riesgos de gestión'!$O$20),"")</f>
        <v/>
      </c>
      <c r="AM37" s="289" t="str">
        <f>IF(AND('Riesgos de gestión'!$Y$21="Baja",'Riesgos de gestión'!$AA$21="Catastrófico"),CONCATENATE("R2C",'Riesgos de gestión'!$O$21),"")</f>
        <v/>
      </c>
      <c r="AN37" s="28"/>
      <c r="AO37" s="673"/>
      <c r="AP37" s="383"/>
      <c r="AQ37" s="383"/>
      <c r="AR37" s="383"/>
      <c r="AS37" s="383"/>
      <c r="AT37" s="674"/>
      <c r="AU37" s="28"/>
      <c r="AV37" s="28"/>
      <c r="AW37" s="28"/>
      <c r="AX37" s="28"/>
      <c r="AY37" s="28"/>
      <c r="AZ37" s="28"/>
      <c r="BA37" s="28"/>
      <c r="BB37" s="28"/>
      <c r="BC37" s="28"/>
      <c r="BD37" s="28"/>
      <c r="BE37" s="28"/>
      <c r="BF37" s="28"/>
      <c r="BG37" s="28"/>
      <c r="BH37" s="28"/>
      <c r="BI37" s="28"/>
    </row>
    <row r="38" spans="1:61" ht="15" customHeight="1" x14ac:dyDescent="0.25">
      <c r="A38" s="28"/>
      <c r="B38" s="659"/>
      <c r="C38" s="383"/>
      <c r="D38" s="384"/>
      <c r="E38" s="382"/>
      <c r="F38" s="383"/>
      <c r="G38" s="383"/>
      <c r="H38" s="383"/>
      <c r="I38" s="383"/>
      <c r="J38" s="308" t="str">
        <f>IF(AND('Riesgos de gestión'!$Y$22="Baja",'Riesgos de gestión'!$AA$22="Leve"),CONCATENATE("R3C",'Riesgos de gestión'!$O$22),"")</f>
        <v/>
      </c>
      <c r="K38" s="309" t="str">
        <f>IF(AND('Riesgos de gestión'!$Y$23="Baja",'Riesgos de gestión'!$AA$23="Leve"),CONCATENATE("R3C",'Riesgos de gestión'!$O$23),"")</f>
        <v/>
      </c>
      <c r="L38" s="309" t="str">
        <f>IF(AND('Riesgos de gestión'!$Y$24="Baja",'Riesgos de gestión'!$AA$24="Leve"),CONCATENATE("R3C",'Riesgos de gestión'!$O$24),"")</f>
        <v/>
      </c>
      <c r="M38" s="309" t="str">
        <f>IF(AND('Riesgos de gestión'!$Y$25="Baja",'Riesgos de gestión'!$AA$25="Leve"),CONCATENATE("R3C",'Riesgos de gestión'!$O$25),"")</f>
        <v/>
      </c>
      <c r="N38" s="309" t="str">
        <f>IF(AND('Riesgos de gestión'!$Y$26="Baja",'Riesgos de gestión'!$AA$26="Leve"),CONCATENATE("R3C",'Riesgos de gestión'!$O$26),"")</f>
        <v/>
      </c>
      <c r="O38" s="310" t="str">
        <f>IF(AND('Riesgos de gestión'!$Y$27="Baja",'Riesgos de gestión'!$AA$27="Leve"),CONCATENATE("R3C",'Riesgos de gestión'!$O$27),"")</f>
        <v/>
      </c>
      <c r="P38" s="299" t="str">
        <f>IF(AND('Riesgos de gestión'!$Y$22="Baja",'Riesgos de gestión'!$AA$22="Menor"),CONCATENATE("R3C",'Riesgos de gestión'!$O$22),"")</f>
        <v/>
      </c>
      <c r="Q38" s="300" t="str">
        <f>IF(AND('Riesgos de gestión'!$Y$23="Baja",'Riesgos de gestión'!$AA$23="Menor"),CONCATENATE("R3C",'Riesgos de gestión'!$O$23),"")</f>
        <v/>
      </c>
      <c r="R38" s="300" t="str">
        <f>IF(AND('Riesgos de gestión'!$Y$24="Baja",'Riesgos de gestión'!$AA$24="Menor"),CONCATENATE("R3C",'Riesgos de gestión'!$O$24),"")</f>
        <v/>
      </c>
      <c r="S38" s="300" t="str">
        <f>IF(AND('Riesgos de gestión'!$Y$25="Baja",'Riesgos de gestión'!$AA$25="Menor"),CONCATENATE("R3C",'Riesgos de gestión'!$O$25),"")</f>
        <v/>
      </c>
      <c r="T38" s="300" t="str">
        <f>IF(AND('Riesgos de gestión'!$Y$26="Baja",'Riesgos de gestión'!$AA$26="Menor"),CONCATENATE("R3C",'Riesgos de gestión'!$O$26),"")</f>
        <v/>
      </c>
      <c r="U38" s="301" t="str">
        <f>IF(AND('Riesgos de gestión'!$Y$27="Baja",'Riesgos de gestión'!$AA$27="Menor"),CONCATENATE("R3C",'Riesgos de gestión'!$O$27),"")</f>
        <v/>
      </c>
      <c r="V38" s="299" t="str">
        <f>IF(AND('Riesgos de gestión'!$Y$22="Baja",'Riesgos de gestión'!$AA$22="Moderado"),CONCATENATE("R3C",'Riesgos de gestión'!$O$22),"")</f>
        <v/>
      </c>
      <c r="W38" s="300" t="str">
        <f>IF(AND('Riesgos de gestión'!$Y$23="Baja",'Riesgos de gestión'!$AA$23="Moderado"),CONCATENATE("R3C",'Riesgos de gestión'!$O$23),"")</f>
        <v/>
      </c>
      <c r="X38" s="300" t="str">
        <f>IF(AND('Riesgos de gestión'!$Y$24="Baja",'Riesgos de gestión'!$AA$24="Moderado"),CONCATENATE("R3C",'Riesgos de gestión'!$O$24),"")</f>
        <v/>
      </c>
      <c r="Y38" s="300" t="str">
        <f>IF(AND('Riesgos de gestión'!$Y$25="Baja",'Riesgos de gestión'!$AA$25="Moderado"),CONCATENATE("R3C",'Riesgos de gestión'!$O$25),"")</f>
        <v/>
      </c>
      <c r="Z38" s="300" t="str">
        <f>IF(AND('Riesgos de gestión'!$Y$26="Baja",'Riesgos de gestión'!$AA$26="Moderado"),CONCATENATE("R3C",'Riesgos de gestión'!$O$26),"")</f>
        <v/>
      </c>
      <c r="AA38" s="301" t="str">
        <f>IF(AND('Riesgos de gestión'!$Y$27="Baja",'Riesgos de gestión'!$AA$27="Moderado"),CONCATENATE("R3C",'Riesgos de gestión'!$O$27),"")</f>
        <v/>
      </c>
      <c r="AB38" s="284" t="str">
        <f>IF(AND('Riesgos de gestión'!$Y$22="Baja",'Riesgos de gestión'!$AA$22="Mayor"),CONCATENATE("R3C",'Riesgos de gestión'!$O$22),"")</f>
        <v/>
      </c>
      <c r="AC38" s="285" t="str">
        <f>IF(AND('Riesgos de gestión'!$Y$23="Baja",'Riesgos de gestión'!$AA$23="Mayor"),CONCATENATE("R3C",'Riesgos de gestión'!$O$23),"")</f>
        <v/>
      </c>
      <c r="AD38" s="285" t="str">
        <f>IF(AND('Riesgos de gestión'!$Y$24="Baja",'Riesgos de gestión'!$AA$24="Mayor"),CONCATENATE("R3C",'Riesgos de gestión'!$O$24),"")</f>
        <v/>
      </c>
      <c r="AE38" s="285" t="str">
        <f>IF(AND('Riesgos de gestión'!$Y$25="Baja",'Riesgos de gestión'!$AA$25="Mayor"),CONCATENATE("R3C",'Riesgos de gestión'!$O$25),"")</f>
        <v/>
      </c>
      <c r="AF38" s="285" t="str">
        <f>IF(AND('Riesgos de gestión'!$Y$26="Baja",'Riesgos de gestión'!$AA$26="Mayor"),CONCATENATE("R3C",'Riesgos de gestión'!$O$26),"")</f>
        <v/>
      </c>
      <c r="AG38" s="286" t="str">
        <f>IF(AND('Riesgos de gestión'!$Y$27="Baja",'Riesgos de gestión'!$AA$27="Mayor"),CONCATENATE("R3C",'Riesgos de gestión'!$O$27),"")</f>
        <v/>
      </c>
      <c r="AH38" s="287" t="str">
        <f>IF(AND('Riesgos de gestión'!$Y$22="Baja",'Riesgos de gestión'!$AA$22="Catastrófico"),CONCATENATE("R3C",'Riesgos de gestión'!$O$22),"")</f>
        <v/>
      </c>
      <c r="AI38" s="288" t="str">
        <f>IF(AND('Riesgos de gestión'!$Y$23="Baja",'Riesgos de gestión'!$AA$23="Catastrófico"),CONCATENATE("R3C",'Riesgos de gestión'!$O$23),"")</f>
        <v/>
      </c>
      <c r="AJ38" s="288" t="str">
        <f>IF(AND('Riesgos de gestión'!$Y$24="Baja",'Riesgos de gestión'!$AA$24="Catastrófico"),CONCATENATE("R3C",'Riesgos de gestión'!$O$24),"")</f>
        <v/>
      </c>
      <c r="AK38" s="288" t="str">
        <f>IF(AND('Riesgos de gestión'!$Y$25="Baja",'Riesgos de gestión'!$AA$25="Catastrófico"),CONCATENATE("R3C",'Riesgos de gestión'!$O$25),"")</f>
        <v/>
      </c>
      <c r="AL38" s="288" t="str">
        <f>IF(AND('Riesgos de gestión'!$Y$26="Baja",'Riesgos de gestión'!$AA$26="Catastrófico"),CONCATENATE("R3C",'Riesgos de gestión'!$O$26),"")</f>
        <v/>
      </c>
      <c r="AM38" s="289" t="str">
        <f>IF(AND('Riesgos de gestión'!$Y$27="Baja",'Riesgos de gestión'!$AA$27="Catastrófico"),CONCATENATE("R3C",'Riesgos de gestión'!$O$27),"")</f>
        <v/>
      </c>
      <c r="AN38" s="28"/>
      <c r="AO38" s="673"/>
      <c r="AP38" s="383"/>
      <c r="AQ38" s="383"/>
      <c r="AR38" s="383"/>
      <c r="AS38" s="383"/>
      <c r="AT38" s="674"/>
      <c r="AU38" s="28"/>
      <c r="AV38" s="28"/>
      <c r="AW38" s="28"/>
      <c r="AX38" s="28"/>
      <c r="AY38" s="28"/>
      <c r="AZ38" s="28"/>
      <c r="BA38" s="28"/>
      <c r="BB38" s="28"/>
      <c r="BC38" s="28"/>
      <c r="BD38" s="28"/>
      <c r="BE38" s="28"/>
      <c r="BF38" s="28"/>
      <c r="BG38" s="28"/>
      <c r="BH38" s="28"/>
      <c r="BI38" s="28"/>
    </row>
    <row r="39" spans="1:61" ht="15" customHeight="1" x14ac:dyDescent="0.25">
      <c r="A39" s="28"/>
      <c r="B39" s="659"/>
      <c r="C39" s="383"/>
      <c r="D39" s="384"/>
      <c r="E39" s="382"/>
      <c r="F39" s="383"/>
      <c r="G39" s="383"/>
      <c r="H39" s="383"/>
      <c r="I39" s="383"/>
      <c r="J39" s="308" t="str">
        <f>IF(AND('Riesgos de gestión'!$Y$28="Baja",'Riesgos de gestión'!$AA$28="Leve"),CONCATENATE("R4C",'Riesgos de gestión'!$O$28),"")</f>
        <v/>
      </c>
      <c r="K39" s="309" t="str">
        <f>IF(AND('Riesgos de gestión'!$Y$29="Baja",'Riesgos de gestión'!$AA$29="Leve"),CONCATENATE("R4C",'Riesgos de gestión'!$O$29),"")</f>
        <v/>
      </c>
      <c r="L39" s="309" t="str">
        <f>IF(AND('Riesgos de gestión'!$Y$30="Baja",'Riesgos de gestión'!$AA$30="Leve"),CONCATENATE("R4C",'Riesgos de gestión'!$O$30),"")</f>
        <v/>
      </c>
      <c r="M39" s="309" t="str">
        <f>IF(AND('Riesgos de gestión'!$Y$31="Baja",'Riesgos de gestión'!$AA$31="Leve"),CONCATENATE("R4C",'Riesgos de gestión'!$O$31),"")</f>
        <v/>
      </c>
      <c r="N39" s="309" t="str">
        <f>IF(AND('Riesgos de gestión'!$Y$32="Baja",'Riesgos de gestión'!$AA$32="Leve"),CONCATENATE("R4C",'Riesgos de gestión'!$O$32),"")</f>
        <v/>
      </c>
      <c r="O39" s="310" t="str">
        <f>IF(AND('Riesgos de gestión'!$Y$33="Baja",'Riesgos de gestión'!$AA$33="Leve"),CONCATENATE("R4C",'Riesgos de gestión'!$O$33),"")</f>
        <v/>
      </c>
      <c r="P39" s="299" t="str">
        <f>IF(AND('Riesgos de gestión'!$Y$28="Baja",'Riesgos de gestión'!$AA$28="Menor"),CONCATENATE("R4C",'Riesgos de gestión'!$O$28),"")</f>
        <v/>
      </c>
      <c r="Q39" s="300" t="str">
        <f>IF(AND('Riesgos de gestión'!$Y$29="Baja",'Riesgos de gestión'!$AA$29="Menor"),CONCATENATE("R4C",'Riesgos de gestión'!$O$29),"")</f>
        <v/>
      </c>
      <c r="R39" s="300" t="str">
        <f>IF(AND('Riesgos de gestión'!$Y$30="Baja",'Riesgos de gestión'!$AA$30="Menor"),CONCATENATE("R4C",'Riesgos de gestión'!$O$30),"")</f>
        <v/>
      </c>
      <c r="S39" s="300" t="str">
        <f>IF(AND('Riesgos de gestión'!$Y$31="Baja",'Riesgos de gestión'!$AA$31="Menor"),CONCATENATE("R4C",'Riesgos de gestión'!$O$31),"")</f>
        <v/>
      </c>
      <c r="T39" s="300" t="str">
        <f>IF(AND('Riesgos de gestión'!$Y$32="Baja",'Riesgos de gestión'!$AA$32="Menor"),CONCATENATE("R4C",'Riesgos de gestión'!$O$32),"")</f>
        <v/>
      </c>
      <c r="U39" s="301" t="str">
        <f>IF(AND('Riesgos de gestión'!$Y$33="Baja",'Riesgos de gestión'!$AA$33="Menor"),CONCATENATE("R4C",'Riesgos de gestión'!$O$33),"")</f>
        <v/>
      </c>
      <c r="V39" s="299" t="str">
        <f>IF(AND('Riesgos de gestión'!$Y$28="Baja",'Riesgos de gestión'!$AA$28="Moderado"),CONCATENATE("R4C",'Riesgos de gestión'!$O$28),"")</f>
        <v/>
      </c>
      <c r="W39" s="300" t="str">
        <f>IF(AND('Riesgos de gestión'!$Y$29="Baja",'Riesgos de gestión'!$AA$29="Moderado"),CONCATENATE("R4C",'Riesgos de gestión'!$O$29),"")</f>
        <v/>
      </c>
      <c r="X39" s="300" t="str">
        <f>IF(AND('Riesgos de gestión'!$Y$30="Baja",'Riesgos de gestión'!$AA$30="Moderado"),CONCATENATE("R4C",'Riesgos de gestión'!$O$30),"")</f>
        <v/>
      </c>
      <c r="Y39" s="300" t="str">
        <f>IF(AND('Riesgos de gestión'!$Y$31="Baja",'Riesgos de gestión'!$AA$31="Moderado"),CONCATENATE("R4C",'Riesgos de gestión'!$O$31),"")</f>
        <v/>
      </c>
      <c r="Z39" s="300" t="str">
        <f>IF(AND('Riesgos de gestión'!$Y$32="Baja",'Riesgos de gestión'!$AA$32="Moderado"),CONCATENATE("R4C",'Riesgos de gestión'!$O$32),"")</f>
        <v/>
      </c>
      <c r="AA39" s="301" t="str">
        <f>IF(AND('Riesgos de gestión'!$Y$33="Baja",'Riesgos de gestión'!$AA$33="Moderado"),CONCATENATE("R4C",'Riesgos de gestión'!$O$33),"")</f>
        <v/>
      </c>
      <c r="AB39" s="284" t="str">
        <f>IF(AND('Riesgos de gestión'!$Y$28="Baja",'Riesgos de gestión'!$AA$28="Mayor"),CONCATENATE("R4C",'Riesgos de gestión'!$O$28),"")</f>
        <v/>
      </c>
      <c r="AC39" s="285" t="str">
        <f>IF(AND('Riesgos de gestión'!$Y$29="Baja",'Riesgos de gestión'!$AA$29="Mayor"),CONCATENATE("R4C",'Riesgos de gestión'!$O$29),"")</f>
        <v/>
      </c>
      <c r="AD39" s="285" t="str">
        <f>IF(AND('Riesgos de gestión'!$Y$30="Baja",'Riesgos de gestión'!$AA$30="Mayor"),CONCATENATE("R4C",'Riesgos de gestión'!$O$30),"")</f>
        <v/>
      </c>
      <c r="AE39" s="285" t="str">
        <f>IF(AND('Riesgos de gestión'!$Y$31="Baja",'Riesgos de gestión'!$AA$31="Mayor"),CONCATENATE("R4C",'Riesgos de gestión'!$O$31),"")</f>
        <v/>
      </c>
      <c r="AF39" s="285" t="str">
        <f>IF(AND('Riesgos de gestión'!$Y$32="Baja",'Riesgos de gestión'!$AA$32="Mayor"),CONCATENATE("R4C",'Riesgos de gestión'!$O$32),"")</f>
        <v/>
      </c>
      <c r="AG39" s="286" t="str">
        <f>IF(AND('Riesgos de gestión'!$Y$33="Baja",'Riesgos de gestión'!$AA$33="Mayor"),CONCATENATE("R4C",'Riesgos de gestión'!$O$33),"")</f>
        <v/>
      </c>
      <c r="AH39" s="287" t="str">
        <f>IF(AND('Riesgos de gestión'!$Y$28="Baja",'Riesgos de gestión'!$AA$28="Catastrófico"),CONCATENATE("R4C",'Riesgos de gestión'!$O$28),"")</f>
        <v/>
      </c>
      <c r="AI39" s="288" t="str">
        <f>IF(AND('Riesgos de gestión'!$Y$29="Baja",'Riesgos de gestión'!$AA$29="Catastrófico"),CONCATENATE("R4C",'Riesgos de gestión'!$O$29),"")</f>
        <v/>
      </c>
      <c r="AJ39" s="288" t="str">
        <f>IF(AND('Riesgos de gestión'!$Y$30="Baja",'Riesgos de gestión'!$AA$30="Catastrófico"),CONCATENATE("R4C",'Riesgos de gestión'!$O$30),"")</f>
        <v/>
      </c>
      <c r="AK39" s="288" t="str">
        <f>IF(AND('Riesgos de gestión'!$Y$31="Baja",'Riesgos de gestión'!$AA$31="Catastrófico"),CONCATENATE("R4C",'Riesgos de gestión'!$O$31),"")</f>
        <v/>
      </c>
      <c r="AL39" s="288" t="str">
        <f>IF(AND('Riesgos de gestión'!$Y$32="Baja",'Riesgos de gestión'!$AA$32="Catastrófico"),CONCATENATE("R4C",'Riesgos de gestión'!$O$32),"")</f>
        <v/>
      </c>
      <c r="AM39" s="289" t="str">
        <f>IF(AND('Riesgos de gestión'!$Y$33="Baja",'Riesgos de gestión'!$AA$33="Catastrófico"),CONCATENATE("R4C",'Riesgos de gestión'!$O$33),"")</f>
        <v/>
      </c>
      <c r="AN39" s="28"/>
      <c r="AO39" s="673"/>
      <c r="AP39" s="383"/>
      <c r="AQ39" s="383"/>
      <c r="AR39" s="383"/>
      <c r="AS39" s="383"/>
      <c r="AT39" s="674"/>
      <c r="AU39" s="28"/>
      <c r="AV39" s="28"/>
      <c r="AW39" s="28"/>
      <c r="AX39" s="28"/>
      <c r="AY39" s="28"/>
      <c r="AZ39" s="28"/>
      <c r="BA39" s="28"/>
      <c r="BB39" s="28"/>
      <c r="BC39" s="28"/>
      <c r="BD39" s="28"/>
      <c r="BE39" s="28"/>
      <c r="BF39" s="28"/>
      <c r="BG39" s="28"/>
      <c r="BH39" s="28"/>
      <c r="BI39" s="28"/>
    </row>
    <row r="40" spans="1:61" ht="15" customHeight="1" x14ac:dyDescent="0.25">
      <c r="A40" s="28"/>
      <c r="B40" s="659"/>
      <c r="C40" s="383"/>
      <c r="D40" s="384"/>
      <c r="E40" s="382"/>
      <c r="F40" s="383"/>
      <c r="G40" s="383"/>
      <c r="H40" s="383"/>
      <c r="I40" s="383"/>
      <c r="J40" s="308" t="str">
        <f>IF(AND('Riesgos de gestión'!$Y$34="Baja",'Riesgos de gestión'!$AA$34="Leve"),CONCATENATE("R5C",'Riesgos de gestión'!$O$34),"")</f>
        <v/>
      </c>
      <c r="K40" s="309" t="str">
        <f>IF(AND('Riesgos de gestión'!$Y$35="Baja",'Riesgos de gestión'!$AA$35="Leve"),CONCATENATE("R5C",'Riesgos de gestión'!$O$35),"")</f>
        <v/>
      </c>
      <c r="L40" s="309" t="str">
        <f>IF(AND('Riesgos de gestión'!$Y$36="Baja",'Riesgos de gestión'!$AA$36="Leve"),CONCATENATE("R5C",'Riesgos de gestión'!$O$36),"")</f>
        <v/>
      </c>
      <c r="M40" s="309" t="str">
        <f>IF(AND('Riesgos de gestión'!$Y$37="Baja",'Riesgos de gestión'!$AA$37="Leve"),CONCATENATE("R5C",'Riesgos de gestión'!$O$37),"")</f>
        <v/>
      </c>
      <c r="N40" s="309" t="str">
        <f>IF(AND('Riesgos de gestión'!$Y$38="Baja",'Riesgos de gestión'!$AA$38="Leve"),CONCATENATE("R5C",'Riesgos de gestión'!$O$38),"")</f>
        <v/>
      </c>
      <c r="O40" s="310" t="str">
        <f>IF(AND('Riesgos de gestión'!$Y$39="Baja",'Riesgos de gestión'!$AA$39="Leve"),CONCATENATE("R5C",'Riesgos de gestión'!$O$39),"")</f>
        <v/>
      </c>
      <c r="P40" s="299" t="str">
        <f>IF(AND('Riesgos de gestión'!$Y$34="Baja",'Riesgos de gestión'!$AA$34="Menor"),CONCATENATE("R5C",'Riesgos de gestión'!$O$34),"")</f>
        <v/>
      </c>
      <c r="Q40" s="300" t="str">
        <f>IF(AND('Riesgos de gestión'!$Y$35="Baja",'Riesgos de gestión'!$AA$35="Menor"),CONCATENATE("R5C",'Riesgos de gestión'!$O$35),"")</f>
        <v/>
      </c>
      <c r="R40" s="300" t="str">
        <f>IF(AND('Riesgos de gestión'!$Y$36="Baja",'Riesgos de gestión'!$AA$36="Menor"),CONCATENATE("R5C",'Riesgos de gestión'!$O$36),"")</f>
        <v/>
      </c>
      <c r="S40" s="300" t="str">
        <f>IF(AND('Riesgos de gestión'!$Y$37="Baja",'Riesgos de gestión'!$AA$37="Menor"),CONCATENATE("R5C",'Riesgos de gestión'!$O$37),"")</f>
        <v/>
      </c>
      <c r="T40" s="300" t="str">
        <f>IF(AND('Riesgos de gestión'!$Y$38="Baja",'Riesgos de gestión'!$AA$38="Menor"),CONCATENATE("R5C",'Riesgos de gestión'!$O$38),"")</f>
        <v/>
      </c>
      <c r="U40" s="301" t="str">
        <f>IF(AND('Riesgos de gestión'!$Y$39="Baja",'Riesgos de gestión'!$AA$39="Menor"),CONCATENATE("R5C",'Riesgos de gestión'!$O$39),"")</f>
        <v/>
      </c>
      <c r="V40" s="299" t="str">
        <f>IF(AND('Riesgos de gestión'!$Y$34="Baja",'Riesgos de gestión'!$AA$34="Moderado"),CONCATENATE("R5C",'Riesgos de gestión'!$O$34),"")</f>
        <v/>
      </c>
      <c r="W40" s="300" t="str">
        <f>IF(AND('Riesgos de gestión'!$Y$35="Baja",'Riesgos de gestión'!$AA$35="Moderado"),CONCATENATE("R5C",'Riesgos de gestión'!$O$35),"")</f>
        <v/>
      </c>
      <c r="X40" s="300" t="str">
        <f>IF(AND('Riesgos de gestión'!$Y$36="Baja",'Riesgos de gestión'!$AA$36="Moderado"),CONCATENATE("R5C",'Riesgos de gestión'!$O$36),"")</f>
        <v/>
      </c>
      <c r="Y40" s="300" t="str">
        <f>IF(AND('Riesgos de gestión'!$Y$37="Baja",'Riesgos de gestión'!$AA$37="Moderado"),CONCATENATE("R5C",'Riesgos de gestión'!$O$37),"")</f>
        <v/>
      </c>
      <c r="Z40" s="300" t="str">
        <f>IF(AND('Riesgos de gestión'!$Y$38="Baja",'Riesgos de gestión'!$AA$38="Moderado"),CONCATENATE("R5C",'Riesgos de gestión'!$O$38),"")</f>
        <v/>
      </c>
      <c r="AA40" s="301" t="str">
        <f>IF(AND('Riesgos de gestión'!$Y$39="Baja",'Riesgos de gestión'!$AA$39="Moderado"),CONCATENATE("R5C",'Riesgos de gestión'!$O$39),"")</f>
        <v/>
      </c>
      <c r="AB40" s="284" t="str">
        <f>IF(AND('Riesgos de gestión'!$Y$34="Baja",'Riesgos de gestión'!$AA$34="Mayor"),CONCATENATE("R5C",'Riesgos de gestión'!$O$34),"")</f>
        <v/>
      </c>
      <c r="AC40" s="285" t="str">
        <f>IF(AND('Riesgos de gestión'!$Y$35="Baja",'Riesgos de gestión'!$AA$35="Mayor"),CONCATENATE("R5C",'Riesgos de gestión'!$O$35),"")</f>
        <v/>
      </c>
      <c r="AD40" s="285" t="str">
        <f>IF(AND('Riesgos de gestión'!$Y$36="Baja",'Riesgos de gestión'!$AA$36="Mayor"),CONCATENATE("R5C",'Riesgos de gestión'!$O$36),"")</f>
        <v/>
      </c>
      <c r="AE40" s="285" t="str">
        <f>IF(AND('Riesgos de gestión'!$Y$37="Baja",'Riesgos de gestión'!$AA$37="Mayor"),CONCATENATE("R5C",'Riesgos de gestión'!$O$37),"")</f>
        <v/>
      </c>
      <c r="AF40" s="285" t="str">
        <f>IF(AND('Riesgos de gestión'!$Y$38="Baja",'Riesgos de gestión'!$AA$38="Mayor"),CONCATENATE("R5C",'Riesgos de gestión'!$O$38),"")</f>
        <v/>
      </c>
      <c r="AG40" s="286" t="str">
        <f>IF(AND('Riesgos de gestión'!$Y$39="Baja",'Riesgos de gestión'!$AA$39="Mayor"),CONCATENATE("R5C",'Riesgos de gestión'!$O$39),"")</f>
        <v/>
      </c>
      <c r="AH40" s="287" t="str">
        <f>IF(AND('Riesgos de gestión'!$Y$34="Baja",'Riesgos de gestión'!$AA$34="Catastrófico"),CONCATENATE("R5C",'Riesgos de gestión'!$O$34),"")</f>
        <v/>
      </c>
      <c r="AI40" s="288" t="str">
        <f>IF(AND('Riesgos de gestión'!$Y$35="Baja",'Riesgos de gestión'!$AA$35="Catastrófico"),CONCATENATE("R5C",'Riesgos de gestión'!$O$35),"")</f>
        <v/>
      </c>
      <c r="AJ40" s="288" t="str">
        <f>IF(AND('Riesgos de gestión'!$Y$36="Baja",'Riesgos de gestión'!$AA$36="Catastrófico"),CONCATENATE("R5C",'Riesgos de gestión'!$O$36),"")</f>
        <v/>
      </c>
      <c r="AK40" s="288" t="str">
        <f>IF(AND('Riesgos de gestión'!$Y$37="Baja",'Riesgos de gestión'!$AA$37="Catastrófico"),CONCATENATE("R5C",'Riesgos de gestión'!$O$37),"")</f>
        <v/>
      </c>
      <c r="AL40" s="288" t="str">
        <f>IF(AND('Riesgos de gestión'!$Y$38="Baja",'Riesgos de gestión'!$AA$38="Catastrófico"),CONCATENATE("R5C",'Riesgos de gestión'!$O$38),"")</f>
        <v/>
      </c>
      <c r="AM40" s="289" t="str">
        <f>IF(AND('Riesgos de gestión'!$Y$39="Baja",'Riesgos de gestión'!$AA$39="Catastrófico"),CONCATENATE("R5C",'Riesgos de gestión'!$O$39),"")</f>
        <v/>
      </c>
      <c r="AN40" s="28"/>
      <c r="AO40" s="673"/>
      <c r="AP40" s="383"/>
      <c r="AQ40" s="383"/>
      <c r="AR40" s="383"/>
      <c r="AS40" s="383"/>
      <c r="AT40" s="674"/>
      <c r="AU40" s="28"/>
      <c r="AV40" s="28"/>
      <c r="AW40" s="28"/>
      <c r="AX40" s="28"/>
      <c r="AY40" s="28"/>
      <c r="AZ40" s="28"/>
      <c r="BA40" s="28"/>
      <c r="BB40" s="28"/>
      <c r="BC40" s="28"/>
      <c r="BD40" s="28"/>
      <c r="BE40" s="28"/>
      <c r="BF40" s="28"/>
      <c r="BG40" s="28"/>
      <c r="BH40" s="28"/>
      <c r="BI40" s="28"/>
    </row>
    <row r="41" spans="1:61" ht="15" customHeight="1" x14ac:dyDescent="0.25">
      <c r="A41" s="28"/>
      <c r="B41" s="659"/>
      <c r="C41" s="383"/>
      <c r="D41" s="384"/>
      <c r="E41" s="382"/>
      <c r="F41" s="383"/>
      <c r="G41" s="383"/>
      <c r="H41" s="383"/>
      <c r="I41" s="383"/>
      <c r="J41" s="308" t="str">
        <f>IF(AND('Riesgos de gestión'!$Y$40="Baja",'Riesgos de gestión'!$AA$40="Leve"),CONCATENATE("R6C",'Riesgos de gestión'!$O$40),"")</f>
        <v/>
      </c>
      <c r="K41" s="309" t="str">
        <f>IF(AND('Riesgos de gestión'!$Y$41="Baja",'Riesgos de gestión'!$AA$41="Leve"),CONCATENATE("R6C",'Riesgos de gestión'!$O$41),"")</f>
        <v/>
      </c>
      <c r="L41" s="309" t="str">
        <f>IF(AND('Riesgos de gestión'!$Y$42="Baja",'Riesgos de gestión'!$AA$42="Leve"),CONCATENATE("R6C",'Riesgos de gestión'!$O$42),"")</f>
        <v/>
      </c>
      <c r="M41" s="309" t="str">
        <f>IF(AND('Riesgos de gestión'!$Y$43="Baja",'Riesgos de gestión'!$AA$43="Leve"),CONCATENATE("R6C",'Riesgos de gestión'!$O$43),"")</f>
        <v/>
      </c>
      <c r="N41" s="309" t="str">
        <f>IF(AND('Riesgos de gestión'!$Y$44="Baja",'Riesgos de gestión'!$AA$44="Leve"),CONCATENATE("R6C",'Riesgos de gestión'!$O$44),"")</f>
        <v/>
      </c>
      <c r="O41" s="310" t="str">
        <f>IF(AND('Riesgos de gestión'!$Y$45="Baja",'Riesgos de gestión'!$AA$45="Leve"),CONCATENATE("R6C",'Riesgos de gestión'!$O$45),"")</f>
        <v/>
      </c>
      <c r="P41" s="299" t="str">
        <f>IF(AND('Riesgos de gestión'!$Y$40="Baja",'Riesgos de gestión'!$AA$40="Menor"),CONCATENATE("R6C",'Riesgos de gestión'!$O$40),"")</f>
        <v/>
      </c>
      <c r="Q41" s="300" t="str">
        <f>IF(AND('Riesgos de gestión'!$Y$41="Baja",'Riesgos de gestión'!$AA$41="Menor"),CONCATENATE("R6C",'Riesgos de gestión'!$O$41),"")</f>
        <v/>
      </c>
      <c r="R41" s="300" t="str">
        <f>IF(AND('Riesgos de gestión'!$Y$42="Baja",'Riesgos de gestión'!$AA$42="Menor"),CONCATENATE("R6C",'Riesgos de gestión'!$O$42),"")</f>
        <v/>
      </c>
      <c r="S41" s="300" t="str">
        <f>IF(AND('Riesgos de gestión'!$Y$43="Baja",'Riesgos de gestión'!$AA$43="Menor"),CONCATENATE("R6C",'Riesgos de gestión'!$O$43),"")</f>
        <v/>
      </c>
      <c r="T41" s="300" t="str">
        <f>IF(AND('Riesgos de gestión'!$Y$44="Baja",'Riesgos de gestión'!$AA$44="Menor"),CONCATENATE("R6C",'Riesgos de gestión'!$O$44),"")</f>
        <v/>
      </c>
      <c r="U41" s="301" t="str">
        <f>IF(AND('Riesgos de gestión'!$Y$45="Baja",'Riesgos de gestión'!$AA$45="Menor"),CONCATENATE("R6C",'Riesgos de gestión'!$O$45),"")</f>
        <v/>
      </c>
      <c r="V41" s="299" t="str">
        <f>IF(AND('Riesgos de gestión'!$Y$40="Baja",'Riesgos de gestión'!$AA$40="Moderado"),CONCATENATE("R6C",'Riesgos de gestión'!$O$40),"")</f>
        <v/>
      </c>
      <c r="W41" s="300" t="str">
        <f>IF(AND('Riesgos de gestión'!$Y$41="Baja",'Riesgos de gestión'!$AA$41="Moderado"),CONCATENATE("R6C",'Riesgos de gestión'!$O$41),"")</f>
        <v/>
      </c>
      <c r="X41" s="300" t="str">
        <f>IF(AND('Riesgos de gestión'!$Y$42="Baja",'Riesgos de gestión'!$AA$42="Moderado"),CONCATENATE("R6C",'Riesgos de gestión'!$O$42),"")</f>
        <v/>
      </c>
      <c r="Y41" s="300" t="str">
        <f>IF(AND('Riesgos de gestión'!$Y$43="Baja",'Riesgos de gestión'!$AA$43="Moderado"),CONCATENATE("R6C",'Riesgos de gestión'!$O$43),"")</f>
        <v/>
      </c>
      <c r="Z41" s="300" t="str">
        <f>IF(AND('Riesgos de gestión'!$Y$44="Baja",'Riesgos de gestión'!$AA$44="Moderado"),CONCATENATE("R6C",'Riesgos de gestión'!$O$44),"")</f>
        <v/>
      </c>
      <c r="AA41" s="301" t="str">
        <f>IF(AND('Riesgos de gestión'!$Y$45="Baja",'Riesgos de gestión'!$AA$45="Moderado"),CONCATENATE("R6C",'Riesgos de gestión'!$O$45),"")</f>
        <v/>
      </c>
      <c r="AB41" s="284" t="str">
        <f>IF(AND('Riesgos de gestión'!$Y$40="Baja",'Riesgos de gestión'!$AA$40="Mayor"),CONCATENATE("R6C",'Riesgos de gestión'!$O$40),"")</f>
        <v/>
      </c>
      <c r="AC41" s="285" t="str">
        <f>IF(AND('Riesgos de gestión'!$Y$41="Baja",'Riesgos de gestión'!$AA$41="Mayor"),CONCATENATE("R6C",'Riesgos de gestión'!$O$41),"")</f>
        <v/>
      </c>
      <c r="AD41" s="285" t="str">
        <f>IF(AND('Riesgos de gestión'!$Y$42="Baja",'Riesgos de gestión'!$AA$42="Mayor"),CONCATENATE("R6C",'Riesgos de gestión'!$O$42),"")</f>
        <v/>
      </c>
      <c r="AE41" s="285" t="str">
        <f>IF(AND('Riesgos de gestión'!$Y$43="Baja",'Riesgos de gestión'!$AA$43="Mayor"),CONCATENATE("R6C",'Riesgos de gestión'!$O$43),"")</f>
        <v/>
      </c>
      <c r="AF41" s="285" t="str">
        <f>IF(AND('Riesgos de gestión'!$Y$44="Baja",'Riesgos de gestión'!$AA$44="Mayor"),CONCATENATE("R6C",'Riesgos de gestión'!$O$44),"")</f>
        <v/>
      </c>
      <c r="AG41" s="286" t="str">
        <f>IF(AND('Riesgos de gestión'!$Y$45="Baja",'Riesgos de gestión'!$AA$45="Mayor"),CONCATENATE("R6C",'Riesgos de gestión'!$O$45),"")</f>
        <v/>
      </c>
      <c r="AH41" s="287" t="str">
        <f>IF(AND('Riesgos de gestión'!$Y$40="Baja",'Riesgos de gestión'!$AA$40="Catastrófico"),CONCATENATE("R6C",'Riesgos de gestión'!$O$40),"")</f>
        <v/>
      </c>
      <c r="AI41" s="288" t="str">
        <f>IF(AND('Riesgos de gestión'!$Y$41="Baja",'Riesgos de gestión'!$AA$41="Catastrófico"),CONCATENATE("R6C",'Riesgos de gestión'!$O$41),"")</f>
        <v/>
      </c>
      <c r="AJ41" s="288" t="str">
        <f>IF(AND('Riesgos de gestión'!$Y$42="Baja",'Riesgos de gestión'!$AA$42="Catastrófico"),CONCATENATE("R6C",'Riesgos de gestión'!$O$42),"")</f>
        <v/>
      </c>
      <c r="AK41" s="288" t="str">
        <f>IF(AND('Riesgos de gestión'!$Y$43="Baja",'Riesgos de gestión'!$AA$43="Catastrófico"),CONCATENATE("R6C",'Riesgos de gestión'!$O$43),"")</f>
        <v/>
      </c>
      <c r="AL41" s="288" t="str">
        <f>IF(AND('Riesgos de gestión'!$Y$44="Baja",'Riesgos de gestión'!$AA$44="Catastrófico"),CONCATENATE("R6C",'Riesgos de gestión'!$O$44),"")</f>
        <v/>
      </c>
      <c r="AM41" s="289" t="str">
        <f>IF(AND('Riesgos de gestión'!$Y$45="Baja",'Riesgos de gestión'!$AA$45="Catastrófico"),CONCATENATE("R6C",'Riesgos de gestión'!$O$45),"")</f>
        <v/>
      </c>
      <c r="AN41" s="28"/>
      <c r="AO41" s="673"/>
      <c r="AP41" s="383"/>
      <c r="AQ41" s="383"/>
      <c r="AR41" s="383"/>
      <c r="AS41" s="383"/>
      <c r="AT41" s="674"/>
      <c r="AU41" s="28"/>
      <c r="AV41" s="28"/>
      <c r="AW41" s="28"/>
      <c r="AX41" s="28"/>
      <c r="AY41" s="28"/>
      <c r="AZ41" s="28"/>
      <c r="BA41" s="28"/>
      <c r="BB41" s="28"/>
      <c r="BC41" s="28"/>
      <c r="BD41" s="28"/>
      <c r="BE41" s="28"/>
      <c r="BF41" s="28"/>
      <c r="BG41" s="28"/>
      <c r="BH41" s="28"/>
      <c r="BI41" s="28"/>
    </row>
    <row r="42" spans="1:61" ht="15" customHeight="1" x14ac:dyDescent="0.25">
      <c r="A42" s="28"/>
      <c r="B42" s="659"/>
      <c r="C42" s="383"/>
      <c r="D42" s="384"/>
      <c r="E42" s="382"/>
      <c r="F42" s="383"/>
      <c r="G42" s="383"/>
      <c r="H42" s="383"/>
      <c r="I42" s="383"/>
      <c r="J42" s="308" t="str">
        <f>IF(AND('Riesgos de gestión'!$Y$46="Baja",'Riesgos de gestión'!$AA$46="Leve"),CONCATENATE("R7C",'Riesgos de gestión'!$O$46),"")</f>
        <v/>
      </c>
      <c r="K42" s="309" t="str">
        <f>IF(AND('Riesgos de gestión'!$Y$47="Baja",'Riesgos de gestión'!$AA$47="Leve"),CONCATENATE("R7C",'Riesgos de gestión'!$O$47),"")</f>
        <v/>
      </c>
      <c r="L42" s="309" t="str">
        <f>IF(AND('Riesgos de gestión'!$Y$48="Baja",'Riesgos de gestión'!$AA$48="Leve"),CONCATENATE("R7C",'Riesgos de gestión'!$O$48),"")</f>
        <v/>
      </c>
      <c r="M42" s="309" t="str">
        <f>IF(AND('Riesgos de gestión'!$Y$49="Baja",'Riesgos de gestión'!$AA$49="Leve"),CONCATENATE("R7C",'Riesgos de gestión'!$O$49),"")</f>
        <v/>
      </c>
      <c r="N42" s="309" t="str">
        <f>IF(AND('Riesgos de gestión'!$Y$50="Baja",'Riesgos de gestión'!$AA$50="Leve"),CONCATENATE("R7C",'Riesgos de gestión'!$O$50),"")</f>
        <v/>
      </c>
      <c r="O42" s="310" t="str">
        <f>IF(AND('Riesgos de gestión'!$Y$51="Baja",'Riesgos de gestión'!$AA$51="Leve"),CONCATENATE("R7C",'Riesgos de gestión'!$O$51),"")</f>
        <v/>
      </c>
      <c r="P42" s="299" t="str">
        <f>IF(AND('Riesgos de gestión'!$Y$46="Baja",'Riesgos de gestión'!$AA$46="Menor"),CONCATENATE("R7C",'Riesgos de gestión'!$O$46),"")</f>
        <v/>
      </c>
      <c r="Q42" s="300" t="str">
        <f>IF(AND('Riesgos de gestión'!$Y$47="Baja",'Riesgos de gestión'!$AA$47="Menor"),CONCATENATE("R7C",'Riesgos de gestión'!$O$47),"")</f>
        <v/>
      </c>
      <c r="R42" s="300" t="str">
        <f>IF(AND('Riesgos de gestión'!$Y$48="Baja",'Riesgos de gestión'!$AA$48="Menor"),CONCATENATE("R7C",'Riesgos de gestión'!$O$48),"")</f>
        <v/>
      </c>
      <c r="S42" s="300" t="str">
        <f>IF(AND('Riesgos de gestión'!$Y$49="Baja",'Riesgos de gestión'!$AA$49="Menor"),CONCATENATE("R7C",'Riesgos de gestión'!$O$49),"")</f>
        <v/>
      </c>
      <c r="T42" s="300" t="str">
        <f>IF(AND('Riesgos de gestión'!$Y$50="Baja",'Riesgos de gestión'!$AA$50="Menor"),CONCATENATE("R7C",'Riesgos de gestión'!$O$50),"")</f>
        <v/>
      </c>
      <c r="U42" s="301" t="str">
        <f>IF(AND('Riesgos de gestión'!$Y$51="Baja",'Riesgos de gestión'!$AA$51="Menor"),CONCATENATE("R7C",'Riesgos de gestión'!$O$51),"")</f>
        <v/>
      </c>
      <c r="V42" s="299" t="str">
        <f>IF(AND('Riesgos de gestión'!$Y$46="Baja",'Riesgos de gestión'!$AA$46="Moderado"),CONCATENATE("R7C",'Riesgos de gestión'!$O$46),"")</f>
        <v/>
      </c>
      <c r="W42" s="300" t="str">
        <f>IF(AND('Riesgos de gestión'!$Y$47="Baja",'Riesgos de gestión'!$AA$47="Moderado"),CONCATENATE("R7C",'Riesgos de gestión'!$O$47),"")</f>
        <v/>
      </c>
      <c r="X42" s="300" t="str">
        <f>IF(AND('Riesgos de gestión'!$Y$48="Baja",'Riesgos de gestión'!$AA$48="Moderado"),CONCATENATE("R7C",'Riesgos de gestión'!$O$48),"")</f>
        <v/>
      </c>
      <c r="Y42" s="300" t="str">
        <f>IF(AND('Riesgos de gestión'!$Y$49="Baja",'Riesgos de gestión'!$AA$49="Moderado"),CONCATENATE("R7C",'Riesgos de gestión'!$O$49),"")</f>
        <v/>
      </c>
      <c r="Z42" s="300" t="str">
        <f>IF(AND('Riesgos de gestión'!$Y$50="Baja",'Riesgos de gestión'!$AA$50="Moderado"),CONCATENATE("R7C",'Riesgos de gestión'!$O$50),"")</f>
        <v/>
      </c>
      <c r="AA42" s="301" t="str">
        <f>IF(AND('Riesgos de gestión'!$Y$51="Baja",'Riesgos de gestión'!$AA$51="Moderado"),CONCATENATE("R7C",'Riesgos de gestión'!$O$51),"")</f>
        <v/>
      </c>
      <c r="AB42" s="284" t="str">
        <f>IF(AND('Riesgos de gestión'!$Y$46="Baja",'Riesgos de gestión'!$AA$46="Mayor"),CONCATENATE("R7C",'Riesgos de gestión'!$O$46),"")</f>
        <v/>
      </c>
      <c r="AC42" s="285" t="str">
        <f>IF(AND('Riesgos de gestión'!$Y$47="Baja",'Riesgos de gestión'!$AA$47="Mayor"),CONCATENATE("R7C",'Riesgos de gestión'!$O$47),"")</f>
        <v/>
      </c>
      <c r="AD42" s="285" t="str">
        <f>IF(AND('Riesgos de gestión'!$Y$48="Baja",'Riesgos de gestión'!$AA$48="Mayor"),CONCATENATE("R7C",'Riesgos de gestión'!$O$48),"")</f>
        <v/>
      </c>
      <c r="AE42" s="285" t="str">
        <f>IF(AND('Riesgos de gestión'!$Y$49="Baja",'Riesgos de gestión'!$AA$49="Mayor"),CONCATENATE("R7C",'Riesgos de gestión'!$O$49),"")</f>
        <v/>
      </c>
      <c r="AF42" s="285" t="str">
        <f>IF(AND('Riesgos de gestión'!$Y$50="Baja",'Riesgos de gestión'!$AA$50="Mayor"),CONCATENATE("R7C",'Riesgos de gestión'!$O$50),"")</f>
        <v/>
      </c>
      <c r="AG42" s="286" t="str">
        <f>IF(AND('Riesgos de gestión'!$Y$51="Baja",'Riesgos de gestión'!$AA$51="Mayor"),CONCATENATE("R7C",'Riesgos de gestión'!$O$51),"")</f>
        <v/>
      </c>
      <c r="AH42" s="287" t="str">
        <f>IF(AND('Riesgos de gestión'!$Y$46="Baja",'Riesgos de gestión'!$AA$46="Catastrófico"),CONCATENATE("R7C",'Riesgos de gestión'!$O$46),"")</f>
        <v/>
      </c>
      <c r="AI42" s="288" t="str">
        <f>IF(AND('Riesgos de gestión'!$Y$47="Baja",'Riesgos de gestión'!$AA$47="Catastrófico"),CONCATENATE("R7C",'Riesgos de gestión'!$O$47),"")</f>
        <v/>
      </c>
      <c r="AJ42" s="288" t="str">
        <f>IF(AND('Riesgos de gestión'!$Y$48="Baja",'Riesgos de gestión'!$AA$48="Catastrófico"),CONCATENATE("R7C",'Riesgos de gestión'!$O$48),"")</f>
        <v/>
      </c>
      <c r="AK42" s="288" t="str">
        <f>IF(AND('Riesgos de gestión'!$Y$49="Baja",'Riesgos de gestión'!$AA$49="Catastrófico"),CONCATENATE("R7C",'Riesgos de gestión'!$O$49),"")</f>
        <v/>
      </c>
      <c r="AL42" s="288" t="str">
        <f>IF(AND('Riesgos de gestión'!$Y$50="Baja",'Riesgos de gestión'!$AA$50="Catastrófico"),CONCATENATE("R7C",'Riesgos de gestión'!$O$50),"")</f>
        <v/>
      </c>
      <c r="AM42" s="289" t="str">
        <f>IF(AND('Riesgos de gestión'!$Y$51="Baja",'Riesgos de gestión'!$AA$51="Catastrófico"),CONCATENATE("R7C",'Riesgos de gestión'!$O$51),"")</f>
        <v/>
      </c>
      <c r="AN42" s="28"/>
      <c r="AO42" s="673"/>
      <c r="AP42" s="383"/>
      <c r="AQ42" s="383"/>
      <c r="AR42" s="383"/>
      <c r="AS42" s="383"/>
      <c r="AT42" s="674"/>
      <c r="AU42" s="28"/>
      <c r="AV42" s="28"/>
      <c r="AW42" s="28"/>
      <c r="AX42" s="28"/>
      <c r="AY42" s="28"/>
      <c r="AZ42" s="28"/>
      <c r="BA42" s="28"/>
      <c r="BB42" s="28"/>
      <c r="BC42" s="28"/>
      <c r="BD42" s="28"/>
      <c r="BE42" s="28"/>
      <c r="BF42" s="28"/>
      <c r="BG42" s="28"/>
      <c r="BH42" s="28"/>
      <c r="BI42" s="28"/>
    </row>
    <row r="43" spans="1:61" ht="15" customHeight="1" x14ac:dyDescent="0.25">
      <c r="A43" s="28"/>
      <c r="B43" s="659"/>
      <c r="C43" s="383"/>
      <c r="D43" s="384"/>
      <c r="E43" s="382"/>
      <c r="F43" s="383"/>
      <c r="G43" s="383"/>
      <c r="H43" s="383"/>
      <c r="I43" s="383"/>
      <c r="J43" s="308" t="str">
        <f>IF(AND('Riesgos de gestión'!$Y$52="Baja",'Riesgos de gestión'!$AA$52="Leve"),CONCATENATE("R8C",'Riesgos de gestión'!$O$52),"")</f>
        <v/>
      </c>
      <c r="K43" s="309" t="str">
        <f>IF(AND('Riesgos de gestión'!$Y$53="Baja",'Riesgos de gestión'!$AA$53="Leve"),CONCATENATE("R8C",'Riesgos de gestión'!$O$53),"")</f>
        <v/>
      </c>
      <c r="L43" s="309" t="str">
        <f>IF(AND('Riesgos de gestión'!$Y$54="Baja",'Riesgos de gestión'!$AA$54="Leve"),CONCATENATE("R8C",'Riesgos de gestión'!$O$54),"")</f>
        <v/>
      </c>
      <c r="M43" s="309" t="str">
        <f>IF(AND('Riesgos de gestión'!$Y$55="Baja",'Riesgos de gestión'!$AA$55="Leve"),CONCATENATE("R8C",'Riesgos de gestión'!$O$55),"")</f>
        <v/>
      </c>
      <c r="N43" s="309" t="str">
        <f>IF(AND('Riesgos de gestión'!$Y$56="Baja",'Riesgos de gestión'!$AA$56="Leve"),CONCATENATE("R8C",'Riesgos de gestión'!$O$56),"")</f>
        <v/>
      </c>
      <c r="O43" s="310" t="str">
        <f>IF(AND('Riesgos de gestión'!$Y$57="Baja",'Riesgos de gestión'!$AA$57="Leve"),CONCATENATE("R8C",'Riesgos de gestión'!$O$57),"")</f>
        <v/>
      </c>
      <c r="P43" s="299" t="str">
        <f>IF(AND('Riesgos de gestión'!$Y$52="Baja",'Riesgos de gestión'!$AA$52="Menor"),CONCATENATE("R8C",'Riesgos de gestión'!$O$52),"")</f>
        <v/>
      </c>
      <c r="Q43" s="300" t="str">
        <f>IF(AND('Riesgos de gestión'!$Y$53="Baja",'Riesgos de gestión'!$AA$53="Menor"),CONCATENATE("R8C",'Riesgos de gestión'!$O$53),"")</f>
        <v/>
      </c>
      <c r="R43" s="300" t="str">
        <f>IF(AND('Riesgos de gestión'!$Y$54="Baja",'Riesgos de gestión'!$AA$54="Menor"),CONCATENATE("R8C",'Riesgos de gestión'!$O$54),"")</f>
        <v/>
      </c>
      <c r="S43" s="300" t="str">
        <f>IF(AND('Riesgos de gestión'!$Y$55="Baja",'Riesgos de gestión'!$AA$55="Menor"),CONCATENATE("R8C",'Riesgos de gestión'!$O$55),"")</f>
        <v/>
      </c>
      <c r="T43" s="300" t="str">
        <f>IF(AND('Riesgos de gestión'!$Y$56="Baja",'Riesgos de gestión'!$AA$56="Menor"),CONCATENATE("R8C",'Riesgos de gestión'!$O$56),"")</f>
        <v/>
      </c>
      <c r="U43" s="301" t="str">
        <f>IF(AND('Riesgos de gestión'!$Y$57="Baja",'Riesgos de gestión'!$AA$57="Menor"),CONCATENATE("R8C",'Riesgos de gestión'!$O$57),"")</f>
        <v/>
      </c>
      <c r="V43" s="299" t="str">
        <f>IF(AND('Riesgos de gestión'!$Y$52="Baja",'Riesgos de gestión'!$AA$52="Moderado"),CONCATENATE("R8C",'Riesgos de gestión'!$O$52),"")</f>
        <v/>
      </c>
      <c r="W43" s="300" t="str">
        <f>IF(AND('Riesgos de gestión'!$Y$53="Baja",'Riesgos de gestión'!$AA$53="Moderado"),CONCATENATE("R8C",'Riesgos de gestión'!$O$53),"")</f>
        <v/>
      </c>
      <c r="X43" s="300" t="str">
        <f>IF(AND('Riesgos de gestión'!$Y$54="Baja",'Riesgos de gestión'!$AA$54="Moderado"),CONCATENATE("R8C",'Riesgos de gestión'!$O$54),"")</f>
        <v/>
      </c>
      <c r="Y43" s="300" t="str">
        <f>IF(AND('Riesgos de gestión'!$Y$55="Baja",'Riesgos de gestión'!$AA$55="Moderado"),CONCATENATE("R8C",'Riesgos de gestión'!$O$55),"")</f>
        <v/>
      </c>
      <c r="Z43" s="300" t="str">
        <f>IF(AND('Riesgos de gestión'!$Y$56="Baja",'Riesgos de gestión'!$AA$56="Moderado"),CONCATENATE("R8C",'Riesgos de gestión'!$O$56),"")</f>
        <v/>
      </c>
      <c r="AA43" s="301" t="str">
        <f>IF(AND('Riesgos de gestión'!$Y$57="Baja",'Riesgos de gestión'!$AA$57="Moderado"),CONCATENATE("R8C",'Riesgos de gestión'!$O$57),"")</f>
        <v/>
      </c>
      <c r="AB43" s="284" t="str">
        <f>IF(AND('Riesgos de gestión'!$Y$52="Baja",'Riesgos de gestión'!$AA$52="Mayor"),CONCATENATE("R8C",'Riesgos de gestión'!$O$52),"")</f>
        <v/>
      </c>
      <c r="AC43" s="285" t="str">
        <f>IF(AND('Riesgos de gestión'!$Y$53="Baja",'Riesgos de gestión'!$AA$53="Mayor"),CONCATENATE("R8C",'Riesgos de gestión'!$O$53),"")</f>
        <v/>
      </c>
      <c r="AD43" s="285" t="str">
        <f>IF(AND('Riesgos de gestión'!$Y$54="Baja",'Riesgos de gestión'!$AA$54="Mayor"),CONCATENATE("R8C",'Riesgos de gestión'!$O$54),"")</f>
        <v/>
      </c>
      <c r="AE43" s="285" t="str">
        <f>IF(AND('Riesgos de gestión'!$Y$55="Baja",'Riesgos de gestión'!$AA$55="Mayor"),CONCATENATE("R8C",'Riesgos de gestión'!$O$55),"")</f>
        <v/>
      </c>
      <c r="AF43" s="285" t="str">
        <f>IF(AND('Riesgos de gestión'!$Y$56="Baja",'Riesgos de gestión'!$AA$56="Mayor"),CONCATENATE("R8C",'Riesgos de gestión'!$O$56),"")</f>
        <v/>
      </c>
      <c r="AG43" s="286" t="str">
        <f>IF(AND('Riesgos de gestión'!$Y$57="Baja",'Riesgos de gestión'!$AA$57="Mayor"),CONCATENATE("R8C",'Riesgos de gestión'!$O$57),"")</f>
        <v/>
      </c>
      <c r="AH43" s="287" t="str">
        <f>IF(AND('Riesgos de gestión'!$Y$52="Baja",'Riesgos de gestión'!$AA$52="Catastrófico"),CONCATENATE("R8C",'Riesgos de gestión'!$O$52),"")</f>
        <v/>
      </c>
      <c r="AI43" s="288" t="str">
        <f>IF(AND('Riesgos de gestión'!$Y$53="Baja",'Riesgos de gestión'!$AA$53="Catastrófico"),CONCATENATE("R8C",'Riesgos de gestión'!$O$53),"")</f>
        <v/>
      </c>
      <c r="AJ43" s="288" t="str">
        <f>IF(AND('Riesgos de gestión'!$Y$54="Baja",'Riesgos de gestión'!$AA$54="Catastrófico"),CONCATENATE("R8C",'Riesgos de gestión'!$O$54),"")</f>
        <v/>
      </c>
      <c r="AK43" s="288" t="str">
        <f>IF(AND('Riesgos de gestión'!$Y$55="Baja",'Riesgos de gestión'!$AA$55="Catastrófico"),CONCATENATE("R8C",'Riesgos de gestión'!$O$55),"")</f>
        <v/>
      </c>
      <c r="AL43" s="288" t="str">
        <f>IF(AND('Riesgos de gestión'!$Y$56="Baja",'Riesgos de gestión'!$AA$56="Catastrófico"),CONCATENATE("R8C",'Riesgos de gestión'!$O$56),"")</f>
        <v/>
      </c>
      <c r="AM43" s="289" t="str">
        <f>IF(AND('Riesgos de gestión'!$Y$57="Baja",'Riesgos de gestión'!$AA$57="Catastrófico"),CONCATENATE("R8C",'Riesgos de gestión'!$O$57),"")</f>
        <v/>
      </c>
      <c r="AN43" s="28"/>
      <c r="AO43" s="673"/>
      <c r="AP43" s="383"/>
      <c r="AQ43" s="383"/>
      <c r="AR43" s="383"/>
      <c r="AS43" s="383"/>
      <c r="AT43" s="674"/>
      <c r="AU43" s="28"/>
      <c r="AV43" s="28"/>
      <c r="AW43" s="28"/>
      <c r="AX43" s="28"/>
      <c r="AY43" s="28"/>
      <c r="AZ43" s="28"/>
      <c r="BA43" s="28"/>
      <c r="BB43" s="28"/>
      <c r="BC43" s="28"/>
      <c r="BD43" s="28"/>
      <c r="BE43" s="28"/>
      <c r="BF43" s="28"/>
      <c r="BG43" s="28"/>
      <c r="BH43" s="28"/>
      <c r="BI43" s="28"/>
    </row>
    <row r="44" spans="1:61" ht="15" customHeight="1" x14ac:dyDescent="0.25">
      <c r="A44" s="28"/>
      <c r="B44" s="659"/>
      <c r="C44" s="383"/>
      <c r="D44" s="384"/>
      <c r="E44" s="382"/>
      <c r="F44" s="383"/>
      <c r="G44" s="383"/>
      <c r="H44" s="383"/>
      <c r="I44" s="383"/>
      <c r="J44" s="308" t="str">
        <f>IF(AND('Riesgos de gestión'!$Y$58="Baja",'Riesgos de gestión'!$AA$58="Leve"),CONCATENATE("R9C",'Riesgos de gestión'!$O$58),"")</f>
        <v/>
      </c>
      <c r="K44" s="309" t="str">
        <f>IF(AND('Riesgos de gestión'!$Y$59="Baja",'Riesgos de gestión'!$AA$59="Leve"),CONCATENATE("R9C",'Riesgos de gestión'!$O$59),"")</f>
        <v/>
      </c>
      <c r="L44" s="309" t="str">
        <f>IF(AND('Riesgos de gestión'!$Y$60="Baja",'Riesgos de gestión'!$AA$60="Leve"),CONCATENATE("R9C",'Riesgos de gestión'!$O$60),"")</f>
        <v/>
      </c>
      <c r="M44" s="309" t="str">
        <f>IF(AND('Riesgos de gestión'!$Y$61="Baja",'Riesgos de gestión'!$AA$61="Leve"),CONCATENATE("R9C",'Riesgos de gestión'!$O$61),"")</f>
        <v/>
      </c>
      <c r="N44" s="309" t="str">
        <f>IF(AND('Riesgos de gestión'!$Y$62="Baja",'Riesgos de gestión'!$AA$62="Leve"),CONCATENATE("R9C",'Riesgos de gestión'!$O$62),"")</f>
        <v/>
      </c>
      <c r="O44" s="310" t="str">
        <f>IF(AND('Riesgos de gestión'!$Y$63="Baja",'Riesgos de gestión'!$AA$63="Leve"),CONCATENATE("R9C",'Riesgos de gestión'!$O$63),"")</f>
        <v/>
      </c>
      <c r="P44" s="299" t="str">
        <f>IF(AND('Riesgos de gestión'!$Y$58="Baja",'Riesgos de gestión'!$AA$58="Menor"),CONCATENATE("R9C",'Riesgos de gestión'!$O$58),"")</f>
        <v/>
      </c>
      <c r="Q44" s="300" t="str">
        <f>IF(AND('Riesgos de gestión'!$Y$59="Baja",'Riesgos de gestión'!$AA$59="Menor"),CONCATENATE("R9C",'Riesgos de gestión'!$O$59),"")</f>
        <v/>
      </c>
      <c r="R44" s="300" t="str">
        <f>IF(AND('Riesgos de gestión'!$Y$60="Baja",'Riesgos de gestión'!$AA$60="Menor"),CONCATENATE("R9C",'Riesgos de gestión'!$O$60),"")</f>
        <v/>
      </c>
      <c r="S44" s="300" t="str">
        <f>IF(AND('Riesgos de gestión'!$Y$61="Baja",'Riesgos de gestión'!$AA$61="Menor"),CONCATENATE("R9C",'Riesgos de gestión'!$O$61),"")</f>
        <v/>
      </c>
      <c r="T44" s="300" t="str">
        <f>IF(AND('Riesgos de gestión'!$Y$62="Baja",'Riesgos de gestión'!$AA$62="Menor"),CONCATENATE("R9C",'Riesgos de gestión'!$O$62),"")</f>
        <v/>
      </c>
      <c r="U44" s="301" t="str">
        <f>IF(AND('Riesgos de gestión'!$Y$63="Baja",'Riesgos de gestión'!$AA$63="Menor"),CONCATENATE("R9C",'Riesgos de gestión'!$O$63),"")</f>
        <v/>
      </c>
      <c r="V44" s="299" t="str">
        <f>IF(AND('Riesgos de gestión'!$Y$58="Baja",'Riesgos de gestión'!$AA$58="Moderado"),CONCATENATE("R9C",'Riesgos de gestión'!$O$58),"")</f>
        <v/>
      </c>
      <c r="W44" s="300" t="str">
        <f>IF(AND('Riesgos de gestión'!$Y$59="Baja",'Riesgos de gestión'!$AA$59="Moderado"),CONCATENATE("R9C",'Riesgos de gestión'!$O$59),"")</f>
        <v/>
      </c>
      <c r="X44" s="300" t="str">
        <f>IF(AND('Riesgos de gestión'!$Y$60="Baja",'Riesgos de gestión'!$AA$60="Moderado"),CONCATENATE("R9C",'Riesgos de gestión'!$O$60),"")</f>
        <v/>
      </c>
      <c r="Y44" s="300" t="str">
        <f>IF(AND('Riesgos de gestión'!$Y$61="Baja",'Riesgos de gestión'!$AA$61="Moderado"),CONCATENATE("R9C",'Riesgos de gestión'!$O$61),"")</f>
        <v/>
      </c>
      <c r="Z44" s="300" t="str">
        <f>IF(AND('Riesgos de gestión'!$Y$62="Baja",'Riesgos de gestión'!$AA$62="Moderado"),CONCATENATE("R9C",'Riesgos de gestión'!$O$62),"")</f>
        <v/>
      </c>
      <c r="AA44" s="301" t="str">
        <f>IF(AND('Riesgos de gestión'!$Y$63="Baja",'Riesgos de gestión'!$AA$63="Moderado"),CONCATENATE("R9C",'Riesgos de gestión'!$O$63),"")</f>
        <v/>
      </c>
      <c r="AB44" s="284" t="str">
        <f>IF(AND('Riesgos de gestión'!$Y$58="Baja",'Riesgos de gestión'!$AA$58="Mayor"),CONCATENATE("R9C",'Riesgos de gestión'!$O$58),"")</f>
        <v/>
      </c>
      <c r="AC44" s="285" t="str">
        <f>IF(AND('Riesgos de gestión'!$Y$59="Baja",'Riesgos de gestión'!$AA$59="Mayor"),CONCATENATE("R9C",'Riesgos de gestión'!$O$59),"")</f>
        <v/>
      </c>
      <c r="AD44" s="285" t="str">
        <f>IF(AND('Riesgos de gestión'!$Y$60="Baja",'Riesgos de gestión'!$AA$60="Mayor"),CONCATENATE("R9C",'Riesgos de gestión'!$O$60),"")</f>
        <v/>
      </c>
      <c r="AE44" s="285" t="str">
        <f>IF(AND('Riesgos de gestión'!$Y$61="Baja",'Riesgos de gestión'!$AA$61="Mayor"),CONCATENATE("R9C",'Riesgos de gestión'!$O$61),"")</f>
        <v/>
      </c>
      <c r="AF44" s="285" t="str">
        <f>IF(AND('Riesgos de gestión'!$Y$62="Baja",'Riesgos de gestión'!$AA$62="Mayor"),CONCATENATE("R9C",'Riesgos de gestión'!$O$62),"")</f>
        <v/>
      </c>
      <c r="AG44" s="286" t="str">
        <f>IF(AND('Riesgos de gestión'!$Y$63="Baja",'Riesgos de gestión'!$AA$63="Mayor"),CONCATENATE("R9C",'Riesgos de gestión'!$O$63),"")</f>
        <v/>
      </c>
      <c r="AH44" s="287" t="str">
        <f>IF(AND('Riesgos de gestión'!$Y$58="Baja",'Riesgos de gestión'!$AA$58="Catastrófico"),CONCATENATE("R9C",'Riesgos de gestión'!$O$58),"")</f>
        <v/>
      </c>
      <c r="AI44" s="288" t="str">
        <f>IF(AND('Riesgos de gestión'!$Y$59="Baja",'Riesgos de gestión'!$AA$59="Catastrófico"),CONCATENATE("R9C",'Riesgos de gestión'!$O$59),"")</f>
        <v/>
      </c>
      <c r="AJ44" s="288" t="str">
        <f>IF(AND('Riesgos de gestión'!$Y$60="Baja",'Riesgos de gestión'!$AA$60="Catastrófico"),CONCATENATE("R9C",'Riesgos de gestión'!$O$60),"")</f>
        <v/>
      </c>
      <c r="AK44" s="288" t="str">
        <f>IF(AND('Riesgos de gestión'!$Y$61="Baja",'Riesgos de gestión'!$AA$61="Catastrófico"),CONCATENATE("R9C",'Riesgos de gestión'!$O$61),"")</f>
        <v/>
      </c>
      <c r="AL44" s="288" t="str">
        <f>IF(AND('Riesgos de gestión'!$Y$62="Baja",'Riesgos de gestión'!$AA$62="Catastrófico"),CONCATENATE("R9C",'Riesgos de gestión'!$O$62),"")</f>
        <v/>
      </c>
      <c r="AM44" s="289" t="str">
        <f>IF(AND('Riesgos de gestión'!$Y$63="Baja",'Riesgos de gestión'!$AA$63="Catastrófico"),CONCATENATE("R9C",'Riesgos de gestión'!$O$63),"")</f>
        <v/>
      </c>
      <c r="AN44" s="28"/>
      <c r="AO44" s="673"/>
      <c r="AP44" s="383"/>
      <c r="AQ44" s="383"/>
      <c r="AR44" s="383"/>
      <c r="AS44" s="383"/>
      <c r="AT44" s="674"/>
      <c r="AU44" s="28"/>
      <c r="AV44" s="28"/>
      <c r="AW44" s="28"/>
      <c r="AX44" s="28"/>
      <c r="AY44" s="28"/>
      <c r="AZ44" s="28"/>
      <c r="BA44" s="28"/>
      <c r="BB44" s="28"/>
      <c r="BC44" s="28"/>
      <c r="BD44" s="28"/>
      <c r="BE44" s="28"/>
      <c r="BF44" s="28"/>
      <c r="BG44" s="28"/>
      <c r="BH44" s="28"/>
      <c r="BI44" s="28"/>
    </row>
    <row r="45" spans="1:61" ht="15.75" customHeight="1" x14ac:dyDescent="0.25">
      <c r="A45" s="28"/>
      <c r="B45" s="659"/>
      <c r="C45" s="383"/>
      <c r="D45" s="384"/>
      <c r="E45" s="385"/>
      <c r="F45" s="386"/>
      <c r="G45" s="386"/>
      <c r="H45" s="386"/>
      <c r="I45" s="386"/>
      <c r="J45" s="311" t="str">
        <f>IF(AND('Riesgos de gestión'!$Y$64="Baja",'Riesgos de gestión'!$AA$64="Leve"),CONCATENATE("R10C",'Riesgos de gestión'!$O$64),"")</f>
        <v/>
      </c>
      <c r="K45" s="312" t="str">
        <f>IF(AND('Riesgos de gestión'!$Y$65="Baja",'Riesgos de gestión'!$AA$65="Leve"),CONCATENATE("R10C",'Riesgos de gestión'!$O$65),"")</f>
        <v/>
      </c>
      <c r="L45" s="312" t="str">
        <f>IF(AND('Riesgos de gestión'!$Y$66="Baja",'Riesgos de gestión'!$AA$66="Leve"),CONCATENATE("R10C",'Riesgos de gestión'!$O$66),"")</f>
        <v/>
      </c>
      <c r="M45" s="312" t="str">
        <f>IF(AND('Riesgos de gestión'!$Y$67="Baja",'Riesgos de gestión'!$AA$67="Leve"),CONCATENATE("R10C",'Riesgos de gestión'!$O$67),"")</f>
        <v/>
      </c>
      <c r="N45" s="312" t="str">
        <f>IF(AND('Riesgos de gestión'!$Y$68="Baja",'Riesgos de gestión'!$AA$68="Leve"),CONCATENATE("R10C",'Riesgos de gestión'!$O$68),"")</f>
        <v/>
      </c>
      <c r="O45" s="313" t="str">
        <f>IF(AND('Riesgos de gestión'!$Y$69="Baja",'Riesgos de gestión'!$AA$69="Leve"),CONCATENATE("R10C",'Riesgos de gestión'!$O$69),"")</f>
        <v/>
      </c>
      <c r="P45" s="299" t="str">
        <f>IF(AND('Riesgos de gestión'!$Y$64="Baja",'Riesgos de gestión'!$AA$64="Menor"),CONCATENATE("R10C",'Riesgos de gestión'!$O$64),"")</f>
        <v/>
      </c>
      <c r="Q45" s="300" t="str">
        <f>IF(AND('Riesgos de gestión'!$Y$65="Baja",'Riesgos de gestión'!$AA$65="Menor"),CONCATENATE("R10C",'Riesgos de gestión'!$O$65),"")</f>
        <v/>
      </c>
      <c r="R45" s="300" t="str">
        <f>IF(AND('Riesgos de gestión'!$Y$66="Baja",'Riesgos de gestión'!$AA$66="Menor"),CONCATENATE("R10C",'Riesgos de gestión'!$O$66),"")</f>
        <v/>
      </c>
      <c r="S45" s="300" t="str">
        <f>IF(AND('Riesgos de gestión'!$Y$67="Baja",'Riesgos de gestión'!$AA$67="Menor"),CONCATENATE("R10C",'Riesgos de gestión'!$O$67),"")</f>
        <v/>
      </c>
      <c r="T45" s="300" t="str">
        <f>IF(AND('Riesgos de gestión'!$Y$68="Baja",'Riesgos de gestión'!$AA$68="Menor"),CONCATENATE("R10C",'Riesgos de gestión'!$O$68),"")</f>
        <v/>
      </c>
      <c r="U45" s="301" t="str">
        <f>IF(AND('Riesgos de gestión'!$Y$69="Baja",'Riesgos de gestión'!$AA$69="Menor"),CONCATENATE("R10C",'Riesgos de gestión'!$O$69),"")</f>
        <v/>
      </c>
      <c r="V45" s="302" t="str">
        <f>IF(AND('Riesgos de gestión'!$Y$64="Baja",'Riesgos de gestión'!$AA$64="Moderado"),CONCATENATE("R10C",'Riesgos de gestión'!$O$64),"")</f>
        <v/>
      </c>
      <c r="W45" s="303" t="str">
        <f>IF(AND('Riesgos de gestión'!$Y$65="Baja",'Riesgos de gestión'!$AA$65="Moderado"),CONCATENATE("R10C",'Riesgos de gestión'!$O$65),"")</f>
        <v/>
      </c>
      <c r="X45" s="303" t="str">
        <f>IF(AND('Riesgos de gestión'!$Y$66="Baja",'Riesgos de gestión'!$AA$66="Moderado"),CONCATENATE("R10C",'Riesgos de gestión'!$O$66),"")</f>
        <v/>
      </c>
      <c r="Y45" s="303" t="str">
        <f>IF(AND('Riesgos de gestión'!$Y$67="Baja",'Riesgos de gestión'!$AA$67="Moderado"),CONCATENATE("R10C",'Riesgos de gestión'!$O$67),"")</f>
        <v/>
      </c>
      <c r="Z45" s="303" t="str">
        <f>IF(AND('Riesgos de gestión'!$Y$68="Baja",'Riesgos de gestión'!$AA$68="Moderado"),CONCATENATE("R10C",'Riesgos de gestión'!$O$68),"")</f>
        <v/>
      </c>
      <c r="AA45" s="304" t="str">
        <f>IF(AND('Riesgos de gestión'!$Y$69="Baja",'Riesgos de gestión'!$AA$69="Moderado"),CONCATENATE("R10C",'Riesgos de gestión'!$O$69),"")</f>
        <v/>
      </c>
      <c r="AB45" s="290" t="str">
        <f>IF(AND('Riesgos de gestión'!$Y$64="Baja",'Riesgos de gestión'!$AA$64="Mayor"),CONCATENATE("R10C",'Riesgos de gestión'!$O$64),"")</f>
        <v/>
      </c>
      <c r="AC45" s="291" t="str">
        <f>IF(AND('Riesgos de gestión'!$Y$65="Baja",'Riesgos de gestión'!$AA$65="Mayor"),CONCATENATE("R10C",'Riesgos de gestión'!$O$65),"")</f>
        <v/>
      </c>
      <c r="AD45" s="291" t="str">
        <f>IF(AND('Riesgos de gestión'!$Y$66="Baja",'Riesgos de gestión'!$AA$66="Mayor"),CONCATENATE("R10C",'Riesgos de gestión'!$O$66),"")</f>
        <v/>
      </c>
      <c r="AE45" s="291" t="str">
        <f>IF(AND('Riesgos de gestión'!$Y$67="Baja",'Riesgos de gestión'!$AA$67="Mayor"),CONCATENATE("R10C",'Riesgos de gestión'!$O$67),"")</f>
        <v/>
      </c>
      <c r="AF45" s="291" t="str">
        <f>IF(AND('Riesgos de gestión'!$Y$68="Baja",'Riesgos de gestión'!$AA$68="Mayor"),CONCATENATE("R10C",'Riesgos de gestión'!$O$68),"")</f>
        <v/>
      </c>
      <c r="AG45" s="292" t="str">
        <f>IF(AND('Riesgos de gestión'!$Y$69="Baja",'Riesgos de gestión'!$AA$69="Mayor"),CONCATENATE("R10C",'Riesgos de gestión'!$O$69),"")</f>
        <v/>
      </c>
      <c r="AH45" s="293" t="str">
        <f>IF(AND('Riesgos de gestión'!$Y$64="Baja",'Riesgos de gestión'!$AA$64="Catastrófico"),CONCATENATE("R10C",'Riesgos de gestión'!$O$64),"")</f>
        <v/>
      </c>
      <c r="AI45" s="294" t="str">
        <f>IF(AND('Riesgos de gestión'!$Y$65="Baja",'Riesgos de gestión'!$AA$65="Catastrófico"),CONCATENATE("R10C",'Riesgos de gestión'!$O$65),"")</f>
        <v/>
      </c>
      <c r="AJ45" s="294" t="str">
        <f>IF(AND('Riesgos de gestión'!$Y$66="Baja",'Riesgos de gestión'!$AA$66="Catastrófico"),CONCATENATE("R10C",'Riesgos de gestión'!$O$66),"")</f>
        <v/>
      </c>
      <c r="AK45" s="294" t="str">
        <f>IF(AND('Riesgos de gestión'!$Y$67="Baja",'Riesgos de gestión'!$AA$67="Catastrófico"),CONCATENATE("R10C",'Riesgos de gestión'!$O$67),"")</f>
        <v/>
      </c>
      <c r="AL45" s="294" t="str">
        <f>IF(AND('Riesgos de gestión'!$Y$68="Baja",'Riesgos de gestión'!$AA$68="Catastrófico"),CONCATENATE("R10C",'Riesgos de gestión'!$O$68),"")</f>
        <v/>
      </c>
      <c r="AM45" s="295" t="str">
        <f>IF(AND('Riesgos de gestión'!$Y$69="Baja",'Riesgos de gestión'!$AA$69="Catastrófico"),CONCATENATE("R10C",'Riesgos de gestión'!$O$69),"")</f>
        <v/>
      </c>
      <c r="AN45" s="28"/>
      <c r="AO45" s="675"/>
      <c r="AP45" s="676"/>
      <c r="AQ45" s="676"/>
      <c r="AR45" s="676"/>
      <c r="AS45" s="676"/>
      <c r="AT45" s="677"/>
    </row>
    <row r="46" spans="1:61" ht="46.5" customHeight="1" x14ac:dyDescent="0.35">
      <c r="A46" s="28"/>
      <c r="B46" s="659"/>
      <c r="C46" s="383"/>
      <c r="D46" s="384"/>
      <c r="E46" s="715" t="s">
        <v>537</v>
      </c>
      <c r="F46" s="380"/>
      <c r="G46" s="380"/>
      <c r="H46" s="380"/>
      <c r="I46" s="381"/>
      <c r="J46" s="305" t="str">
        <f ca="1">IF(AND('Riesgos de gestión'!$Y$10="Muy Baja",'Riesgos de gestión'!$AA$10="Leve"),CONCATENATE("R1C",'Riesgos de gestión'!$O$10),"")</f>
        <v/>
      </c>
      <c r="K46" s="306" t="str">
        <f>IF(AND('Riesgos de gestión'!$Y$11="Muy Baja",'Riesgos de gestión'!$AA$11="Leve"),CONCATENATE("R1C",'Riesgos de gestión'!$O$11),"")</f>
        <v/>
      </c>
      <c r="L46" s="306" t="str">
        <f>IF(AND('Riesgos de gestión'!$Y$12="Muy Baja",'Riesgos de gestión'!$AA$12="Leve"),CONCATENATE("R1C",'Riesgos de gestión'!$O$12),"")</f>
        <v/>
      </c>
      <c r="M46" s="306" t="str">
        <f>IF(AND('Riesgos de gestión'!$Y$13="Muy Baja",'Riesgos de gestión'!$AA$13="Leve"),CONCATENATE("R1C",'Riesgos de gestión'!$O$13),"")</f>
        <v/>
      </c>
      <c r="N46" s="306" t="str">
        <f>IF(AND('Riesgos de gestión'!$Y$14="Muy Baja",'Riesgos de gestión'!$AA$14="Leve"),CONCATENATE("R1C",'Riesgos de gestión'!$O$14),"")</f>
        <v/>
      </c>
      <c r="O46" s="307" t="str">
        <f>IF(AND('Riesgos de gestión'!$Y$15="Muy Baja",'Riesgos de gestión'!$AA$15="Leve"),CONCATENATE("R1C",'Riesgos de gestión'!$O$15),"")</f>
        <v/>
      </c>
      <c r="P46" s="305" t="str">
        <f ca="1">IF(AND('Riesgos de gestión'!$Y$10="Muy Baja",'Riesgos de gestión'!$AA$10="Menor"),CONCATENATE("R1C",'Riesgos de gestión'!$O$10),"")</f>
        <v/>
      </c>
      <c r="Q46" s="306" t="str">
        <f>IF(AND('Riesgos de gestión'!$Y$11="Muy Baja",'Riesgos de gestión'!$AA$11="Menor"),CONCATENATE("R1C",'Riesgos de gestión'!$O$11),"")</f>
        <v/>
      </c>
      <c r="R46" s="306" t="str">
        <f>IF(AND('Riesgos de gestión'!$Y$12="Muy Baja",'Riesgos de gestión'!$AA$12="Menor"),CONCATENATE("R1C",'Riesgos de gestión'!$O$12),"")</f>
        <v/>
      </c>
      <c r="S46" s="306" t="str">
        <f>IF(AND('Riesgos de gestión'!$Y$13="Muy Baja",'Riesgos de gestión'!$AA$13="Menor"),CONCATENATE("R1C",'Riesgos de gestión'!$O$13),"")</f>
        <v/>
      </c>
      <c r="T46" s="306" t="str">
        <f>IF(AND('Riesgos de gestión'!$Y$14="Muy Baja",'Riesgos de gestión'!$AA$14="Menor"),CONCATENATE("R1C",'Riesgos de gestión'!$O$14),"")</f>
        <v/>
      </c>
      <c r="U46" s="307" t="str">
        <f>IF(AND('Riesgos de gestión'!$Y$15="Muy Baja",'Riesgos de gestión'!$AA$15="Menor"),CONCATENATE("R1C",'Riesgos de gestión'!$O$15),"")</f>
        <v/>
      </c>
      <c r="V46" s="296" t="str">
        <f ca="1">IF(AND('Riesgos de gestión'!$Y$10="Muy Baja",'Riesgos de gestión'!$AA$10="Moderado"),CONCATENATE("R1C",'Riesgos de gestión'!$O$10),"")</f>
        <v/>
      </c>
      <c r="W46" s="314" t="str">
        <f>IF(AND('Riesgos de gestión'!$Y$11="Muy Baja",'Riesgos de gestión'!$AA$11="Moderado"),CONCATENATE("R1C",'Riesgos de gestión'!$O$11),"")</f>
        <v/>
      </c>
      <c r="X46" s="297" t="str">
        <f>IF(AND('Riesgos de gestión'!$Y$12="Muy Baja",'Riesgos de gestión'!$AA$12="Moderado"),CONCATENATE("R1C",'Riesgos de gestión'!$O$12),"")</f>
        <v/>
      </c>
      <c r="Y46" s="297" t="str">
        <f>IF(AND('Riesgos de gestión'!$Y$13="Muy Baja",'Riesgos de gestión'!$AA$13="Moderado"),CONCATENATE("R1C",'Riesgos de gestión'!$O$13),"")</f>
        <v/>
      </c>
      <c r="Z46" s="297" t="str">
        <f>IF(AND('Riesgos de gestión'!$Y$14="Muy Baja",'Riesgos de gestión'!$AA$14="Moderado"),CONCATENATE("R1C",'Riesgos de gestión'!$O$14),"")</f>
        <v/>
      </c>
      <c r="AA46" s="298" t="str">
        <f>IF(AND('Riesgos de gestión'!$Y$15="Muy Baja",'Riesgos de gestión'!$AA$15="Moderado"),CONCATENATE("R1C",'Riesgos de gestión'!$O$15),"")</f>
        <v/>
      </c>
      <c r="AB46" s="278" t="str">
        <f ca="1">IF(AND('Riesgos de gestión'!$Y$10="Muy Baja",'Riesgos de gestión'!$AA$10="Mayor"),CONCATENATE("R1C",'Riesgos de gestión'!$O$10),"")</f>
        <v/>
      </c>
      <c r="AC46" s="279" t="str">
        <f>IF(AND('Riesgos de gestión'!$Y$11="Muy Baja",'Riesgos de gestión'!$AA$11="Mayor"),CONCATENATE("R1C",'Riesgos de gestión'!$O$11),"")</f>
        <v/>
      </c>
      <c r="AD46" s="279" t="str">
        <f>IF(AND('Riesgos de gestión'!$Y$12="Muy Baja",'Riesgos de gestión'!$AA$12="Mayor"),CONCATENATE("R1C",'Riesgos de gestión'!$O$12),"")</f>
        <v/>
      </c>
      <c r="AE46" s="279" t="str">
        <f>IF(AND('Riesgos de gestión'!$Y$13="Muy Baja",'Riesgos de gestión'!$AA$13="Mayor"),CONCATENATE("R1C",'Riesgos de gestión'!$O$13),"")</f>
        <v/>
      </c>
      <c r="AF46" s="279" t="str">
        <f>IF(AND('Riesgos de gestión'!$Y$14="Muy Baja",'Riesgos de gestión'!$AA$14="Mayor"),CONCATENATE("R1C",'Riesgos de gestión'!$O$14),"")</f>
        <v/>
      </c>
      <c r="AG46" s="280" t="str">
        <f>IF(AND('Riesgos de gestión'!$Y$15="Muy Baja",'Riesgos de gestión'!$AA$15="Mayor"),CONCATENATE("R1C",'Riesgos de gestión'!$O$15),"")</f>
        <v/>
      </c>
      <c r="AH46" s="281" t="str">
        <f ca="1">IF(AND('Riesgos de gestión'!$Y$10="Muy Baja",'Riesgos de gestión'!$AA$10="Catastrófico"),CONCATENATE("R1C",'Riesgos de gestión'!$O$10),"")</f>
        <v>R1C1</v>
      </c>
      <c r="AI46" s="282" t="str">
        <f>IF(AND('Riesgos de gestión'!$Y$11="Muy Baja",'Riesgos de gestión'!$AA$11="Catastrófico"),CONCATENATE("R1C",'Riesgos de gestión'!$O$11),"")</f>
        <v/>
      </c>
      <c r="AJ46" s="282" t="str">
        <f>IF(AND('Riesgos de gestión'!$Y$12="Muy Baja",'Riesgos de gestión'!$AA$12="Catastrófico"),CONCATENATE("R1C",'Riesgos de gestión'!$O$12),"")</f>
        <v/>
      </c>
      <c r="AK46" s="282" t="str">
        <f>IF(AND('Riesgos de gestión'!$Y$13="Muy Baja",'Riesgos de gestión'!$AA$13="Catastrófico"),CONCATENATE("R1C",'Riesgos de gestión'!$O$13),"")</f>
        <v/>
      </c>
      <c r="AL46" s="282" t="str">
        <f>IF(AND('Riesgos de gestión'!$Y$14="Muy Baja",'Riesgos de gestión'!$AA$14="Catastrófico"),CONCATENATE("R1C",'Riesgos de gestión'!$O$14),"")</f>
        <v/>
      </c>
      <c r="AM46" s="283" t="str">
        <f>IF(AND('Riesgos de gestión'!$Y$15="Muy Baja",'Riesgos de gestión'!$AA$15="Catastrófico"),CONCATENATE("R1C",'Riesgos de gestión'!$O$15),"")</f>
        <v/>
      </c>
      <c r="AN46" s="28"/>
      <c r="AO46" s="28"/>
      <c r="AP46" s="28"/>
      <c r="AQ46" s="28"/>
      <c r="AR46" s="28"/>
      <c r="AS46" s="28"/>
      <c r="AT46" s="28"/>
      <c r="AU46" s="28"/>
      <c r="AV46" s="28"/>
      <c r="AW46" s="28"/>
      <c r="AX46" s="28"/>
      <c r="AY46" s="28"/>
      <c r="AZ46" s="28"/>
      <c r="BA46" s="28"/>
      <c r="BB46" s="28"/>
      <c r="BC46" s="28"/>
      <c r="BD46" s="28"/>
      <c r="BE46" s="28"/>
      <c r="BF46" s="28"/>
      <c r="BG46" s="28"/>
      <c r="BH46" s="28"/>
      <c r="BI46" s="28"/>
    </row>
    <row r="47" spans="1:61" ht="46.5" customHeight="1" x14ac:dyDescent="0.25">
      <c r="A47" s="28"/>
      <c r="B47" s="659"/>
      <c r="C47" s="383"/>
      <c r="D47" s="384"/>
      <c r="E47" s="382"/>
      <c r="F47" s="383"/>
      <c r="G47" s="383"/>
      <c r="H47" s="383"/>
      <c r="I47" s="384"/>
      <c r="J47" s="308" t="str">
        <f>IF(AND('Riesgos de gestión'!$Y$16="Muy Baja",'Riesgos de gestión'!$AA$16="Leve"),CONCATENATE("R2C",'Riesgos de gestión'!$O$16),"")</f>
        <v/>
      </c>
      <c r="K47" s="309" t="str">
        <f>IF(AND('Riesgos de gestión'!$Y$17="Muy Baja",'Riesgos de gestión'!$AA$17="Leve"),CONCATENATE("R2C",'Riesgos de gestión'!$O$17),"")</f>
        <v/>
      </c>
      <c r="L47" s="309" t="str">
        <f>IF(AND('Riesgos de gestión'!$Y$18="Muy Baja",'Riesgos de gestión'!$AA$18="Leve"),CONCATENATE("R2C",'Riesgos de gestión'!$O$18),"")</f>
        <v/>
      </c>
      <c r="M47" s="309" t="str">
        <f>IF(AND('Riesgos de gestión'!$Y$19="Muy Baja",'Riesgos de gestión'!$AA$19="Leve"),CONCATENATE("R2C",'Riesgos de gestión'!$O$19),"")</f>
        <v/>
      </c>
      <c r="N47" s="309" t="str">
        <f>IF(AND('Riesgos de gestión'!$Y$20="Muy Baja",'Riesgos de gestión'!$AA$20="Leve"),CONCATENATE("R2C",'Riesgos de gestión'!$O$20),"")</f>
        <v/>
      </c>
      <c r="O47" s="310" t="str">
        <f>IF(AND('Riesgos de gestión'!$Y$21="Muy Baja",'Riesgos de gestión'!$AA$21="Leve"),CONCATENATE("R2C",'Riesgos de gestión'!$O$21),"")</f>
        <v/>
      </c>
      <c r="P47" s="308" t="str">
        <f>IF(AND('Riesgos de gestión'!$Y$16="Muy Baja",'Riesgos de gestión'!$AA$16="Menor"),CONCATENATE("R2C",'Riesgos de gestión'!$O$16),"")</f>
        <v/>
      </c>
      <c r="Q47" s="309" t="str">
        <f>IF(AND('Riesgos de gestión'!$Y$17="Muy Baja",'Riesgos de gestión'!$AA$17="Menor"),CONCATENATE("R2C",'Riesgos de gestión'!$O$17),"")</f>
        <v/>
      </c>
      <c r="R47" s="309" t="str">
        <f>IF(AND('Riesgos de gestión'!$Y$18="Muy Baja",'Riesgos de gestión'!$AA$18="Menor"),CONCATENATE("R2C",'Riesgos de gestión'!$O$18),"")</f>
        <v/>
      </c>
      <c r="S47" s="309" t="str">
        <f>IF(AND('Riesgos de gestión'!$Y$19="Muy Baja",'Riesgos de gestión'!$AA$19="Menor"),CONCATENATE("R2C",'Riesgos de gestión'!$O$19),"")</f>
        <v/>
      </c>
      <c r="T47" s="309" t="str">
        <f>IF(AND('Riesgos de gestión'!$Y$20="Muy Baja",'Riesgos de gestión'!$AA$20="Menor"),CONCATENATE("R2C",'Riesgos de gestión'!$O$20),"")</f>
        <v/>
      </c>
      <c r="U47" s="310" t="str">
        <f>IF(AND('Riesgos de gestión'!$Y$21="Muy Baja",'Riesgos de gestión'!$AA$21="Menor"),CONCATENATE("R2C",'Riesgos de gestión'!$O$21),"")</f>
        <v/>
      </c>
      <c r="V47" s="299" t="str">
        <f>IF(AND('Riesgos de gestión'!$Y$16="Muy Baja",'Riesgos de gestión'!$AA$16="Moderado"),CONCATENATE("R2C",'Riesgos de gestión'!$O$16),"")</f>
        <v/>
      </c>
      <c r="W47" s="300" t="str">
        <f>IF(AND('Riesgos de gestión'!$Y$17="Muy Baja",'Riesgos de gestión'!$AA$17="Moderado"),CONCATENATE("R2C",'Riesgos de gestión'!$O$17),"")</f>
        <v/>
      </c>
      <c r="X47" s="300" t="str">
        <f>IF(AND('Riesgos de gestión'!$Y$18="Muy Baja",'Riesgos de gestión'!$AA$18="Moderado"),CONCATENATE("R2C",'Riesgos de gestión'!$O$18),"")</f>
        <v/>
      </c>
      <c r="Y47" s="300" t="str">
        <f>IF(AND('Riesgos de gestión'!$Y$19="Muy Baja",'Riesgos de gestión'!$AA$19="Moderado"),CONCATENATE("R2C",'Riesgos de gestión'!$O$19),"")</f>
        <v/>
      </c>
      <c r="Z47" s="300" t="str">
        <f>IF(AND('Riesgos de gestión'!$Y$20="Muy Baja",'Riesgos de gestión'!$AA$20="Moderado"),CONCATENATE("R2C",'Riesgos de gestión'!$O$20),"")</f>
        <v/>
      </c>
      <c r="AA47" s="301" t="str">
        <f>IF(AND('Riesgos de gestión'!$Y$21="Muy Baja",'Riesgos de gestión'!$AA$21="Moderado"),CONCATENATE("R2C",'Riesgos de gestión'!$O$21),"")</f>
        <v/>
      </c>
      <c r="AB47" s="284" t="str">
        <f>IF(AND('Riesgos de gestión'!$Y$16="Muy Baja",'Riesgos de gestión'!$AA$16="Mayor"),CONCATENATE("R2C",'Riesgos de gestión'!$O$16),"")</f>
        <v/>
      </c>
      <c r="AC47" s="285" t="str">
        <f>IF(AND('Riesgos de gestión'!$Y$17="Muy Baja",'Riesgos de gestión'!$AA$17="Mayor"),CONCATENATE("R2C",'Riesgos de gestión'!$O$17),"")</f>
        <v/>
      </c>
      <c r="AD47" s="285" t="str">
        <f>IF(AND('Riesgos de gestión'!$Y$18="Muy Baja",'Riesgos de gestión'!$AA$18="Mayor"),CONCATENATE("R2C",'Riesgos de gestión'!$O$18),"")</f>
        <v/>
      </c>
      <c r="AE47" s="285" t="str">
        <f>IF(AND('Riesgos de gestión'!$Y$19="Muy Baja",'Riesgos de gestión'!$AA$19="Mayor"),CONCATENATE("R2C",'Riesgos de gestión'!$O$19),"")</f>
        <v/>
      </c>
      <c r="AF47" s="285" t="str">
        <f>IF(AND('Riesgos de gestión'!$Y$20="Muy Baja",'Riesgos de gestión'!$AA$20="Mayor"),CONCATENATE("R2C",'Riesgos de gestión'!$O$20),"")</f>
        <v/>
      </c>
      <c r="AG47" s="286" t="str">
        <f>IF(AND('Riesgos de gestión'!$Y$21="Muy Baja",'Riesgos de gestión'!$AA$21="Mayor"),CONCATENATE("R2C",'Riesgos de gestión'!$O$21),"")</f>
        <v/>
      </c>
      <c r="AH47" s="287" t="str">
        <f>IF(AND('Riesgos de gestión'!$Y$16="Muy Baja",'Riesgos de gestión'!$AA$16="Catastrófico"),CONCATENATE("R2C",'Riesgos de gestión'!$O$16),"")</f>
        <v/>
      </c>
      <c r="AI47" s="288" t="str">
        <f>IF(AND('Riesgos de gestión'!$Y$17="Muy Baja",'Riesgos de gestión'!$AA$17="Catastrófico"),CONCATENATE("R2C",'Riesgos de gestión'!$O$17),"")</f>
        <v/>
      </c>
      <c r="AJ47" s="288" t="str">
        <f>IF(AND('Riesgos de gestión'!$Y$18="Muy Baja",'Riesgos de gestión'!$AA$18="Catastrófico"),CONCATENATE("R2C",'Riesgos de gestión'!$O$18),"")</f>
        <v/>
      </c>
      <c r="AK47" s="288" t="str">
        <f>IF(AND('Riesgos de gestión'!$Y$19="Muy Baja",'Riesgos de gestión'!$AA$19="Catastrófico"),CONCATENATE("R2C",'Riesgos de gestión'!$O$19),"")</f>
        <v/>
      </c>
      <c r="AL47" s="288" t="str">
        <f>IF(AND('Riesgos de gestión'!$Y$20="Muy Baja",'Riesgos de gestión'!$AA$20="Catastrófico"),CONCATENATE("R2C",'Riesgos de gestión'!$O$20),"")</f>
        <v/>
      </c>
      <c r="AM47" s="289" t="str">
        <f>IF(AND('Riesgos de gestión'!$Y$21="Muy Baja",'Riesgos de gestión'!$AA$21="Catastrófico"),CONCATENATE("R2C",'Riesgos de gestión'!$O$21),"")</f>
        <v/>
      </c>
      <c r="AN47" s="28"/>
      <c r="AO47" s="28"/>
      <c r="AP47" s="28"/>
      <c r="AQ47" s="28"/>
      <c r="AR47" s="28"/>
      <c r="AS47" s="28"/>
      <c r="AT47" s="28"/>
      <c r="AU47" s="28"/>
      <c r="AV47" s="28"/>
      <c r="AW47" s="28"/>
      <c r="AX47" s="28"/>
      <c r="AY47" s="28"/>
      <c r="AZ47" s="28"/>
      <c r="BA47" s="28"/>
      <c r="BB47" s="28"/>
      <c r="BC47" s="28"/>
      <c r="BD47" s="28"/>
      <c r="BE47" s="28"/>
      <c r="BF47" s="28"/>
      <c r="BG47" s="28"/>
      <c r="BH47" s="28"/>
      <c r="BI47" s="28"/>
    </row>
    <row r="48" spans="1:61" ht="15" customHeight="1" x14ac:dyDescent="0.25">
      <c r="A48" s="28"/>
      <c r="B48" s="659"/>
      <c r="C48" s="383"/>
      <c r="D48" s="384"/>
      <c r="E48" s="382"/>
      <c r="F48" s="383"/>
      <c r="G48" s="383"/>
      <c r="H48" s="383"/>
      <c r="I48" s="384"/>
      <c r="J48" s="308" t="str">
        <f>IF(AND('Riesgos de gestión'!$Y$22="Muy Baja",'Riesgos de gestión'!$AA$22="Leve"),CONCATENATE("R3C",'Riesgos de gestión'!$O$22),"")</f>
        <v/>
      </c>
      <c r="K48" s="309" t="str">
        <f>IF(AND('Riesgos de gestión'!$Y$23="Muy Baja",'Riesgos de gestión'!$AA$23="Leve"),CONCATENATE("R3C",'Riesgos de gestión'!$O$23),"")</f>
        <v/>
      </c>
      <c r="L48" s="309" t="str">
        <f>IF(AND('Riesgos de gestión'!$Y$24="Muy Baja",'Riesgos de gestión'!$AA$24="Leve"),CONCATENATE("R3C",'Riesgos de gestión'!$O$24),"")</f>
        <v/>
      </c>
      <c r="M48" s="309" t="str">
        <f>IF(AND('Riesgos de gestión'!$Y$25="Muy Baja",'Riesgos de gestión'!$AA$25="Leve"),CONCATENATE("R3C",'Riesgos de gestión'!$O$25),"")</f>
        <v/>
      </c>
      <c r="N48" s="309" t="str">
        <f>IF(AND('Riesgos de gestión'!$Y$26="Muy Baja",'Riesgos de gestión'!$AA$26="Leve"),CONCATENATE("R3C",'Riesgos de gestión'!$O$26),"")</f>
        <v/>
      </c>
      <c r="O48" s="310" t="str">
        <f>IF(AND('Riesgos de gestión'!$Y$27="Muy Baja",'Riesgos de gestión'!$AA$27="Leve"),CONCATENATE("R3C",'Riesgos de gestión'!$O$27),"")</f>
        <v/>
      </c>
      <c r="P48" s="308" t="str">
        <f>IF(AND('Riesgos de gestión'!$Y$22="Muy Baja",'Riesgos de gestión'!$AA$22="Menor"),CONCATENATE("R3C",'Riesgos de gestión'!$O$22),"")</f>
        <v/>
      </c>
      <c r="Q48" s="309" t="str">
        <f>IF(AND('Riesgos de gestión'!$Y$23="Muy Baja",'Riesgos de gestión'!$AA$23="Menor"),CONCATENATE("R3C",'Riesgos de gestión'!$O$23),"")</f>
        <v/>
      </c>
      <c r="R48" s="309" t="str">
        <f>IF(AND('Riesgos de gestión'!$Y$24="Muy Baja",'Riesgos de gestión'!$AA$24="Menor"),CONCATENATE("R3C",'Riesgos de gestión'!$O$24),"")</f>
        <v/>
      </c>
      <c r="S48" s="309" t="str">
        <f>IF(AND('Riesgos de gestión'!$Y$25="Muy Baja",'Riesgos de gestión'!$AA$25="Menor"),CONCATENATE("R3C",'Riesgos de gestión'!$O$25),"")</f>
        <v/>
      </c>
      <c r="T48" s="309" t="str">
        <f>IF(AND('Riesgos de gestión'!$Y$26="Muy Baja",'Riesgos de gestión'!$AA$26="Menor"),CONCATENATE("R3C",'Riesgos de gestión'!$O$26),"")</f>
        <v/>
      </c>
      <c r="U48" s="310" t="str">
        <f>IF(AND('Riesgos de gestión'!$Y$27="Muy Baja",'Riesgos de gestión'!$AA$27="Menor"),CONCATENATE("R3C",'Riesgos de gestión'!$O$27),"")</f>
        <v/>
      </c>
      <c r="V48" s="299" t="str">
        <f>IF(AND('Riesgos de gestión'!$Y$22="Muy Baja",'Riesgos de gestión'!$AA$22="Moderado"),CONCATENATE("R3C",'Riesgos de gestión'!$O$22),"")</f>
        <v/>
      </c>
      <c r="W48" s="300" t="str">
        <f>IF(AND('Riesgos de gestión'!$Y$23="Muy Baja",'Riesgos de gestión'!$AA$23="Moderado"),CONCATENATE("R3C",'Riesgos de gestión'!$O$23),"")</f>
        <v/>
      </c>
      <c r="X48" s="300" t="str">
        <f>IF(AND('Riesgos de gestión'!$Y$24="Muy Baja",'Riesgos de gestión'!$AA$24="Moderado"),CONCATENATE("R3C",'Riesgos de gestión'!$O$24),"")</f>
        <v/>
      </c>
      <c r="Y48" s="300" t="str">
        <f>IF(AND('Riesgos de gestión'!$Y$25="Muy Baja",'Riesgos de gestión'!$AA$25="Moderado"),CONCATENATE("R3C",'Riesgos de gestión'!$O$25),"")</f>
        <v/>
      </c>
      <c r="Z48" s="300" t="str">
        <f>IF(AND('Riesgos de gestión'!$Y$26="Muy Baja",'Riesgos de gestión'!$AA$26="Moderado"),CONCATENATE("R3C",'Riesgos de gestión'!$O$26),"")</f>
        <v/>
      </c>
      <c r="AA48" s="301" t="str">
        <f>IF(AND('Riesgos de gestión'!$Y$27="Muy Baja",'Riesgos de gestión'!$AA$27="Moderado"),CONCATENATE("R3C",'Riesgos de gestión'!$O$27),"")</f>
        <v/>
      </c>
      <c r="AB48" s="284" t="str">
        <f>IF(AND('Riesgos de gestión'!$Y$22="Muy Baja",'Riesgos de gestión'!$AA$22="Mayor"),CONCATENATE("R3C",'Riesgos de gestión'!$O$22),"")</f>
        <v/>
      </c>
      <c r="AC48" s="285" t="str">
        <f>IF(AND('Riesgos de gestión'!$Y$23="Muy Baja",'Riesgos de gestión'!$AA$23="Mayor"),CONCATENATE("R3C",'Riesgos de gestión'!$O$23),"")</f>
        <v/>
      </c>
      <c r="AD48" s="285" t="str">
        <f>IF(AND('Riesgos de gestión'!$Y$24="Muy Baja",'Riesgos de gestión'!$AA$24="Mayor"),CONCATENATE("R3C",'Riesgos de gestión'!$O$24),"")</f>
        <v/>
      </c>
      <c r="AE48" s="285" t="str">
        <f>IF(AND('Riesgos de gestión'!$Y$25="Muy Baja",'Riesgos de gestión'!$AA$25="Mayor"),CONCATENATE("R3C",'Riesgos de gestión'!$O$25),"")</f>
        <v/>
      </c>
      <c r="AF48" s="285" t="str">
        <f>IF(AND('Riesgos de gestión'!$Y$26="Muy Baja",'Riesgos de gestión'!$AA$26="Mayor"),CONCATENATE("R3C",'Riesgos de gestión'!$O$26),"")</f>
        <v/>
      </c>
      <c r="AG48" s="286" t="str">
        <f>IF(AND('Riesgos de gestión'!$Y$27="Muy Baja",'Riesgos de gestión'!$AA$27="Mayor"),CONCATENATE("R3C",'Riesgos de gestión'!$O$27),"")</f>
        <v/>
      </c>
      <c r="AH48" s="287" t="str">
        <f>IF(AND('Riesgos de gestión'!$Y$22="Muy Baja",'Riesgos de gestión'!$AA$22="Catastrófico"),CONCATENATE("R3C",'Riesgos de gestión'!$O$22),"")</f>
        <v/>
      </c>
      <c r="AI48" s="288" t="str">
        <f>IF(AND('Riesgos de gestión'!$Y$23="Muy Baja",'Riesgos de gestión'!$AA$23="Catastrófico"),CONCATENATE("R3C",'Riesgos de gestión'!$O$23),"")</f>
        <v/>
      </c>
      <c r="AJ48" s="288" t="str">
        <f>IF(AND('Riesgos de gestión'!$Y$24="Muy Baja",'Riesgos de gestión'!$AA$24="Catastrófico"),CONCATENATE("R3C",'Riesgos de gestión'!$O$24),"")</f>
        <v/>
      </c>
      <c r="AK48" s="288" t="str">
        <f>IF(AND('Riesgos de gestión'!$Y$25="Muy Baja",'Riesgos de gestión'!$AA$25="Catastrófico"),CONCATENATE("R3C",'Riesgos de gestión'!$O$25),"")</f>
        <v/>
      </c>
      <c r="AL48" s="288" t="str">
        <f>IF(AND('Riesgos de gestión'!$Y$26="Muy Baja",'Riesgos de gestión'!$AA$26="Catastrófico"),CONCATENATE("R3C",'Riesgos de gestión'!$O$26),"")</f>
        <v/>
      </c>
      <c r="AM48" s="289" t="str">
        <f>IF(AND('Riesgos de gestión'!$Y$27="Muy Baja",'Riesgos de gestión'!$AA$27="Catastrófico"),CONCATENATE("R3C",'Riesgos de gestión'!$O$27),"")</f>
        <v/>
      </c>
      <c r="AN48" s="28"/>
      <c r="AO48" s="28"/>
      <c r="AP48" s="28"/>
      <c r="AQ48" s="28"/>
      <c r="AR48" s="28"/>
      <c r="AS48" s="28"/>
      <c r="AT48" s="28"/>
      <c r="AU48" s="28"/>
      <c r="AV48" s="28"/>
      <c r="AW48" s="28"/>
      <c r="AX48" s="28"/>
      <c r="AY48" s="28"/>
      <c r="AZ48" s="28"/>
      <c r="BA48" s="28"/>
      <c r="BB48" s="28"/>
      <c r="BC48" s="28"/>
      <c r="BD48" s="28"/>
      <c r="BE48" s="28"/>
      <c r="BF48" s="28"/>
      <c r="BG48" s="28"/>
      <c r="BH48" s="28"/>
      <c r="BI48" s="28"/>
    </row>
    <row r="49" spans="1:61" ht="15" customHeight="1" x14ac:dyDescent="0.25">
      <c r="A49" s="28"/>
      <c r="B49" s="659"/>
      <c r="C49" s="383"/>
      <c r="D49" s="384"/>
      <c r="E49" s="382"/>
      <c r="F49" s="383"/>
      <c r="G49" s="383"/>
      <c r="H49" s="383"/>
      <c r="I49" s="384"/>
      <c r="J49" s="308" t="str">
        <f>IF(AND('Riesgos de gestión'!$Y$28="Muy Baja",'Riesgos de gestión'!$AA$28="Leve"),CONCATENATE("R4C",'Riesgos de gestión'!$O$28),"")</f>
        <v/>
      </c>
      <c r="K49" s="309" t="str">
        <f>IF(AND('Riesgos de gestión'!$Y$29="Muy Baja",'Riesgos de gestión'!$AA$29="Leve"),CONCATENATE("R4C",'Riesgos de gestión'!$O$29),"")</f>
        <v/>
      </c>
      <c r="L49" s="309" t="str">
        <f>IF(AND('Riesgos de gestión'!$Y$30="Muy Baja",'Riesgos de gestión'!$AA$30="Leve"),CONCATENATE("R4C",'Riesgos de gestión'!$O$30),"")</f>
        <v/>
      </c>
      <c r="M49" s="309" t="str">
        <f>IF(AND('Riesgos de gestión'!$Y$31="Muy Baja",'Riesgos de gestión'!$AA$31="Leve"),CONCATENATE("R4C",'Riesgos de gestión'!$O$31),"")</f>
        <v/>
      </c>
      <c r="N49" s="309" t="str">
        <f>IF(AND('Riesgos de gestión'!$Y$32="Muy Baja",'Riesgos de gestión'!$AA$32="Leve"),CONCATENATE("R4C",'Riesgos de gestión'!$O$32),"")</f>
        <v/>
      </c>
      <c r="O49" s="310" t="str">
        <f>IF(AND('Riesgos de gestión'!$Y$33="Muy Baja",'Riesgos de gestión'!$AA$33="Leve"),CONCATENATE("R4C",'Riesgos de gestión'!$O$33),"")</f>
        <v/>
      </c>
      <c r="P49" s="308" t="str">
        <f>IF(AND('Riesgos de gestión'!$Y$28="Muy Baja",'Riesgos de gestión'!$AA$28="Menor"),CONCATENATE("R4C",'Riesgos de gestión'!$O$28),"")</f>
        <v/>
      </c>
      <c r="Q49" s="309" t="str">
        <f>IF(AND('Riesgos de gestión'!$Y$29="Muy Baja",'Riesgos de gestión'!$AA$29="Menor"),CONCATENATE("R4C",'Riesgos de gestión'!$O$29),"")</f>
        <v/>
      </c>
      <c r="R49" s="309" t="str">
        <f>IF(AND('Riesgos de gestión'!$Y$30="Muy Baja",'Riesgos de gestión'!$AA$30="Menor"),CONCATENATE("R4C",'Riesgos de gestión'!$O$30),"")</f>
        <v/>
      </c>
      <c r="S49" s="309" t="str">
        <f>IF(AND('Riesgos de gestión'!$Y$31="Muy Baja",'Riesgos de gestión'!$AA$31="Menor"),CONCATENATE("R4C",'Riesgos de gestión'!$O$31),"")</f>
        <v/>
      </c>
      <c r="T49" s="309" t="str">
        <f>IF(AND('Riesgos de gestión'!$Y$32="Muy Baja",'Riesgos de gestión'!$AA$32="Menor"),CONCATENATE("R4C",'Riesgos de gestión'!$O$32),"")</f>
        <v/>
      </c>
      <c r="U49" s="310" t="str">
        <f>IF(AND('Riesgos de gestión'!$Y$33="Muy Baja",'Riesgos de gestión'!$AA$33="Menor"),CONCATENATE("R4C",'Riesgos de gestión'!$O$33),"")</f>
        <v/>
      </c>
      <c r="V49" s="299" t="str">
        <f>IF(AND('Riesgos de gestión'!$Y$28="Muy Baja",'Riesgos de gestión'!$AA$28="Moderado"),CONCATENATE("R4C",'Riesgos de gestión'!$O$28),"")</f>
        <v/>
      </c>
      <c r="W49" s="300" t="str">
        <f>IF(AND('Riesgos de gestión'!$Y$29="Muy Baja",'Riesgos de gestión'!$AA$29="Moderado"),CONCATENATE("R4C",'Riesgos de gestión'!$O$29),"")</f>
        <v/>
      </c>
      <c r="X49" s="300" t="str">
        <f>IF(AND('Riesgos de gestión'!$Y$30="Muy Baja",'Riesgos de gestión'!$AA$30="Moderado"),CONCATENATE("R4C",'Riesgos de gestión'!$O$30),"")</f>
        <v/>
      </c>
      <c r="Y49" s="300" t="str">
        <f>IF(AND('Riesgos de gestión'!$Y$31="Muy Baja",'Riesgos de gestión'!$AA$31="Moderado"),CONCATENATE("R4C",'Riesgos de gestión'!$O$31),"")</f>
        <v/>
      </c>
      <c r="Z49" s="300" t="str">
        <f>IF(AND('Riesgos de gestión'!$Y$32="Muy Baja",'Riesgos de gestión'!$AA$32="Moderado"),CONCATENATE("R4C",'Riesgos de gestión'!$O$32),"")</f>
        <v/>
      </c>
      <c r="AA49" s="301" t="str">
        <f>IF(AND('Riesgos de gestión'!$Y$33="Muy Baja",'Riesgos de gestión'!$AA$33="Moderado"),CONCATENATE("R4C",'Riesgos de gestión'!$O$33),"")</f>
        <v/>
      </c>
      <c r="AB49" s="284" t="str">
        <f>IF(AND('Riesgos de gestión'!$Y$28="Muy Baja",'Riesgos de gestión'!$AA$28="Mayor"),CONCATENATE("R4C",'Riesgos de gestión'!$O$28),"")</f>
        <v/>
      </c>
      <c r="AC49" s="285" t="str">
        <f>IF(AND('Riesgos de gestión'!$Y$29="Muy Baja",'Riesgos de gestión'!$AA$29="Mayor"),CONCATENATE("R4C",'Riesgos de gestión'!$O$29),"")</f>
        <v/>
      </c>
      <c r="AD49" s="285" t="str">
        <f>IF(AND('Riesgos de gestión'!$Y$30="Muy Baja",'Riesgos de gestión'!$AA$30="Mayor"),CONCATENATE("R4C",'Riesgos de gestión'!$O$30),"")</f>
        <v/>
      </c>
      <c r="AE49" s="285" t="str">
        <f>IF(AND('Riesgos de gestión'!$Y$31="Muy Baja",'Riesgos de gestión'!$AA$31="Mayor"),CONCATENATE("R4C",'Riesgos de gestión'!$O$31),"")</f>
        <v/>
      </c>
      <c r="AF49" s="285" t="str">
        <f>IF(AND('Riesgos de gestión'!$Y$32="Muy Baja",'Riesgos de gestión'!$AA$32="Mayor"),CONCATENATE("R4C",'Riesgos de gestión'!$O$32),"")</f>
        <v/>
      </c>
      <c r="AG49" s="286" t="str">
        <f>IF(AND('Riesgos de gestión'!$Y$33="Muy Baja",'Riesgos de gestión'!$AA$33="Mayor"),CONCATENATE("R4C",'Riesgos de gestión'!$O$33),"")</f>
        <v/>
      </c>
      <c r="AH49" s="287" t="str">
        <f>IF(AND('Riesgos de gestión'!$Y$28="Muy Baja",'Riesgos de gestión'!$AA$28="Catastrófico"),CONCATENATE("R4C",'Riesgos de gestión'!$O$28),"")</f>
        <v/>
      </c>
      <c r="AI49" s="288" t="str">
        <f>IF(AND('Riesgos de gestión'!$Y$29="Muy Baja",'Riesgos de gestión'!$AA$29="Catastrófico"),CONCATENATE("R4C",'Riesgos de gestión'!$O$29),"")</f>
        <v/>
      </c>
      <c r="AJ49" s="288" t="str">
        <f>IF(AND('Riesgos de gestión'!$Y$30="Muy Baja",'Riesgos de gestión'!$AA$30="Catastrófico"),CONCATENATE("R4C",'Riesgos de gestión'!$O$30),"")</f>
        <v/>
      </c>
      <c r="AK49" s="288" t="str">
        <f>IF(AND('Riesgos de gestión'!$Y$31="Muy Baja",'Riesgos de gestión'!$AA$31="Catastrófico"),CONCATENATE("R4C",'Riesgos de gestión'!$O$31),"")</f>
        <v/>
      </c>
      <c r="AL49" s="288" t="str">
        <f>IF(AND('Riesgos de gestión'!$Y$32="Muy Baja",'Riesgos de gestión'!$AA$32="Catastrófico"),CONCATENATE("R4C",'Riesgos de gestión'!$O$32),"")</f>
        <v/>
      </c>
      <c r="AM49" s="289" t="str">
        <f>IF(AND('Riesgos de gestión'!$Y$33="Muy Baja",'Riesgos de gestión'!$AA$33="Catastrófico"),CONCATENATE("R4C",'Riesgos de gestión'!$O$33),"")</f>
        <v/>
      </c>
      <c r="AN49" s="28"/>
      <c r="AO49" s="28"/>
      <c r="AP49" s="28"/>
      <c r="AQ49" s="28"/>
      <c r="AR49" s="28"/>
      <c r="AS49" s="28"/>
      <c r="AT49" s="28"/>
      <c r="AU49" s="28"/>
      <c r="AV49" s="28"/>
      <c r="AW49" s="28"/>
      <c r="AX49" s="28"/>
      <c r="AY49" s="28"/>
      <c r="AZ49" s="28"/>
      <c r="BA49" s="28"/>
      <c r="BB49" s="28"/>
      <c r="BC49" s="28"/>
      <c r="BD49" s="28"/>
      <c r="BE49" s="28"/>
      <c r="BF49" s="28"/>
      <c r="BG49" s="28"/>
      <c r="BH49" s="28"/>
      <c r="BI49" s="28"/>
    </row>
    <row r="50" spans="1:61" ht="15" customHeight="1" x14ac:dyDescent="0.25">
      <c r="A50" s="28"/>
      <c r="B50" s="659"/>
      <c r="C50" s="383"/>
      <c r="D50" s="384"/>
      <c r="E50" s="382"/>
      <c r="F50" s="383"/>
      <c r="G50" s="383"/>
      <c r="H50" s="383"/>
      <c r="I50" s="384"/>
      <c r="J50" s="308" t="str">
        <f>IF(AND('Riesgos de gestión'!$Y$34="Muy Baja",'Riesgos de gestión'!$AA$34="Leve"),CONCATENATE("R5C",'Riesgos de gestión'!$O$34),"")</f>
        <v/>
      </c>
      <c r="K50" s="309" t="str">
        <f>IF(AND('Riesgos de gestión'!$Y$35="Muy Baja",'Riesgos de gestión'!$AA$35="Leve"),CONCATENATE("R5C",'Riesgos de gestión'!$O$35),"")</f>
        <v/>
      </c>
      <c r="L50" s="309" t="str">
        <f>IF(AND('Riesgos de gestión'!$Y$36="Muy Baja",'Riesgos de gestión'!$AA$36="Leve"),CONCATENATE("R5C",'Riesgos de gestión'!$O$36),"")</f>
        <v/>
      </c>
      <c r="M50" s="309" t="str">
        <f>IF(AND('Riesgos de gestión'!$Y$37="Muy Baja",'Riesgos de gestión'!$AA$37="Leve"),CONCATENATE("R5C",'Riesgos de gestión'!$O$37),"")</f>
        <v/>
      </c>
      <c r="N50" s="309" t="str">
        <f>IF(AND('Riesgos de gestión'!$Y$38="Muy Baja",'Riesgos de gestión'!$AA$38="Leve"),CONCATENATE("R5C",'Riesgos de gestión'!$O$38),"")</f>
        <v/>
      </c>
      <c r="O50" s="310" t="str">
        <f>IF(AND('Riesgos de gestión'!$Y$39="Muy Baja",'Riesgos de gestión'!$AA$39="Leve"),CONCATENATE("R5C",'Riesgos de gestión'!$O$39),"")</f>
        <v/>
      </c>
      <c r="P50" s="308" t="str">
        <f>IF(AND('Riesgos de gestión'!$Y$34="Muy Baja",'Riesgos de gestión'!$AA$34="Menor"),CONCATENATE("R5C",'Riesgos de gestión'!$O$34),"")</f>
        <v/>
      </c>
      <c r="Q50" s="309" t="str">
        <f>IF(AND('Riesgos de gestión'!$Y$35="Muy Baja",'Riesgos de gestión'!$AA$35="Menor"),CONCATENATE("R5C",'Riesgos de gestión'!$O$35),"")</f>
        <v/>
      </c>
      <c r="R50" s="309" t="str">
        <f>IF(AND('Riesgos de gestión'!$Y$36="Muy Baja",'Riesgos de gestión'!$AA$36="Menor"),CONCATENATE("R5C",'Riesgos de gestión'!$O$36),"")</f>
        <v/>
      </c>
      <c r="S50" s="309" t="str">
        <f>IF(AND('Riesgos de gestión'!$Y$37="Muy Baja",'Riesgos de gestión'!$AA$37="Menor"),CONCATENATE("R5C",'Riesgos de gestión'!$O$37),"")</f>
        <v/>
      </c>
      <c r="T50" s="309" t="str">
        <f>IF(AND('Riesgos de gestión'!$Y$38="Muy Baja",'Riesgos de gestión'!$AA$38="Menor"),CONCATENATE("R5C",'Riesgos de gestión'!$O$38),"")</f>
        <v/>
      </c>
      <c r="U50" s="310" t="str">
        <f>IF(AND('Riesgos de gestión'!$Y$39="Muy Baja",'Riesgos de gestión'!$AA$39="Menor"),CONCATENATE("R5C",'Riesgos de gestión'!$O$39),"")</f>
        <v/>
      </c>
      <c r="V50" s="299" t="str">
        <f>IF(AND('Riesgos de gestión'!$Y$34="Muy Baja",'Riesgos de gestión'!$AA$34="Moderado"),CONCATENATE("R5C",'Riesgos de gestión'!$O$34),"")</f>
        <v/>
      </c>
      <c r="W50" s="300" t="str">
        <f>IF(AND('Riesgos de gestión'!$Y$35="Muy Baja",'Riesgos de gestión'!$AA$35="Moderado"),CONCATENATE("R5C",'Riesgos de gestión'!$O$35),"")</f>
        <v/>
      </c>
      <c r="X50" s="300" t="str">
        <f>IF(AND('Riesgos de gestión'!$Y$36="Muy Baja",'Riesgos de gestión'!$AA$36="Moderado"),CONCATENATE("R5C",'Riesgos de gestión'!$O$36),"")</f>
        <v/>
      </c>
      <c r="Y50" s="300" t="str">
        <f>IF(AND('Riesgos de gestión'!$Y$37="Muy Baja",'Riesgos de gestión'!$AA$37="Moderado"),CONCATENATE("R5C",'Riesgos de gestión'!$O$37),"")</f>
        <v/>
      </c>
      <c r="Z50" s="300" t="str">
        <f>IF(AND('Riesgos de gestión'!$Y$38="Muy Baja",'Riesgos de gestión'!$AA$38="Moderado"),CONCATENATE("R5C",'Riesgos de gestión'!$O$38),"")</f>
        <v/>
      </c>
      <c r="AA50" s="301" t="str">
        <f>IF(AND('Riesgos de gestión'!$Y$39="Muy Baja",'Riesgos de gestión'!$AA$39="Moderado"),CONCATENATE("R5C",'Riesgos de gestión'!$O$39),"")</f>
        <v/>
      </c>
      <c r="AB50" s="284" t="str">
        <f>IF(AND('Riesgos de gestión'!$Y$34="Muy Baja",'Riesgos de gestión'!$AA$34="Mayor"),CONCATENATE("R5C",'Riesgos de gestión'!$O$34),"")</f>
        <v/>
      </c>
      <c r="AC50" s="285" t="str">
        <f>IF(AND('Riesgos de gestión'!$Y$35="Muy Baja",'Riesgos de gestión'!$AA$35="Mayor"),CONCATENATE("R5C",'Riesgos de gestión'!$O$35),"")</f>
        <v/>
      </c>
      <c r="AD50" s="285" t="str">
        <f>IF(AND('Riesgos de gestión'!$Y$36="Muy Baja",'Riesgos de gestión'!$AA$36="Mayor"),CONCATENATE("R5C",'Riesgos de gestión'!$O$36),"")</f>
        <v/>
      </c>
      <c r="AE50" s="285" t="str">
        <f>IF(AND('Riesgos de gestión'!$Y$37="Muy Baja",'Riesgos de gestión'!$AA$37="Mayor"),CONCATENATE("R5C",'Riesgos de gestión'!$O$37),"")</f>
        <v/>
      </c>
      <c r="AF50" s="285" t="str">
        <f>IF(AND('Riesgos de gestión'!$Y$38="Muy Baja",'Riesgos de gestión'!$AA$38="Mayor"),CONCATENATE("R5C",'Riesgos de gestión'!$O$38),"")</f>
        <v/>
      </c>
      <c r="AG50" s="286" t="str">
        <f>IF(AND('Riesgos de gestión'!$Y$39="Muy Baja",'Riesgos de gestión'!$AA$39="Mayor"),CONCATENATE("R5C",'Riesgos de gestión'!$O$39),"")</f>
        <v/>
      </c>
      <c r="AH50" s="287" t="str">
        <f>IF(AND('Riesgos de gestión'!$Y$34="Muy Baja",'Riesgos de gestión'!$AA$34="Catastrófico"),CONCATENATE("R5C",'Riesgos de gestión'!$O$34),"")</f>
        <v/>
      </c>
      <c r="AI50" s="288" t="str">
        <f>IF(AND('Riesgos de gestión'!$Y$35="Muy Baja",'Riesgos de gestión'!$AA$35="Catastrófico"),CONCATENATE("R5C",'Riesgos de gestión'!$O$35),"")</f>
        <v/>
      </c>
      <c r="AJ50" s="288" t="str">
        <f>IF(AND('Riesgos de gestión'!$Y$36="Muy Baja",'Riesgos de gestión'!$AA$36="Catastrófico"),CONCATENATE("R5C",'Riesgos de gestión'!$O$36),"")</f>
        <v/>
      </c>
      <c r="AK50" s="288" t="str">
        <f>IF(AND('Riesgos de gestión'!$Y$37="Muy Baja",'Riesgos de gestión'!$AA$37="Catastrófico"),CONCATENATE("R5C",'Riesgos de gestión'!$O$37),"")</f>
        <v/>
      </c>
      <c r="AL50" s="288" t="str">
        <f>IF(AND('Riesgos de gestión'!$Y$38="Muy Baja",'Riesgos de gestión'!$AA$38="Catastrófico"),CONCATENATE("R5C",'Riesgos de gestión'!$O$38),"")</f>
        <v/>
      </c>
      <c r="AM50" s="289" t="str">
        <f>IF(AND('Riesgos de gestión'!$Y$39="Muy Baja",'Riesgos de gestión'!$AA$39="Catastrófico"),CONCATENATE("R5C",'Riesgos de gestión'!$O$39),"")</f>
        <v/>
      </c>
      <c r="AN50" s="28"/>
      <c r="AO50" s="28"/>
      <c r="AP50" s="28"/>
      <c r="AQ50" s="28"/>
      <c r="AR50" s="28"/>
      <c r="AS50" s="28"/>
      <c r="AT50" s="28"/>
      <c r="AU50" s="28"/>
      <c r="AV50" s="28"/>
      <c r="AW50" s="28"/>
      <c r="AX50" s="28"/>
      <c r="AY50" s="28"/>
      <c r="AZ50" s="28"/>
      <c r="BA50" s="28"/>
      <c r="BB50" s="28"/>
      <c r="BC50" s="28"/>
      <c r="BD50" s="28"/>
      <c r="BE50" s="28"/>
      <c r="BF50" s="28"/>
      <c r="BG50" s="28"/>
      <c r="BH50" s="28"/>
      <c r="BI50" s="28"/>
    </row>
    <row r="51" spans="1:61" ht="15" customHeight="1" x14ac:dyDescent="0.25">
      <c r="A51" s="28"/>
      <c r="B51" s="659"/>
      <c r="C51" s="383"/>
      <c r="D51" s="384"/>
      <c r="E51" s="382"/>
      <c r="F51" s="383"/>
      <c r="G51" s="383"/>
      <c r="H51" s="383"/>
      <c r="I51" s="384"/>
      <c r="J51" s="308" t="str">
        <f>IF(AND('Riesgos de gestión'!$Y$40="Muy Baja",'Riesgos de gestión'!$AA$40="Leve"),CONCATENATE("R6C",'Riesgos de gestión'!$O$40),"")</f>
        <v/>
      </c>
      <c r="K51" s="309" t="str">
        <f>IF(AND('Riesgos de gestión'!$Y$41="Muy Baja",'Riesgos de gestión'!$AA$41="Leve"),CONCATENATE("R6C",'Riesgos de gestión'!$O$41),"")</f>
        <v/>
      </c>
      <c r="L51" s="309" t="str">
        <f>IF(AND('Riesgos de gestión'!$Y$42="Muy Baja",'Riesgos de gestión'!$AA$42="Leve"),CONCATENATE("R6C",'Riesgos de gestión'!$O$42),"")</f>
        <v/>
      </c>
      <c r="M51" s="309" t="str">
        <f>IF(AND('Riesgos de gestión'!$Y$43="Muy Baja",'Riesgos de gestión'!$AA$43="Leve"),CONCATENATE("R6C",'Riesgos de gestión'!$O$43),"")</f>
        <v/>
      </c>
      <c r="N51" s="309" t="str">
        <f>IF(AND('Riesgos de gestión'!$Y$44="Muy Baja",'Riesgos de gestión'!$AA$44="Leve"),CONCATENATE("R6C",'Riesgos de gestión'!$O$44),"")</f>
        <v/>
      </c>
      <c r="O51" s="310" t="str">
        <f>IF(AND('Riesgos de gestión'!$Y$45="Muy Baja",'Riesgos de gestión'!$AA$45="Leve"),CONCATENATE("R6C",'Riesgos de gestión'!$O$45),"")</f>
        <v/>
      </c>
      <c r="P51" s="308" t="str">
        <f>IF(AND('Riesgos de gestión'!$Y$40="Muy Baja",'Riesgos de gestión'!$AA$40="Menor"),CONCATENATE("R6C",'Riesgos de gestión'!$O$40),"")</f>
        <v/>
      </c>
      <c r="Q51" s="309" t="str">
        <f>IF(AND('Riesgos de gestión'!$Y$41="Muy Baja",'Riesgos de gestión'!$AA$41="Menor"),CONCATENATE("R6C",'Riesgos de gestión'!$O$41),"")</f>
        <v/>
      </c>
      <c r="R51" s="309" t="str">
        <f>IF(AND('Riesgos de gestión'!$Y$42="Muy Baja",'Riesgos de gestión'!$AA$42="Menor"),CONCATENATE("R6C",'Riesgos de gestión'!$O$42),"")</f>
        <v/>
      </c>
      <c r="S51" s="309" t="str">
        <f>IF(AND('Riesgos de gestión'!$Y$43="Muy Baja",'Riesgos de gestión'!$AA$43="Menor"),CONCATENATE("R6C",'Riesgos de gestión'!$O$43),"")</f>
        <v/>
      </c>
      <c r="T51" s="309" t="str">
        <f>IF(AND('Riesgos de gestión'!$Y$44="Muy Baja",'Riesgos de gestión'!$AA$44="Menor"),CONCATENATE("R6C",'Riesgos de gestión'!$O$44),"")</f>
        <v/>
      </c>
      <c r="U51" s="310" t="str">
        <f>IF(AND('Riesgos de gestión'!$Y$45="Muy Baja",'Riesgos de gestión'!$AA$45="Menor"),CONCATENATE("R6C",'Riesgos de gestión'!$O$45),"")</f>
        <v/>
      </c>
      <c r="V51" s="299" t="str">
        <f>IF(AND('Riesgos de gestión'!$Y$40="Muy Baja",'Riesgos de gestión'!$AA$40="Moderado"),CONCATENATE("R6C",'Riesgos de gestión'!$O$40),"")</f>
        <v/>
      </c>
      <c r="W51" s="300" t="str">
        <f>IF(AND('Riesgos de gestión'!$Y$41="Muy Baja",'Riesgos de gestión'!$AA$41="Moderado"),CONCATENATE("R6C",'Riesgos de gestión'!$O$41),"")</f>
        <v/>
      </c>
      <c r="X51" s="300" t="str">
        <f>IF(AND('Riesgos de gestión'!$Y$42="Muy Baja",'Riesgos de gestión'!$AA$42="Moderado"),CONCATENATE("R6C",'Riesgos de gestión'!$O$42),"")</f>
        <v/>
      </c>
      <c r="Y51" s="300" t="str">
        <f>IF(AND('Riesgos de gestión'!$Y$43="Muy Baja",'Riesgos de gestión'!$AA$43="Moderado"),CONCATENATE("R6C",'Riesgos de gestión'!$O$43),"")</f>
        <v/>
      </c>
      <c r="Z51" s="300" t="str">
        <f>IF(AND('Riesgos de gestión'!$Y$44="Muy Baja",'Riesgos de gestión'!$AA$44="Moderado"),CONCATENATE("R6C",'Riesgos de gestión'!$O$44),"")</f>
        <v/>
      </c>
      <c r="AA51" s="301" t="str">
        <f>IF(AND('Riesgos de gestión'!$Y$45="Muy Baja",'Riesgos de gestión'!$AA$45="Moderado"),CONCATENATE("R6C",'Riesgos de gestión'!$O$45),"")</f>
        <v/>
      </c>
      <c r="AB51" s="284" t="str">
        <f>IF(AND('Riesgos de gestión'!$Y$40="Muy Baja",'Riesgos de gestión'!$AA$40="Mayor"),CONCATENATE("R6C",'Riesgos de gestión'!$O$40),"")</f>
        <v/>
      </c>
      <c r="AC51" s="285" t="str">
        <f>IF(AND('Riesgos de gestión'!$Y$41="Muy Baja",'Riesgos de gestión'!$AA$41="Mayor"),CONCATENATE("R6C",'Riesgos de gestión'!$O$41),"")</f>
        <v/>
      </c>
      <c r="AD51" s="285" t="str">
        <f>IF(AND('Riesgos de gestión'!$Y$42="Muy Baja",'Riesgos de gestión'!$AA$42="Mayor"),CONCATENATE("R6C",'Riesgos de gestión'!$O$42),"")</f>
        <v/>
      </c>
      <c r="AE51" s="285" t="str">
        <f>IF(AND('Riesgos de gestión'!$Y$43="Muy Baja",'Riesgos de gestión'!$AA$43="Mayor"),CONCATENATE("R6C",'Riesgos de gestión'!$O$43),"")</f>
        <v/>
      </c>
      <c r="AF51" s="285" t="str">
        <f>IF(AND('Riesgos de gestión'!$Y$44="Muy Baja",'Riesgos de gestión'!$AA$44="Mayor"),CONCATENATE("R6C",'Riesgos de gestión'!$O$44),"")</f>
        <v/>
      </c>
      <c r="AG51" s="286" t="str">
        <f>IF(AND('Riesgos de gestión'!$Y$45="Muy Baja",'Riesgos de gestión'!$AA$45="Mayor"),CONCATENATE("R6C",'Riesgos de gestión'!$O$45),"")</f>
        <v/>
      </c>
      <c r="AH51" s="287" t="str">
        <f>IF(AND('Riesgos de gestión'!$Y$40="Muy Baja",'Riesgos de gestión'!$AA$40="Catastrófico"),CONCATENATE("R6C",'Riesgos de gestión'!$O$40),"")</f>
        <v/>
      </c>
      <c r="AI51" s="288" t="str">
        <f>IF(AND('Riesgos de gestión'!$Y$41="Muy Baja",'Riesgos de gestión'!$AA$41="Catastrófico"),CONCATENATE("R6C",'Riesgos de gestión'!$O$41),"")</f>
        <v/>
      </c>
      <c r="AJ51" s="288" t="str">
        <f>IF(AND('Riesgos de gestión'!$Y$42="Muy Baja",'Riesgos de gestión'!$AA$42="Catastrófico"),CONCATENATE("R6C",'Riesgos de gestión'!$O$42),"")</f>
        <v/>
      </c>
      <c r="AK51" s="288" t="str">
        <f>IF(AND('Riesgos de gestión'!$Y$43="Muy Baja",'Riesgos de gestión'!$AA$43="Catastrófico"),CONCATENATE("R6C",'Riesgos de gestión'!$O$43),"")</f>
        <v/>
      </c>
      <c r="AL51" s="288" t="str">
        <f>IF(AND('Riesgos de gestión'!$Y$44="Muy Baja",'Riesgos de gestión'!$AA$44="Catastrófico"),CONCATENATE("R6C",'Riesgos de gestión'!$O$44),"")</f>
        <v/>
      </c>
      <c r="AM51" s="289" t="str">
        <f>IF(AND('Riesgos de gestión'!$Y$45="Muy Baja",'Riesgos de gestión'!$AA$45="Catastrófico"),CONCATENATE("R6C",'Riesgos de gestión'!$O$45),"")</f>
        <v/>
      </c>
      <c r="AN51" s="28"/>
      <c r="AO51" s="28"/>
      <c r="AP51" s="28"/>
      <c r="AQ51" s="28"/>
      <c r="AR51" s="28"/>
      <c r="AS51" s="28"/>
      <c r="AT51" s="28"/>
      <c r="AU51" s="28"/>
      <c r="AV51" s="28"/>
      <c r="AW51" s="28"/>
      <c r="AX51" s="28"/>
      <c r="AY51" s="28"/>
      <c r="AZ51" s="28"/>
      <c r="BA51" s="28"/>
      <c r="BB51" s="28"/>
      <c r="BC51" s="28"/>
      <c r="BD51" s="28"/>
      <c r="BE51" s="28"/>
      <c r="BF51" s="28"/>
      <c r="BG51" s="28"/>
      <c r="BH51" s="28"/>
      <c r="BI51" s="28"/>
    </row>
    <row r="52" spans="1:61" ht="15" customHeight="1" x14ac:dyDescent="0.25">
      <c r="A52" s="28"/>
      <c r="B52" s="659"/>
      <c r="C52" s="383"/>
      <c r="D52" s="384"/>
      <c r="E52" s="382"/>
      <c r="F52" s="383"/>
      <c r="G52" s="383"/>
      <c r="H52" s="383"/>
      <c r="I52" s="384"/>
      <c r="J52" s="308" t="str">
        <f>IF(AND('Riesgos de gestión'!$Y$46="Muy Baja",'Riesgos de gestión'!$AA$46="Leve"),CONCATENATE("R7C",'Riesgos de gestión'!$O$46),"")</f>
        <v/>
      </c>
      <c r="K52" s="309" t="str">
        <f>IF(AND('Riesgos de gestión'!$Y$47="Muy Baja",'Riesgos de gestión'!$AA$47="Leve"),CONCATENATE("R7C",'Riesgos de gestión'!$O$47),"")</f>
        <v/>
      </c>
      <c r="L52" s="309" t="str">
        <f>IF(AND('Riesgos de gestión'!$Y$48="Muy Baja",'Riesgos de gestión'!$AA$48="Leve"),CONCATENATE("R7C",'Riesgos de gestión'!$O$48),"")</f>
        <v/>
      </c>
      <c r="M52" s="309" t="str">
        <f>IF(AND('Riesgos de gestión'!$Y$49="Muy Baja",'Riesgos de gestión'!$AA$49="Leve"),CONCATENATE("R7C",'Riesgos de gestión'!$O$49),"")</f>
        <v/>
      </c>
      <c r="N52" s="309" t="str">
        <f>IF(AND('Riesgos de gestión'!$Y$50="Muy Baja",'Riesgos de gestión'!$AA$50="Leve"),CONCATENATE("R7C",'Riesgos de gestión'!$O$50),"")</f>
        <v/>
      </c>
      <c r="O52" s="310" t="str">
        <f>IF(AND('Riesgos de gestión'!$Y$51="Muy Baja",'Riesgos de gestión'!$AA$51="Leve"),CONCATENATE("R7C",'Riesgos de gestión'!$O$51),"")</f>
        <v/>
      </c>
      <c r="P52" s="308" t="str">
        <f>IF(AND('Riesgos de gestión'!$Y$46="Muy Baja",'Riesgos de gestión'!$AA$46="Menor"),CONCATENATE("R7C",'Riesgos de gestión'!$O$46),"")</f>
        <v/>
      </c>
      <c r="Q52" s="309" t="str">
        <f>IF(AND('Riesgos de gestión'!$Y$47="Muy Baja",'Riesgos de gestión'!$AA$47="Menor"),CONCATENATE("R7C",'Riesgos de gestión'!$O$47),"")</f>
        <v/>
      </c>
      <c r="R52" s="309" t="str">
        <f>IF(AND('Riesgos de gestión'!$Y$48="Muy Baja",'Riesgos de gestión'!$AA$48="Menor"),CONCATENATE("R7C",'Riesgos de gestión'!$O$48),"")</f>
        <v/>
      </c>
      <c r="S52" s="309" t="str">
        <f>IF(AND('Riesgos de gestión'!$Y$49="Muy Baja",'Riesgos de gestión'!$AA$49="Menor"),CONCATENATE("R7C",'Riesgos de gestión'!$O$49),"")</f>
        <v/>
      </c>
      <c r="T52" s="309" t="str">
        <f>IF(AND('Riesgos de gestión'!$Y$50="Muy Baja",'Riesgos de gestión'!$AA$50="Menor"),CONCATENATE("R7C",'Riesgos de gestión'!$O$50),"")</f>
        <v/>
      </c>
      <c r="U52" s="310" t="str">
        <f>IF(AND('Riesgos de gestión'!$Y$51="Muy Baja",'Riesgos de gestión'!$AA$51="Menor"),CONCATENATE("R7C",'Riesgos de gestión'!$O$51),"")</f>
        <v/>
      </c>
      <c r="V52" s="299" t="str">
        <f>IF(AND('Riesgos de gestión'!$Y$46="Muy Baja",'Riesgos de gestión'!$AA$46="Moderado"),CONCATENATE("R7C",'Riesgos de gestión'!$O$46),"")</f>
        <v/>
      </c>
      <c r="W52" s="300" t="str">
        <f>IF(AND('Riesgos de gestión'!$Y$47="Muy Baja",'Riesgos de gestión'!$AA$47="Moderado"),CONCATENATE("R7C",'Riesgos de gestión'!$O$47),"")</f>
        <v/>
      </c>
      <c r="X52" s="300" t="str">
        <f>IF(AND('Riesgos de gestión'!$Y$48="Muy Baja",'Riesgos de gestión'!$AA$48="Moderado"),CONCATENATE("R7C",'Riesgos de gestión'!$O$48),"")</f>
        <v/>
      </c>
      <c r="Y52" s="300" t="str">
        <f>IF(AND('Riesgos de gestión'!$Y$49="Muy Baja",'Riesgos de gestión'!$AA$49="Moderado"),CONCATENATE("R7C",'Riesgos de gestión'!$O$49),"")</f>
        <v/>
      </c>
      <c r="Z52" s="300" t="str">
        <f>IF(AND('Riesgos de gestión'!$Y$50="Muy Baja",'Riesgos de gestión'!$AA$50="Moderado"),CONCATENATE("R7C",'Riesgos de gestión'!$O$50),"")</f>
        <v/>
      </c>
      <c r="AA52" s="301" t="str">
        <f>IF(AND('Riesgos de gestión'!$Y$51="Muy Baja",'Riesgos de gestión'!$AA$51="Moderado"),CONCATENATE("R7C",'Riesgos de gestión'!$O$51),"")</f>
        <v/>
      </c>
      <c r="AB52" s="284" t="str">
        <f>IF(AND('Riesgos de gestión'!$Y$46="Muy Baja",'Riesgos de gestión'!$AA$46="Mayor"),CONCATENATE("R7C",'Riesgos de gestión'!$O$46),"")</f>
        <v/>
      </c>
      <c r="AC52" s="285" t="str">
        <f>IF(AND('Riesgos de gestión'!$Y$47="Muy Baja",'Riesgos de gestión'!$AA$47="Mayor"),CONCATENATE("R7C",'Riesgos de gestión'!$O$47),"")</f>
        <v/>
      </c>
      <c r="AD52" s="285" t="str">
        <f>IF(AND('Riesgos de gestión'!$Y$48="Muy Baja",'Riesgos de gestión'!$AA$48="Mayor"),CONCATENATE("R7C",'Riesgos de gestión'!$O$48),"")</f>
        <v/>
      </c>
      <c r="AE52" s="285" t="str">
        <f>IF(AND('Riesgos de gestión'!$Y$49="Muy Baja",'Riesgos de gestión'!$AA$49="Mayor"),CONCATENATE("R7C",'Riesgos de gestión'!$O$49),"")</f>
        <v/>
      </c>
      <c r="AF52" s="285" t="str">
        <f>IF(AND('Riesgos de gestión'!$Y$50="Muy Baja",'Riesgos de gestión'!$AA$50="Mayor"),CONCATENATE("R7C",'Riesgos de gestión'!$O$50),"")</f>
        <v/>
      </c>
      <c r="AG52" s="286" t="str">
        <f>IF(AND('Riesgos de gestión'!$Y$51="Muy Baja",'Riesgos de gestión'!$AA$51="Mayor"),CONCATENATE("R7C",'Riesgos de gestión'!$O$51),"")</f>
        <v/>
      </c>
      <c r="AH52" s="287" t="str">
        <f>IF(AND('Riesgos de gestión'!$Y$46="Muy Baja",'Riesgos de gestión'!$AA$46="Catastrófico"),CONCATENATE("R7C",'Riesgos de gestión'!$O$46),"")</f>
        <v/>
      </c>
      <c r="AI52" s="288" t="str">
        <f>IF(AND('Riesgos de gestión'!$Y$47="Muy Baja",'Riesgos de gestión'!$AA$47="Catastrófico"),CONCATENATE("R7C",'Riesgos de gestión'!$O$47),"")</f>
        <v/>
      </c>
      <c r="AJ52" s="288" t="str">
        <f>IF(AND('Riesgos de gestión'!$Y$48="Muy Baja",'Riesgos de gestión'!$AA$48="Catastrófico"),CONCATENATE("R7C",'Riesgos de gestión'!$O$48),"")</f>
        <v/>
      </c>
      <c r="AK52" s="288" t="str">
        <f>IF(AND('Riesgos de gestión'!$Y$49="Muy Baja",'Riesgos de gestión'!$AA$49="Catastrófico"),CONCATENATE("R7C",'Riesgos de gestión'!$O$49),"")</f>
        <v/>
      </c>
      <c r="AL52" s="288" t="str">
        <f>IF(AND('Riesgos de gestión'!$Y$50="Muy Baja",'Riesgos de gestión'!$AA$50="Catastrófico"),CONCATENATE("R7C",'Riesgos de gestión'!$O$50),"")</f>
        <v/>
      </c>
      <c r="AM52" s="289" t="str">
        <f>IF(AND('Riesgos de gestión'!$Y$51="Muy Baja",'Riesgos de gestión'!$AA$51="Catastrófico"),CONCATENATE("R7C",'Riesgos de gestión'!$O$51),"")</f>
        <v/>
      </c>
      <c r="AN52" s="28"/>
      <c r="AO52" s="28"/>
      <c r="AP52" s="28"/>
      <c r="AQ52" s="28"/>
      <c r="AR52" s="28"/>
      <c r="AS52" s="28"/>
      <c r="AT52" s="28"/>
      <c r="AU52" s="28"/>
      <c r="AV52" s="28"/>
      <c r="AW52" s="28"/>
      <c r="AX52" s="28"/>
      <c r="AY52" s="28"/>
      <c r="AZ52" s="28"/>
      <c r="BA52" s="28"/>
      <c r="BB52" s="28"/>
      <c r="BC52" s="28"/>
      <c r="BD52" s="28"/>
      <c r="BE52" s="28"/>
      <c r="BF52" s="28"/>
      <c r="BG52" s="28"/>
      <c r="BH52" s="28"/>
      <c r="BI52" s="28"/>
    </row>
    <row r="53" spans="1:61" ht="15" customHeight="1" x14ac:dyDescent="0.25">
      <c r="A53" s="28"/>
      <c r="B53" s="659"/>
      <c r="C53" s="383"/>
      <c r="D53" s="384"/>
      <c r="E53" s="382"/>
      <c r="F53" s="383"/>
      <c r="G53" s="383"/>
      <c r="H53" s="383"/>
      <c r="I53" s="384"/>
      <c r="J53" s="308" t="str">
        <f>IF(AND('Riesgos de gestión'!$Y$52="Muy Baja",'Riesgos de gestión'!$AA$52="Leve"),CONCATENATE("R8C",'Riesgos de gestión'!$O$52),"")</f>
        <v/>
      </c>
      <c r="K53" s="309" t="str">
        <f>IF(AND('Riesgos de gestión'!$Y$53="Muy Baja",'Riesgos de gestión'!$AA$53="Leve"),CONCATENATE("R8C",'Riesgos de gestión'!$O$53),"")</f>
        <v/>
      </c>
      <c r="L53" s="309" t="str">
        <f>IF(AND('Riesgos de gestión'!$Y$54="Muy Baja",'Riesgos de gestión'!$AA$54="Leve"),CONCATENATE("R8C",'Riesgos de gestión'!$O$54),"")</f>
        <v/>
      </c>
      <c r="M53" s="309" t="str">
        <f>IF(AND('Riesgos de gestión'!$Y$55="Muy Baja",'Riesgos de gestión'!$AA$55="Leve"),CONCATENATE("R8C",'Riesgos de gestión'!$O$55),"")</f>
        <v/>
      </c>
      <c r="N53" s="309" t="str">
        <f>IF(AND('Riesgos de gestión'!$Y$56="Muy Baja",'Riesgos de gestión'!$AA$56="Leve"),CONCATENATE("R8C",'Riesgos de gestión'!$O$56),"")</f>
        <v/>
      </c>
      <c r="O53" s="310" t="str">
        <f>IF(AND('Riesgos de gestión'!$Y$57="Muy Baja",'Riesgos de gestión'!$AA$57="Leve"),CONCATENATE("R8C",'Riesgos de gestión'!$O$57),"")</f>
        <v/>
      </c>
      <c r="P53" s="308" t="str">
        <f>IF(AND('Riesgos de gestión'!$Y$52="Muy Baja",'Riesgos de gestión'!$AA$52="Menor"),CONCATENATE("R8C",'Riesgos de gestión'!$O$52),"")</f>
        <v/>
      </c>
      <c r="Q53" s="309" t="str">
        <f>IF(AND('Riesgos de gestión'!$Y$53="Muy Baja",'Riesgos de gestión'!$AA$53="Menor"),CONCATENATE("R8C",'Riesgos de gestión'!$O$53),"")</f>
        <v/>
      </c>
      <c r="R53" s="309" t="str">
        <f>IF(AND('Riesgos de gestión'!$Y$54="Muy Baja",'Riesgos de gestión'!$AA$54="Menor"),CONCATENATE("R8C",'Riesgos de gestión'!$O$54),"")</f>
        <v/>
      </c>
      <c r="S53" s="309" t="str">
        <f>IF(AND('Riesgos de gestión'!$Y$55="Muy Baja",'Riesgos de gestión'!$AA$55="Menor"),CONCATENATE("R8C",'Riesgos de gestión'!$O$55),"")</f>
        <v/>
      </c>
      <c r="T53" s="309" t="str">
        <f>IF(AND('Riesgos de gestión'!$Y$56="Muy Baja",'Riesgos de gestión'!$AA$56="Menor"),CONCATENATE("R8C",'Riesgos de gestión'!$O$56),"")</f>
        <v/>
      </c>
      <c r="U53" s="310" t="str">
        <f>IF(AND('Riesgos de gestión'!$Y$57="Muy Baja",'Riesgos de gestión'!$AA$57="Menor"),CONCATENATE("R8C",'Riesgos de gestión'!$O$57),"")</f>
        <v/>
      </c>
      <c r="V53" s="299" t="str">
        <f>IF(AND('Riesgos de gestión'!$Y$52="Muy Baja",'Riesgos de gestión'!$AA$52="Moderado"),CONCATENATE("R8C",'Riesgos de gestión'!$O$52),"")</f>
        <v/>
      </c>
      <c r="W53" s="300" t="str">
        <f>IF(AND('Riesgos de gestión'!$Y$53="Muy Baja",'Riesgos de gestión'!$AA$53="Moderado"),CONCATENATE("R8C",'Riesgos de gestión'!$O$53),"")</f>
        <v/>
      </c>
      <c r="X53" s="300" t="str">
        <f>IF(AND('Riesgos de gestión'!$Y$54="Muy Baja",'Riesgos de gestión'!$AA$54="Moderado"),CONCATENATE("R8C",'Riesgos de gestión'!$O$54),"")</f>
        <v/>
      </c>
      <c r="Y53" s="300" t="str">
        <f>IF(AND('Riesgos de gestión'!$Y$55="Muy Baja",'Riesgos de gestión'!$AA$55="Moderado"),CONCATENATE("R8C",'Riesgos de gestión'!$O$55),"")</f>
        <v/>
      </c>
      <c r="Z53" s="300" t="str">
        <f>IF(AND('Riesgos de gestión'!$Y$56="Muy Baja",'Riesgos de gestión'!$AA$56="Moderado"),CONCATENATE("R8C",'Riesgos de gestión'!$O$56),"")</f>
        <v/>
      </c>
      <c r="AA53" s="301" t="str">
        <f>IF(AND('Riesgos de gestión'!$Y$57="Muy Baja",'Riesgos de gestión'!$AA$57="Moderado"),CONCATENATE("R8C",'Riesgos de gestión'!$O$57),"")</f>
        <v/>
      </c>
      <c r="AB53" s="284" t="str">
        <f>IF(AND('Riesgos de gestión'!$Y$52="Muy Baja",'Riesgos de gestión'!$AA$52="Mayor"),CONCATENATE("R8C",'Riesgos de gestión'!$O$52),"")</f>
        <v/>
      </c>
      <c r="AC53" s="285" t="str">
        <f>IF(AND('Riesgos de gestión'!$Y$53="Muy Baja",'Riesgos de gestión'!$AA$53="Mayor"),CONCATENATE("R8C",'Riesgos de gestión'!$O$53),"")</f>
        <v/>
      </c>
      <c r="AD53" s="285" t="str">
        <f>IF(AND('Riesgos de gestión'!$Y$54="Muy Baja",'Riesgos de gestión'!$AA$54="Mayor"),CONCATENATE("R8C",'Riesgos de gestión'!$O$54),"")</f>
        <v/>
      </c>
      <c r="AE53" s="285" t="str">
        <f>IF(AND('Riesgos de gestión'!$Y$55="Muy Baja",'Riesgos de gestión'!$AA$55="Mayor"),CONCATENATE("R8C",'Riesgos de gestión'!$O$55),"")</f>
        <v/>
      </c>
      <c r="AF53" s="285" t="str">
        <f>IF(AND('Riesgos de gestión'!$Y$56="Muy Baja",'Riesgos de gestión'!$AA$56="Mayor"),CONCATENATE("R8C",'Riesgos de gestión'!$O$56),"")</f>
        <v/>
      </c>
      <c r="AG53" s="286" t="str">
        <f>IF(AND('Riesgos de gestión'!$Y$57="Muy Baja",'Riesgos de gestión'!$AA$57="Mayor"),CONCATENATE("R8C",'Riesgos de gestión'!$O$57),"")</f>
        <v/>
      </c>
      <c r="AH53" s="287" t="str">
        <f>IF(AND('Riesgos de gestión'!$Y$52="Muy Baja",'Riesgos de gestión'!$AA$52="Catastrófico"),CONCATENATE("R8C",'Riesgos de gestión'!$O$52),"")</f>
        <v/>
      </c>
      <c r="AI53" s="288" t="str">
        <f>IF(AND('Riesgos de gestión'!$Y$53="Muy Baja",'Riesgos de gestión'!$AA$53="Catastrófico"),CONCATENATE("R8C",'Riesgos de gestión'!$O$53),"")</f>
        <v/>
      </c>
      <c r="AJ53" s="288" t="str">
        <f>IF(AND('Riesgos de gestión'!$Y$54="Muy Baja",'Riesgos de gestión'!$AA$54="Catastrófico"),CONCATENATE("R8C",'Riesgos de gestión'!$O$54),"")</f>
        <v/>
      </c>
      <c r="AK53" s="288" t="str">
        <f>IF(AND('Riesgos de gestión'!$Y$55="Muy Baja",'Riesgos de gestión'!$AA$55="Catastrófico"),CONCATENATE("R8C",'Riesgos de gestión'!$O$55),"")</f>
        <v/>
      </c>
      <c r="AL53" s="288" t="str">
        <f>IF(AND('Riesgos de gestión'!$Y$56="Muy Baja",'Riesgos de gestión'!$AA$56="Catastrófico"),CONCATENATE("R8C",'Riesgos de gestión'!$O$56),"")</f>
        <v/>
      </c>
      <c r="AM53" s="289" t="str">
        <f>IF(AND('Riesgos de gestión'!$Y$57="Muy Baja",'Riesgos de gestión'!$AA$57="Catastrófico"),CONCATENATE("R8C",'Riesgos de gestión'!$O$57),"")</f>
        <v/>
      </c>
      <c r="AN53" s="28"/>
      <c r="AO53" s="28"/>
      <c r="AP53" s="28"/>
      <c r="AQ53" s="28"/>
      <c r="AR53" s="28"/>
      <c r="AS53" s="28"/>
      <c r="AT53" s="28"/>
      <c r="AU53" s="28"/>
      <c r="AV53" s="28"/>
      <c r="AW53" s="28"/>
      <c r="AX53" s="28"/>
      <c r="AY53" s="28"/>
      <c r="AZ53" s="28"/>
      <c r="BA53" s="28"/>
      <c r="BB53" s="28"/>
      <c r="BC53" s="28"/>
      <c r="BD53" s="28"/>
      <c r="BE53" s="28"/>
      <c r="BF53" s="28"/>
      <c r="BG53" s="28"/>
      <c r="BH53" s="28"/>
      <c r="BI53" s="28"/>
    </row>
    <row r="54" spans="1:61" ht="15" customHeight="1" x14ac:dyDescent="0.25">
      <c r="A54" s="28"/>
      <c r="B54" s="659"/>
      <c r="C54" s="383"/>
      <c r="D54" s="384"/>
      <c r="E54" s="382"/>
      <c r="F54" s="383"/>
      <c r="G54" s="383"/>
      <c r="H54" s="383"/>
      <c r="I54" s="384"/>
      <c r="J54" s="308" t="str">
        <f>IF(AND('Riesgos de gestión'!$Y$58="Muy Baja",'Riesgos de gestión'!$AA$58="Leve"),CONCATENATE("R9C",'Riesgos de gestión'!$O$58),"")</f>
        <v/>
      </c>
      <c r="K54" s="309" t="str">
        <f>IF(AND('Riesgos de gestión'!$Y$59="Muy Baja",'Riesgos de gestión'!$AA$59="Leve"),CONCATENATE("R9C",'Riesgos de gestión'!$O$59),"")</f>
        <v/>
      </c>
      <c r="L54" s="309" t="str">
        <f>IF(AND('Riesgos de gestión'!$Y$60="Muy Baja",'Riesgos de gestión'!$AA$60="Leve"),CONCATENATE("R9C",'Riesgos de gestión'!$O$60),"")</f>
        <v/>
      </c>
      <c r="M54" s="309" t="str">
        <f>IF(AND('Riesgos de gestión'!$Y$61="Muy Baja",'Riesgos de gestión'!$AA$61="Leve"),CONCATENATE("R9C",'Riesgos de gestión'!$O$61),"")</f>
        <v/>
      </c>
      <c r="N54" s="309" t="str">
        <f>IF(AND('Riesgos de gestión'!$Y$62="Muy Baja",'Riesgos de gestión'!$AA$62="Leve"),CONCATENATE("R9C",'Riesgos de gestión'!$O$62),"")</f>
        <v/>
      </c>
      <c r="O54" s="310" t="str">
        <f>IF(AND('Riesgos de gestión'!$Y$63="Muy Baja",'Riesgos de gestión'!$AA$63="Leve"),CONCATENATE("R9C",'Riesgos de gestión'!$O$63),"")</f>
        <v/>
      </c>
      <c r="P54" s="308" t="str">
        <f>IF(AND('Riesgos de gestión'!$Y$58="Muy Baja",'Riesgos de gestión'!$AA$58="Menor"),CONCATENATE("R9C",'Riesgos de gestión'!$O$58),"")</f>
        <v/>
      </c>
      <c r="Q54" s="309" t="str">
        <f>IF(AND('Riesgos de gestión'!$Y$59="Muy Baja",'Riesgos de gestión'!$AA$59="Menor"),CONCATENATE("R9C",'Riesgos de gestión'!$O$59),"")</f>
        <v/>
      </c>
      <c r="R54" s="309" t="str">
        <f>IF(AND('Riesgos de gestión'!$Y$60="Muy Baja",'Riesgos de gestión'!$AA$60="Menor"),CONCATENATE("R9C",'Riesgos de gestión'!$O$60),"")</f>
        <v/>
      </c>
      <c r="S54" s="309" t="str">
        <f>IF(AND('Riesgos de gestión'!$Y$61="Muy Baja",'Riesgos de gestión'!$AA$61="Menor"),CONCATENATE("R9C",'Riesgos de gestión'!$O$61),"")</f>
        <v/>
      </c>
      <c r="T54" s="309" t="str">
        <f>IF(AND('Riesgos de gestión'!$Y$62="Muy Baja",'Riesgos de gestión'!$AA$62="Menor"),CONCATENATE("R9C",'Riesgos de gestión'!$O$62),"")</f>
        <v/>
      </c>
      <c r="U54" s="310" t="str">
        <f>IF(AND('Riesgos de gestión'!$Y$63="Muy Baja",'Riesgos de gestión'!$AA$63="Menor"),CONCATENATE("R9C",'Riesgos de gestión'!$O$63),"")</f>
        <v/>
      </c>
      <c r="V54" s="299" t="str">
        <f>IF(AND('Riesgos de gestión'!$Y$58="Muy Baja",'Riesgos de gestión'!$AA$58="Moderado"),CONCATENATE("R9C",'Riesgos de gestión'!$O$58),"")</f>
        <v/>
      </c>
      <c r="W54" s="300" t="str">
        <f>IF(AND('Riesgos de gestión'!$Y$59="Muy Baja",'Riesgos de gestión'!$AA$59="Moderado"),CONCATENATE("R9C",'Riesgos de gestión'!$O$59),"")</f>
        <v/>
      </c>
      <c r="X54" s="300" t="str">
        <f>IF(AND('Riesgos de gestión'!$Y$60="Muy Baja",'Riesgos de gestión'!$AA$60="Moderado"),CONCATENATE("R9C",'Riesgos de gestión'!$O$60),"")</f>
        <v/>
      </c>
      <c r="Y54" s="300" t="str">
        <f>IF(AND('Riesgos de gestión'!$Y$61="Muy Baja",'Riesgos de gestión'!$AA$61="Moderado"),CONCATENATE("R9C",'Riesgos de gestión'!$O$61),"")</f>
        <v/>
      </c>
      <c r="Z54" s="300" t="str">
        <f>IF(AND('Riesgos de gestión'!$Y$62="Muy Baja",'Riesgos de gestión'!$AA$62="Moderado"),CONCATENATE("R9C",'Riesgos de gestión'!$O$62),"")</f>
        <v/>
      </c>
      <c r="AA54" s="301" t="str">
        <f>IF(AND('Riesgos de gestión'!$Y$63="Muy Baja",'Riesgos de gestión'!$AA$63="Moderado"),CONCATENATE("R9C",'Riesgos de gestión'!$O$63),"")</f>
        <v/>
      </c>
      <c r="AB54" s="284" t="str">
        <f>IF(AND('Riesgos de gestión'!$Y$58="Muy Baja",'Riesgos de gestión'!$AA$58="Mayor"),CONCATENATE("R9C",'Riesgos de gestión'!$O$58),"")</f>
        <v/>
      </c>
      <c r="AC54" s="285" t="str">
        <f>IF(AND('Riesgos de gestión'!$Y$59="Muy Baja",'Riesgos de gestión'!$AA$59="Mayor"),CONCATENATE("R9C",'Riesgos de gestión'!$O$59),"")</f>
        <v/>
      </c>
      <c r="AD54" s="285" t="str">
        <f>IF(AND('Riesgos de gestión'!$Y$60="Muy Baja",'Riesgos de gestión'!$AA$60="Mayor"),CONCATENATE("R9C",'Riesgos de gestión'!$O$60),"")</f>
        <v/>
      </c>
      <c r="AE54" s="285" t="str">
        <f>IF(AND('Riesgos de gestión'!$Y$61="Muy Baja",'Riesgos de gestión'!$AA$61="Mayor"),CONCATENATE("R9C",'Riesgos de gestión'!$O$61),"")</f>
        <v/>
      </c>
      <c r="AF54" s="285" t="str">
        <f>IF(AND('Riesgos de gestión'!$Y$62="Muy Baja",'Riesgos de gestión'!$AA$62="Mayor"),CONCATENATE("R9C",'Riesgos de gestión'!$O$62),"")</f>
        <v/>
      </c>
      <c r="AG54" s="286" t="str">
        <f>IF(AND('Riesgos de gestión'!$Y$63="Muy Baja",'Riesgos de gestión'!$AA$63="Mayor"),CONCATENATE("R9C",'Riesgos de gestión'!$O$63),"")</f>
        <v/>
      </c>
      <c r="AH54" s="287" t="str">
        <f>IF(AND('Riesgos de gestión'!$Y$58="Muy Baja",'Riesgos de gestión'!$AA$58="Catastrófico"),CONCATENATE("R9C",'Riesgos de gestión'!$O$58),"")</f>
        <v/>
      </c>
      <c r="AI54" s="288" t="str">
        <f>IF(AND('Riesgos de gestión'!$Y$59="Muy Baja",'Riesgos de gestión'!$AA$59="Catastrófico"),CONCATENATE("R9C",'Riesgos de gestión'!$O$59),"")</f>
        <v/>
      </c>
      <c r="AJ54" s="288" t="str">
        <f>IF(AND('Riesgos de gestión'!$Y$60="Muy Baja",'Riesgos de gestión'!$AA$60="Catastrófico"),CONCATENATE("R9C",'Riesgos de gestión'!$O$60),"")</f>
        <v/>
      </c>
      <c r="AK54" s="288" t="str">
        <f>IF(AND('Riesgos de gestión'!$Y$61="Muy Baja",'Riesgos de gestión'!$AA$61="Catastrófico"),CONCATENATE("R9C",'Riesgos de gestión'!$O$61),"")</f>
        <v/>
      </c>
      <c r="AL54" s="288" t="str">
        <f>IF(AND('Riesgos de gestión'!$Y$62="Muy Baja",'Riesgos de gestión'!$AA$62="Catastrófico"),CONCATENATE("R9C",'Riesgos de gestión'!$O$62),"")</f>
        <v/>
      </c>
      <c r="AM54" s="289" t="str">
        <f>IF(AND('Riesgos de gestión'!$Y$63="Muy Baja",'Riesgos de gestión'!$AA$63="Catastrófico"),CONCATENATE("R9C",'Riesgos de gestión'!$O$63),"")</f>
        <v/>
      </c>
      <c r="AN54" s="28"/>
      <c r="AO54" s="28"/>
      <c r="AP54" s="28"/>
      <c r="AQ54" s="28"/>
      <c r="AR54" s="28"/>
      <c r="AS54" s="28"/>
      <c r="AT54" s="28"/>
      <c r="AU54" s="28"/>
      <c r="AV54" s="28"/>
      <c r="AW54" s="28"/>
      <c r="AX54" s="28"/>
      <c r="AY54" s="28"/>
      <c r="AZ54" s="28"/>
      <c r="BA54" s="28"/>
      <c r="BB54" s="28"/>
      <c r="BC54" s="28"/>
      <c r="BD54" s="28"/>
      <c r="BE54" s="28"/>
      <c r="BF54" s="28"/>
      <c r="BG54" s="28"/>
      <c r="BH54" s="28"/>
      <c r="BI54" s="28"/>
    </row>
    <row r="55" spans="1:61" ht="15.75" customHeight="1" x14ac:dyDescent="0.25">
      <c r="A55" s="28"/>
      <c r="B55" s="639"/>
      <c r="C55" s="661"/>
      <c r="D55" s="641"/>
      <c r="E55" s="385"/>
      <c r="F55" s="386"/>
      <c r="G55" s="386"/>
      <c r="H55" s="386"/>
      <c r="I55" s="387"/>
      <c r="J55" s="311" t="str">
        <f>IF(AND('Riesgos de gestión'!$Y$64="Muy Baja",'Riesgos de gestión'!$AA$64="Leve"),CONCATENATE("R10C",'Riesgos de gestión'!$O$64),"")</f>
        <v/>
      </c>
      <c r="K55" s="312" t="str">
        <f>IF(AND('Riesgos de gestión'!$Y$65="Muy Baja",'Riesgos de gestión'!$AA$65="Leve"),CONCATENATE("R10C",'Riesgos de gestión'!$O$65),"")</f>
        <v/>
      </c>
      <c r="L55" s="312" t="str">
        <f>IF(AND('Riesgos de gestión'!$Y$66="Muy Baja",'Riesgos de gestión'!$AA$66="Leve"),CONCATENATE("R10C",'Riesgos de gestión'!$O$66),"")</f>
        <v/>
      </c>
      <c r="M55" s="312" t="str">
        <f>IF(AND('Riesgos de gestión'!$Y$67="Muy Baja",'Riesgos de gestión'!$AA$67="Leve"),CONCATENATE("R10C",'Riesgos de gestión'!$O$67),"")</f>
        <v/>
      </c>
      <c r="N55" s="312" t="str">
        <f>IF(AND('Riesgos de gestión'!$Y$68="Muy Baja",'Riesgos de gestión'!$AA$68="Leve"),CONCATENATE("R10C",'Riesgos de gestión'!$O$68),"")</f>
        <v/>
      </c>
      <c r="O55" s="313" t="str">
        <f>IF(AND('Riesgos de gestión'!$Y$69="Muy Baja",'Riesgos de gestión'!$AA$69="Leve"),CONCATENATE("R10C",'Riesgos de gestión'!$O$69),"")</f>
        <v/>
      </c>
      <c r="P55" s="311" t="str">
        <f>IF(AND('Riesgos de gestión'!$Y$64="Muy Baja",'Riesgos de gestión'!$AA$64="Menor"),CONCATENATE("R10C",'Riesgos de gestión'!$O$64),"")</f>
        <v/>
      </c>
      <c r="Q55" s="312" t="str">
        <f>IF(AND('Riesgos de gestión'!$Y$65="Muy Baja",'Riesgos de gestión'!$AA$65="Menor"),CONCATENATE("R10C",'Riesgos de gestión'!$O$65),"")</f>
        <v/>
      </c>
      <c r="R55" s="312" t="str">
        <f>IF(AND('Riesgos de gestión'!$Y$66="Muy Baja",'Riesgos de gestión'!$AA$66="Menor"),CONCATENATE("R10C",'Riesgos de gestión'!$O$66),"")</f>
        <v/>
      </c>
      <c r="S55" s="312" t="str">
        <f>IF(AND('Riesgos de gestión'!$Y$67="Muy Baja",'Riesgos de gestión'!$AA$67="Menor"),CONCATENATE("R10C",'Riesgos de gestión'!$O$67),"")</f>
        <v/>
      </c>
      <c r="T55" s="312" t="str">
        <f>IF(AND('Riesgos de gestión'!$Y$68="Muy Baja",'Riesgos de gestión'!$AA$68="Menor"),CONCATENATE("R10C",'Riesgos de gestión'!$O$68),"")</f>
        <v/>
      </c>
      <c r="U55" s="313" t="str">
        <f>IF(AND('Riesgos de gestión'!$Y$69="Muy Baja",'Riesgos de gestión'!$AA$69="Menor"),CONCATENATE("R10C",'Riesgos de gestión'!$O$69),"")</f>
        <v/>
      </c>
      <c r="V55" s="302" t="str">
        <f>IF(AND('Riesgos de gestión'!$Y$64="Muy Baja",'Riesgos de gestión'!$AA$64="Moderado"),CONCATENATE("R10C",'Riesgos de gestión'!$O$64),"")</f>
        <v/>
      </c>
      <c r="W55" s="303" t="str">
        <f>IF(AND('Riesgos de gestión'!$Y$65="Muy Baja",'Riesgos de gestión'!$AA$65="Moderado"),CONCATENATE("R10C",'Riesgos de gestión'!$O$65),"")</f>
        <v/>
      </c>
      <c r="X55" s="303" t="str">
        <f>IF(AND('Riesgos de gestión'!$Y$66="Muy Baja",'Riesgos de gestión'!$AA$66="Moderado"),CONCATENATE("R10C",'Riesgos de gestión'!$O$66),"")</f>
        <v/>
      </c>
      <c r="Y55" s="303" t="str">
        <f>IF(AND('Riesgos de gestión'!$Y$67="Muy Baja",'Riesgos de gestión'!$AA$67="Moderado"),CONCATENATE("R10C",'Riesgos de gestión'!$O$67),"")</f>
        <v/>
      </c>
      <c r="Z55" s="303" t="str">
        <f>IF(AND('Riesgos de gestión'!$Y$68="Muy Baja",'Riesgos de gestión'!$AA$68="Moderado"),CONCATENATE("R10C",'Riesgos de gestión'!$O$68),"")</f>
        <v/>
      </c>
      <c r="AA55" s="304" t="str">
        <f>IF(AND('Riesgos de gestión'!$Y$69="Muy Baja",'Riesgos de gestión'!$AA$69="Moderado"),CONCATENATE("R10C",'Riesgos de gestión'!$O$69),"")</f>
        <v/>
      </c>
      <c r="AB55" s="290" t="str">
        <f>IF(AND('Riesgos de gestión'!$Y$64="Muy Baja",'Riesgos de gestión'!$AA$64="Mayor"),CONCATENATE("R10C",'Riesgos de gestión'!$O$64),"")</f>
        <v/>
      </c>
      <c r="AC55" s="291" t="str">
        <f>IF(AND('Riesgos de gestión'!$Y$65="Muy Baja",'Riesgos de gestión'!$AA$65="Mayor"),CONCATENATE("R10C",'Riesgos de gestión'!$O$65),"")</f>
        <v/>
      </c>
      <c r="AD55" s="291" t="str">
        <f>IF(AND('Riesgos de gestión'!$Y$66="Muy Baja",'Riesgos de gestión'!$AA$66="Mayor"),CONCATENATE("R10C",'Riesgos de gestión'!$O$66),"")</f>
        <v/>
      </c>
      <c r="AE55" s="291" t="str">
        <f>IF(AND('Riesgos de gestión'!$Y$67="Muy Baja",'Riesgos de gestión'!$AA$67="Mayor"),CONCATENATE("R10C",'Riesgos de gestión'!$O$67),"")</f>
        <v/>
      </c>
      <c r="AF55" s="291" t="str">
        <f>IF(AND('Riesgos de gestión'!$Y$68="Muy Baja",'Riesgos de gestión'!$AA$68="Mayor"),CONCATENATE("R10C",'Riesgos de gestión'!$O$68),"")</f>
        <v/>
      </c>
      <c r="AG55" s="292" t="str">
        <f>IF(AND('Riesgos de gestión'!$Y$69="Muy Baja",'Riesgos de gestión'!$AA$69="Mayor"),CONCATENATE("R10C",'Riesgos de gestión'!$O$69),"")</f>
        <v/>
      </c>
      <c r="AH55" s="293" t="str">
        <f>IF(AND('Riesgos de gestión'!$Y$64="Muy Baja",'Riesgos de gestión'!$AA$64="Catastrófico"),CONCATENATE("R10C",'Riesgos de gestión'!$O$64),"")</f>
        <v/>
      </c>
      <c r="AI55" s="294" t="str">
        <f>IF(AND('Riesgos de gestión'!$Y$65="Muy Baja",'Riesgos de gestión'!$AA$65="Catastrófico"),CONCATENATE("R10C",'Riesgos de gestión'!$O$65),"")</f>
        <v/>
      </c>
      <c r="AJ55" s="294" t="str">
        <f>IF(AND('Riesgos de gestión'!$Y$66="Muy Baja",'Riesgos de gestión'!$AA$66="Catastrófico"),CONCATENATE("R10C",'Riesgos de gestión'!$O$66),"")</f>
        <v/>
      </c>
      <c r="AK55" s="294" t="str">
        <f>IF(AND('Riesgos de gestión'!$Y$67="Muy Baja",'Riesgos de gestión'!$AA$67="Catastrófico"),CONCATENATE("R10C",'Riesgos de gestión'!$O$67),"")</f>
        <v/>
      </c>
      <c r="AL55" s="294" t="str">
        <f>IF(AND('Riesgos de gestión'!$Y$68="Muy Baja",'Riesgos de gestión'!$AA$68="Catastrófico"),CONCATENATE("R10C",'Riesgos de gestión'!$O$68),"")</f>
        <v/>
      </c>
      <c r="AM55" s="295" t="str">
        <f>IF(AND('Riesgos de gestión'!$Y$69="Muy Baja",'Riesgos de gestión'!$AA$69="Catastrófico"),CONCATENATE("R10C",'Riesgos de gestión'!$O$69),"")</f>
        <v/>
      </c>
      <c r="AN55" s="28"/>
      <c r="AO55" s="28"/>
      <c r="AP55" s="28"/>
      <c r="AQ55" s="28"/>
      <c r="AR55" s="28"/>
      <c r="AS55" s="28"/>
      <c r="AT55" s="28"/>
      <c r="AU55" s="28"/>
      <c r="AV55" s="28"/>
      <c r="AW55" s="28"/>
      <c r="AX55" s="28"/>
      <c r="AY55" s="28"/>
      <c r="AZ55" s="28"/>
      <c r="BA55" s="28"/>
      <c r="BB55" s="28"/>
      <c r="BC55" s="28"/>
      <c r="BD55" s="28"/>
      <c r="BE55" s="28"/>
      <c r="BF55" s="28"/>
      <c r="BG55" s="28"/>
      <c r="BH55" s="28"/>
      <c r="BI55" s="28"/>
    </row>
    <row r="56" spans="1:61" ht="15.75" customHeight="1" x14ac:dyDescent="0.25">
      <c r="A56" s="28"/>
      <c r="B56" s="28"/>
      <c r="C56" s="28"/>
      <c r="D56" s="28"/>
      <c r="E56" s="28"/>
      <c r="F56" s="28"/>
      <c r="G56" s="28"/>
      <c r="H56" s="28"/>
      <c r="I56" s="28"/>
      <c r="J56" s="715" t="s">
        <v>539</v>
      </c>
      <c r="K56" s="380"/>
      <c r="L56" s="380"/>
      <c r="M56" s="380"/>
      <c r="N56" s="380"/>
      <c r="O56" s="381"/>
      <c r="P56" s="715" t="s">
        <v>540</v>
      </c>
      <c r="Q56" s="380"/>
      <c r="R56" s="380"/>
      <c r="S56" s="380"/>
      <c r="T56" s="380"/>
      <c r="U56" s="381"/>
      <c r="V56" s="715" t="s">
        <v>541</v>
      </c>
      <c r="W56" s="380"/>
      <c r="X56" s="380"/>
      <c r="Y56" s="380"/>
      <c r="Z56" s="380"/>
      <c r="AA56" s="381"/>
      <c r="AB56" s="715" t="s">
        <v>542</v>
      </c>
      <c r="AC56" s="380"/>
      <c r="AD56" s="380"/>
      <c r="AE56" s="380"/>
      <c r="AF56" s="380"/>
      <c r="AG56" s="381"/>
      <c r="AH56" s="715" t="s">
        <v>543</v>
      </c>
      <c r="AI56" s="380"/>
      <c r="AJ56" s="380"/>
      <c r="AK56" s="380"/>
      <c r="AL56" s="380"/>
      <c r="AM56" s="381"/>
      <c r="AN56" s="28"/>
      <c r="AO56" s="28"/>
      <c r="AP56" s="28"/>
      <c r="AQ56" s="28"/>
      <c r="AR56" s="28"/>
      <c r="AS56" s="28"/>
      <c r="AT56" s="28"/>
      <c r="AU56" s="28"/>
      <c r="AV56" s="28"/>
      <c r="AW56" s="28"/>
      <c r="AX56" s="28"/>
      <c r="AY56" s="28"/>
      <c r="AZ56" s="28"/>
      <c r="BA56" s="28"/>
      <c r="BB56" s="28"/>
      <c r="BC56" s="28"/>
      <c r="BD56" s="28"/>
      <c r="BE56" s="28"/>
      <c r="BF56" s="28"/>
      <c r="BG56" s="28"/>
      <c r="BH56" s="28"/>
      <c r="BI56" s="28"/>
    </row>
    <row r="57" spans="1:61" ht="15.75" customHeight="1" x14ac:dyDescent="0.25">
      <c r="A57" s="28"/>
      <c r="B57" s="28"/>
      <c r="C57" s="28"/>
      <c r="D57" s="28"/>
      <c r="E57" s="28"/>
      <c r="F57" s="28"/>
      <c r="G57" s="28"/>
      <c r="H57" s="28"/>
      <c r="I57" s="28"/>
      <c r="J57" s="382"/>
      <c r="K57" s="383"/>
      <c r="L57" s="383"/>
      <c r="M57" s="383"/>
      <c r="N57" s="383"/>
      <c r="O57" s="384"/>
      <c r="P57" s="382"/>
      <c r="Q57" s="383"/>
      <c r="R57" s="383"/>
      <c r="S57" s="383"/>
      <c r="T57" s="383"/>
      <c r="U57" s="384"/>
      <c r="V57" s="382"/>
      <c r="W57" s="383"/>
      <c r="X57" s="383"/>
      <c r="Y57" s="383"/>
      <c r="Z57" s="383"/>
      <c r="AA57" s="384"/>
      <c r="AB57" s="382"/>
      <c r="AC57" s="383"/>
      <c r="AD57" s="383"/>
      <c r="AE57" s="383"/>
      <c r="AF57" s="383"/>
      <c r="AG57" s="384"/>
      <c r="AH57" s="382"/>
      <c r="AI57" s="383"/>
      <c r="AJ57" s="383"/>
      <c r="AK57" s="383"/>
      <c r="AL57" s="383"/>
      <c r="AM57" s="384"/>
      <c r="AN57" s="28"/>
      <c r="AO57" s="28"/>
      <c r="AP57" s="28"/>
      <c r="AQ57" s="28"/>
      <c r="AR57" s="28"/>
      <c r="AS57" s="28"/>
      <c r="AT57" s="28"/>
      <c r="AU57" s="28"/>
      <c r="AV57" s="28"/>
      <c r="AW57" s="28"/>
      <c r="AX57" s="28"/>
      <c r="AY57" s="28"/>
      <c r="AZ57" s="28"/>
      <c r="BA57" s="28"/>
      <c r="BB57" s="28"/>
      <c r="BC57" s="28"/>
      <c r="BD57" s="28"/>
      <c r="BE57" s="28"/>
      <c r="BF57" s="28"/>
      <c r="BG57" s="28"/>
      <c r="BH57" s="28"/>
      <c r="BI57" s="28"/>
    </row>
    <row r="58" spans="1:61" ht="15.75" customHeight="1" x14ac:dyDescent="0.25">
      <c r="A58" s="28"/>
      <c r="B58" s="28"/>
      <c r="C58" s="28"/>
      <c r="D58" s="28"/>
      <c r="E58" s="28"/>
      <c r="F58" s="28"/>
      <c r="G58" s="28"/>
      <c r="H58" s="28"/>
      <c r="I58" s="28"/>
      <c r="J58" s="382"/>
      <c r="K58" s="383"/>
      <c r="L58" s="383"/>
      <c r="M58" s="383"/>
      <c r="N58" s="383"/>
      <c r="O58" s="384"/>
      <c r="P58" s="382"/>
      <c r="Q58" s="383"/>
      <c r="R58" s="383"/>
      <c r="S58" s="383"/>
      <c r="T58" s="383"/>
      <c r="U58" s="384"/>
      <c r="V58" s="382"/>
      <c r="W58" s="383"/>
      <c r="X58" s="383"/>
      <c r="Y58" s="383"/>
      <c r="Z58" s="383"/>
      <c r="AA58" s="384"/>
      <c r="AB58" s="382"/>
      <c r="AC58" s="383"/>
      <c r="AD58" s="383"/>
      <c r="AE58" s="383"/>
      <c r="AF58" s="383"/>
      <c r="AG58" s="384"/>
      <c r="AH58" s="382"/>
      <c r="AI58" s="383"/>
      <c r="AJ58" s="383"/>
      <c r="AK58" s="383"/>
      <c r="AL58" s="383"/>
      <c r="AM58" s="384"/>
      <c r="AN58" s="28"/>
      <c r="AO58" s="28"/>
      <c r="AP58" s="28"/>
      <c r="AQ58" s="28"/>
      <c r="AR58" s="28"/>
      <c r="AS58" s="28"/>
      <c r="AT58" s="28"/>
      <c r="AU58" s="28"/>
      <c r="AV58" s="28"/>
      <c r="AW58" s="28"/>
      <c r="AX58" s="28"/>
      <c r="AY58" s="28"/>
      <c r="AZ58" s="28"/>
      <c r="BA58" s="28"/>
      <c r="BB58" s="28"/>
      <c r="BC58" s="28"/>
      <c r="BD58" s="28"/>
      <c r="BE58" s="28"/>
      <c r="BF58" s="28"/>
      <c r="BG58" s="28"/>
      <c r="BH58" s="28"/>
      <c r="BI58" s="28"/>
    </row>
    <row r="59" spans="1:61" ht="15.75" customHeight="1" x14ac:dyDescent="0.25">
      <c r="A59" s="28"/>
      <c r="B59" s="28"/>
      <c r="C59" s="28"/>
      <c r="D59" s="28"/>
      <c r="E59" s="28"/>
      <c r="F59" s="28"/>
      <c r="G59" s="28"/>
      <c r="H59" s="28"/>
      <c r="I59" s="28"/>
      <c r="J59" s="382"/>
      <c r="K59" s="383"/>
      <c r="L59" s="383"/>
      <c r="M59" s="383"/>
      <c r="N59" s="383"/>
      <c r="O59" s="384"/>
      <c r="P59" s="382"/>
      <c r="Q59" s="383"/>
      <c r="R59" s="383"/>
      <c r="S59" s="383"/>
      <c r="T59" s="383"/>
      <c r="U59" s="384"/>
      <c r="V59" s="382"/>
      <c r="W59" s="383"/>
      <c r="X59" s="383"/>
      <c r="Y59" s="383"/>
      <c r="Z59" s="383"/>
      <c r="AA59" s="384"/>
      <c r="AB59" s="382"/>
      <c r="AC59" s="383"/>
      <c r="AD59" s="383"/>
      <c r="AE59" s="383"/>
      <c r="AF59" s="383"/>
      <c r="AG59" s="384"/>
      <c r="AH59" s="382"/>
      <c r="AI59" s="383"/>
      <c r="AJ59" s="383"/>
      <c r="AK59" s="383"/>
      <c r="AL59" s="383"/>
      <c r="AM59" s="384"/>
      <c r="AN59" s="28"/>
      <c r="AO59" s="28"/>
      <c r="AP59" s="28"/>
      <c r="AQ59" s="28"/>
      <c r="AR59" s="28"/>
      <c r="AS59" s="28"/>
      <c r="AT59" s="28"/>
      <c r="AU59" s="28"/>
      <c r="AV59" s="28"/>
      <c r="AW59" s="28"/>
      <c r="AX59" s="28"/>
      <c r="AY59" s="28"/>
      <c r="AZ59" s="28"/>
      <c r="BA59" s="28"/>
      <c r="BB59" s="28"/>
      <c r="BC59" s="28"/>
      <c r="BD59" s="28"/>
      <c r="BE59" s="28"/>
      <c r="BF59" s="28"/>
      <c r="BG59" s="28"/>
      <c r="BH59" s="28"/>
      <c r="BI59" s="28"/>
    </row>
    <row r="60" spans="1:61" ht="15.75" customHeight="1" x14ac:dyDescent="0.25">
      <c r="A60" s="28"/>
      <c r="B60" s="28"/>
      <c r="C60" s="28"/>
      <c r="D60" s="28"/>
      <c r="E60" s="28"/>
      <c r="F60" s="28"/>
      <c r="G60" s="28"/>
      <c r="H60" s="28"/>
      <c r="I60" s="28"/>
      <c r="J60" s="382"/>
      <c r="K60" s="383"/>
      <c r="L60" s="383"/>
      <c r="M60" s="383"/>
      <c r="N60" s="383"/>
      <c r="O60" s="384"/>
      <c r="P60" s="382"/>
      <c r="Q60" s="383"/>
      <c r="R60" s="383"/>
      <c r="S60" s="383"/>
      <c r="T60" s="383"/>
      <c r="U60" s="384"/>
      <c r="V60" s="382"/>
      <c r="W60" s="383"/>
      <c r="X60" s="383"/>
      <c r="Y60" s="383"/>
      <c r="Z60" s="383"/>
      <c r="AA60" s="384"/>
      <c r="AB60" s="382"/>
      <c r="AC60" s="383"/>
      <c r="AD60" s="383"/>
      <c r="AE60" s="383"/>
      <c r="AF60" s="383"/>
      <c r="AG60" s="384"/>
      <c r="AH60" s="382"/>
      <c r="AI60" s="383"/>
      <c r="AJ60" s="383"/>
      <c r="AK60" s="383"/>
      <c r="AL60" s="383"/>
      <c r="AM60" s="384"/>
      <c r="AN60" s="28"/>
      <c r="AO60" s="28"/>
      <c r="AP60" s="28"/>
      <c r="AQ60" s="28"/>
      <c r="AR60" s="28"/>
      <c r="AS60" s="28"/>
      <c r="AT60" s="28"/>
      <c r="AU60" s="28"/>
      <c r="AV60" s="28"/>
      <c r="AW60" s="28"/>
      <c r="AX60" s="28"/>
      <c r="AY60" s="28"/>
      <c r="AZ60" s="28"/>
      <c r="BA60" s="28"/>
      <c r="BB60" s="28"/>
      <c r="BC60" s="28"/>
      <c r="BD60" s="28"/>
      <c r="BE60" s="28"/>
      <c r="BF60" s="28"/>
      <c r="BG60" s="28"/>
      <c r="BH60" s="28"/>
      <c r="BI60" s="28"/>
    </row>
    <row r="61" spans="1:61" ht="15.75" customHeight="1" x14ac:dyDescent="0.25">
      <c r="A61" s="28"/>
      <c r="B61" s="28"/>
      <c r="C61" s="28"/>
      <c r="D61" s="28"/>
      <c r="E61" s="28"/>
      <c r="F61" s="28"/>
      <c r="G61" s="28"/>
      <c r="H61" s="28"/>
      <c r="I61" s="28"/>
      <c r="J61" s="385"/>
      <c r="K61" s="386"/>
      <c r="L61" s="386"/>
      <c r="M61" s="386"/>
      <c r="N61" s="386"/>
      <c r="O61" s="387"/>
      <c r="P61" s="385"/>
      <c r="Q61" s="386"/>
      <c r="R61" s="386"/>
      <c r="S61" s="386"/>
      <c r="T61" s="386"/>
      <c r="U61" s="387"/>
      <c r="V61" s="385"/>
      <c r="W61" s="386"/>
      <c r="X61" s="386"/>
      <c r="Y61" s="386"/>
      <c r="Z61" s="386"/>
      <c r="AA61" s="387"/>
      <c r="AB61" s="385"/>
      <c r="AC61" s="386"/>
      <c r="AD61" s="386"/>
      <c r="AE61" s="386"/>
      <c r="AF61" s="386"/>
      <c r="AG61" s="387"/>
      <c r="AH61" s="385"/>
      <c r="AI61" s="386"/>
      <c r="AJ61" s="386"/>
      <c r="AK61" s="386"/>
      <c r="AL61" s="386"/>
      <c r="AM61" s="387"/>
      <c r="AN61" s="28"/>
      <c r="AO61" s="28"/>
      <c r="AP61" s="28"/>
      <c r="AQ61" s="28"/>
      <c r="AR61" s="28"/>
      <c r="AS61" s="28"/>
      <c r="AT61" s="28"/>
      <c r="AU61" s="28"/>
      <c r="AV61" s="28"/>
      <c r="AW61" s="28"/>
      <c r="AX61" s="28"/>
      <c r="AY61" s="28"/>
      <c r="AZ61" s="28"/>
      <c r="BA61" s="28"/>
      <c r="BB61" s="28"/>
      <c r="BC61" s="28"/>
      <c r="BD61" s="28"/>
      <c r="BE61" s="28"/>
      <c r="BF61" s="28"/>
      <c r="BG61" s="28"/>
      <c r="BH61" s="28"/>
      <c r="BI61" s="28"/>
    </row>
    <row r="62" spans="1:61" ht="15.75" customHeight="1" x14ac:dyDescent="0.25">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row>
    <row r="63" spans="1:61" ht="15" customHeight="1" x14ac:dyDescent="0.25">
      <c r="A63" s="28"/>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277"/>
      <c r="AF63" s="277"/>
      <c r="AG63" s="277"/>
      <c r="AH63" s="277"/>
      <c r="AI63" s="277"/>
      <c r="AJ63" s="277"/>
      <c r="AK63" s="277"/>
      <c r="AL63" s="277"/>
      <c r="AM63" s="277"/>
      <c r="AN63" s="277"/>
      <c r="AO63" s="277"/>
      <c r="AP63" s="277"/>
      <c r="AQ63" s="277"/>
      <c r="AR63" s="277"/>
      <c r="AS63" s="277"/>
      <c r="AT63" s="277"/>
      <c r="AU63" s="28"/>
      <c r="AV63" s="28"/>
      <c r="AW63" s="28"/>
      <c r="AX63" s="28"/>
      <c r="AY63" s="28"/>
      <c r="AZ63" s="28"/>
      <c r="BA63" s="28"/>
      <c r="BB63" s="28"/>
      <c r="BC63" s="28"/>
      <c r="BD63" s="28"/>
      <c r="BE63" s="28"/>
      <c r="BF63" s="28"/>
      <c r="BG63" s="28"/>
      <c r="BH63" s="28"/>
    </row>
    <row r="64" spans="1:61" ht="15" customHeight="1" x14ac:dyDescent="0.25">
      <c r="A64" s="28"/>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c r="AI64" s="277"/>
      <c r="AJ64" s="277"/>
      <c r="AK64" s="277"/>
      <c r="AL64" s="277"/>
      <c r="AM64" s="277"/>
      <c r="AN64" s="277"/>
      <c r="AO64" s="277"/>
      <c r="AP64" s="277"/>
      <c r="AQ64" s="277"/>
      <c r="AR64" s="277"/>
      <c r="AS64" s="277"/>
      <c r="AT64" s="277"/>
      <c r="AU64" s="28"/>
      <c r="AV64" s="28"/>
      <c r="AW64" s="28"/>
      <c r="AX64" s="28"/>
      <c r="AY64" s="28"/>
      <c r="AZ64" s="28"/>
      <c r="BA64" s="28"/>
      <c r="BB64" s="28"/>
      <c r="BC64" s="28"/>
      <c r="BD64" s="28"/>
      <c r="BE64" s="28"/>
      <c r="BF64" s="28"/>
      <c r="BG64" s="28"/>
      <c r="BH64" s="28"/>
    </row>
    <row r="65" spans="1:60" ht="15.75" customHeight="1" x14ac:dyDescent="0.25">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row>
    <row r="66" spans="1:60" ht="15.75" customHeight="1" x14ac:dyDescent="0.25">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row>
    <row r="67" spans="1:60" ht="15.75" customHeight="1" x14ac:dyDescent="0.2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row>
    <row r="68" spans="1:60" ht="15.75" customHeight="1" x14ac:dyDescent="0.2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row>
    <row r="69" spans="1:60" ht="15.75" customHeight="1" x14ac:dyDescent="0.2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row>
    <row r="70" spans="1:60" ht="15.75" customHeight="1" x14ac:dyDescent="0.2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row>
    <row r="71" spans="1:60" ht="15.75" customHeight="1" x14ac:dyDescent="0.25">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row>
    <row r="72" spans="1:60" ht="15.75" customHeight="1" x14ac:dyDescent="0.2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row>
    <row r="73" spans="1:60" ht="15.75" customHeight="1"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row>
    <row r="74" spans="1:60" ht="15.75" customHeight="1"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row>
    <row r="75" spans="1:60" ht="15.75" customHeight="1"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row>
    <row r="76" spans="1:60" ht="15.75" customHeight="1"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row>
    <row r="77" spans="1:60" ht="15.75" customHeight="1"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row>
    <row r="78" spans="1:60" ht="15.75" customHeight="1"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row>
    <row r="79" spans="1:60" ht="15.75" customHeight="1"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row>
    <row r="80" spans="1:60" ht="15.75" customHeight="1"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row>
    <row r="81" spans="1:60" ht="15.75" customHeight="1"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row>
    <row r="82" spans="1:60" ht="15.75" customHeight="1"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row>
    <row r="83" spans="1:60" ht="15.75" customHeight="1"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row>
    <row r="84" spans="1:60" ht="15.75" customHeight="1" x14ac:dyDescent="0.2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row>
    <row r="85" spans="1:60" ht="15.75" customHeight="1" x14ac:dyDescent="0.2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row>
    <row r="86" spans="1:60" ht="15.75" customHeight="1" x14ac:dyDescent="0.2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row>
    <row r="87" spans="1:60" ht="15.75" customHeight="1" x14ac:dyDescent="0.2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row>
    <row r="88" spans="1:60" ht="15.75" customHeight="1" x14ac:dyDescent="0.2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row>
    <row r="89" spans="1:60" ht="15.75" customHeight="1" x14ac:dyDescent="0.2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row>
    <row r="90" spans="1:60" ht="15.75" customHeight="1" x14ac:dyDescent="0.2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row>
    <row r="91" spans="1:60" ht="15.75" customHeight="1" x14ac:dyDescent="0.2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row>
    <row r="92" spans="1:60" ht="15.75" customHeight="1" x14ac:dyDescent="0.2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row>
    <row r="93" spans="1:60" ht="15.75" customHeight="1" x14ac:dyDescent="0.2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row>
    <row r="94" spans="1:60" ht="15.75" customHeight="1" x14ac:dyDescent="0.2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row>
    <row r="95" spans="1:60" ht="15.75" customHeight="1" x14ac:dyDescent="0.2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row>
    <row r="96" spans="1:60" ht="15.75" customHeight="1" x14ac:dyDescent="0.2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row>
    <row r="97" spans="1:60" ht="15.75" customHeight="1" x14ac:dyDescent="0.2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row>
    <row r="98" spans="1:60" ht="15.75" customHeight="1" x14ac:dyDescent="0.2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row>
    <row r="99" spans="1:60" ht="15.75" customHeight="1" x14ac:dyDescent="0.2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row>
    <row r="100" spans="1:60" ht="15.75" customHeight="1" x14ac:dyDescent="0.2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row>
    <row r="101" spans="1:60" ht="15.75" customHeight="1" x14ac:dyDescent="0.2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row>
    <row r="102" spans="1:60" ht="15.75" customHeight="1" x14ac:dyDescent="0.2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row>
    <row r="103" spans="1:60" ht="15.75" customHeight="1" x14ac:dyDescent="0.2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row>
    <row r="104" spans="1:60" ht="15.75" customHeight="1" x14ac:dyDescent="0.2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row>
    <row r="105" spans="1:60" ht="15.75" customHeight="1" x14ac:dyDescent="0.2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row>
    <row r="106" spans="1:60" ht="15.75" customHeight="1" x14ac:dyDescent="0.2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row>
    <row r="107" spans="1:60" ht="15.75" customHeight="1" x14ac:dyDescent="0.2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row>
    <row r="108" spans="1:60" ht="15.75" customHeight="1" x14ac:dyDescent="0.2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row>
    <row r="109" spans="1:60" ht="15.75" customHeight="1" x14ac:dyDescent="0.2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row>
    <row r="110" spans="1:60" ht="15.75" customHeight="1" x14ac:dyDescent="0.2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row>
    <row r="111" spans="1:60" ht="15.75" customHeight="1" x14ac:dyDescent="0.2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row>
    <row r="112" spans="1:60" ht="15.75" customHeight="1" x14ac:dyDescent="0.2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row>
    <row r="113" spans="1:60" ht="15.75" customHeight="1" x14ac:dyDescent="0.2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row>
    <row r="114" spans="1:60" ht="15.75" customHeight="1" x14ac:dyDescent="0.2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row>
    <row r="115" spans="1:60" ht="15.75" customHeight="1" x14ac:dyDescent="0.2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row>
    <row r="116" spans="1:60" ht="15.75" customHeight="1" x14ac:dyDescent="0.2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row>
    <row r="117" spans="1:60" ht="15.75" customHeight="1" x14ac:dyDescent="0.2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row>
    <row r="118" spans="1:60" ht="15.75" customHeight="1" x14ac:dyDescent="0.2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row>
    <row r="119" spans="1:60"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row>
    <row r="120" spans="1:60" ht="15.75" customHeight="1" x14ac:dyDescent="0.2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row>
    <row r="121" spans="1:60" ht="15.75" customHeight="1" x14ac:dyDescent="0.2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row>
    <row r="122" spans="1:60" ht="15.75" customHeight="1" x14ac:dyDescent="0.2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row>
    <row r="123" spans="1:60" ht="15.75" customHeight="1" x14ac:dyDescent="0.2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row>
    <row r="124" spans="1:60" ht="15.75" customHeight="1" x14ac:dyDescent="0.2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row>
    <row r="125" spans="1:60" ht="15.75" customHeight="1" x14ac:dyDescent="0.2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row>
    <row r="126" spans="1:60" ht="15.75" customHeight="1" x14ac:dyDescent="0.2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row>
    <row r="127" spans="1:60" ht="15.75" customHeight="1" x14ac:dyDescent="0.2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row>
    <row r="128" spans="1:60" ht="15.75" customHeight="1" x14ac:dyDescent="0.2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row>
    <row r="129" spans="1:60" ht="15.75" customHeight="1" x14ac:dyDescent="0.2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row>
    <row r="130" spans="1:60" ht="15.75" customHeight="1" x14ac:dyDescent="0.2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row>
    <row r="131" spans="1:60" ht="15.75" customHeight="1" x14ac:dyDescent="0.2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row>
    <row r="132" spans="1:60" ht="15.75" customHeight="1" x14ac:dyDescent="0.2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row>
    <row r="133" spans="1:60" ht="15.75" customHeight="1" x14ac:dyDescent="0.2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row>
    <row r="134" spans="1:60" ht="15.75" customHeight="1" x14ac:dyDescent="0.2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row>
    <row r="135" spans="1:60" ht="15.75" customHeight="1" x14ac:dyDescent="0.2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row>
    <row r="136" spans="1:60" ht="15.75" customHeight="1" x14ac:dyDescent="0.2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row>
    <row r="137" spans="1:60" ht="15.75" customHeight="1" x14ac:dyDescent="0.2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row>
    <row r="138" spans="1:60" ht="15.75" customHeight="1" x14ac:dyDescent="0.2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row>
    <row r="139" spans="1:60" ht="15.75" customHeight="1" x14ac:dyDescent="0.2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row>
    <row r="140" spans="1:60" ht="15.75" customHeight="1" x14ac:dyDescent="0.2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row>
    <row r="141" spans="1:60" ht="15.75" customHeight="1" x14ac:dyDescent="0.2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row>
    <row r="142" spans="1:60" ht="15.75" customHeight="1" x14ac:dyDescent="0.2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row>
    <row r="143" spans="1:60" ht="15.75" customHeight="1" x14ac:dyDescent="0.2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row>
    <row r="144" spans="1:60" ht="15.75" customHeight="1" x14ac:dyDescent="0.2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row>
    <row r="145" spans="1:60" ht="15.75" customHeight="1" x14ac:dyDescent="0.2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row>
    <row r="146" spans="1:60" ht="15.75" customHeight="1" x14ac:dyDescent="0.2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row>
    <row r="147" spans="1:60" ht="15.75" customHeight="1" x14ac:dyDescent="0.2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row>
    <row r="148" spans="1:60" ht="15.75" customHeight="1" x14ac:dyDescent="0.2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row>
    <row r="149" spans="1:60" ht="15.75" customHeight="1" x14ac:dyDescent="0.2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row>
    <row r="150" spans="1:60" ht="15.75" customHeight="1" x14ac:dyDescent="0.2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row>
    <row r="151" spans="1:60" ht="15.7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row>
    <row r="152" spans="1:60" ht="15.7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row>
    <row r="153" spans="1:60" ht="15.7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row>
    <row r="154" spans="1:60" ht="15.7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row>
    <row r="155" spans="1:60" ht="15.7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row>
    <row r="156" spans="1:60" ht="15.75" customHeight="1" x14ac:dyDescent="0.2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row>
    <row r="157" spans="1:60" ht="15.75" customHeight="1" x14ac:dyDescent="0.2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row>
    <row r="158" spans="1:60" ht="15.75" customHeight="1" x14ac:dyDescent="0.2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row>
    <row r="159" spans="1:60" ht="15.75" customHeight="1" x14ac:dyDescent="0.2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row>
    <row r="160" spans="1:60" ht="15.75" customHeight="1" x14ac:dyDescent="0.2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row>
    <row r="161" spans="1:60" ht="15.75" customHeight="1" x14ac:dyDescent="0.2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row>
    <row r="162" spans="1:60" ht="15.75" customHeight="1" x14ac:dyDescent="0.2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row>
    <row r="163" spans="1:60" ht="15.75" customHeight="1" x14ac:dyDescent="0.2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row>
    <row r="164" spans="1:60" ht="15.75" customHeight="1" x14ac:dyDescent="0.2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row>
    <row r="165" spans="1:60" ht="15.75" customHeight="1" x14ac:dyDescent="0.2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row>
    <row r="166" spans="1:60" ht="15.75" customHeight="1" x14ac:dyDescent="0.2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row>
    <row r="167" spans="1:60" ht="15.75" customHeight="1" x14ac:dyDescent="0.2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row>
    <row r="168" spans="1:60" ht="15.75" customHeight="1" x14ac:dyDescent="0.2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row>
    <row r="169" spans="1:60" ht="15.75" customHeight="1" x14ac:dyDescent="0.2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row>
    <row r="170" spans="1:60" ht="15.75" customHeight="1" x14ac:dyDescent="0.2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row>
    <row r="171" spans="1:60" ht="15.75" customHeight="1" x14ac:dyDescent="0.2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row>
    <row r="172" spans="1:60" ht="15.75" customHeight="1" x14ac:dyDescent="0.2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row>
    <row r="173" spans="1:60" ht="15.75" customHeight="1" x14ac:dyDescent="0.2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row>
    <row r="174" spans="1:60" ht="15.75" customHeight="1" x14ac:dyDescent="0.2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row>
    <row r="175" spans="1:60" ht="15.75" customHeight="1" x14ac:dyDescent="0.2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row>
    <row r="176" spans="1:60" ht="15.75" customHeight="1" x14ac:dyDescent="0.2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row>
    <row r="177" spans="1:60" ht="15.75" customHeight="1" x14ac:dyDescent="0.2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row>
    <row r="178" spans="1:60" ht="15.75" customHeight="1" x14ac:dyDescent="0.2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row>
    <row r="179" spans="1:60" ht="15.75" customHeight="1" x14ac:dyDescent="0.2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row>
    <row r="180" spans="1:60" ht="15.75" customHeight="1" x14ac:dyDescent="0.2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row>
    <row r="181" spans="1:60" ht="15.75" customHeight="1" x14ac:dyDescent="0.2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row>
    <row r="182" spans="1:60" ht="15.75" customHeight="1" x14ac:dyDescent="0.2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row>
    <row r="183" spans="1:60" ht="15.75" customHeight="1" x14ac:dyDescent="0.2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row>
    <row r="184" spans="1:60" ht="15.75" customHeight="1" x14ac:dyDescent="0.2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row>
    <row r="185" spans="1:60" ht="15.75" customHeight="1" x14ac:dyDescent="0.2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row>
    <row r="186" spans="1:60" ht="15.75" customHeight="1" x14ac:dyDescent="0.2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row>
    <row r="187" spans="1:60" ht="15.75" customHeight="1" x14ac:dyDescent="0.2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row>
    <row r="188" spans="1:60" ht="15.75" customHeight="1" x14ac:dyDescent="0.2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row>
    <row r="189" spans="1:60" ht="15.75" customHeight="1" x14ac:dyDescent="0.2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row>
    <row r="190" spans="1:60" ht="15.75" customHeight="1" x14ac:dyDescent="0.2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row>
    <row r="191" spans="1:60" ht="15.75" customHeight="1" x14ac:dyDescent="0.25">
      <c r="A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row>
    <row r="192" spans="1:60" ht="15.75" customHeight="1" x14ac:dyDescent="0.25">
      <c r="A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row>
    <row r="193" spans="1:60" ht="15.75" customHeight="1" x14ac:dyDescent="0.25">
      <c r="A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row>
    <row r="194" spans="1:60" ht="15.75" customHeight="1" x14ac:dyDescent="0.25">
      <c r="A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row>
    <row r="195" spans="1:60" ht="15.75" customHeight="1" x14ac:dyDescent="0.25">
      <c r="A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row>
    <row r="196" spans="1:60" ht="15.75" customHeight="1" x14ac:dyDescent="0.25">
      <c r="A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row>
    <row r="197" spans="1:60" ht="15.75" customHeight="1" x14ac:dyDescent="0.25">
      <c r="A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row>
    <row r="198" spans="1:60" ht="15.75" customHeight="1" x14ac:dyDescent="0.25">
      <c r="A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row>
    <row r="199" spans="1:60" ht="15.75" customHeight="1" x14ac:dyDescent="0.25">
      <c r="A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row>
    <row r="200" spans="1:60" ht="15.75" customHeight="1" x14ac:dyDescent="0.25">
      <c r="A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row>
    <row r="201" spans="1:60" ht="15.75" customHeight="1" x14ac:dyDescent="0.25">
      <c r="A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row>
    <row r="202" spans="1:60" ht="15.75" customHeight="1" x14ac:dyDescent="0.25">
      <c r="A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row>
    <row r="203" spans="1:60" ht="15.75" customHeight="1" x14ac:dyDescent="0.25">
      <c r="A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row>
    <row r="204" spans="1:60" ht="15.75" customHeight="1" x14ac:dyDescent="0.25">
      <c r="A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row>
    <row r="205" spans="1:60" ht="15.75" customHeight="1" x14ac:dyDescent="0.25">
      <c r="A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row>
    <row r="206" spans="1:60" ht="15.75" customHeight="1" x14ac:dyDescent="0.25">
      <c r="A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row>
    <row r="207" spans="1:60" ht="15.75" customHeight="1" x14ac:dyDescent="0.25">
      <c r="A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row>
    <row r="208" spans="1:60" ht="15.75" customHeight="1" x14ac:dyDescent="0.25">
      <c r="A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row>
    <row r="209" spans="1:60" ht="15.75" customHeight="1" x14ac:dyDescent="0.25">
      <c r="A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row>
    <row r="210" spans="1:60" ht="15.75" customHeight="1" x14ac:dyDescent="0.25">
      <c r="A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row>
    <row r="211" spans="1:60" ht="15.75" customHeight="1" x14ac:dyDescent="0.25">
      <c r="A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row>
    <row r="212" spans="1:60" ht="15.75" customHeight="1" x14ac:dyDescent="0.25">
      <c r="A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row>
    <row r="213" spans="1:60" ht="15.75" customHeight="1" x14ac:dyDescent="0.25">
      <c r="A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row>
    <row r="214" spans="1:60" ht="15.75" customHeight="1" x14ac:dyDescent="0.25">
      <c r="A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row>
    <row r="215" spans="1:60" ht="15.75" customHeight="1" x14ac:dyDescent="0.25">
      <c r="A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row>
    <row r="216" spans="1:60" ht="15.75" customHeight="1" x14ac:dyDescent="0.25">
      <c r="A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row>
    <row r="217" spans="1:60" ht="15.75" customHeight="1" x14ac:dyDescent="0.25">
      <c r="A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row>
    <row r="218" spans="1:60" ht="15.75" customHeight="1" x14ac:dyDescent="0.25">
      <c r="A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row>
    <row r="219" spans="1:60" ht="15.75" customHeight="1" x14ac:dyDescent="0.25">
      <c r="A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row>
    <row r="220" spans="1:60" ht="15.75" customHeight="1" x14ac:dyDescent="0.25">
      <c r="A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row>
    <row r="221" spans="1:60" ht="15.75" customHeight="1" x14ac:dyDescent="0.25">
      <c r="A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row>
    <row r="222" spans="1:60" ht="15.75" customHeight="1" x14ac:dyDescent="0.25">
      <c r="A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row>
    <row r="223" spans="1:60" ht="15.75" customHeight="1" x14ac:dyDescent="0.25">
      <c r="A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row>
    <row r="224" spans="1:60" ht="15.75" customHeight="1" x14ac:dyDescent="0.25">
      <c r="A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row>
    <row r="225" spans="1:60" ht="15.75" customHeight="1" x14ac:dyDescent="0.25">
      <c r="A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row>
    <row r="226" spans="1:60" ht="15.75" customHeight="1" x14ac:dyDescent="0.25">
      <c r="A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row>
    <row r="227" spans="1:60" ht="15.75" customHeight="1" x14ac:dyDescent="0.25">
      <c r="A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row>
    <row r="228" spans="1:60" ht="15.75" customHeight="1" x14ac:dyDescent="0.25">
      <c r="A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row>
    <row r="229" spans="1:60" ht="15.75" customHeight="1" x14ac:dyDescent="0.25">
      <c r="A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row>
    <row r="230" spans="1:60" ht="15.75" customHeight="1" x14ac:dyDescent="0.25">
      <c r="A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row>
    <row r="231" spans="1:60" ht="15.75" customHeight="1" x14ac:dyDescent="0.25">
      <c r="A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row>
    <row r="232" spans="1:60" ht="15.75" customHeight="1" x14ac:dyDescent="0.25">
      <c r="A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row>
    <row r="233" spans="1:60" ht="15.75" customHeight="1" x14ac:dyDescent="0.25">
      <c r="A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row>
    <row r="234" spans="1:60" ht="15.75" customHeight="1" x14ac:dyDescent="0.25">
      <c r="A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row>
    <row r="235" spans="1:60" ht="15.75" customHeight="1" x14ac:dyDescent="0.25">
      <c r="A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row>
    <row r="236" spans="1:60" ht="15.75" customHeight="1" x14ac:dyDescent="0.25">
      <c r="A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row>
    <row r="237" spans="1:60" ht="15.75" customHeight="1" x14ac:dyDescent="0.25">
      <c r="A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row>
    <row r="238" spans="1:60" ht="15.75" customHeight="1" x14ac:dyDescent="0.25">
      <c r="A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row>
    <row r="239" spans="1:60" ht="15.75" customHeight="1" x14ac:dyDescent="0.25">
      <c r="A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row>
    <row r="240" spans="1:60" ht="15.75" customHeight="1" x14ac:dyDescent="0.25">
      <c r="A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row>
    <row r="241" spans="1:60" ht="15.75" customHeight="1" x14ac:dyDescent="0.25">
      <c r="A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row>
    <row r="242" spans="1:60" ht="15.75" customHeight="1" x14ac:dyDescent="0.25">
      <c r="A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row>
    <row r="243" spans="1:60" ht="15.75" customHeight="1" x14ac:dyDescent="0.25">
      <c r="A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row>
    <row r="244" spans="1:60" ht="15.75" customHeight="1" x14ac:dyDescent="0.25">
      <c r="A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row>
    <row r="245" spans="1:60" ht="15.75" customHeight="1" x14ac:dyDescent="0.25">
      <c r="A245" s="28"/>
    </row>
    <row r="246" spans="1:60" ht="15.75" customHeight="1" x14ac:dyDescent="0.25">
      <c r="A246" s="28"/>
    </row>
    <row r="247" spans="1:60" ht="15.75" customHeight="1" x14ac:dyDescent="0.25">
      <c r="A247" s="28"/>
    </row>
    <row r="248" spans="1:60" ht="15.75" customHeight="1" x14ac:dyDescent="0.25">
      <c r="A248" s="28"/>
    </row>
    <row r="249" spans="1:60" ht="15.75" customHeight="1" x14ac:dyDescent="0.2"/>
    <row r="250" spans="1:60" ht="15.75" customHeight="1" x14ac:dyDescent="0.2"/>
    <row r="251" spans="1:60" ht="15.75" customHeight="1" x14ac:dyDescent="0.2"/>
    <row r="252" spans="1:60" ht="15.75" customHeight="1" x14ac:dyDescent="0.2"/>
    <row r="253" spans="1:60" ht="15.75" customHeight="1" x14ac:dyDescent="0.2"/>
    <row r="254" spans="1:60" ht="15.75" customHeight="1" x14ac:dyDescent="0.2"/>
    <row r="255" spans="1:60" ht="15.75" customHeight="1" x14ac:dyDescent="0.2"/>
    <row r="256" spans="1:6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X1000"/>
  <sheetViews>
    <sheetView workbookViewId="0"/>
  </sheetViews>
  <sheetFormatPr baseColWidth="10" defaultColWidth="12.625" defaultRowHeight="15" customHeight="1" x14ac:dyDescent="0.2"/>
  <cols>
    <col min="1" max="1" width="9.375" customWidth="1"/>
    <col min="2" max="2" width="21.125" customWidth="1"/>
    <col min="3" max="3" width="61.375" customWidth="1"/>
    <col min="4" max="4" width="26.125" customWidth="1"/>
    <col min="5" max="24" width="9.375" customWidth="1"/>
  </cols>
  <sheetData>
    <row r="1" spans="1:24" ht="23.25" x14ac:dyDescent="0.25">
      <c r="A1" s="28"/>
      <c r="B1" s="669" t="s">
        <v>518</v>
      </c>
      <c r="C1" s="383"/>
      <c r="D1" s="383"/>
      <c r="E1" s="28"/>
      <c r="F1" s="28"/>
      <c r="G1" s="28"/>
      <c r="H1" s="28"/>
      <c r="I1" s="28"/>
      <c r="J1" s="28"/>
      <c r="K1" s="28"/>
      <c r="L1" s="28"/>
      <c r="M1" s="28"/>
      <c r="N1" s="28"/>
      <c r="O1" s="28"/>
      <c r="P1" s="28"/>
      <c r="Q1" s="28"/>
      <c r="R1" s="28"/>
      <c r="S1" s="28"/>
      <c r="T1" s="28"/>
      <c r="U1" s="28"/>
      <c r="V1" s="28"/>
      <c r="W1" s="28"/>
      <c r="X1" s="28"/>
    </row>
    <row r="2" spans="1:24" x14ac:dyDescent="0.25">
      <c r="A2" s="28"/>
      <c r="B2" s="28"/>
      <c r="C2" s="28"/>
      <c r="D2" s="28"/>
      <c r="E2" s="28"/>
      <c r="F2" s="28"/>
      <c r="G2" s="28"/>
      <c r="H2" s="28"/>
      <c r="I2" s="28"/>
      <c r="J2" s="28"/>
      <c r="K2" s="28"/>
      <c r="L2" s="28"/>
      <c r="M2" s="28"/>
      <c r="N2" s="28"/>
      <c r="O2" s="28"/>
      <c r="P2" s="28"/>
      <c r="Q2" s="28"/>
      <c r="R2" s="28"/>
      <c r="S2" s="28"/>
      <c r="T2" s="28"/>
      <c r="U2" s="28"/>
      <c r="V2" s="28"/>
      <c r="W2" s="28"/>
      <c r="X2" s="28"/>
    </row>
    <row r="3" spans="1:24" ht="25.5" x14ac:dyDescent="0.25">
      <c r="A3" s="28"/>
      <c r="B3" s="230"/>
      <c r="C3" s="231" t="s">
        <v>519</v>
      </c>
      <c r="D3" s="231" t="s">
        <v>461</v>
      </c>
      <c r="E3" s="28"/>
      <c r="F3" s="28"/>
      <c r="G3" s="28"/>
      <c r="H3" s="28"/>
      <c r="I3" s="28"/>
      <c r="J3" s="28"/>
      <c r="K3" s="28"/>
      <c r="L3" s="28"/>
      <c r="M3" s="28"/>
      <c r="N3" s="28"/>
      <c r="O3" s="28"/>
      <c r="P3" s="28"/>
      <c r="Q3" s="28"/>
      <c r="R3" s="28"/>
      <c r="S3" s="28"/>
      <c r="T3" s="28"/>
      <c r="U3" s="28"/>
      <c r="V3" s="28"/>
      <c r="W3" s="28"/>
      <c r="X3" s="28"/>
    </row>
    <row r="4" spans="1:24" ht="51" x14ac:dyDescent="0.25">
      <c r="A4" s="28"/>
      <c r="B4" s="232" t="s">
        <v>520</v>
      </c>
      <c r="C4" s="233" t="s">
        <v>521</v>
      </c>
      <c r="D4" s="234">
        <v>0.2</v>
      </c>
      <c r="E4" s="28"/>
      <c r="F4" s="28"/>
      <c r="G4" s="28"/>
      <c r="H4" s="28"/>
      <c r="I4" s="28"/>
      <c r="J4" s="28"/>
      <c r="K4" s="28"/>
      <c r="L4" s="28"/>
      <c r="M4" s="28"/>
      <c r="N4" s="28"/>
      <c r="O4" s="28"/>
      <c r="P4" s="28"/>
      <c r="Q4" s="28"/>
      <c r="R4" s="28"/>
      <c r="S4" s="28"/>
      <c r="T4" s="28"/>
      <c r="U4" s="28"/>
      <c r="V4" s="28"/>
      <c r="W4" s="28"/>
      <c r="X4" s="28"/>
    </row>
    <row r="5" spans="1:24" ht="51" x14ac:dyDescent="0.25">
      <c r="A5" s="28"/>
      <c r="B5" s="241" t="s">
        <v>525</v>
      </c>
      <c r="C5" s="242" t="s">
        <v>526</v>
      </c>
      <c r="D5" s="243">
        <v>0.4</v>
      </c>
      <c r="E5" s="28"/>
      <c r="F5" s="28"/>
      <c r="G5" s="28"/>
      <c r="H5" s="28"/>
      <c r="I5" s="28"/>
      <c r="J5" s="28"/>
      <c r="K5" s="28"/>
      <c r="L5" s="28"/>
      <c r="M5" s="28"/>
      <c r="N5" s="28"/>
      <c r="O5" s="28"/>
      <c r="P5" s="28"/>
      <c r="Q5" s="28"/>
      <c r="R5" s="28"/>
      <c r="S5" s="28"/>
      <c r="T5" s="28"/>
      <c r="U5" s="28"/>
      <c r="V5" s="28"/>
      <c r="W5" s="28"/>
      <c r="X5" s="28"/>
    </row>
    <row r="6" spans="1:24" ht="51" x14ac:dyDescent="0.25">
      <c r="A6" s="28"/>
      <c r="B6" s="250" t="s">
        <v>254</v>
      </c>
      <c r="C6" s="242" t="s">
        <v>527</v>
      </c>
      <c r="D6" s="243">
        <v>0.6</v>
      </c>
      <c r="E6" s="28"/>
      <c r="F6" s="28"/>
      <c r="G6" s="28"/>
      <c r="H6" s="28"/>
      <c r="I6" s="28"/>
      <c r="J6" s="28"/>
      <c r="K6" s="28"/>
      <c r="L6" s="28"/>
      <c r="M6" s="28"/>
      <c r="N6" s="28"/>
      <c r="O6" s="28"/>
      <c r="P6" s="28"/>
      <c r="Q6" s="28"/>
      <c r="R6" s="28"/>
      <c r="S6" s="28"/>
      <c r="T6" s="28"/>
      <c r="U6" s="28"/>
      <c r="V6" s="28"/>
      <c r="W6" s="28"/>
      <c r="X6" s="28"/>
    </row>
    <row r="7" spans="1:24" ht="76.5" x14ac:dyDescent="0.25">
      <c r="A7" s="28"/>
      <c r="B7" s="251" t="s">
        <v>528</v>
      </c>
      <c r="C7" s="242" t="s">
        <v>529</v>
      </c>
      <c r="D7" s="243">
        <v>0.8</v>
      </c>
      <c r="E7" s="28"/>
      <c r="F7" s="28"/>
      <c r="G7" s="28"/>
      <c r="H7" s="28"/>
      <c r="I7" s="28"/>
      <c r="J7" s="28"/>
      <c r="K7" s="28"/>
      <c r="L7" s="28"/>
      <c r="M7" s="28"/>
      <c r="N7" s="28"/>
      <c r="O7" s="28"/>
      <c r="P7" s="28"/>
      <c r="Q7" s="28"/>
      <c r="R7" s="28"/>
      <c r="S7" s="28"/>
      <c r="T7" s="28"/>
      <c r="U7" s="28"/>
      <c r="V7" s="28"/>
      <c r="W7" s="28"/>
      <c r="X7" s="28"/>
    </row>
    <row r="8" spans="1:24" ht="51" x14ac:dyDescent="0.25">
      <c r="A8" s="28"/>
      <c r="B8" s="252" t="s">
        <v>530</v>
      </c>
      <c r="C8" s="242" t="s">
        <v>531</v>
      </c>
      <c r="D8" s="243">
        <v>1</v>
      </c>
      <c r="E8" s="28"/>
      <c r="F8" s="28"/>
      <c r="G8" s="28"/>
      <c r="H8" s="28"/>
      <c r="I8" s="28"/>
      <c r="J8" s="28"/>
      <c r="K8" s="28"/>
      <c r="L8" s="28"/>
      <c r="M8" s="28"/>
      <c r="N8" s="28"/>
      <c r="O8" s="28"/>
      <c r="P8" s="28"/>
      <c r="Q8" s="28"/>
      <c r="R8" s="28"/>
      <c r="S8" s="28"/>
      <c r="T8" s="28"/>
      <c r="U8" s="28"/>
      <c r="V8" s="28"/>
      <c r="W8" s="28"/>
      <c r="X8" s="28"/>
    </row>
    <row r="9" spans="1:24" x14ac:dyDescent="0.25">
      <c r="A9" s="28"/>
      <c r="B9" s="28"/>
      <c r="C9" s="28"/>
      <c r="D9" s="28"/>
      <c r="E9" s="28"/>
      <c r="F9" s="28"/>
      <c r="G9" s="28"/>
      <c r="H9" s="28"/>
      <c r="I9" s="28"/>
      <c r="J9" s="28"/>
      <c r="K9" s="28"/>
      <c r="L9" s="28"/>
      <c r="M9" s="28"/>
      <c r="N9" s="28"/>
      <c r="O9" s="28"/>
      <c r="P9" s="28"/>
      <c r="Q9" s="28"/>
      <c r="R9" s="28"/>
      <c r="S9" s="28"/>
      <c r="T9" s="28"/>
      <c r="U9" s="28"/>
      <c r="V9" s="28"/>
      <c r="W9" s="28"/>
      <c r="X9" s="28"/>
    </row>
    <row r="10" spans="1:24" ht="16.5" x14ac:dyDescent="0.25">
      <c r="A10" s="28"/>
      <c r="B10" s="315"/>
      <c r="C10" s="28"/>
      <c r="D10" s="28"/>
      <c r="E10" s="28"/>
      <c r="F10" s="28"/>
      <c r="G10" s="28"/>
      <c r="H10" s="28"/>
      <c r="I10" s="28"/>
      <c r="J10" s="28"/>
      <c r="K10" s="28"/>
      <c r="L10" s="28"/>
      <c r="M10" s="28"/>
      <c r="N10" s="28"/>
      <c r="O10" s="28"/>
      <c r="P10" s="28"/>
      <c r="Q10" s="28"/>
      <c r="R10" s="28"/>
      <c r="S10" s="28"/>
      <c r="T10" s="28"/>
      <c r="U10" s="28"/>
      <c r="V10" s="28"/>
      <c r="W10" s="28"/>
      <c r="X10" s="28"/>
    </row>
    <row r="11" spans="1:24" x14ac:dyDescent="0.25">
      <c r="A11" s="28"/>
      <c r="B11" s="28"/>
      <c r="C11" s="28"/>
      <c r="D11" s="28"/>
      <c r="E11" s="28"/>
      <c r="F11" s="28"/>
      <c r="G11" s="28"/>
      <c r="H11" s="28"/>
      <c r="I11" s="28"/>
      <c r="J11" s="28"/>
      <c r="K11" s="28"/>
      <c r="L11" s="28"/>
      <c r="M11" s="28"/>
      <c r="N11" s="28"/>
      <c r="O11" s="28"/>
      <c r="P11" s="28"/>
      <c r="Q11" s="28"/>
      <c r="R11" s="28"/>
      <c r="S11" s="28"/>
      <c r="T11" s="28"/>
      <c r="U11" s="28"/>
      <c r="V11" s="28"/>
      <c r="W11" s="28"/>
      <c r="X11" s="28"/>
    </row>
    <row r="12" spans="1:24" x14ac:dyDescent="0.25">
      <c r="A12" s="28"/>
      <c r="B12" s="28"/>
      <c r="C12" s="28"/>
      <c r="D12" s="28"/>
      <c r="E12" s="28"/>
      <c r="F12" s="28"/>
      <c r="G12" s="28"/>
      <c r="H12" s="28"/>
      <c r="I12" s="28"/>
      <c r="J12" s="28"/>
      <c r="K12" s="28"/>
      <c r="L12" s="28"/>
      <c r="M12" s="28"/>
      <c r="N12" s="28"/>
      <c r="O12" s="28"/>
      <c r="P12" s="28"/>
      <c r="Q12" s="28"/>
      <c r="R12" s="28"/>
      <c r="S12" s="28"/>
      <c r="T12" s="28"/>
      <c r="U12" s="28"/>
      <c r="V12" s="28"/>
      <c r="W12" s="28"/>
      <c r="X12" s="28"/>
    </row>
    <row r="13" spans="1:24" x14ac:dyDescent="0.25">
      <c r="A13" s="28"/>
      <c r="B13" s="28"/>
      <c r="C13" s="28"/>
      <c r="D13" s="28"/>
      <c r="E13" s="28"/>
      <c r="F13" s="28"/>
      <c r="G13" s="28"/>
      <c r="H13" s="28"/>
      <c r="I13" s="28"/>
      <c r="J13" s="28"/>
      <c r="K13" s="28"/>
      <c r="L13" s="28"/>
      <c r="M13" s="28"/>
      <c r="N13" s="28"/>
      <c r="O13" s="28"/>
      <c r="P13" s="28"/>
      <c r="Q13" s="28"/>
      <c r="R13" s="28"/>
      <c r="S13" s="28"/>
      <c r="T13" s="28"/>
      <c r="U13" s="28"/>
      <c r="V13" s="28"/>
      <c r="W13" s="28"/>
      <c r="X13" s="28"/>
    </row>
    <row r="14" spans="1:24" x14ac:dyDescent="0.25">
      <c r="A14" s="28"/>
      <c r="B14" s="28"/>
      <c r="C14" s="28"/>
      <c r="D14" s="28"/>
      <c r="E14" s="28"/>
      <c r="F14" s="28"/>
      <c r="G14" s="28"/>
      <c r="H14" s="28"/>
      <c r="I14" s="28"/>
      <c r="J14" s="28"/>
      <c r="K14" s="28"/>
      <c r="L14" s="28"/>
      <c r="M14" s="28"/>
      <c r="N14" s="28"/>
      <c r="O14" s="28"/>
      <c r="P14" s="28"/>
      <c r="Q14" s="28"/>
      <c r="R14" s="28"/>
      <c r="S14" s="28"/>
      <c r="T14" s="28"/>
      <c r="U14" s="28"/>
      <c r="V14" s="28"/>
      <c r="W14" s="28"/>
      <c r="X14" s="28"/>
    </row>
    <row r="15" spans="1:24"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row>
    <row r="16" spans="1:24"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row>
    <row r="17" spans="1:24" x14ac:dyDescent="0.25">
      <c r="A17" s="28"/>
      <c r="B17" s="28"/>
      <c r="C17" s="28"/>
      <c r="D17" s="28"/>
      <c r="E17" s="28"/>
      <c r="F17" s="28"/>
      <c r="G17" s="28"/>
      <c r="H17" s="28"/>
      <c r="I17" s="28"/>
      <c r="J17" s="28"/>
      <c r="K17" s="28"/>
      <c r="L17" s="28"/>
      <c r="M17" s="28"/>
      <c r="N17" s="28"/>
      <c r="O17" s="28"/>
      <c r="P17" s="28"/>
      <c r="Q17" s="28"/>
      <c r="R17" s="28"/>
      <c r="S17" s="28"/>
      <c r="T17" s="28"/>
      <c r="U17" s="28"/>
      <c r="V17" s="28"/>
      <c r="W17" s="28"/>
      <c r="X17" s="28"/>
    </row>
    <row r="18" spans="1:24"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row>
    <row r="19" spans="1:24" x14ac:dyDescent="0.25">
      <c r="A19" s="28"/>
      <c r="B19" s="28"/>
      <c r="C19" s="28"/>
      <c r="D19" s="28"/>
      <c r="E19" s="28"/>
      <c r="F19" s="28"/>
      <c r="G19" s="28"/>
      <c r="H19" s="28"/>
      <c r="I19" s="28"/>
      <c r="J19" s="28"/>
      <c r="K19" s="28"/>
      <c r="L19" s="28"/>
      <c r="M19" s="28"/>
      <c r="N19" s="28"/>
      <c r="O19" s="28"/>
      <c r="P19" s="28"/>
      <c r="Q19" s="28"/>
      <c r="R19" s="28"/>
      <c r="S19" s="28"/>
      <c r="T19" s="28"/>
      <c r="U19" s="28"/>
      <c r="V19" s="28"/>
      <c r="W19" s="28"/>
      <c r="X19" s="28"/>
    </row>
    <row r="20" spans="1:24" x14ac:dyDescent="0.25">
      <c r="A20" s="28"/>
      <c r="B20" s="28"/>
      <c r="C20" s="28"/>
      <c r="D20" s="28"/>
      <c r="E20" s="28"/>
      <c r="F20" s="28"/>
      <c r="G20" s="28"/>
      <c r="H20" s="28"/>
      <c r="I20" s="28"/>
      <c r="J20" s="28"/>
      <c r="K20" s="28"/>
      <c r="L20" s="28"/>
      <c r="M20" s="28"/>
      <c r="N20" s="28"/>
      <c r="O20" s="28"/>
      <c r="P20" s="28"/>
      <c r="Q20" s="28"/>
      <c r="R20" s="28"/>
      <c r="S20" s="28"/>
      <c r="T20" s="28"/>
      <c r="U20" s="28"/>
      <c r="V20" s="28"/>
      <c r="W20" s="28"/>
      <c r="X20" s="28"/>
    </row>
    <row r="21" spans="1:24" ht="15.75" customHeight="1" x14ac:dyDescent="0.25">
      <c r="A21" s="28"/>
      <c r="B21" s="28"/>
      <c r="C21" s="28"/>
      <c r="D21" s="28"/>
      <c r="E21" s="28"/>
      <c r="F21" s="28"/>
      <c r="G21" s="28"/>
      <c r="H21" s="28"/>
      <c r="I21" s="28"/>
      <c r="J21" s="28"/>
      <c r="K21" s="28"/>
      <c r="L21" s="28"/>
      <c r="M21" s="28"/>
      <c r="N21" s="28"/>
      <c r="O21" s="28"/>
      <c r="P21" s="28"/>
      <c r="Q21" s="28"/>
      <c r="R21" s="28"/>
      <c r="S21" s="28"/>
      <c r="T21" s="28"/>
      <c r="U21" s="28"/>
      <c r="V21" s="28"/>
      <c r="W21" s="28"/>
      <c r="X21" s="28"/>
    </row>
    <row r="22" spans="1:24" ht="15.75" customHeight="1" x14ac:dyDescent="0.25">
      <c r="A22" s="28"/>
      <c r="B22" s="28"/>
      <c r="C22" s="28"/>
      <c r="D22" s="28"/>
      <c r="E22" s="28"/>
      <c r="F22" s="28"/>
      <c r="G22" s="28"/>
      <c r="H22" s="28"/>
      <c r="I22" s="28"/>
      <c r="J22" s="28"/>
      <c r="K22" s="28"/>
      <c r="L22" s="28"/>
      <c r="M22" s="28"/>
      <c r="N22" s="28"/>
      <c r="O22" s="28"/>
      <c r="P22" s="28"/>
      <c r="Q22" s="28"/>
      <c r="R22" s="28"/>
      <c r="S22" s="28"/>
      <c r="T22" s="28"/>
      <c r="U22" s="28"/>
      <c r="V22" s="28"/>
      <c r="W22" s="28"/>
      <c r="X22" s="28"/>
    </row>
    <row r="23" spans="1:24" ht="15.75" customHeight="1" x14ac:dyDescent="0.25">
      <c r="A23" s="28"/>
      <c r="B23" s="28"/>
      <c r="C23" s="28"/>
      <c r="D23" s="28"/>
      <c r="E23" s="28"/>
      <c r="F23" s="28"/>
      <c r="G23" s="28"/>
      <c r="H23" s="28"/>
      <c r="I23" s="28"/>
      <c r="J23" s="28"/>
      <c r="K23" s="28"/>
      <c r="L23" s="28"/>
      <c r="M23" s="28"/>
      <c r="N23" s="28"/>
      <c r="O23" s="28"/>
      <c r="P23" s="28"/>
      <c r="Q23" s="28"/>
      <c r="R23" s="28"/>
      <c r="S23" s="28"/>
      <c r="T23" s="28"/>
      <c r="U23" s="28"/>
      <c r="V23" s="28"/>
      <c r="W23" s="28"/>
      <c r="X23" s="28"/>
    </row>
    <row r="24" spans="1:24" ht="15.75" customHeight="1" x14ac:dyDescent="0.25">
      <c r="A24" s="28"/>
      <c r="B24" s="28"/>
      <c r="C24" s="28"/>
      <c r="D24" s="28"/>
      <c r="E24" s="28"/>
      <c r="F24" s="28"/>
      <c r="G24" s="28"/>
      <c r="H24" s="28"/>
      <c r="I24" s="28"/>
      <c r="J24" s="28"/>
      <c r="K24" s="28"/>
      <c r="L24" s="28"/>
      <c r="M24" s="28"/>
      <c r="N24" s="28"/>
      <c r="O24" s="28"/>
      <c r="P24" s="28"/>
      <c r="Q24" s="28"/>
      <c r="R24" s="28"/>
      <c r="S24" s="28"/>
      <c r="T24" s="28"/>
      <c r="U24" s="28"/>
      <c r="V24" s="28"/>
      <c r="W24" s="28"/>
      <c r="X24" s="28"/>
    </row>
    <row r="25" spans="1:24" ht="15.75" customHeight="1" x14ac:dyDescent="0.25">
      <c r="A25" s="28"/>
      <c r="B25" s="28"/>
      <c r="C25" s="28"/>
      <c r="D25" s="28"/>
      <c r="E25" s="28"/>
      <c r="F25" s="28"/>
      <c r="G25" s="28"/>
      <c r="H25" s="28"/>
      <c r="I25" s="28"/>
      <c r="J25" s="28"/>
      <c r="K25" s="28"/>
      <c r="L25" s="28"/>
      <c r="M25" s="28"/>
      <c r="N25" s="28"/>
      <c r="O25" s="28"/>
      <c r="P25" s="28"/>
      <c r="Q25" s="28"/>
      <c r="R25" s="28"/>
      <c r="S25" s="28"/>
      <c r="T25" s="28"/>
      <c r="U25" s="28"/>
      <c r="V25" s="28"/>
      <c r="W25" s="28"/>
      <c r="X25" s="28"/>
    </row>
    <row r="26" spans="1:24" ht="15.75" customHeight="1" x14ac:dyDescent="0.25">
      <c r="A26" s="28"/>
      <c r="B26" s="28"/>
      <c r="C26" s="28"/>
      <c r="D26" s="28"/>
      <c r="E26" s="28"/>
      <c r="F26" s="28"/>
      <c r="G26" s="28"/>
      <c r="H26" s="28"/>
      <c r="I26" s="28"/>
      <c r="J26" s="28"/>
      <c r="K26" s="28"/>
      <c r="L26" s="28"/>
      <c r="M26" s="28"/>
      <c r="N26" s="28"/>
      <c r="O26" s="28"/>
      <c r="P26" s="28"/>
      <c r="Q26" s="28"/>
      <c r="R26" s="28"/>
      <c r="S26" s="28"/>
      <c r="T26" s="28"/>
      <c r="U26" s="28"/>
      <c r="V26" s="28"/>
      <c r="W26" s="28"/>
      <c r="X26" s="28"/>
    </row>
    <row r="27" spans="1:24" ht="15.75" customHeight="1" x14ac:dyDescent="0.25">
      <c r="A27" s="28"/>
      <c r="B27" s="28"/>
      <c r="C27" s="28"/>
      <c r="D27" s="28"/>
      <c r="E27" s="28"/>
      <c r="F27" s="28"/>
      <c r="G27" s="28"/>
      <c r="H27" s="28"/>
      <c r="I27" s="28"/>
      <c r="J27" s="28"/>
      <c r="K27" s="28"/>
      <c r="L27" s="28"/>
      <c r="M27" s="28"/>
      <c r="N27" s="28"/>
      <c r="O27" s="28"/>
      <c r="P27" s="28"/>
      <c r="Q27" s="28"/>
      <c r="R27" s="28"/>
      <c r="S27" s="28"/>
      <c r="T27" s="28"/>
      <c r="U27" s="28"/>
      <c r="V27" s="28"/>
      <c r="W27" s="28"/>
      <c r="X27" s="28"/>
    </row>
    <row r="28" spans="1:24" ht="15.75" customHeight="1" x14ac:dyDescent="0.25">
      <c r="A28" s="28"/>
      <c r="B28" s="28"/>
      <c r="C28" s="28"/>
      <c r="D28" s="28"/>
      <c r="E28" s="28"/>
      <c r="F28" s="28"/>
      <c r="G28" s="28"/>
      <c r="H28" s="28"/>
      <c r="I28" s="28"/>
      <c r="J28" s="28"/>
      <c r="K28" s="28"/>
      <c r="L28" s="28"/>
      <c r="M28" s="28"/>
      <c r="N28" s="28"/>
      <c r="O28" s="28"/>
      <c r="P28" s="28"/>
      <c r="Q28" s="28"/>
      <c r="R28" s="28"/>
      <c r="S28" s="28"/>
      <c r="T28" s="28"/>
      <c r="U28" s="28"/>
      <c r="V28" s="28"/>
      <c r="W28" s="28"/>
      <c r="X28" s="28"/>
    </row>
    <row r="29" spans="1:24" ht="15.75" customHeight="1" x14ac:dyDescent="0.25">
      <c r="A29" s="28"/>
      <c r="B29" s="28"/>
      <c r="C29" s="28"/>
      <c r="D29" s="28"/>
      <c r="E29" s="28"/>
      <c r="F29" s="28"/>
      <c r="G29" s="28"/>
      <c r="H29" s="28"/>
      <c r="I29" s="28"/>
      <c r="J29" s="28"/>
      <c r="K29" s="28"/>
      <c r="L29" s="28"/>
      <c r="M29" s="28"/>
      <c r="N29" s="28"/>
      <c r="O29" s="28"/>
      <c r="P29" s="28"/>
      <c r="Q29" s="28"/>
      <c r="R29" s="28"/>
      <c r="S29" s="28"/>
      <c r="T29" s="28"/>
      <c r="U29" s="28"/>
      <c r="V29" s="28"/>
      <c r="W29" s="28"/>
      <c r="X29" s="28"/>
    </row>
    <row r="30" spans="1:24" ht="15.75" customHeight="1" x14ac:dyDescent="0.25">
      <c r="A30" s="28"/>
      <c r="B30" s="28"/>
      <c r="C30" s="28"/>
      <c r="D30" s="28"/>
      <c r="E30" s="28"/>
      <c r="F30" s="28"/>
      <c r="G30" s="28"/>
      <c r="H30" s="28"/>
      <c r="I30" s="28"/>
      <c r="J30" s="28"/>
      <c r="K30" s="28"/>
      <c r="L30" s="28"/>
      <c r="M30" s="28"/>
      <c r="N30" s="28"/>
      <c r="O30" s="28"/>
      <c r="P30" s="28"/>
      <c r="Q30" s="28"/>
      <c r="R30" s="28"/>
      <c r="S30" s="28"/>
      <c r="T30" s="28"/>
      <c r="U30" s="28"/>
      <c r="V30" s="28"/>
      <c r="W30" s="28"/>
      <c r="X30" s="28"/>
    </row>
    <row r="31" spans="1:24" ht="15.75" customHeight="1" x14ac:dyDescent="0.25">
      <c r="A31" s="28"/>
      <c r="B31" s="28"/>
      <c r="C31" s="28"/>
      <c r="D31" s="28"/>
      <c r="E31" s="28"/>
      <c r="F31" s="28"/>
      <c r="G31" s="28"/>
      <c r="H31" s="28"/>
      <c r="I31" s="28"/>
      <c r="J31" s="28"/>
      <c r="K31" s="28"/>
      <c r="L31" s="28"/>
      <c r="M31" s="28"/>
      <c r="N31" s="28"/>
      <c r="O31" s="28"/>
      <c r="P31" s="28"/>
      <c r="Q31" s="28"/>
      <c r="R31" s="28"/>
      <c r="S31" s="28"/>
      <c r="T31" s="28"/>
      <c r="U31" s="28"/>
      <c r="V31" s="28"/>
      <c r="W31" s="28"/>
      <c r="X31" s="28"/>
    </row>
    <row r="32" spans="1:24" ht="15.75" customHeight="1" x14ac:dyDescent="0.25">
      <c r="A32" s="28"/>
      <c r="B32" s="28"/>
      <c r="C32" s="28"/>
      <c r="D32" s="28"/>
      <c r="E32" s="28"/>
      <c r="F32" s="28"/>
      <c r="G32" s="28"/>
      <c r="H32" s="28"/>
      <c r="I32" s="28"/>
      <c r="J32" s="28"/>
      <c r="K32" s="28"/>
      <c r="L32" s="28"/>
      <c r="M32" s="28"/>
      <c r="N32" s="28"/>
      <c r="O32" s="28"/>
      <c r="P32" s="28"/>
      <c r="Q32" s="28"/>
      <c r="R32" s="28"/>
      <c r="S32" s="28"/>
      <c r="T32" s="28"/>
      <c r="U32" s="28"/>
      <c r="V32" s="28"/>
      <c r="W32" s="28"/>
      <c r="X32" s="28"/>
    </row>
    <row r="33" spans="1:24" ht="15.75" customHeight="1" x14ac:dyDescent="0.25">
      <c r="A33" s="28"/>
      <c r="E33" s="28"/>
      <c r="F33" s="28"/>
      <c r="G33" s="28"/>
      <c r="H33" s="28"/>
      <c r="I33" s="28"/>
      <c r="J33" s="28"/>
      <c r="K33" s="28"/>
      <c r="L33" s="28"/>
      <c r="M33" s="28"/>
      <c r="N33" s="28"/>
      <c r="O33" s="28"/>
      <c r="P33" s="28"/>
      <c r="Q33" s="28"/>
      <c r="R33" s="28"/>
      <c r="S33" s="28"/>
      <c r="T33" s="28"/>
      <c r="U33" s="28"/>
      <c r="V33" s="28"/>
      <c r="W33" s="28"/>
      <c r="X33" s="28"/>
    </row>
    <row r="34" spans="1:24" ht="15.75" customHeight="1" x14ac:dyDescent="0.25">
      <c r="A34" s="28"/>
      <c r="E34" s="28"/>
      <c r="F34" s="28"/>
      <c r="G34" s="28"/>
      <c r="H34" s="28"/>
      <c r="I34" s="28"/>
      <c r="J34" s="28"/>
      <c r="K34" s="28"/>
      <c r="L34" s="28"/>
      <c r="M34" s="28"/>
      <c r="N34" s="28"/>
      <c r="O34" s="28"/>
      <c r="P34" s="28"/>
      <c r="Q34" s="28"/>
      <c r="R34" s="28"/>
      <c r="S34" s="28"/>
      <c r="T34" s="28"/>
      <c r="U34" s="28"/>
      <c r="V34" s="28"/>
      <c r="W34" s="28"/>
      <c r="X34" s="28"/>
    </row>
    <row r="35" spans="1:24" ht="15.75" customHeight="1" x14ac:dyDescent="0.25">
      <c r="A35" s="28"/>
    </row>
    <row r="36" spans="1:24" ht="15.75" customHeight="1" x14ac:dyDescent="0.25">
      <c r="A36" s="28"/>
    </row>
    <row r="37" spans="1:24" ht="15.75" customHeight="1" x14ac:dyDescent="0.25">
      <c r="A37" s="28"/>
    </row>
    <row r="38" spans="1:24" ht="15.75" customHeight="1" x14ac:dyDescent="0.25">
      <c r="A38" s="28"/>
    </row>
    <row r="39" spans="1:24" ht="15.75" customHeight="1" x14ac:dyDescent="0.25">
      <c r="A39" s="28"/>
    </row>
    <row r="40" spans="1:24" ht="15.75" customHeight="1" x14ac:dyDescent="0.25">
      <c r="A40" s="28"/>
    </row>
    <row r="41" spans="1:24" ht="15.75" customHeight="1" x14ac:dyDescent="0.25">
      <c r="A41" s="28"/>
    </row>
    <row r="42" spans="1:24" ht="15.75" customHeight="1" x14ac:dyDescent="0.25">
      <c r="A42" s="28"/>
    </row>
    <row r="43" spans="1:24" ht="15.75" customHeight="1" x14ac:dyDescent="0.25">
      <c r="A43" s="28"/>
    </row>
    <row r="44" spans="1:24" ht="15.75" customHeight="1" x14ac:dyDescent="0.25">
      <c r="A44" s="28"/>
    </row>
    <row r="45" spans="1:24" ht="15.75" customHeight="1" x14ac:dyDescent="0.25">
      <c r="A45" s="28"/>
    </row>
    <row r="46" spans="1:24" ht="15.75" customHeight="1" x14ac:dyDescent="0.25">
      <c r="A46" s="28"/>
    </row>
    <row r="47" spans="1:24" ht="15.75" customHeight="1" x14ac:dyDescent="0.25">
      <c r="A47" s="28"/>
    </row>
    <row r="48" spans="1:24" ht="15.75" customHeight="1" x14ac:dyDescent="0.25">
      <c r="A48" s="28"/>
    </row>
    <row r="49" spans="1:1" ht="15.75" customHeight="1" x14ac:dyDescent="0.25">
      <c r="A49" s="28"/>
    </row>
    <row r="50" spans="1:1" ht="15.75" customHeight="1" x14ac:dyDescent="0.25">
      <c r="A50" s="28"/>
    </row>
    <row r="51" spans="1:1" ht="15.75" customHeight="1" x14ac:dyDescent="0.25">
      <c r="A51" s="28"/>
    </row>
    <row r="52" spans="1:1" ht="15.75" customHeight="1" x14ac:dyDescent="0.25">
      <c r="A52" s="28"/>
    </row>
    <row r="53" spans="1:1" ht="15.75" customHeight="1" x14ac:dyDescent="0.25">
      <c r="A53" s="28"/>
    </row>
    <row r="54" spans="1:1" ht="15.75" customHeight="1" x14ac:dyDescent="0.25">
      <c r="A54" s="28"/>
    </row>
    <row r="55" spans="1:1" ht="15.75" customHeight="1" x14ac:dyDescent="0.25">
      <c r="A55" s="28"/>
    </row>
    <row r="56" spans="1:1" ht="15.75" customHeight="1" x14ac:dyDescent="0.2"/>
    <row r="57" spans="1:1" ht="15.75" customHeight="1" x14ac:dyDescent="0.2"/>
    <row r="58" spans="1:1" ht="15.75" customHeight="1" x14ac:dyDescent="0.2"/>
    <row r="59" spans="1:1" ht="15.75" customHeight="1" x14ac:dyDescent="0.2"/>
    <row r="60" spans="1:1" ht="15.75" customHeight="1" x14ac:dyDescent="0.2"/>
    <row r="61" spans="1:1" ht="15.75" customHeight="1" x14ac:dyDescent="0.2"/>
    <row r="62" spans="1:1" ht="15.75" customHeight="1" x14ac:dyDescent="0.2"/>
    <row r="63" spans="1:1" ht="15.75" customHeight="1" x14ac:dyDescent="0.2"/>
    <row r="64" spans="1:1"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pageMargins left="0.7" right="0.7" top="0.75" bottom="0.75" header="0" footer="0"/>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6923C"/>
  </sheetPr>
  <dimension ref="A1:U1000"/>
  <sheetViews>
    <sheetView workbookViewId="0"/>
  </sheetViews>
  <sheetFormatPr baseColWidth="10" defaultColWidth="12.625" defaultRowHeight="15" customHeight="1" x14ac:dyDescent="0.2"/>
  <cols>
    <col min="1" max="1" width="9.375" customWidth="1"/>
    <col min="2" max="2" width="35.375" customWidth="1"/>
    <col min="3" max="3" width="65.5" customWidth="1"/>
    <col min="4" max="4" width="118.125" customWidth="1"/>
    <col min="5" max="5" width="126.625" customWidth="1"/>
    <col min="6" max="21" width="9.375" customWidth="1"/>
  </cols>
  <sheetData>
    <row r="1" spans="1:21" ht="33.75" x14ac:dyDescent="0.25">
      <c r="A1" s="28"/>
      <c r="B1" s="717" t="s">
        <v>545</v>
      </c>
      <c r="C1" s="383"/>
      <c r="D1" s="383"/>
      <c r="E1" s="28"/>
      <c r="F1" s="28"/>
      <c r="G1" s="28"/>
      <c r="H1" s="28"/>
      <c r="I1" s="28"/>
      <c r="J1" s="28"/>
      <c r="K1" s="28"/>
      <c r="L1" s="28"/>
      <c r="M1" s="28"/>
      <c r="N1" s="28"/>
      <c r="O1" s="28"/>
      <c r="P1" s="28"/>
      <c r="Q1" s="28"/>
      <c r="R1" s="28"/>
      <c r="S1" s="28"/>
      <c r="T1" s="28"/>
      <c r="U1" s="28"/>
    </row>
    <row r="2" spans="1:21" x14ac:dyDescent="0.25">
      <c r="A2" s="28"/>
      <c r="B2" s="28"/>
      <c r="C2" s="28"/>
      <c r="D2" s="28"/>
      <c r="E2" s="28"/>
      <c r="F2" s="28"/>
      <c r="G2" s="28"/>
      <c r="H2" s="28"/>
      <c r="I2" s="28"/>
      <c r="J2" s="28"/>
      <c r="K2" s="28"/>
      <c r="L2" s="28"/>
      <c r="M2" s="28"/>
      <c r="N2" s="28"/>
      <c r="O2" s="28"/>
      <c r="P2" s="28"/>
      <c r="Q2" s="28"/>
      <c r="R2" s="28"/>
      <c r="S2" s="28"/>
      <c r="T2" s="28"/>
      <c r="U2" s="28"/>
    </row>
    <row r="3" spans="1:21" ht="30" x14ac:dyDescent="0.25">
      <c r="A3" s="28"/>
      <c r="B3" s="316"/>
      <c r="C3" s="317" t="s">
        <v>546</v>
      </c>
      <c r="D3" s="317" t="s">
        <v>547</v>
      </c>
      <c r="E3" s="28"/>
      <c r="F3" s="28"/>
      <c r="G3" s="28"/>
      <c r="H3" s="28"/>
      <c r="I3" s="28"/>
      <c r="J3" s="28"/>
      <c r="K3" s="28"/>
      <c r="L3" s="28"/>
      <c r="M3" s="28"/>
      <c r="N3" s="28"/>
      <c r="O3" s="28"/>
      <c r="P3" s="28"/>
      <c r="Q3" s="28"/>
      <c r="R3" s="28"/>
      <c r="S3" s="28"/>
      <c r="T3" s="28"/>
      <c r="U3" s="28"/>
    </row>
    <row r="4" spans="1:21" ht="33.75" x14ac:dyDescent="0.25">
      <c r="A4" s="318" t="s">
        <v>548</v>
      </c>
      <c r="B4" s="319" t="s">
        <v>549</v>
      </c>
      <c r="C4" s="320" t="s">
        <v>550</v>
      </c>
      <c r="D4" s="321" t="s">
        <v>551</v>
      </c>
      <c r="E4" s="28"/>
      <c r="F4" s="28"/>
      <c r="G4" s="28"/>
      <c r="H4" s="28"/>
      <c r="I4" s="28"/>
      <c r="J4" s="28"/>
      <c r="K4" s="28"/>
      <c r="L4" s="28"/>
      <c r="M4" s="28"/>
      <c r="N4" s="28"/>
      <c r="O4" s="28"/>
      <c r="P4" s="28"/>
      <c r="Q4" s="28"/>
      <c r="R4" s="28"/>
      <c r="S4" s="28"/>
      <c r="T4" s="28"/>
      <c r="U4" s="28"/>
    </row>
    <row r="5" spans="1:21" ht="67.5" x14ac:dyDescent="0.25">
      <c r="A5" s="318" t="s">
        <v>552</v>
      </c>
      <c r="B5" s="322" t="s">
        <v>553</v>
      </c>
      <c r="C5" s="323" t="s">
        <v>554</v>
      </c>
      <c r="D5" s="324" t="s">
        <v>555</v>
      </c>
      <c r="E5" s="28"/>
      <c r="F5" s="28"/>
      <c r="G5" s="28"/>
      <c r="H5" s="28"/>
      <c r="I5" s="28"/>
      <c r="J5" s="28"/>
      <c r="K5" s="28"/>
      <c r="L5" s="28"/>
      <c r="M5" s="28"/>
      <c r="N5" s="28"/>
      <c r="O5" s="28"/>
      <c r="P5" s="28"/>
      <c r="Q5" s="28"/>
      <c r="R5" s="28"/>
      <c r="S5" s="28"/>
      <c r="T5" s="28"/>
      <c r="U5" s="28"/>
    </row>
    <row r="6" spans="1:21" ht="67.5" x14ac:dyDescent="0.25">
      <c r="A6" s="318" t="s">
        <v>534</v>
      </c>
      <c r="B6" s="325" t="s">
        <v>556</v>
      </c>
      <c r="C6" s="323" t="s">
        <v>557</v>
      </c>
      <c r="D6" s="324" t="s">
        <v>558</v>
      </c>
      <c r="E6" s="28"/>
      <c r="F6" s="28"/>
      <c r="G6" s="28"/>
      <c r="H6" s="28"/>
      <c r="I6" s="28"/>
      <c r="J6" s="28"/>
      <c r="K6" s="28"/>
      <c r="L6" s="28"/>
      <c r="M6" s="28"/>
      <c r="N6" s="28"/>
      <c r="O6" s="28"/>
      <c r="P6" s="28"/>
      <c r="Q6" s="28"/>
      <c r="R6" s="28"/>
      <c r="S6" s="28"/>
      <c r="T6" s="28"/>
      <c r="U6" s="28"/>
    </row>
    <row r="7" spans="1:21" ht="101.25" x14ac:dyDescent="0.25">
      <c r="A7" s="318" t="s">
        <v>255</v>
      </c>
      <c r="B7" s="326" t="s">
        <v>559</v>
      </c>
      <c r="C7" s="323" t="s">
        <v>560</v>
      </c>
      <c r="D7" s="324" t="s">
        <v>561</v>
      </c>
      <c r="E7" s="28"/>
      <c r="F7" s="28"/>
      <c r="G7" s="28"/>
      <c r="H7" s="28"/>
      <c r="I7" s="28"/>
      <c r="J7" s="28"/>
      <c r="K7" s="28"/>
      <c r="L7" s="28"/>
      <c r="M7" s="28"/>
      <c r="N7" s="28"/>
      <c r="O7" s="28"/>
      <c r="P7" s="28"/>
      <c r="Q7" s="28"/>
      <c r="R7" s="28"/>
      <c r="S7" s="28"/>
      <c r="T7" s="28"/>
      <c r="U7" s="28"/>
    </row>
    <row r="8" spans="1:21" ht="67.5" x14ac:dyDescent="0.25">
      <c r="A8" s="318" t="s">
        <v>562</v>
      </c>
      <c r="B8" s="327" t="s">
        <v>563</v>
      </c>
      <c r="C8" s="323" t="s">
        <v>564</v>
      </c>
      <c r="D8" s="324" t="s">
        <v>565</v>
      </c>
      <c r="E8" s="28"/>
      <c r="F8" s="28"/>
      <c r="G8" s="28"/>
      <c r="H8" s="28"/>
      <c r="I8" s="28"/>
      <c r="J8" s="28"/>
      <c r="K8" s="28"/>
      <c r="L8" s="28"/>
      <c r="M8" s="28"/>
      <c r="N8" s="28"/>
      <c r="O8" s="28"/>
      <c r="P8" s="28"/>
      <c r="Q8" s="28"/>
      <c r="R8" s="28"/>
      <c r="S8" s="28"/>
      <c r="T8" s="28"/>
      <c r="U8" s="28"/>
    </row>
    <row r="9" spans="1:21" ht="20.25" x14ac:dyDescent="0.25">
      <c r="A9" s="318"/>
      <c r="B9" s="318"/>
      <c r="C9" s="328"/>
      <c r="D9" s="328"/>
      <c r="E9" s="28"/>
      <c r="F9" s="28"/>
      <c r="G9" s="28"/>
      <c r="H9" s="28"/>
      <c r="I9" s="28"/>
      <c r="J9" s="28"/>
      <c r="K9" s="28"/>
      <c r="L9" s="28"/>
      <c r="M9" s="28"/>
      <c r="N9" s="28"/>
      <c r="O9" s="28"/>
      <c r="P9" s="28"/>
      <c r="Q9" s="28"/>
      <c r="R9" s="28"/>
      <c r="S9" s="28"/>
      <c r="T9" s="28"/>
      <c r="U9" s="28"/>
    </row>
    <row r="10" spans="1:21" ht="16.5" x14ac:dyDescent="0.25">
      <c r="A10" s="318"/>
      <c r="B10" s="329"/>
      <c r="C10" s="329"/>
      <c r="D10" s="329"/>
      <c r="E10" s="28"/>
      <c r="F10" s="28"/>
      <c r="G10" s="28"/>
      <c r="H10" s="28"/>
      <c r="I10" s="28"/>
      <c r="J10" s="28"/>
      <c r="K10" s="28"/>
      <c r="L10" s="28"/>
      <c r="M10" s="28"/>
      <c r="N10" s="28"/>
      <c r="O10" s="28"/>
      <c r="P10" s="28"/>
      <c r="Q10" s="28"/>
      <c r="R10" s="28"/>
      <c r="S10" s="28"/>
      <c r="T10" s="28"/>
      <c r="U10" s="28"/>
    </row>
    <row r="11" spans="1:21" x14ac:dyDescent="0.25">
      <c r="A11" s="318"/>
      <c r="B11" s="318" t="s">
        <v>566</v>
      </c>
      <c r="C11" s="318" t="s">
        <v>567</v>
      </c>
      <c r="D11" s="318" t="s">
        <v>568</v>
      </c>
      <c r="E11" s="28"/>
      <c r="F11" s="28"/>
      <c r="G11" s="28"/>
      <c r="H11" s="28"/>
      <c r="I11" s="28"/>
      <c r="J11" s="28"/>
      <c r="K11" s="28"/>
      <c r="L11" s="28"/>
      <c r="M11" s="28"/>
      <c r="N11" s="28"/>
      <c r="O11" s="28"/>
      <c r="P11" s="28"/>
      <c r="Q11" s="28"/>
      <c r="R11" s="28"/>
      <c r="S11" s="28"/>
      <c r="T11" s="28"/>
      <c r="U11" s="28"/>
    </row>
    <row r="12" spans="1:21" x14ac:dyDescent="0.25">
      <c r="A12" s="318"/>
      <c r="B12" s="318" t="s">
        <v>569</v>
      </c>
      <c r="C12" s="318" t="s">
        <v>570</v>
      </c>
      <c r="D12" s="318" t="s">
        <v>571</v>
      </c>
      <c r="E12" s="28"/>
      <c r="F12" s="28"/>
      <c r="G12" s="28"/>
      <c r="H12" s="28"/>
      <c r="I12" s="28"/>
      <c r="J12" s="28"/>
      <c r="K12" s="28"/>
      <c r="L12" s="28"/>
      <c r="M12" s="28"/>
      <c r="N12" s="28"/>
      <c r="O12" s="28"/>
      <c r="P12" s="28"/>
      <c r="Q12" s="28"/>
      <c r="R12" s="28"/>
      <c r="S12" s="28"/>
      <c r="T12" s="28"/>
      <c r="U12" s="28"/>
    </row>
    <row r="13" spans="1:21" x14ac:dyDescent="0.25">
      <c r="A13" s="318"/>
      <c r="B13" s="318"/>
      <c r="C13" s="318" t="s">
        <v>572</v>
      </c>
      <c r="D13" s="318" t="s">
        <v>573</v>
      </c>
      <c r="E13" s="28"/>
      <c r="F13" s="28"/>
      <c r="G13" s="28"/>
      <c r="H13" s="28"/>
      <c r="I13" s="28"/>
      <c r="J13" s="28"/>
      <c r="K13" s="28"/>
      <c r="L13" s="28"/>
      <c r="M13" s="28"/>
      <c r="N13" s="28"/>
      <c r="O13" s="28"/>
      <c r="P13" s="28"/>
      <c r="Q13" s="28"/>
      <c r="R13" s="28"/>
      <c r="S13" s="28"/>
      <c r="T13" s="28"/>
      <c r="U13" s="28"/>
    </row>
    <row r="14" spans="1:21" x14ac:dyDescent="0.25">
      <c r="A14" s="318"/>
      <c r="B14" s="318"/>
      <c r="C14" s="318" t="s">
        <v>574</v>
      </c>
      <c r="D14" s="318" t="s">
        <v>575</v>
      </c>
      <c r="E14" s="28"/>
      <c r="F14" s="28"/>
      <c r="G14" s="28"/>
      <c r="H14" s="28"/>
      <c r="I14" s="28"/>
      <c r="J14" s="28"/>
      <c r="K14" s="28"/>
      <c r="L14" s="28"/>
      <c r="M14" s="28"/>
      <c r="N14" s="28"/>
      <c r="O14" s="28"/>
      <c r="P14" s="28"/>
      <c r="Q14" s="28"/>
      <c r="R14" s="28"/>
      <c r="S14" s="28"/>
      <c r="T14" s="28"/>
      <c r="U14" s="28"/>
    </row>
    <row r="15" spans="1:21" x14ac:dyDescent="0.25">
      <c r="A15" s="318"/>
      <c r="B15" s="318"/>
      <c r="C15" s="318" t="s">
        <v>205</v>
      </c>
      <c r="D15" s="318" t="s">
        <v>576</v>
      </c>
      <c r="E15" s="28"/>
      <c r="F15" s="28"/>
      <c r="G15" s="28"/>
      <c r="H15" s="28"/>
      <c r="I15" s="28"/>
      <c r="J15" s="28"/>
      <c r="K15" s="28"/>
      <c r="L15" s="28"/>
      <c r="M15" s="28"/>
      <c r="N15" s="28"/>
      <c r="O15" s="28"/>
      <c r="P15" s="28"/>
      <c r="Q15" s="28"/>
      <c r="R15" s="28"/>
      <c r="S15" s="28"/>
      <c r="T15" s="28"/>
      <c r="U15" s="28"/>
    </row>
    <row r="16" spans="1:21" x14ac:dyDescent="0.25">
      <c r="A16" s="318"/>
      <c r="B16" s="318"/>
      <c r="C16" s="318"/>
      <c r="D16" s="318"/>
      <c r="E16" s="28"/>
      <c r="F16" s="28"/>
      <c r="G16" s="28"/>
      <c r="H16" s="28"/>
      <c r="I16" s="28"/>
      <c r="J16" s="28"/>
      <c r="K16" s="28"/>
      <c r="L16" s="28"/>
      <c r="M16" s="28"/>
      <c r="N16" s="28"/>
      <c r="O16" s="28"/>
    </row>
    <row r="17" spans="1:15" x14ac:dyDescent="0.25">
      <c r="A17" s="318"/>
      <c r="B17" s="318"/>
      <c r="C17" s="318"/>
      <c r="D17" s="318"/>
      <c r="E17" s="28"/>
      <c r="F17" s="28"/>
      <c r="G17" s="28"/>
      <c r="H17" s="28"/>
      <c r="I17" s="28"/>
      <c r="J17" s="28"/>
      <c r="K17" s="28"/>
      <c r="L17" s="28"/>
      <c r="M17" s="28"/>
      <c r="N17" s="28"/>
      <c r="O17" s="28"/>
    </row>
    <row r="18" spans="1:15" x14ac:dyDescent="0.25">
      <c r="A18" s="318"/>
      <c r="B18" s="28"/>
      <c r="C18" s="28"/>
      <c r="D18" s="28"/>
      <c r="E18" s="28"/>
      <c r="F18" s="28"/>
      <c r="G18" s="28"/>
      <c r="H18" s="28"/>
      <c r="I18" s="28"/>
      <c r="J18" s="28"/>
      <c r="K18" s="28"/>
      <c r="L18" s="28"/>
      <c r="M18" s="28"/>
      <c r="N18" s="28"/>
      <c r="O18" s="28"/>
    </row>
    <row r="19" spans="1:15" x14ac:dyDescent="0.25">
      <c r="A19" s="318"/>
      <c r="B19" s="28"/>
      <c r="C19" s="28"/>
      <c r="D19" s="28"/>
      <c r="E19" s="28"/>
      <c r="F19" s="28"/>
      <c r="G19" s="28"/>
      <c r="H19" s="28"/>
      <c r="I19" s="28"/>
      <c r="J19" s="28"/>
      <c r="K19" s="28"/>
      <c r="L19" s="28"/>
      <c r="M19" s="28"/>
      <c r="N19" s="28"/>
      <c r="O19" s="28"/>
    </row>
    <row r="20" spans="1:15" x14ac:dyDescent="0.25">
      <c r="A20" s="318"/>
      <c r="B20" s="28"/>
      <c r="C20" s="28"/>
      <c r="D20" s="28"/>
      <c r="E20" s="28"/>
      <c r="F20" s="28"/>
      <c r="G20" s="28"/>
      <c r="H20" s="28"/>
      <c r="I20" s="28"/>
      <c r="J20" s="28"/>
      <c r="K20" s="28"/>
      <c r="L20" s="28"/>
      <c r="M20" s="28"/>
      <c r="N20" s="28"/>
      <c r="O20" s="28"/>
    </row>
    <row r="21" spans="1:15" ht="15.75" customHeight="1" x14ac:dyDescent="0.25">
      <c r="A21" s="318"/>
      <c r="B21" s="28"/>
      <c r="C21" s="28"/>
      <c r="D21" s="28"/>
      <c r="E21" s="28"/>
      <c r="F21" s="28"/>
      <c r="G21" s="28"/>
      <c r="H21" s="28"/>
      <c r="I21" s="28"/>
      <c r="J21" s="28"/>
      <c r="K21" s="28"/>
      <c r="L21" s="28"/>
      <c r="M21" s="28"/>
      <c r="N21" s="28"/>
      <c r="O21" s="28"/>
    </row>
    <row r="22" spans="1:15" ht="15.75" customHeight="1" x14ac:dyDescent="0.25">
      <c r="A22" s="318"/>
      <c r="B22" s="318"/>
      <c r="C22" s="328"/>
      <c r="D22" s="328"/>
      <c r="E22" s="28"/>
      <c r="F22" s="28"/>
      <c r="G22" s="28"/>
      <c r="H22" s="28"/>
      <c r="I22" s="28"/>
      <c r="J22" s="28"/>
      <c r="K22" s="28"/>
      <c r="L22" s="28"/>
      <c r="M22" s="28"/>
      <c r="N22" s="28"/>
      <c r="O22" s="28"/>
    </row>
    <row r="23" spans="1:15" ht="15.75" customHeight="1" x14ac:dyDescent="0.25">
      <c r="A23" s="318"/>
      <c r="B23" s="318"/>
      <c r="C23" s="328"/>
      <c r="D23" s="328"/>
      <c r="E23" s="28"/>
      <c r="F23" s="28"/>
      <c r="G23" s="28"/>
      <c r="H23" s="28"/>
      <c r="I23" s="28"/>
      <c r="J23" s="28"/>
      <c r="K23" s="28"/>
      <c r="L23" s="28"/>
      <c r="M23" s="28"/>
      <c r="N23" s="28"/>
      <c r="O23" s="28"/>
    </row>
    <row r="24" spans="1:15" ht="15.75" customHeight="1" x14ac:dyDescent="0.25">
      <c r="A24" s="318"/>
      <c r="B24" s="318"/>
      <c r="C24" s="328"/>
      <c r="D24" s="328"/>
      <c r="E24" s="28"/>
      <c r="F24" s="28"/>
      <c r="G24" s="28"/>
      <c r="H24" s="28"/>
      <c r="I24" s="28"/>
      <c r="J24" s="28"/>
      <c r="K24" s="28"/>
      <c r="L24" s="28"/>
      <c r="M24" s="28"/>
      <c r="N24" s="28"/>
      <c r="O24" s="28"/>
    </row>
    <row r="25" spans="1:15" ht="15.75" customHeight="1" x14ac:dyDescent="0.25">
      <c r="A25" s="318"/>
      <c r="B25" s="318"/>
      <c r="C25" s="328"/>
      <c r="D25" s="328"/>
      <c r="E25" s="28"/>
      <c r="F25" s="28"/>
      <c r="G25" s="28"/>
      <c r="H25" s="28"/>
      <c r="I25" s="28"/>
      <c r="J25" s="28"/>
      <c r="K25" s="28"/>
      <c r="L25" s="28"/>
      <c r="M25" s="28"/>
      <c r="N25" s="28"/>
      <c r="O25" s="28"/>
    </row>
    <row r="26" spans="1:15" ht="15.75" customHeight="1" x14ac:dyDescent="0.25">
      <c r="A26" s="318"/>
      <c r="B26" s="318"/>
      <c r="C26" s="328"/>
      <c r="D26" s="328"/>
      <c r="E26" s="28"/>
      <c r="F26" s="28"/>
      <c r="G26" s="28"/>
      <c r="H26" s="28"/>
      <c r="I26" s="28"/>
      <c r="J26" s="28"/>
      <c r="K26" s="28"/>
      <c r="L26" s="28"/>
      <c r="M26" s="28"/>
      <c r="N26" s="28"/>
      <c r="O26" s="28"/>
    </row>
    <row r="27" spans="1:15" ht="15.75" customHeight="1" x14ac:dyDescent="0.25">
      <c r="A27" s="318"/>
      <c r="B27" s="318"/>
      <c r="C27" s="328"/>
      <c r="D27" s="328"/>
      <c r="E27" s="28"/>
      <c r="F27" s="28"/>
      <c r="G27" s="28"/>
      <c r="H27" s="28"/>
      <c r="I27" s="28"/>
      <c r="J27" s="28"/>
      <c r="K27" s="28"/>
      <c r="L27" s="28"/>
      <c r="M27" s="28"/>
      <c r="N27" s="28"/>
      <c r="O27" s="28"/>
    </row>
    <row r="28" spans="1:15" ht="15.75" customHeight="1" x14ac:dyDescent="0.25">
      <c r="A28" s="318"/>
      <c r="B28" s="318"/>
      <c r="C28" s="328"/>
      <c r="D28" s="328"/>
      <c r="E28" s="28"/>
      <c r="F28" s="28"/>
      <c r="G28" s="28"/>
      <c r="H28" s="28"/>
      <c r="I28" s="28"/>
      <c r="J28" s="28"/>
      <c r="K28" s="28"/>
      <c r="L28" s="28"/>
      <c r="M28" s="28"/>
      <c r="N28" s="28"/>
      <c r="O28" s="28"/>
    </row>
    <row r="29" spans="1:15" ht="15.75" customHeight="1" x14ac:dyDescent="0.25">
      <c r="A29" s="318"/>
      <c r="B29" s="318"/>
      <c r="C29" s="328"/>
      <c r="D29" s="328"/>
      <c r="E29" s="28"/>
      <c r="F29" s="28"/>
      <c r="G29" s="28"/>
      <c r="H29" s="28"/>
      <c r="I29" s="28"/>
      <c r="J29" s="28"/>
      <c r="K29" s="28"/>
      <c r="L29" s="28"/>
      <c r="M29" s="28"/>
      <c r="N29" s="28"/>
      <c r="O29" s="28"/>
    </row>
    <row r="30" spans="1:15" ht="15.75" customHeight="1" x14ac:dyDescent="0.25">
      <c r="A30" s="318"/>
      <c r="B30" s="318"/>
      <c r="C30" s="328"/>
      <c r="D30" s="328"/>
      <c r="E30" s="28"/>
      <c r="F30" s="28"/>
      <c r="G30" s="28"/>
      <c r="H30" s="28"/>
      <c r="I30" s="28"/>
      <c r="J30" s="28"/>
      <c r="K30" s="28"/>
      <c r="L30" s="28"/>
      <c r="M30" s="28"/>
      <c r="N30" s="28"/>
      <c r="O30" s="28"/>
    </row>
    <row r="31" spans="1:15" ht="15.75" customHeight="1" x14ac:dyDescent="0.25">
      <c r="A31" s="318"/>
      <c r="B31" s="318"/>
      <c r="C31" s="328"/>
      <c r="D31" s="328"/>
      <c r="E31" s="28"/>
      <c r="F31" s="28"/>
      <c r="G31" s="28"/>
      <c r="H31" s="28"/>
      <c r="I31" s="28"/>
      <c r="J31" s="28"/>
      <c r="K31" s="28"/>
      <c r="L31" s="28"/>
      <c r="M31" s="28"/>
      <c r="N31" s="28"/>
      <c r="O31" s="28"/>
    </row>
    <row r="32" spans="1:15" ht="15.75" customHeight="1" x14ac:dyDescent="0.25">
      <c r="A32" s="318"/>
      <c r="B32" s="318"/>
      <c r="C32" s="328"/>
      <c r="D32" s="328"/>
      <c r="E32" s="28"/>
      <c r="F32" s="28"/>
      <c r="G32" s="28"/>
      <c r="H32" s="28"/>
      <c r="I32" s="28"/>
      <c r="J32" s="28"/>
      <c r="K32" s="28"/>
      <c r="L32" s="28"/>
      <c r="M32" s="28"/>
      <c r="N32" s="28"/>
      <c r="O32" s="28"/>
    </row>
    <row r="33" spans="1:15" ht="15.75" customHeight="1" x14ac:dyDescent="0.25">
      <c r="A33" s="318"/>
      <c r="B33" s="318"/>
      <c r="C33" s="328"/>
      <c r="D33" s="328"/>
      <c r="E33" s="28"/>
      <c r="F33" s="28"/>
      <c r="G33" s="28"/>
      <c r="H33" s="28"/>
      <c r="I33" s="28"/>
      <c r="J33" s="28"/>
      <c r="K33" s="28"/>
      <c r="L33" s="28"/>
      <c r="M33" s="28"/>
      <c r="N33" s="28"/>
      <c r="O33" s="28"/>
    </row>
    <row r="34" spans="1:15" ht="15.75" customHeight="1" x14ac:dyDescent="0.25">
      <c r="A34" s="318"/>
      <c r="B34" s="318"/>
      <c r="C34" s="328"/>
      <c r="D34" s="328"/>
      <c r="E34" s="28"/>
      <c r="F34" s="28"/>
      <c r="G34" s="28"/>
      <c r="H34" s="28"/>
      <c r="I34" s="28"/>
      <c r="J34" s="28"/>
      <c r="K34" s="28"/>
      <c r="L34" s="28"/>
      <c r="M34" s="28"/>
      <c r="N34" s="28"/>
      <c r="O34" s="28"/>
    </row>
    <row r="35" spans="1:15" ht="15.75" customHeight="1" x14ac:dyDescent="0.25">
      <c r="A35" s="318"/>
      <c r="B35" s="318"/>
      <c r="C35" s="328"/>
      <c r="D35" s="328"/>
      <c r="E35" s="28"/>
      <c r="F35" s="28"/>
      <c r="G35" s="28"/>
      <c r="H35" s="28"/>
      <c r="I35" s="28"/>
      <c r="J35" s="28"/>
      <c r="K35" s="28"/>
      <c r="L35" s="28"/>
      <c r="M35" s="28"/>
      <c r="N35" s="28"/>
      <c r="O35" s="28"/>
    </row>
    <row r="36" spans="1:15" ht="15.75" customHeight="1" x14ac:dyDescent="0.25">
      <c r="A36" s="318"/>
      <c r="B36" s="318"/>
      <c r="C36" s="328"/>
      <c r="D36" s="328"/>
      <c r="E36" s="28"/>
      <c r="F36" s="28"/>
      <c r="G36" s="28"/>
      <c r="H36" s="28"/>
      <c r="I36" s="28"/>
      <c r="J36" s="28"/>
      <c r="K36" s="28"/>
      <c r="L36" s="28"/>
      <c r="M36" s="28"/>
      <c r="N36" s="28"/>
      <c r="O36" s="28"/>
    </row>
    <row r="37" spans="1:15" ht="15.75" customHeight="1" x14ac:dyDescent="0.25">
      <c r="A37" s="318"/>
      <c r="B37" s="318"/>
      <c r="C37" s="328"/>
      <c r="D37" s="328"/>
      <c r="E37" s="28"/>
      <c r="F37" s="28"/>
      <c r="G37" s="28"/>
      <c r="H37" s="28"/>
      <c r="I37" s="28"/>
      <c r="J37" s="28"/>
      <c r="K37" s="28"/>
      <c r="L37" s="28"/>
      <c r="M37" s="28"/>
      <c r="N37" s="28"/>
      <c r="O37" s="28"/>
    </row>
    <row r="38" spans="1:15" ht="15.75" customHeight="1" x14ac:dyDescent="0.25">
      <c r="A38" s="318"/>
      <c r="B38" s="318"/>
      <c r="C38" s="328"/>
      <c r="D38" s="328"/>
      <c r="E38" s="28"/>
      <c r="F38" s="28"/>
      <c r="G38" s="28"/>
      <c r="H38" s="28"/>
      <c r="I38" s="28"/>
      <c r="J38" s="28"/>
      <c r="K38" s="28"/>
      <c r="L38" s="28"/>
      <c r="M38" s="28"/>
      <c r="N38" s="28"/>
      <c r="O38" s="28"/>
    </row>
    <row r="39" spans="1:15" ht="15.75" customHeight="1" x14ac:dyDescent="0.25">
      <c r="A39" s="318"/>
      <c r="B39" s="318"/>
      <c r="C39" s="328"/>
      <c r="D39" s="328"/>
      <c r="E39" s="28"/>
      <c r="F39" s="28"/>
      <c r="G39" s="28"/>
      <c r="H39" s="28"/>
      <c r="I39" s="28"/>
      <c r="J39" s="28"/>
      <c r="K39" s="28"/>
      <c r="L39" s="28"/>
      <c r="M39" s="28"/>
      <c r="N39" s="28"/>
      <c r="O39" s="28"/>
    </row>
    <row r="40" spans="1:15" ht="15.75" customHeight="1" x14ac:dyDescent="0.25">
      <c r="A40" s="318"/>
      <c r="B40" s="318"/>
      <c r="C40" s="328"/>
      <c r="D40" s="328"/>
      <c r="E40" s="28"/>
      <c r="F40" s="28"/>
      <c r="G40" s="28"/>
      <c r="H40" s="28"/>
      <c r="I40" s="28"/>
      <c r="J40" s="28"/>
      <c r="K40" s="28"/>
      <c r="L40" s="28"/>
      <c r="M40" s="28"/>
      <c r="N40" s="28"/>
      <c r="O40" s="28"/>
    </row>
    <row r="41" spans="1:15" ht="15.75" customHeight="1" x14ac:dyDescent="0.25">
      <c r="A41" s="318"/>
      <c r="B41" s="318"/>
      <c r="C41" s="328"/>
      <c r="D41" s="328"/>
      <c r="E41" s="28"/>
      <c r="F41" s="28"/>
      <c r="G41" s="28"/>
      <c r="H41" s="28"/>
      <c r="I41" s="28"/>
      <c r="J41" s="28"/>
      <c r="K41" s="28"/>
      <c r="L41" s="28"/>
      <c r="M41" s="28"/>
      <c r="N41" s="28"/>
      <c r="O41" s="28"/>
    </row>
    <row r="42" spans="1:15" ht="15.75" customHeight="1" x14ac:dyDescent="0.25">
      <c r="A42" s="318"/>
      <c r="B42" s="318"/>
      <c r="C42" s="328"/>
      <c r="D42" s="328"/>
      <c r="E42" s="28"/>
      <c r="F42" s="28"/>
      <c r="G42" s="28"/>
      <c r="H42" s="28"/>
      <c r="I42" s="28"/>
      <c r="J42" s="28"/>
      <c r="K42" s="28"/>
      <c r="L42" s="28"/>
      <c r="M42" s="28"/>
      <c r="N42" s="28"/>
      <c r="O42" s="28"/>
    </row>
    <row r="43" spans="1:15" ht="15.75" customHeight="1" x14ac:dyDescent="0.25">
      <c r="A43" s="318"/>
      <c r="B43" s="318"/>
      <c r="C43" s="328"/>
      <c r="D43" s="328"/>
      <c r="E43" s="28"/>
      <c r="F43" s="28"/>
      <c r="G43" s="28"/>
      <c r="H43" s="28"/>
      <c r="I43" s="28"/>
      <c r="J43" s="28"/>
      <c r="K43" s="28"/>
      <c r="L43" s="28"/>
      <c r="M43" s="28"/>
      <c r="N43" s="28"/>
      <c r="O43" s="28"/>
    </row>
    <row r="44" spans="1:15" ht="15.75" customHeight="1" x14ac:dyDescent="0.25">
      <c r="A44" s="318"/>
      <c r="B44" s="318"/>
      <c r="C44" s="328"/>
      <c r="D44" s="328"/>
      <c r="E44" s="28"/>
      <c r="F44" s="28"/>
      <c r="G44" s="28"/>
      <c r="H44" s="28"/>
      <c r="I44" s="28"/>
      <c r="J44" s="28"/>
      <c r="K44" s="28"/>
      <c r="L44" s="28"/>
      <c r="M44" s="28"/>
      <c r="N44" s="28"/>
      <c r="O44" s="28"/>
    </row>
    <row r="45" spans="1:15" ht="15.75" customHeight="1" x14ac:dyDescent="0.25">
      <c r="A45" s="318"/>
      <c r="B45" s="318"/>
      <c r="C45" s="328"/>
      <c r="D45" s="328"/>
      <c r="E45" s="28"/>
      <c r="F45" s="28"/>
      <c r="G45" s="28"/>
      <c r="H45" s="28"/>
      <c r="I45" s="28"/>
      <c r="J45" s="28"/>
      <c r="K45" s="28"/>
      <c r="L45" s="28"/>
      <c r="M45" s="28"/>
      <c r="N45" s="28"/>
      <c r="O45" s="28"/>
    </row>
    <row r="46" spans="1:15" ht="15.75" customHeight="1" x14ac:dyDescent="0.25">
      <c r="A46" s="318"/>
      <c r="B46" s="318"/>
      <c r="C46" s="328"/>
      <c r="D46" s="328"/>
      <c r="E46" s="28"/>
      <c r="F46" s="28"/>
      <c r="G46" s="28"/>
      <c r="H46" s="28"/>
      <c r="I46" s="28"/>
      <c r="J46" s="28"/>
      <c r="K46" s="28"/>
      <c r="L46" s="28"/>
      <c r="M46" s="28"/>
      <c r="N46" s="28"/>
      <c r="O46" s="28"/>
    </row>
    <row r="47" spans="1:15" ht="15.75" customHeight="1" x14ac:dyDescent="0.25">
      <c r="A47" s="318"/>
      <c r="B47" s="318"/>
      <c r="C47" s="328"/>
      <c r="D47" s="328"/>
      <c r="E47" s="28"/>
      <c r="F47" s="28"/>
      <c r="G47" s="28"/>
      <c r="H47" s="28"/>
      <c r="I47" s="28"/>
      <c r="J47" s="28"/>
      <c r="K47" s="28"/>
      <c r="L47" s="28"/>
      <c r="M47" s="28"/>
      <c r="N47" s="28"/>
      <c r="O47" s="28"/>
    </row>
    <row r="48" spans="1:15" ht="15.75" customHeight="1" x14ac:dyDescent="0.25">
      <c r="A48" s="318"/>
      <c r="B48" s="318"/>
      <c r="C48" s="328"/>
      <c r="D48" s="328"/>
      <c r="E48" s="28"/>
      <c r="F48" s="28"/>
      <c r="G48" s="28"/>
      <c r="H48" s="28"/>
      <c r="I48" s="28"/>
      <c r="J48" s="28"/>
      <c r="K48" s="28"/>
      <c r="L48" s="28"/>
      <c r="M48" s="28"/>
      <c r="N48" s="28"/>
      <c r="O48" s="28"/>
    </row>
    <row r="49" spans="1:15" ht="15.75" customHeight="1" x14ac:dyDescent="0.25">
      <c r="A49" s="318"/>
      <c r="B49" s="318"/>
      <c r="C49" s="328"/>
      <c r="D49" s="328"/>
      <c r="E49" s="28"/>
      <c r="F49" s="28"/>
      <c r="G49" s="28"/>
      <c r="H49" s="28"/>
      <c r="I49" s="28"/>
      <c r="J49" s="28"/>
      <c r="K49" s="28"/>
      <c r="L49" s="28"/>
      <c r="M49" s="28"/>
      <c r="N49" s="28"/>
      <c r="O49" s="28"/>
    </row>
    <row r="50" spans="1:15" ht="15.75" customHeight="1" x14ac:dyDescent="0.25">
      <c r="A50" s="318"/>
      <c r="B50" s="318"/>
      <c r="C50" s="328"/>
      <c r="D50" s="328"/>
      <c r="E50" s="28"/>
      <c r="F50" s="28"/>
      <c r="G50" s="28"/>
      <c r="H50" s="28"/>
      <c r="I50" s="28"/>
      <c r="J50" s="28"/>
      <c r="K50" s="28"/>
      <c r="L50" s="28"/>
      <c r="M50" s="28"/>
      <c r="N50" s="28"/>
      <c r="O50" s="28"/>
    </row>
    <row r="51" spans="1:15" ht="15.75" customHeight="1" x14ac:dyDescent="0.25">
      <c r="A51" s="318"/>
      <c r="B51" s="318"/>
      <c r="C51" s="328"/>
      <c r="D51" s="328"/>
      <c r="E51" s="28"/>
      <c r="F51" s="28"/>
      <c r="G51" s="28"/>
      <c r="H51" s="28"/>
      <c r="I51" s="28"/>
      <c r="J51" s="28"/>
      <c r="K51" s="28"/>
      <c r="L51" s="28"/>
      <c r="M51" s="28"/>
      <c r="N51" s="28"/>
      <c r="O51" s="28"/>
    </row>
    <row r="52" spans="1:15" ht="15.75" customHeight="1" x14ac:dyDescent="0.25">
      <c r="A52" s="318"/>
      <c r="B52" s="330"/>
      <c r="C52" s="331"/>
      <c r="D52" s="331"/>
    </row>
    <row r="53" spans="1:15" ht="15.75" customHeight="1" x14ac:dyDescent="0.25">
      <c r="A53" s="318"/>
      <c r="B53" s="330"/>
      <c r="C53" s="331"/>
      <c r="D53" s="331"/>
    </row>
    <row r="54" spans="1:15" ht="15.75" customHeight="1" x14ac:dyDescent="0.25">
      <c r="A54" s="318"/>
      <c r="B54" s="330"/>
      <c r="C54" s="331"/>
      <c r="D54" s="331"/>
    </row>
    <row r="55" spans="1:15" ht="15.75" customHeight="1" x14ac:dyDescent="0.25">
      <c r="A55" s="318"/>
      <c r="B55" s="330"/>
      <c r="C55" s="331"/>
      <c r="D55" s="331"/>
    </row>
    <row r="56" spans="1:15" ht="15.75" customHeight="1" x14ac:dyDescent="0.25">
      <c r="A56" s="318"/>
      <c r="B56" s="330"/>
      <c r="C56" s="331"/>
      <c r="D56" s="331"/>
    </row>
    <row r="57" spans="1:15" ht="15.75" customHeight="1" x14ac:dyDescent="0.25">
      <c r="A57" s="318"/>
      <c r="B57" s="330"/>
      <c r="C57" s="331"/>
      <c r="D57" s="331"/>
    </row>
    <row r="58" spans="1:15" ht="15.75" customHeight="1" x14ac:dyDescent="0.25">
      <c r="A58" s="318"/>
      <c r="B58" s="330"/>
      <c r="C58" s="331"/>
      <c r="D58" s="331"/>
    </row>
    <row r="59" spans="1:15" ht="15.75" customHeight="1" x14ac:dyDescent="0.25">
      <c r="A59" s="318"/>
      <c r="B59" s="330"/>
      <c r="C59" s="331"/>
      <c r="D59" s="331"/>
    </row>
    <row r="60" spans="1:15" ht="15.75" customHeight="1" x14ac:dyDescent="0.25">
      <c r="A60" s="318"/>
      <c r="B60" s="330"/>
      <c r="C60" s="331"/>
      <c r="D60" s="331"/>
    </row>
    <row r="61" spans="1:15" ht="15.75" customHeight="1" x14ac:dyDescent="0.25">
      <c r="A61" s="318"/>
      <c r="B61" s="330"/>
      <c r="C61" s="331"/>
      <c r="D61" s="331"/>
    </row>
    <row r="62" spans="1:15" ht="15.75" customHeight="1" x14ac:dyDescent="0.25">
      <c r="A62" s="318"/>
      <c r="B62" s="330"/>
      <c r="C62" s="331"/>
      <c r="D62" s="331"/>
    </row>
    <row r="63" spans="1:15" ht="15.75" customHeight="1" x14ac:dyDescent="0.25">
      <c r="A63" s="318"/>
      <c r="B63" s="330"/>
      <c r="C63" s="331"/>
      <c r="D63" s="331"/>
    </row>
    <row r="64" spans="1:15" ht="15.75" customHeight="1" x14ac:dyDescent="0.25">
      <c r="A64" s="318"/>
      <c r="B64" s="330"/>
      <c r="C64" s="331"/>
      <c r="D64" s="331"/>
    </row>
    <row r="65" spans="1:4" ht="15.75" customHeight="1" x14ac:dyDescent="0.25">
      <c r="A65" s="318"/>
      <c r="B65" s="330"/>
      <c r="C65" s="331"/>
      <c r="D65" s="331"/>
    </row>
    <row r="66" spans="1:4" ht="15.75" customHeight="1" x14ac:dyDescent="0.25">
      <c r="A66" s="318"/>
      <c r="B66" s="330"/>
      <c r="C66" s="331"/>
      <c r="D66" s="331"/>
    </row>
    <row r="67" spans="1:4" ht="15.75" customHeight="1" x14ac:dyDescent="0.25">
      <c r="A67" s="318"/>
      <c r="B67" s="330"/>
      <c r="C67" s="331"/>
      <c r="D67" s="331"/>
    </row>
    <row r="68" spans="1:4" ht="15.75" customHeight="1" x14ac:dyDescent="0.25">
      <c r="A68" s="318"/>
      <c r="B68" s="330"/>
      <c r="C68" s="331"/>
      <c r="D68" s="331"/>
    </row>
    <row r="69" spans="1:4" ht="15.75" customHeight="1" x14ac:dyDescent="0.25">
      <c r="A69" s="318"/>
      <c r="B69" s="330"/>
      <c r="C69" s="331"/>
      <c r="D69" s="331"/>
    </row>
    <row r="70" spans="1:4" ht="15.75" customHeight="1" x14ac:dyDescent="0.25">
      <c r="A70" s="318"/>
      <c r="B70" s="330"/>
      <c r="C70" s="331"/>
      <c r="D70" s="331"/>
    </row>
    <row r="71" spans="1:4" ht="15.75" customHeight="1" x14ac:dyDescent="0.25">
      <c r="A71" s="318"/>
      <c r="B71" s="330"/>
      <c r="C71" s="331"/>
      <c r="D71" s="331"/>
    </row>
    <row r="72" spans="1:4" ht="15.75" customHeight="1" x14ac:dyDescent="0.25">
      <c r="A72" s="318"/>
      <c r="B72" s="330"/>
      <c r="C72" s="331"/>
      <c r="D72" s="331"/>
    </row>
    <row r="73" spans="1:4" ht="15.75" customHeight="1" x14ac:dyDescent="0.25">
      <c r="A73" s="318"/>
      <c r="B73" s="330"/>
      <c r="C73" s="331"/>
      <c r="D73" s="331"/>
    </row>
    <row r="74" spans="1:4" ht="15.75" customHeight="1" x14ac:dyDescent="0.25">
      <c r="A74" s="318"/>
      <c r="B74" s="330"/>
      <c r="C74" s="331"/>
      <c r="D74" s="331"/>
    </row>
    <row r="75" spans="1:4" ht="15.75" customHeight="1" x14ac:dyDescent="0.25">
      <c r="A75" s="318"/>
      <c r="B75" s="330"/>
      <c r="C75" s="331"/>
      <c r="D75" s="331"/>
    </row>
    <row r="76" spans="1:4" ht="15.75" customHeight="1" x14ac:dyDescent="0.25">
      <c r="A76" s="318"/>
      <c r="B76" s="330"/>
      <c r="C76" s="331"/>
      <c r="D76" s="331"/>
    </row>
    <row r="77" spans="1:4" ht="15.75" customHeight="1" x14ac:dyDescent="0.25">
      <c r="A77" s="318"/>
      <c r="B77" s="330"/>
      <c r="C77" s="331"/>
      <c r="D77" s="331"/>
    </row>
    <row r="78" spans="1:4" ht="15.75" customHeight="1" x14ac:dyDescent="0.25">
      <c r="A78" s="318"/>
      <c r="B78" s="330"/>
      <c r="C78" s="331"/>
      <c r="D78" s="331"/>
    </row>
    <row r="79" spans="1:4" ht="15.75" customHeight="1" x14ac:dyDescent="0.25">
      <c r="A79" s="318"/>
      <c r="B79" s="330"/>
      <c r="C79" s="331"/>
      <c r="D79" s="331"/>
    </row>
    <row r="80" spans="1:4" ht="15.75" customHeight="1" x14ac:dyDescent="0.25">
      <c r="A80" s="318"/>
      <c r="B80" s="330"/>
      <c r="C80" s="331"/>
      <c r="D80" s="331"/>
    </row>
    <row r="81" spans="1:4" ht="15.75" customHeight="1" x14ac:dyDescent="0.25">
      <c r="A81" s="318"/>
      <c r="B81" s="330"/>
      <c r="C81" s="331"/>
      <c r="D81" s="331"/>
    </row>
    <row r="82" spans="1:4" ht="15.75" customHeight="1" x14ac:dyDescent="0.25">
      <c r="A82" s="318"/>
      <c r="B82" s="330"/>
      <c r="C82" s="331"/>
      <c r="D82" s="331"/>
    </row>
    <row r="83" spans="1:4" ht="15.75" customHeight="1" x14ac:dyDescent="0.25">
      <c r="A83" s="318"/>
      <c r="B83" s="330"/>
      <c r="C83" s="331"/>
      <c r="D83" s="331"/>
    </row>
    <row r="84" spans="1:4" ht="15.75" customHeight="1" x14ac:dyDescent="0.25">
      <c r="A84" s="318"/>
      <c r="B84" s="330"/>
      <c r="C84" s="331"/>
      <c r="D84" s="331"/>
    </row>
    <row r="85" spans="1:4" ht="15.75" customHeight="1" x14ac:dyDescent="0.25">
      <c r="A85" s="318"/>
      <c r="B85" s="330"/>
      <c r="C85" s="331"/>
      <c r="D85" s="331"/>
    </row>
    <row r="86" spans="1:4" ht="15.75" customHeight="1" x14ac:dyDescent="0.25">
      <c r="A86" s="318"/>
      <c r="B86" s="330"/>
      <c r="C86" s="331"/>
      <c r="D86" s="331"/>
    </row>
    <row r="87" spans="1:4" ht="15.75" customHeight="1" x14ac:dyDescent="0.25">
      <c r="A87" s="318"/>
      <c r="B87" s="330"/>
      <c r="C87" s="331"/>
      <c r="D87" s="331"/>
    </row>
    <row r="88" spans="1:4" ht="15.75" customHeight="1" x14ac:dyDescent="0.25">
      <c r="A88" s="318"/>
      <c r="B88" s="330"/>
      <c r="C88" s="331"/>
      <c r="D88" s="331"/>
    </row>
    <row r="89" spans="1:4" ht="15.75" customHeight="1" x14ac:dyDescent="0.25">
      <c r="A89" s="318"/>
      <c r="B89" s="330"/>
      <c r="C89" s="331"/>
      <c r="D89" s="331"/>
    </row>
    <row r="90" spans="1:4" ht="15.75" customHeight="1" x14ac:dyDescent="0.25">
      <c r="A90" s="318"/>
      <c r="B90" s="330"/>
      <c r="C90" s="331"/>
      <c r="D90" s="331"/>
    </row>
    <row r="91" spans="1:4" ht="15.75" customHeight="1" x14ac:dyDescent="0.25">
      <c r="A91" s="318"/>
      <c r="B91" s="330"/>
      <c r="C91" s="331"/>
      <c r="D91" s="331"/>
    </row>
    <row r="92" spans="1:4" ht="15.75" customHeight="1" x14ac:dyDescent="0.25">
      <c r="A92" s="318"/>
      <c r="B92" s="330"/>
      <c r="C92" s="331"/>
      <c r="D92" s="331"/>
    </row>
    <row r="93" spans="1:4" ht="15.75" customHeight="1" x14ac:dyDescent="0.25">
      <c r="A93" s="318"/>
      <c r="B93" s="330"/>
      <c r="C93" s="331"/>
      <c r="D93" s="331"/>
    </row>
    <row r="94" spans="1:4" ht="15.75" customHeight="1" x14ac:dyDescent="0.25">
      <c r="A94" s="318"/>
      <c r="B94" s="330"/>
      <c r="C94" s="331"/>
      <c r="D94" s="331"/>
    </row>
    <row r="95" spans="1:4" ht="15.75" customHeight="1" x14ac:dyDescent="0.25">
      <c r="A95" s="318"/>
      <c r="B95" s="330"/>
      <c r="C95" s="331"/>
      <c r="D95" s="331"/>
    </row>
    <row r="96" spans="1:4" ht="15.75" customHeight="1" x14ac:dyDescent="0.25">
      <c r="A96" s="318"/>
      <c r="B96" s="330"/>
      <c r="C96" s="331"/>
      <c r="D96" s="331"/>
    </row>
    <row r="97" spans="1:4" ht="15.75" customHeight="1" x14ac:dyDescent="0.25">
      <c r="A97" s="318"/>
      <c r="B97" s="330"/>
      <c r="C97" s="331"/>
      <c r="D97" s="331"/>
    </row>
    <row r="98" spans="1:4" ht="15.75" customHeight="1" x14ac:dyDescent="0.25">
      <c r="A98" s="318"/>
      <c r="B98" s="330"/>
      <c r="C98" s="331"/>
      <c r="D98" s="331"/>
    </row>
    <row r="99" spans="1:4" ht="15.75" customHeight="1" x14ac:dyDescent="0.25">
      <c r="A99" s="318"/>
      <c r="B99" s="330"/>
      <c r="C99" s="331"/>
      <c r="D99" s="331"/>
    </row>
    <row r="100" spans="1:4" ht="15.75" customHeight="1" x14ac:dyDescent="0.25">
      <c r="A100" s="318"/>
      <c r="B100" s="330"/>
      <c r="C100" s="331"/>
      <c r="D100" s="331"/>
    </row>
    <row r="101" spans="1:4" ht="15.75" customHeight="1" x14ac:dyDescent="0.25">
      <c r="A101" s="318"/>
      <c r="B101" s="330"/>
      <c r="C101" s="331"/>
      <c r="D101" s="331"/>
    </row>
    <row r="102" spans="1:4" ht="15.75" customHeight="1" x14ac:dyDescent="0.25">
      <c r="A102" s="318"/>
      <c r="B102" s="330"/>
      <c r="C102" s="331"/>
      <c r="D102" s="331"/>
    </row>
    <row r="103" spans="1:4" ht="15.75" customHeight="1" x14ac:dyDescent="0.25">
      <c r="A103" s="318"/>
      <c r="B103" s="330"/>
      <c r="C103" s="331"/>
      <c r="D103" s="331"/>
    </row>
    <row r="104" spans="1:4" ht="15.75" customHeight="1" x14ac:dyDescent="0.25">
      <c r="A104" s="318"/>
      <c r="B104" s="330"/>
      <c r="C104" s="331"/>
      <c r="D104" s="331"/>
    </row>
    <row r="105" spans="1:4" ht="15.75" customHeight="1" x14ac:dyDescent="0.25">
      <c r="A105" s="318"/>
      <c r="B105" s="330"/>
      <c r="C105" s="331"/>
      <c r="D105" s="331"/>
    </row>
    <row r="106" spans="1:4" ht="15.75" customHeight="1" x14ac:dyDescent="0.25">
      <c r="A106" s="318"/>
      <c r="B106" s="330"/>
      <c r="C106" s="331"/>
      <c r="D106" s="331"/>
    </row>
    <row r="107" spans="1:4" ht="15.75" customHeight="1" x14ac:dyDescent="0.25">
      <c r="A107" s="318"/>
      <c r="B107" s="330"/>
      <c r="C107" s="331"/>
      <c r="D107" s="331"/>
    </row>
    <row r="108" spans="1:4" ht="15.75" customHeight="1" x14ac:dyDescent="0.25">
      <c r="A108" s="318"/>
      <c r="B108" s="330"/>
      <c r="C108" s="331"/>
      <c r="D108" s="331"/>
    </row>
    <row r="109" spans="1:4" ht="15.75" customHeight="1" x14ac:dyDescent="0.25">
      <c r="A109" s="318"/>
      <c r="B109" s="330"/>
      <c r="C109" s="331"/>
      <c r="D109" s="331"/>
    </row>
    <row r="110" spans="1:4" ht="15.75" customHeight="1" x14ac:dyDescent="0.25">
      <c r="A110" s="318"/>
      <c r="B110" s="330"/>
      <c r="C110" s="331"/>
      <c r="D110" s="331"/>
    </row>
    <row r="111" spans="1:4" ht="15.75" customHeight="1" x14ac:dyDescent="0.25">
      <c r="A111" s="318"/>
      <c r="B111" s="330"/>
      <c r="C111" s="331"/>
      <c r="D111" s="331"/>
    </row>
    <row r="112" spans="1:4" ht="15.75" customHeight="1" x14ac:dyDescent="0.25">
      <c r="A112" s="318"/>
      <c r="B112" s="330"/>
      <c r="C112" s="331"/>
      <c r="D112" s="331"/>
    </row>
    <row r="113" spans="1:4" ht="15.75" customHeight="1" x14ac:dyDescent="0.25">
      <c r="A113" s="318"/>
      <c r="B113" s="330"/>
      <c r="C113" s="331"/>
      <c r="D113" s="331"/>
    </row>
    <row r="114" spans="1:4" ht="15.75" customHeight="1" x14ac:dyDescent="0.25">
      <c r="A114" s="318"/>
      <c r="B114" s="330"/>
      <c r="C114" s="331"/>
      <c r="D114" s="331"/>
    </row>
    <row r="115" spans="1:4" ht="15.75" customHeight="1" x14ac:dyDescent="0.25">
      <c r="A115" s="318"/>
      <c r="B115" s="330"/>
      <c r="C115" s="331"/>
      <c r="D115" s="331"/>
    </row>
    <row r="116" spans="1:4" ht="15.75" customHeight="1" x14ac:dyDescent="0.25">
      <c r="A116" s="318"/>
      <c r="B116" s="330"/>
      <c r="C116" s="331"/>
      <c r="D116" s="331"/>
    </row>
    <row r="117" spans="1:4" ht="15.75" customHeight="1" x14ac:dyDescent="0.25">
      <c r="A117" s="318"/>
      <c r="B117" s="330"/>
      <c r="C117" s="331"/>
      <c r="D117" s="331"/>
    </row>
    <row r="118" spans="1:4" ht="15.75" customHeight="1" x14ac:dyDescent="0.25">
      <c r="A118" s="318"/>
      <c r="B118" s="330"/>
      <c r="C118" s="331"/>
      <c r="D118" s="331"/>
    </row>
    <row r="119" spans="1:4" ht="15.75" customHeight="1" x14ac:dyDescent="0.25">
      <c r="A119" s="318"/>
      <c r="B119" s="330"/>
      <c r="C119" s="331"/>
      <c r="D119" s="331"/>
    </row>
    <row r="120" spans="1:4" ht="15.75" customHeight="1" x14ac:dyDescent="0.25">
      <c r="A120" s="318"/>
      <c r="B120" s="330"/>
      <c r="C120" s="331"/>
      <c r="D120" s="331"/>
    </row>
    <row r="121" spans="1:4" ht="15.75" customHeight="1" x14ac:dyDescent="0.25">
      <c r="A121" s="318"/>
      <c r="B121" s="330"/>
      <c r="C121" s="331"/>
      <c r="D121" s="331"/>
    </row>
    <row r="122" spans="1:4" ht="15.75" customHeight="1" x14ac:dyDescent="0.25">
      <c r="A122" s="318"/>
      <c r="B122" s="330"/>
      <c r="C122" s="331"/>
      <c r="D122" s="331"/>
    </row>
    <row r="123" spans="1:4" ht="15.75" customHeight="1" x14ac:dyDescent="0.25">
      <c r="A123" s="318"/>
      <c r="B123" s="330"/>
      <c r="C123" s="331"/>
      <c r="D123" s="331"/>
    </row>
    <row r="124" spans="1:4" ht="15.75" customHeight="1" x14ac:dyDescent="0.25">
      <c r="A124" s="318"/>
      <c r="B124" s="330"/>
      <c r="C124" s="331"/>
      <c r="D124" s="331"/>
    </row>
    <row r="125" spans="1:4" ht="15.75" customHeight="1" x14ac:dyDescent="0.25">
      <c r="A125" s="318"/>
      <c r="B125" s="330"/>
      <c r="C125" s="331"/>
      <c r="D125" s="331"/>
    </row>
    <row r="126" spans="1:4" ht="15.75" customHeight="1" x14ac:dyDescent="0.25">
      <c r="A126" s="318"/>
      <c r="B126" s="330"/>
      <c r="C126" s="331"/>
      <c r="D126" s="331"/>
    </row>
    <row r="127" spans="1:4" ht="15.75" customHeight="1" x14ac:dyDescent="0.25">
      <c r="A127" s="318"/>
      <c r="B127" s="330"/>
      <c r="C127" s="331"/>
      <c r="D127" s="331"/>
    </row>
    <row r="128" spans="1:4" ht="15.75" customHeight="1" x14ac:dyDescent="0.25">
      <c r="A128" s="318"/>
      <c r="B128" s="330"/>
      <c r="C128" s="331"/>
      <c r="D128" s="331"/>
    </row>
    <row r="129" spans="1:4" ht="15.75" customHeight="1" x14ac:dyDescent="0.25">
      <c r="A129" s="318"/>
      <c r="B129" s="330"/>
      <c r="C129" s="331"/>
      <c r="D129" s="331"/>
    </row>
    <row r="130" spans="1:4" ht="15.75" customHeight="1" x14ac:dyDescent="0.25">
      <c r="A130" s="318"/>
      <c r="B130" s="330"/>
      <c r="C130" s="331"/>
      <c r="D130" s="331"/>
    </row>
    <row r="131" spans="1:4" ht="15.75" customHeight="1" x14ac:dyDescent="0.25">
      <c r="A131" s="318"/>
      <c r="B131" s="330"/>
      <c r="C131" s="331"/>
      <c r="D131" s="331"/>
    </row>
    <row r="132" spans="1:4" ht="15.75" customHeight="1" x14ac:dyDescent="0.25">
      <c r="A132" s="318"/>
      <c r="B132" s="330"/>
      <c r="C132" s="331"/>
      <c r="D132" s="331"/>
    </row>
    <row r="133" spans="1:4" ht="15.75" customHeight="1" x14ac:dyDescent="0.25">
      <c r="A133" s="318"/>
      <c r="B133" s="330"/>
      <c r="C133" s="331"/>
      <c r="D133" s="331"/>
    </row>
    <row r="134" spans="1:4" ht="15.75" customHeight="1" x14ac:dyDescent="0.25">
      <c r="A134" s="318"/>
      <c r="B134" s="330"/>
      <c r="C134" s="331"/>
      <c r="D134" s="331"/>
    </row>
    <row r="135" spans="1:4" ht="15.75" customHeight="1" x14ac:dyDescent="0.25">
      <c r="A135" s="318"/>
      <c r="B135" s="330"/>
      <c r="C135" s="331"/>
      <c r="D135" s="331"/>
    </row>
    <row r="136" spans="1:4" ht="15.75" customHeight="1" x14ac:dyDescent="0.25">
      <c r="A136" s="318"/>
      <c r="B136" s="330"/>
      <c r="C136" s="331"/>
      <c r="D136" s="331"/>
    </row>
    <row r="137" spans="1:4" ht="15.75" customHeight="1" x14ac:dyDescent="0.25">
      <c r="A137" s="318"/>
      <c r="B137" s="330"/>
      <c r="C137" s="331"/>
      <c r="D137" s="331"/>
    </row>
    <row r="138" spans="1:4" ht="15.75" customHeight="1" x14ac:dyDescent="0.25">
      <c r="A138" s="318"/>
      <c r="B138" s="330"/>
      <c r="C138" s="331"/>
      <c r="D138" s="331"/>
    </row>
    <row r="139" spans="1:4" ht="15.75" customHeight="1" x14ac:dyDescent="0.25">
      <c r="A139" s="318"/>
      <c r="B139" s="330"/>
      <c r="C139" s="331"/>
      <c r="D139" s="331"/>
    </row>
    <row r="140" spans="1:4" ht="15.75" customHeight="1" x14ac:dyDescent="0.25">
      <c r="A140" s="318"/>
      <c r="B140" s="330"/>
      <c r="C140" s="331"/>
      <c r="D140" s="331"/>
    </row>
    <row r="141" spans="1:4" ht="15.75" customHeight="1" x14ac:dyDescent="0.25">
      <c r="A141" s="318"/>
      <c r="B141" s="330"/>
      <c r="C141" s="331"/>
      <c r="D141" s="331"/>
    </row>
    <row r="142" spans="1:4" ht="15.75" customHeight="1" x14ac:dyDescent="0.25">
      <c r="A142" s="318"/>
      <c r="B142" s="330"/>
      <c r="C142" s="331"/>
      <c r="D142" s="331"/>
    </row>
    <row r="143" spans="1:4" ht="15.75" customHeight="1" x14ac:dyDescent="0.25">
      <c r="A143" s="318"/>
      <c r="B143" s="330"/>
      <c r="C143" s="331"/>
      <c r="D143" s="331"/>
    </row>
    <row r="144" spans="1:4" ht="15.75" customHeight="1" x14ac:dyDescent="0.25">
      <c r="A144" s="318"/>
      <c r="B144" s="330"/>
      <c r="C144" s="331"/>
      <c r="D144" s="331"/>
    </row>
    <row r="145" spans="1:4" ht="15.75" customHeight="1" x14ac:dyDescent="0.25">
      <c r="A145" s="318"/>
      <c r="B145" s="330"/>
      <c r="C145" s="331"/>
      <c r="D145" s="331"/>
    </row>
    <row r="146" spans="1:4" ht="15.75" customHeight="1" x14ac:dyDescent="0.25">
      <c r="A146" s="318"/>
      <c r="B146" s="330"/>
      <c r="C146" s="331"/>
      <c r="D146" s="331"/>
    </row>
    <row r="147" spans="1:4" ht="15.75" customHeight="1" x14ac:dyDescent="0.25">
      <c r="A147" s="318"/>
      <c r="B147" s="330"/>
      <c r="C147" s="331"/>
      <c r="D147" s="331"/>
    </row>
    <row r="148" spans="1:4" ht="15.75" customHeight="1" x14ac:dyDescent="0.25">
      <c r="A148" s="318"/>
      <c r="B148" s="330"/>
      <c r="C148" s="331"/>
      <c r="D148" s="331"/>
    </row>
    <row r="149" spans="1:4" ht="15.75" customHeight="1" x14ac:dyDescent="0.25">
      <c r="A149" s="318"/>
      <c r="B149" s="330"/>
      <c r="C149" s="331"/>
      <c r="D149" s="331"/>
    </row>
    <row r="150" spans="1:4" ht="15.75" customHeight="1" x14ac:dyDescent="0.25">
      <c r="A150" s="318"/>
      <c r="B150" s="330"/>
      <c r="C150" s="331"/>
      <c r="D150" s="331"/>
    </row>
    <row r="151" spans="1:4" ht="15.75" customHeight="1" x14ac:dyDescent="0.25">
      <c r="A151" s="318"/>
      <c r="B151" s="330"/>
      <c r="C151" s="331"/>
      <c r="D151" s="331"/>
    </row>
    <row r="152" spans="1:4" ht="15.75" customHeight="1" x14ac:dyDescent="0.25">
      <c r="A152" s="318"/>
      <c r="B152" s="330"/>
      <c r="C152" s="331"/>
      <c r="D152" s="331"/>
    </row>
    <row r="153" spans="1:4" ht="15.75" customHeight="1" x14ac:dyDescent="0.25">
      <c r="A153" s="318"/>
      <c r="B153" s="330"/>
      <c r="C153" s="331"/>
      <c r="D153" s="331"/>
    </row>
    <row r="154" spans="1:4" ht="15.75" customHeight="1" x14ac:dyDescent="0.25">
      <c r="A154" s="318"/>
      <c r="B154" s="330"/>
      <c r="C154" s="331"/>
      <c r="D154" s="331"/>
    </row>
    <row r="155" spans="1:4" ht="15.75" customHeight="1" x14ac:dyDescent="0.25">
      <c r="A155" s="318"/>
      <c r="B155" s="330"/>
      <c r="C155" s="331"/>
      <c r="D155" s="331"/>
    </row>
    <row r="156" spans="1:4" ht="15.75" customHeight="1" x14ac:dyDescent="0.25">
      <c r="A156" s="318"/>
      <c r="B156" s="330"/>
      <c r="C156" s="331"/>
      <c r="D156" s="331"/>
    </row>
    <row r="157" spans="1:4" ht="15.75" customHeight="1" x14ac:dyDescent="0.25">
      <c r="A157" s="318"/>
      <c r="B157" s="330"/>
      <c r="C157" s="331"/>
      <c r="D157" s="331"/>
    </row>
    <row r="158" spans="1:4" ht="15.75" customHeight="1" x14ac:dyDescent="0.25">
      <c r="A158" s="318"/>
      <c r="B158" s="330"/>
      <c r="C158" s="331"/>
      <c r="D158" s="331"/>
    </row>
    <row r="159" spans="1:4" ht="15.75" customHeight="1" x14ac:dyDescent="0.25">
      <c r="A159" s="318"/>
      <c r="B159" s="330"/>
      <c r="C159" s="331"/>
      <c r="D159" s="331"/>
    </row>
    <row r="160" spans="1:4" ht="15.75" customHeight="1" x14ac:dyDescent="0.25">
      <c r="A160" s="318"/>
      <c r="B160" s="330"/>
      <c r="C160" s="331"/>
      <c r="D160" s="331"/>
    </row>
    <row r="161" spans="1:4" ht="15.75" customHeight="1" x14ac:dyDescent="0.25">
      <c r="A161" s="318"/>
      <c r="B161" s="330"/>
      <c r="C161" s="331"/>
      <c r="D161" s="331"/>
    </row>
    <row r="162" spans="1:4" ht="15.75" customHeight="1" x14ac:dyDescent="0.25">
      <c r="A162" s="318"/>
      <c r="B162" s="330"/>
      <c r="C162" s="331"/>
      <c r="D162" s="331"/>
    </row>
    <row r="163" spans="1:4" ht="15.75" customHeight="1" x14ac:dyDescent="0.25">
      <c r="A163" s="318"/>
      <c r="B163" s="330"/>
      <c r="C163" s="331"/>
      <c r="D163" s="331"/>
    </row>
    <row r="164" spans="1:4" ht="15.75" customHeight="1" x14ac:dyDescent="0.25">
      <c r="A164" s="318"/>
      <c r="B164" s="330"/>
      <c r="C164" s="331"/>
      <c r="D164" s="331"/>
    </row>
    <row r="165" spans="1:4" ht="15.75" customHeight="1" x14ac:dyDescent="0.25">
      <c r="A165" s="318"/>
      <c r="B165" s="330"/>
      <c r="C165" s="331"/>
      <c r="D165" s="331"/>
    </row>
    <row r="166" spans="1:4" ht="15.75" customHeight="1" x14ac:dyDescent="0.25">
      <c r="A166" s="318"/>
      <c r="B166" s="330"/>
      <c r="C166" s="331"/>
      <c r="D166" s="331"/>
    </row>
    <row r="167" spans="1:4" ht="15.75" customHeight="1" x14ac:dyDescent="0.25">
      <c r="A167" s="318"/>
      <c r="B167" s="330"/>
      <c r="C167" s="331"/>
      <c r="D167" s="331"/>
    </row>
    <row r="168" spans="1:4" ht="15.75" customHeight="1" x14ac:dyDescent="0.25">
      <c r="A168" s="318"/>
      <c r="B168" s="330"/>
      <c r="C168" s="331"/>
      <c r="D168" s="331"/>
    </row>
    <row r="169" spans="1:4" ht="15.75" customHeight="1" x14ac:dyDescent="0.25">
      <c r="A169" s="318"/>
      <c r="B169" s="330"/>
      <c r="C169" s="331"/>
      <c r="D169" s="331"/>
    </row>
    <row r="170" spans="1:4" ht="15.75" customHeight="1" x14ac:dyDescent="0.25">
      <c r="A170" s="318"/>
      <c r="B170" s="330"/>
      <c r="C170" s="331"/>
      <c r="D170" s="331"/>
    </row>
    <row r="171" spans="1:4" ht="15.75" customHeight="1" x14ac:dyDescent="0.25">
      <c r="A171" s="318"/>
      <c r="B171" s="330"/>
      <c r="C171" s="331"/>
      <c r="D171" s="331"/>
    </row>
    <row r="172" spans="1:4" ht="15.75" customHeight="1" x14ac:dyDescent="0.25">
      <c r="A172" s="318"/>
      <c r="B172" s="330"/>
      <c r="C172" s="331"/>
      <c r="D172" s="331"/>
    </row>
    <row r="173" spans="1:4" ht="15.75" customHeight="1" x14ac:dyDescent="0.25">
      <c r="A173" s="318"/>
      <c r="B173" s="330"/>
      <c r="C173" s="331"/>
      <c r="D173" s="331"/>
    </row>
    <row r="174" spans="1:4" ht="15.75" customHeight="1" x14ac:dyDescent="0.25">
      <c r="A174" s="318"/>
      <c r="B174" s="330"/>
      <c r="C174" s="331"/>
      <c r="D174" s="331"/>
    </row>
    <row r="175" spans="1:4" ht="15.75" customHeight="1" x14ac:dyDescent="0.25">
      <c r="A175" s="318"/>
      <c r="B175" s="330"/>
      <c r="C175" s="331"/>
      <c r="D175" s="331"/>
    </row>
    <row r="176" spans="1:4" ht="15.75" customHeight="1" x14ac:dyDescent="0.25">
      <c r="A176" s="318"/>
      <c r="B176" s="330"/>
      <c r="C176" s="331"/>
      <c r="D176" s="331"/>
    </row>
    <row r="177" spans="1:4" ht="15.75" customHeight="1" x14ac:dyDescent="0.25">
      <c r="A177" s="318"/>
      <c r="B177" s="330"/>
      <c r="C177" s="331"/>
      <c r="D177" s="331"/>
    </row>
    <row r="178" spans="1:4" ht="15.75" customHeight="1" x14ac:dyDescent="0.25">
      <c r="A178" s="318"/>
      <c r="B178" s="330"/>
      <c r="C178" s="331"/>
      <c r="D178" s="331"/>
    </row>
    <row r="179" spans="1:4" ht="15.75" customHeight="1" x14ac:dyDescent="0.25">
      <c r="A179" s="318"/>
      <c r="B179" s="330"/>
      <c r="C179" s="331"/>
      <c r="D179" s="331"/>
    </row>
    <row r="180" spans="1:4" ht="15.75" customHeight="1" x14ac:dyDescent="0.25">
      <c r="A180" s="318"/>
      <c r="B180" s="330"/>
      <c r="C180" s="331"/>
      <c r="D180" s="331"/>
    </row>
    <row r="181" spans="1:4" ht="15.75" customHeight="1" x14ac:dyDescent="0.25">
      <c r="A181" s="318"/>
      <c r="B181" s="330"/>
      <c r="C181" s="331"/>
      <c r="D181" s="331"/>
    </row>
    <row r="182" spans="1:4" ht="15.75" customHeight="1" x14ac:dyDescent="0.25">
      <c r="A182" s="318"/>
      <c r="B182" s="330"/>
      <c r="C182" s="331"/>
      <c r="D182" s="331"/>
    </row>
    <row r="183" spans="1:4" ht="15.75" customHeight="1" x14ac:dyDescent="0.25">
      <c r="A183" s="318"/>
      <c r="B183" s="330"/>
      <c r="C183" s="331"/>
      <c r="D183" s="331"/>
    </row>
    <row r="184" spans="1:4" ht="15.75" customHeight="1" x14ac:dyDescent="0.25">
      <c r="A184" s="318"/>
      <c r="B184" s="330"/>
      <c r="C184" s="331"/>
      <c r="D184" s="331"/>
    </row>
    <row r="185" spans="1:4" ht="15.75" customHeight="1" x14ac:dyDescent="0.25">
      <c r="A185" s="318"/>
      <c r="B185" s="330"/>
      <c r="C185" s="331"/>
      <c r="D185" s="331"/>
    </row>
    <row r="186" spans="1:4" ht="15.75" customHeight="1" x14ac:dyDescent="0.25">
      <c r="A186" s="318"/>
      <c r="B186" s="330"/>
      <c r="C186" s="331"/>
      <c r="D186" s="331"/>
    </row>
    <row r="187" spans="1:4" ht="15.75" customHeight="1" x14ac:dyDescent="0.25">
      <c r="A187" s="318"/>
      <c r="B187" s="330"/>
      <c r="C187" s="331"/>
      <c r="D187" s="331"/>
    </row>
    <row r="188" spans="1:4" ht="15.75" customHeight="1" x14ac:dyDescent="0.25">
      <c r="A188" s="318"/>
      <c r="B188" s="330"/>
      <c r="C188" s="331"/>
      <c r="D188" s="331"/>
    </row>
    <row r="189" spans="1:4" ht="15.75" customHeight="1" x14ac:dyDescent="0.25">
      <c r="A189" s="318"/>
      <c r="B189" s="330"/>
      <c r="C189" s="331"/>
      <c r="D189" s="331"/>
    </row>
    <row r="190" spans="1:4" ht="15.75" customHeight="1" x14ac:dyDescent="0.25">
      <c r="A190" s="318"/>
      <c r="B190" s="330"/>
      <c r="C190" s="331"/>
      <c r="D190" s="331"/>
    </row>
    <row r="191" spans="1:4" ht="15.75" customHeight="1" x14ac:dyDescent="0.25">
      <c r="A191" s="318"/>
      <c r="B191" s="330"/>
      <c r="C191" s="331"/>
      <c r="D191" s="331"/>
    </row>
    <row r="192" spans="1:4" ht="15.75" customHeight="1" x14ac:dyDescent="0.25">
      <c r="A192" s="318"/>
      <c r="B192" s="330"/>
      <c r="C192" s="331"/>
      <c r="D192" s="331"/>
    </row>
    <row r="193" spans="1:4" ht="15.75" customHeight="1" x14ac:dyDescent="0.25">
      <c r="A193" s="318"/>
      <c r="B193" s="330"/>
      <c r="C193" s="331"/>
      <c r="D193" s="331"/>
    </row>
    <row r="194" spans="1:4" ht="15.75" customHeight="1" x14ac:dyDescent="0.25">
      <c r="A194" s="318"/>
      <c r="B194" s="330"/>
      <c r="C194" s="331"/>
      <c r="D194" s="331"/>
    </row>
    <row r="195" spans="1:4" ht="15.75" customHeight="1" x14ac:dyDescent="0.25">
      <c r="A195" s="318"/>
      <c r="B195" s="330"/>
      <c r="C195" s="331"/>
      <c r="D195" s="331"/>
    </row>
    <row r="196" spans="1:4" ht="15.75" customHeight="1" x14ac:dyDescent="0.25">
      <c r="A196" s="318"/>
      <c r="B196" s="330"/>
      <c r="C196" s="331"/>
      <c r="D196" s="331"/>
    </row>
    <row r="197" spans="1:4" ht="15.75" customHeight="1" x14ac:dyDescent="0.25">
      <c r="A197" s="318"/>
      <c r="B197" s="330"/>
      <c r="C197" s="331"/>
      <c r="D197" s="331"/>
    </row>
    <row r="198" spans="1:4" ht="15.75" customHeight="1" x14ac:dyDescent="0.25">
      <c r="A198" s="318"/>
      <c r="B198" s="330"/>
      <c r="C198" s="331"/>
      <c r="D198" s="331"/>
    </row>
    <row r="199" spans="1:4" ht="15.75" customHeight="1" x14ac:dyDescent="0.25">
      <c r="A199" s="318"/>
      <c r="B199" s="330"/>
      <c r="C199" s="331"/>
      <c r="D199" s="331"/>
    </row>
    <row r="200" spans="1:4" ht="15.75" customHeight="1" x14ac:dyDescent="0.25">
      <c r="A200" s="318"/>
      <c r="B200" s="330"/>
      <c r="C200" s="331"/>
      <c r="D200" s="331"/>
    </row>
    <row r="201" spans="1:4" ht="15.75" customHeight="1" x14ac:dyDescent="0.25">
      <c r="A201" s="318"/>
      <c r="B201" s="330"/>
      <c r="C201" s="331"/>
      <c r="D201" s="331"/>
    </row>
    <row r="202" spans="1:4" ht="15.75" customHeight="1" x14ac:dyDescent="0.25">
      <c r="A202" s="318"/>
      <c r="B202" s="330"/>
      <c r="C202" s="331"/>
      <c r="D202" s="331"/>
    </row>
    <row r="203" spans="1:4" ht="15.75" customHeight="1" x14ac:dyDescent="0.25">
      <c r="A203" s="318"/>
      <c r="B203" s="330"/>
      <c r="C203" s="331"/>
      <c r="D203" s="331"/>
    </row>
    <row r="204" spans="1:4" ht="15.75" customHeight="1" x14ac:dyDescent="0.25">
      <c r="A204" s="318"/>
      <c r="B204" s="330"/>
      <c r="C204" s="331"/>
      <c r="D204" s="331"/>
    </row>
    <row r="205" spans="1:4" ht="15.75" customHeight="1" x14ac:dyDescent="0.25">
      <c r="A205" s="318"/>
      <c r="B205" s="330"/>
      <c r="C205" s="331"/>
      <c r="D205" s="331"/>
    </row>
    <row r="206" spans="1:4" ht="15.75" customHeight="1" x14ac:dyDescent="0.25">
      <c r="A206" s="318"/>
      <c r="B206" s="330"/>
      <c r="C206" s="331"/>
      <c r="D206" s="331"/>
    </row>
    <row r="207" spans="1:4" ht="15.75" customHeight="1" x14ac:dyDescent="0.25">
      <c r="A207" s="318"/>
      <c r="B207" s="330"/>
      <c r="C207" s="331"/>
      <c r="D207" s="331"/>
    </row>
    <row r="208" spans="1:4" ht="15.75" customHeight="1" x14ac:dyDescent="0.25">
      <c r="A208" s="28"/>
      <c r="B208" s="330"/>
      <c r="C208" s="330"/>
      <c r="D208" s="330"/>
    </row>
    <row r="209" spans="1:8" ht="15.75" customHeight="1" x14ac:dyDescent="0.25">
      <c r="A209" s="28"/>
      <c r="B209" s="332" t="s">
        <v>577</v>
      </c>
      <c r="C209" s="332" t="s">
        <v>578</v>
      </c>
      <c r="D209" s="3" t="s">
        <v>577</v>
      </c>
      <c r="E209" s="3" t="s">
        <v>578</v>
      </c>
    </row>
    <row r="210" spans="1:8" ht="15.75" customHeight="1" x14ac:dyDescent="0.35">
      <c r="A210" s="28"/>
      <c r="B210" s="333" t="s">
        <v>579</v>
      </c>
      <c r="C210" s="333" t="s">
        <v>580</v>
      </c>
      <c r="D210" s="3" t="s">
        <v>579</v>
      </c>
      <c r="F210" s="3" t="str">
        <f t="shared" ref="F210:F221" si="0">IF(NOT(ISBLANK(D210)),D210,IF(NOT(ISBLANK(E210)),"     "&amp;E210,FALSE))</f>
        <v>Afectación Económica o presupuestal</v>
      </c>
      <c r="G210" s="3" t="s">
        <v>579</v>
      </c>
      <c r="H210" s="3" t="str">
        <f ca="1">IF(NOT(ISERROR(MATCH(G210,ANCHORARRAY(B221),0))),F223&amp;"Por favor no seleccionar los criterios de impacto",G210)</f>
        <v>Afectación Económica o presupuestal</v>
      </c>
    </row>
    <row r="211" spans="1:8" ht="15.75" customHeight="1" x14ac:dyDescent="0.35">
      <c r="A211" s="28"/>
      <c r="B211" s="333" t="s">
        <v>579</v>
      </c>
      <c r="C211" s="333" t="s">
        <v>554</v>
      </c>
      <c r="E211" s="3" t="s">
        <v>580</v>
      </c>
      <c r="F211" s="3" t="str">
        <f t="shared" si="0"/>
        <v xml:space="preserve">     Afectación menor a 10 SMLMV .</v>
      </c>
    </row>
    <row r="212" spans="1:8" ht="15.75" customHeight="1" x14ac:dyDescent="0.35">
      <c r="A212" s="28"/>
      <c r="B212" s="333" t="s">
        <v>579</v>
      </c>
      <c r="C212" s="333" t="s">
        <v>557</v>
      </c>
      <c r="E212" s="3" t="s">
        <v>554</v>
      </c>
      <c r="F212" s="3" t="str">
        <f t="shared" si="0"/>
        <v xml:space="preserve">     Entre 10 y 50 SMLMV </v>
      </c>
    </row>
    <row r="213" spans="1:8" ht="15.75" customHeight="1" x14ac:dyDescent="0.35">
      <c r="A213" s="28"/>
      <c r="B213" s="333" t="s">
        <v>579</v>
      </c>
      <c r="C213" s="333" t="s">
        <v>560</v>
      </c>
      <c r="E213" s="3" t="s">
        <v>557</v>
      </c>
      <c r="F213" s="3" t="str">
        <f t="shared" si="0"/>
        <v xml:space="preserve">     Entre 50 y 100 SMLMV </v>
      </c>
    </row>
    <row r="214" spans="1:8" ht="15.75" customHeight="1" x14ac:dyDescent="0.35">
      <c r="A214" s="28"/>
      <c r="B214" s="333" t="s">
        <v>579</v>
      </c>
      <c r="C214" s="333" t="s">
        <v>564</v>
      </c>
      <c r="E214" s="3" t="s">
        <v>560</v>
      </c>
      <c r="F214" s="3" t="str">
        <f t="shared" si="0"/>
        <v xml:space="preserve">     Entre 100 y 500 SMLMV </v>
      </c>
    </row>
    <row r="215" spans="1:8" ht="15.75" customHeight="1" x14ac:dyDescent="0.35">
      <c r="A215" s="28"/>
      <c r="B215" s="333" t="s">
        <v>547</v>
      </c>
      <c r="C215" s="333" t="s">
        <v>551</v>
      </c>
      <c r="E215" s="3" t="s">
        <v>564</v>
      </c>
      <c r="F215" s="3" t="str">
        <f t="shared" si="0"/>
        <v xml:space="preserve">     Mayor a 500 SMLMV </v>
      </c>
    </row>
    <row r="216" spans="1:8" ht="15.75" customHeight="1" x14ac:dyDescent="0.35">
      <c r="A216" s="28"/>
      <c r="B216" s="333" t="s">
        <v>547</v>
      </c>
      <c r="C216" s="333" t="s">
        <v>555</v>
      </c>
      <c r="D216" s="3" t="s">
        <v>547</v>
      </c>
      <c r="F216" s="3" t="str">
        <f t="shared" si="0"/>
        <v>Pérdida Reputacional</v>
      </c>
    </row>
    <row r="217" spans="1:8" ht="15.75" customHeight="1" x14ac:dyDescent="0.35">
      <c r="A217" s="28"/>
      <c r="B217" s="333" t="s">
        <v>547</v>
      </c>
      <c r="C217" s="333" t="s">
        <v>558</v>
      </c>
      <c r="E217" s="3" t="s">
        <v>551</v>
      </c>
      <c r="F217" s="3" t="str">
        <f t="shared" si="0"/>
        <v xml:space="preserve">     El riesgo afecta la imagen de alguna área de la organización</v>
      </c>
    </row>
    <row r="218" spans="1:8" ht="15.75" customHeight="1" x14ac:dyDescent="0.35">
      <c r="A218" s="28"/>
      <c r="B218" s="333" t="s">
        <v>547</v>
      </c>
      <c r="C218" s="333" t="s">
        <v>561</v>
      </c>
      <c r="E218" s="3" t="s">
        <v>555</v>
      </c>
      <c r="F218" s="3" t="str">
        <f t="shared" si="0"/>
        <v xml:space="preserve">     El riesgo afecta la imagen de la entidad internamente, de conocimiento general, nivel interno, de junta dircetiva y accionistas y/o de provedores</v>
      </c>
    </row>
    <row r="219" spans="1:8" ht="15.75" customHeight="1" x14ac:dyDescent="0.35">
      <c r="A219" s="28"/>
      <c r="B219" s="333" t="s">
        <v>547</v>
      </c>
      <c r="C219" s="333" t="s">
        <v>565</v>
      </c>
      <c r="E219" s="3" t="s">
        <v>558</v>
      </c>
      <c r="F219" s="3" t="str">
        <f t="shared" si="0"/>
        <v xml:space="preserve">     El riesgo afecta la imagen de la entidad con algunos usuarios de relevancia frente al logro de los objetivos</v>
      </c>
    </row>
    <row r="220" spans="1:8" ht="15.75" customHeight="1" x14ac:dyDescent="0.25">
      <c r="A220" s="28"/>
      <c r="B220" s="334"/>
      <c r="C220" s="334"/>
      <c r="E220" s="3" t="s">
        <v>561</v>
      </c>
      <c r="F220" s="3" t="str">
        <f t="shared" si="0"/>
        <v xml:space="preserve">     El riesgo afecta la imagen de de la entidad con efecto publicitario sostenido a nivel de sector administrativo, nivel departamental o municipal</v>
      </c>
    </row>
    <row r="221" spans="1:8" ht="15.75" customHeight="1" x14ac:dyDescent="0.25">
      <c r="A221" s="28"/>
      <c r="B221" s="334" t="str">
        <f ca="1">IFERROR(__xludf.DUMMYFUNCTION("ARRAY_CONSTRAIN(ARRAYFORMULA(UNIQUE('Tabla Impacto'!$B$209:$B$219)), 3, 1)"),"Criterios")</f>
        <v>Criterios</v>
      </c>
      <c r="C221" s="334"/>
      <c r="E221" s="3" t="s">
        <v>565</v>
      </c>
      <c r="F221" s="3" t="str">
        <f t="shared" si="0"/>
        <v xml:space="preserve">     El riesgo afecta la imagen de la entidad a nivel nacional, con efecto publicitarios sostenible a nivel país</v>
      </c>
    </row>
    <row r="222" spans="1:8" ht="15.75" customHeight="1" x14ac:dyDescent="0.25">
      <c r="A222" s="28"/>
      <c r="B222" s="334" t="str">
        <f ca="1">IFERROR(__xludf.DUMMYFUNCTION("""COMPUTED_VALUE"""),"Afectación Económica o presupuestal")</f>
        <v>Afectación Económica o presupuestal</v>
      </c>
      <c r="C222" s="334"/>
    </row>
    <row r="223" spans="1:8" ht="15.75" customHeight="1" x14ac:dyDescent="0.25">
      <c r="B223" s="334" t="str">
        <f ca="1">IFERROR(__xludf.DUMMYFUNCTION("""COMPUTED_VALUE"""),"Pérdida Reputacional")</f>
        <v>Pérdida Reputacional</v>
      </c>
      <c r="C223" s="334"/>
      <c r="F223" s="335" t="s">
        <v>581</v>
      </c>
    </row>
    <row r="224" spans="1:8" ht="15.75" customHeight="1" x14ac:dyDescent="0.25">
      <c r="B224" s="3"/>
      <c r="C224" s="3"/>
      <c r="F224" s="335" t="s">
        <v>582</v>
      </c>
    </row>
    <row r="225" spans="2:4" ht="15.75" customHeight="1" x14ac:dyDescent="0.25">
      <c r="B225" s="3"/>
      <c r="C225" s="3"/>
    </row>
    <row r="226" spans="2:4" ht="15.75" customHeight="1" x14ac:dyDescent="0.25">
      <c r="B226" s="3"/>
      <c r="C226" s="3"/>
    </row>
    <row r="227" spans="2:4" ht="15.75" customHeight="1" x14ac:dyDescent="0.25">
      <c r="B227" s="3"/>
      <c r="C227" s="3"/>
      <c r="D227" s="3"/>
    </row>
    <row r="228" spans="2:4" ht="15.75" customHeight="1" x14ac:dyDescent="0.25">
      <c r="B228" s="3"/>
      <c r="C228" s="3"/>
      <c r="D228" s="3"/>
    </row>
    <row r="229" spans="2:4" ht="15.75" customHeight="1" x14ac:dyDescent="0.25">
      <c r="B229" s="3"/>
      <c r="C229" s="3"/>
      <c r="D229" s="3"/>
    </row>
    <row r="230" spans="2:4" ht="15.75" customHeight="1" x14ac:dyDescent="0.25">
      <c r="B230" s="3"/>
      <c r="C230" s="3"/>
      <c r="D230" s="3"/>
    </row>
    <row r="231" spans="2:4" ht="15.75" customHeight="1" x14ac:dyDescent="0.25">
      <c r="B231" s="3"/>
      <c r="C231" s="3"/>
      <c r="D231" s="3"/>
    </row>
    <row r="232" spans="2:4" ht="15.75" customHeight="1" x14ac:dyDescent="0.25">
      <c r="B232" s="3"/>
      <c r="C232" s="3"/>
      <c r="D232" s="3"/>
    </row>
    <row r="233" spans="2:4" ht="15.75" customHeight="1" x14ac:dyDescent="0.2"/>
    <row r="234" spans="2:4" ht="15.75" customHeight="1" x14ac:dyDescent="0.2"/>
    <row r="235" spans="2:4" ht="15.75" customHeight="1" x14ac:dyDescent="0.2"/>
    <row r="236" spans="2:4" ht="15.75" customHeight="1" x14ac:dyDescent="0.2"/>
    <row r="237" spans="2:4" ht="15.75" customHeight="1" x14ac:dyDescent="0.2"/>
    <row r="238" spans="2:4" ht="15.75" customHeight="1" x14ac:dyDescent="0.2"/>
    <row r="239" spans="2:4" ht="15.75" customHeight="1" x14ac:dyDescent="0.2"/>
    <row r="240" spans="2:4"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dataValidations count="1">
    <dataValidation type="list" allowBlank="1" showErrorMessage="1" sqref="G210" xr:uid="{00000000-0002-0000-0F00-000000000000}">
      <formula1>$F$210:$F$221</formula1>
    </dataValidation>
  </dataValidations>
  <pageMargins left="0.7" right="0.7" top="0.75" bottom="0.75" header="0" footer="0"/>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5F497A"/>
  </sheetPr>
  <dimension ref="A1:Z1000"/>
  <sheetViews>
    <sheetView workbookViewId="0"/>
  </sheetViews>
  <sheetFormatPr baseColWidth="10" defaultColWidth="12.625" defaultRowHeight="15" customHeight="1" x14ac:dyDescent="0.2"/>
  <cols>
    <col min="1" max="2" width="12.5" customWidth="1"/>
    <col min="3" max="3" width="14.875" customWidth="1"/>
    <col min="4" max="4" width="12.5" customWidth="1"/>
    <col min="5" max="5" width="40.25" customWidth="1"/>
    <col min="6" max="26" width="12.5" customWidth="1"/>
  </cols>
  <sheetData>
    <row r="1" spans="1:26" ht="24" customHeight="1" x14ac:dyDescent="0.2">
      <c r="A1" s="336"/>
      <c r="B1" s="721" t="s">
        <v>583</v>
      </c>
      <c r="C1" s="397"/>
      <c r="D1" s="397"/>
      <c r="E1" s="397"/>
      <c r="F1" s="392"/>
      <c r="G1" s="336"/>
      <c r="H1" s="336"/>
      <c r="I1" s="336"/>
      <c r="J1" s="336"/>
      <c r="K1" s="336"/>
      <c r="L1" s="336"/>
      <c r="M1" s="336"/>
      <c r="N1" s="336"/>
      <c r="O1" s="336"/>
      <c r="P1" s="336"/>
      <c r="Q1" s="336"/>
      <c r="R1" s="336"/>
      <c r="S1" s="336"/>
      <c r="T1" s="336"/>
      <c r="U1" s="336"/>
      <c r="V1" s="336"/>
      <c r="W1" s="336"/>
      <c r="X1" s="336"/>
      <c r="Y1" s="336"/>
      <c r="Z1" s="336"/>
    </row>
    <row r="2" spans="1:26" ht="12.75" customHeight="1" x14ac:dyDescent="0.25">
      <c r="A2" s="336"/>
      <c r="B2" s="337"/>
      <c r="C2" s="337"/>
      <c r="D2" s="337"/>
      <c r="E2" s="337"/>
      <c r="F2" s="337"/>
      <c r="G2" s="336"/>
      <c r="H2" s="336"/>
      <c r="I2" s="336"/>
      <c r="J2" s="336"/>
      <c r="K2" s="336"/>
      <c r="L2" s="336"/>
      <c r="M2" s="336"/>
      <c r="N2" s="336"/>
      <c r="O2" s="336"/>
      <c r="P2" s="336"/>
      <c r="Q2" s="336"/>
      <c r="R2" s="336"/>
      <c r="S2" s="336"/>
      <c r="T2" s="336"/>
      <c r="U2" s="336"/>
      <c r="V2" s="336"/>
      <c r="W2" s="336"/>
      <c r="X2" s="336"/>
      <c r="Y2" s="336"/>
      <c r="Z2" s="336"/>
    </row>
    <row r="3" spans="1:26" ht="12.75" customHeight="1" x14ac:dyDescent="0.2">
      <c r="A3" s="336"/>
      <c r="B3" s="722" t="s">
        <v>584</v>
      </c>
      <c r="C3" s="397"/>
      <c r="D3" s="390"/>
      <c r="E3" s="338" t="s">
        <v>585</v>
      </c>
      <c r="F3" s="339" t="s">
        <v>586</v>
      </c>
      <c r="G3" s="336"/>
      <c r="H3" s="336"/>
      <c r="I3" s="336"/>
      <c r="J3" s="336"/>
      <c r="K3" s="336"/>
      <c r="L3" s="336"/>
      <c r="M3" s="336"/>
      <c r="N3" s="336"/>
      <c r="O3" s="336"/>
      <c r="P3" s="336"/>
      <c r="Q3" s="336"/>
      <c r="R3" s="336"/>
      <c r="S3" s="336"/>
      <c r="T3" s="336"/>
      <c r="U3" s="336"/>
      <c r="V3" s="336"/>
      <c r="W3" s="336"/>
      <c r="X3" s="336"/>
      <c r="Y3" s="336"/>
      <c r="Z3" s="336"/>
    </row>
    <row r="4" spans="1:26" ht="12.75" customHeight="1" x14ac:dyDescent="0.2">
      <c r="A4" s="336"/>
      <c r="B4" s="723" t="s">
        <v>587</v>
      </c>
      <c r="C4" s="726" t="s">
        <v>120</v>
      </c>
      <c r="D4" s="340" t="s">
        <v>156</v>
      </c>
      <c r="E4" s="341" t="s">
        <v>588</v>
      </c>
      <c r="F4" s="342">
        <v>0.25</v>
      </c>
      <c r="G4" s="336"/>
      <c r="H4" s="336"/>
      <c r="I4" s="336"/>
      <c r="J4" s="336"/>
      <c r="K4" s="336"/>
      <c r="L4" s="336"/>
      <c r="M4" s="336"/>
      <c r="N4" s="336"/>
      <c r="O4" s="336"/>
      <c r="P4" s="336"/>
      <c r="Q4" s="336"/>
      <c r="R4" s="336"/>
      <c r="S4" s="336"/>
      <c r="T4" s="336"/>
      <c r="U4" s="336"/>
      <c r="V4" s="336"/>
      <c r="W4" s="336"/>
      <c r="X4" s="336"/>
      <c r="Y4" s="336"/>
      <c r="Z4" s="336"/>
    </row>
    <row r="5" spans="1:26" ht="12.75" customHeight="1" x14ac:dyDescent="0.2">
      <c r="A5" s="336"/>
      <c r="B5" s="724"/>
      <c r="C5" s="527"/>
      <c r="D5" s="343" t="s">
        <v>163</v>
      </c>
      <c r="E5" s="344" t="s">
        <v>589</v>
      </c>
      <c r="F5" s="345">
        <v>0.15</v>
      </c>
      <c r="G5" s="336"/>
      <c r="H5" s="336"/>
      <c r="I5" s="336"/>
      <c r="J5" s="336"/>
      <c r="K5" s="336"/>
      <c r="L5" s="336"/>
      <c r="M5" s="336"/>
      <c r="N5" s="336"/>
      <c r="O5" s="336"/>
      <c r="P5" s="336"/>
      <c r="Q5" s="336"/>
      <c r="R5" s="336"/>
      <c r="S5" s="336"/>
      <c r="T5" s="336"/>
      <c r="U5" s="336"/>
      <c r="V5" s="336"/>
      <c r="W5" s="336"/>
      <c r="X5" s="336"/>
      <c r="Y5" s="336"/>
      <c r="Z5" s="336"/>
    </row>
    <row r="6" spans="1:26" ht="12.75" customHeight="1" x14ac:dyDescent="0.2">
      <c r="A6" s="336"/>
      <c r="B6" s="724"/>
      <c r="C6" s="456"/>
      <c r="D6" s="343" t="s">
        <v>170</v>
      </c>
      <c r="E6" s="344" t="s">
        <v>590</v>
      </c>
      <c r="F6" s="345">
        <v>0.1</v>
      </c>
      <c r="G6" s="336"/>
      <c r="H6" s="336"/>
      <c r="I6" s="336"/>
      <c r="J6" s="336"/>
      <c r="K6" s="336"/>
      <c r="L6" s="336"/>
      <c r="M6" s="336"/>
      <c r="N6" s="336"/>
      <c r="O6" s="336"/>
      <c r="P6" s="336"/>
      <c r="Q6" s="336"/>
      <c r="R6" s="336"/>
      <c r="S6" s="336"/>
      <c r="T6" s="336"/>
      <c r="U6" s="336"/>
      <c r="V6" s="336"/>
      <c r="W6" s="336"/>
      <c r="X6" s="336"/>
      <c r="Y6" s="336"/>
      <c r="Z6" s="336"/>
    </row>
    <row r="7" spans="1:26" ht="12.75" customHeight="1" x14ac:dyDescent="0.2">
      <c r="A7" s="336"/>
      <c r="B7" s="724"/>
      <c r="C7" s="719" t="s">
        <v>199</v>
      </c>
      <c r="D7" s="343" t="s">
        <v>207</v>
      </c>
      <c r="E7" s="344" t="s">
        <v>591</v>
      </c>
      <c r="F7" s="345">
        <v>0.25</v>
      </c>
      <c r="G7" s="336"/>
      <c r="H7" s="336"/>
      <c r="I7" s="336"/>
      <c r="J7" s="336"/>
      <c r="K7" s="336"/>
      <c r="L7" s="336"/>
      <c r="M7" s="336"/>
      <c r="N7" s="336"/>
      <c r="O7" s="336"/>
      <c r="P7" s="336"/>
      <c r="Q7" s="336"/>
      <c r="R7" s="336"/>
      <c r="S7" s="336"/>
      <c r="T7" s="336"/>
      <c r="U7" s="336"/>
      <c r="V7" s="336"/>
      <c r="W7" s="336"/>
      <c r="X7" s="336"/>
      <c r="Y7" s="336"/>
      <c r="Z7" s="336"/>
    </row>
    <row r="8" spans="1:26" ht="12.75" customHeight="1" x14ac:dyDescent="0.2">
      <c r="A8" s="336"/>
      <c r="B8" s="725"/>
      <c r="C8" s="456"/>
      <c r="D8" s="343" t="s">
        <v>157</v>
      </c>
      <c r="E8" s="344" t="s">
        <v>592</v>
      </c>
      <c r="F8" s="345">
        <v>0.15</v>
      </c>
      <c r="G8" s="336"/>
      <c r="H8" s="336"/>
      <c r="I8" s="336"/>
      <c r="J8" s="336"/>
      <c r="K8" s="336"/>
      <c r="L8" s="336"/>
      <c r="M8" s="336"/>
      <c r="N8" s="336"/>
      <c r="O8" s="336"/>
      <c r="P8" s="336"/>
      <c r="Q8" s="336"/>
      <c r="R8" s="336"/>
      <c r="S8" s="336"/>
      <c r="T8" s="336"/>
      <c r="U8" s="336"/>
      <c r="V8" s="336"/>
      <c r="W8" s="336"/>
      <c r="X8" s="336"/>
      <c r="Y8" s="336"/>
      <c r="Z8" s="336"/>
    </row>
    <row r="9" spans="1:26" ht="12.75" customHeight="1" x14ac:dyDescent="0.2">
      <c r="A9" s="336"/>
      <c r="B9" s="727" t="s">
        <v>593</v>
      </c>
      <c r="C9" s="719" t="s">
        <v>173</v>
      </c>
      <c r="D9" s="343" t="s">
        <v>208</v>
      </c>
      <c r="E9" s="344" t="s">
        <v>594</v>
      </c>
      <c r="F9" s="346" t="s">
        <v>595</v>
      </c>
      <c r="G9" s="336"/>
      <c r="H9" s="336"/>
      <c r="I9" s="336"/>
      <c r="J9" s="336"/>
      <c r="K9" s="336"/>
      <c r="L9" s="336"/>
      <c r="M9" s="336"/>
      <c r="N9" s="336"/>
      <c r="O9" s="336"/>
      <c r="P9" s="336"/>
      <c r="Q9" s="336"/>
      <c r="R9" s="336"/>
      <c r="S9" s="336"/>
      <c r="T9" s="336"/>
      <c r="U9" s="336"/>
      <c r="V9" s="336"/>
      <c r="W9" s="336"/>
      <c r="X9" s="336"/>
      <c r="Y9" s="336"/>
      <c r="Z9" s="336"/>
    </row>
    <row r="10" spans="1:26" ht="12.75" customHeight="1" x14ac:dyDescent="0.2">
      <c r="A10" s="336"/>
      <c r="B10" s="724"/>
      <c r="C10" s="456"/>
      <c r="D10" s="343" t="s">
        <v>596</v>
      </c>
      <c r="E10" s="344" t="s">
        <v>597</v>
      </c>
      <c r="F10" s="346" t="s">
        <v>595</v>
      </c>
      <c r="G10" s="336"/>
      <c r="H10" s="336"/>
      <c r="I10" s="336"/>
      <c r="J10" s="336"/>
      <c r="K10" s="336"/>
      <c r="L10" s="336"/>
      <c r="M10" s="336"/>
      <c r="N10" s="336"/>
      <c r="O10" s="336"/>
      <c r="P10" s="336"/>
      <c r="Q10" s="336"/>
      <c r="R10" s="336"/>
      <c r="S10" s="336"/>
      <c r="T10" s="336"/>
      <c r="U10" s="336"/>
      <c r="V10" s="336"/>
      <c r="W10" s="336"/>
      <c r="X10" s="336"/>
      <c r="Y10" s="336"/>
      <c r="Z10" s="336"/>
    </row>
    <row r="11" spans="1:26" ht="12.75" customHeight="1" x14ac:dyDescent="0.2">
      <c r="A11" s="336"/>
      <c r="B11" s="724"/>
      <c r="C11" s="719" t="s">
        <v>201</v>
      </c>
      <c r="D11" s="343" t="s">
        <v>159</v>
      </c>
      <c r="E11" s="344" t="s">
        <v>598</v>
      </c>
      <c r="F11" s="346" t="s">
        <v>595</v>
      </c>
      <c r="G11" s="336"/>
      <c r="H11" s="336"/>
      <c r="I11" s="336"/>
      <c r="J11" s="336"/>
      <c r="K11" s="336"/>
      <c r="L11" s="336"/>
      <c r="M11" s="336"/>
      <c r="N11" s="336"/>
      <c r="O11" s="336"/>
      <c r="P11" s="336"/>
      <c r="Q11" s="336"/>
      <c r="R11" s="336"/>
      <c r="S11" s="336"/>
      <c r="T11" s="336"/>
      <c r="U11" s="336"/>
      <c r="V11" s="336"/>
      <c r="W11" s="336"/>
      <c r="X11" s="336"/>
      <c r="Y11" s="336"/>
      <c r="Z11" s="336"/>
    </row>
    <row r="12" spans="1:26" ht="12.75" customHeight="1" x14ac:dyDescent="0.2">
      <c r="A12" s="336"/>
      <c r="B12" s="724"/>
      <c r="C12" s="456"/>
      <c r="D12" s="343" t="s">
        <v>178</v>
      </c>
      <c r="E12" s="344" t="s">
        <v>599</v>
      </c>
      <c r="F12" s="346" t="s">
        <v>595</v>
      </c>
      <c r="G12" s="336"/>
      <c r="H12" s="336"/>
      <c r="I12" s="336"/>
      <c r="J12" s="336"/>
      <c r="K12" s="336"/>
      <c r="L12" s="336"/>
      <c r="M12" s="336"/>
      <c r="N12" s="336"/>
      <c r="O12" s="336"/>
      <c r="P12" s="336"/>
      <c r="Q12" s="336"/>
      <c r="R12" s="336"/>
      <c r="S12" s="336"/>
      <c r="T12" s="336"/>
      <c r="U12" s="336"/>
      <c r="V12" s="336"/>
      <c r="W12" s="336"/>
      <c r="X12" s="336"/>
      <c r="Y12" s="336"/>
      <c r="Z12" s="336"/>
    </row>
    <row r="13" spans="1:26" ht="12.75" customHeight="1" x14ac:dyDescent="0.2">
      <c r="A13" s="336"/>
      <c r="B13" s="724"/>
      <c r="C13" s="719" t="s">
        <v>202</v>
      </c>
      <c r="D13" s="343" t="s">
        <v>209</v>
      </c>
      <c r="E13" s="344" t="s">
        <v>600</v>
      </c>
      <c r="F13" s="346" t="s">
        <v>595</v>
      </c>
      <c r="G13" s="336"/>
      <c r="H13" s="336"/>
      <c r="I13" s="336"/>
      <c r="J13" s="336"/>
      <c r="K13" s="336"/>
      <c r="L13" s="336"/>
      <c r="M13" s="336"/>
      <c r="N13" s="336"/>
      <c r="O13" s="336"/>
      <c r="P13" s="336"/>
      <c r="Q13" s="336"/>
      <c r="R13" s="336"/>
      <c r="S13" s="336"/>
      <c r="T13" s="336"/>
      <c r="U13" s="336"/>
      <c r="V13" s="336"/>
      <c r="W13" s="336"/>
      <c r="X13" s="336"/>
      <c r="Y13" s="336"/>
      <c r="Z13" s="336"/>
    </row>
    <row r="14" spans="1:26" ht="12.75" customHeight="1" x14ac:dyDescent="0.2">
      <c r="A14" s="336"/>
      <c r="B14" s="728"/>
      <c r="C14" s="720"/>
      <c r="D14" s="347" t="s">
        <v>601</v>
      </c>
      <c r="E14" s="348" t="s">
        <v>602</v>
      </c>
      <c r="F14" s="349" t="s">
        <v>595</v>
      </c>
      <c r="G14" s="336"/>
      <c r="H14" s="336"/>
      <c r="I14" s="336"/>
      <c r="J14" s="336"/>
      <c r="K14" s="336"/>
      <c r="L14" s="336"/>
      <c r="M14" s="336"/>
      <c r="N14" s="336"/>
      <c r="O14" s="336"/>
      <c r="P14" s="336"/>
      <c r="Q14" s="336"/>
      <c r="R14" s="336"/>
      <c r="S14" s="336"/>
      <c r="T14" s="336"/>
      <c r="U14" s="336"/>
      <c r="V14" s="336"/>
      <c r="W14" s="336"/>
      <c r="X14" s="336"/>
      <c r="Y14" s="336"/>
      <c r="Z14" s="336"/>
    </row>
    <row r="15" spans="1:26" ht="49.5" customHeight="1" x14ac:dyDescent="0.2">
      <c r="A15" s="336"/>
      <c r="B15" s="718" t="s">
        <v>603</v>
      </c>
      <c r="C15" s="445"/>
      <c r="D15" s="445"/>
      <c r="E15" s="445"/>
      <c r="F15" s="446"/>
      <c r="G15" s="336"/>
      <c r="H15" s="336"/>
      <c r="I15" s="336"/>
      <c r="J15" s="336"/>
      <c r="K15" s="336"/>
      <c r="L15" s="336"/>
      <c r="M15" s="336"/>
      <c r="N15" s="336"/>
      <c r="O15" s="336"/>
      <c r="P15" s="336"/>
      <c r="Q15" s="336"/>
      <c r="R15" s="336"/>
      <c r="S15" s="336"/>
      <c r="T15" s="336"/>
      <c r="U15" s="336"/>
      <c r="V15" s="336"/>
      <c r="W15" s="336"/>
      <c r="X15" s="336"/>
      <c r="Y15" s="336"/>
      <c r="Z15" s="336"/>
    </row>
    <row r="16" spans="1:26" ht="27" customHeight="1" x14ac:dyDescent="0.25">
      <c r="A16" s="336"/>
      <c r="B16" s="350"/>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row>
    <row r="17" spans="1:26" ht="12.75" customHeight="1" x14ac:dyDescent="0.2">
      <c r="A17" s="336"/>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row>
    <row r="18" spans="1:26" ht="12.75" customHeight="1" x14ac:dyDescent="0.2">
      <c r="A18" s="336"/>
      <c r="B18" s="336"/>
      <c r="C18" s="336"/>
      <c r="D18" s="336"/>
      <c r="E18" s="336"/>
      <c r="F18" s="336"/>
      <c r="G18" s="336"/>
      <c r="H18" s="336"/>
      <c r="I18" s="336"/>
      <c r="J18" s="336"/>
      <c r="K18" s="336"/>
      <c r="L18" s="336"/>
      <c r="M18" s="336"/>
      <c r="N18" s="336"/>
      <c r="O18" s="336"/>
      <c r="P18" s="336"/>
      <c r="Q18" s="336"/>
      <c r="R18" s="336"/>
      <c r="S18" s="336"/>
      <c r="T18" s="336"/>
      <c r="U18" s="336"/>
      <c r="V18" s="336"/>
      <c r="W18" s="336"/>
      <c r="X18" s="336"/>
      <c r="Y18" s="336"/>
      <c r="Z18" s="336"/>
    </row>
    <row r="19" spans="1:26" ht="12.75" customHeight="1" x14ac:dyDescent="0.2">
      <c r="A19" s="336"/>
      <c r="B19" s="336"/>
      <c r="C19" s="336"/>
      <c r="D19" s="336"/>
      <c r="E19" s="336"/>
      <c r="F19" s="336"/>
      <c r="G19" s="336"/>
      <c r="H19" s="336"/>
      <c r="I19" s="336"/>
      <c r="J19" s="336"/>
      <c r="K19" s="336"/>
      <c r="L19" s="336"/>
      <c r="M19" s="336"/>
      <c r="N19" s="336"/>
      <c r="O19" s="336"/>
      <c r="P19" s="336"/>
      <c r="Q19" s="336"/>
      <c r="R19" s="336"/>
      <c r="S19" s="336"/>
      <c r="T19" s="336"/>
      <c r="U19" s="336"/>
      <c r="V19" s="336"/>
      <c r="W19" s="336"/>
      <c r="X19" s="336"/>
      <c r="Y19" s="336"/>
      <c r="Z19" s="336"/>
    </row>
    <row r="20" spans="1:26" ht="12.75" customHeight="1" x14ac:dyDescent="0.2">
      <c r="A20" s="336"/>
      <c r="B20" s="336"/>
      <c r="C20" s="336"/>
      <c r="D20" s="336"/>
      <c r="E20" s="336"/>
      <c r="F20" s="336"/>
      <c r="G20" s="336"/>
      <c r="H20" s="336"/>
      <c r="I20" s="336"/>
      <c r="J20" s="336"/>
      <c r="K20" s="336"/>
      <c r="L20" s="336"/>
      <c r="M20" s="336"/>
      <c r="N20" s="336"/>
      <c r="O20" s="336"/>
      <c r="P20" s="336"/>
      <c r="Q20" s="336"/>
      <c r="R20" s="336"/>
      <c r="S20" s="336"/>
      <c r="T20" s="336"/>
      <c r="U20" s="336"/>
      <c r="V20" s="336"/>
      <c r="W20" s="336"/>
      <c r="X20" s="336"/>
      <c r="Y20" s="336"/>
      <c r="Z20" s="336"/>
    </row>
    <row r="21" spans="1:26" ht="12.75" customHeight="1" x14ac:dyDescent="0.2">
      <c r="A21" s="336"/>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row>
    <row r="22" spans="1:26" ht="12.75" customHeight="1" x14ac:dyDescent="0.2">
      <c r="A22" s="336"/>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row>
    <row r="23" spans="1:26" ht="12.75" customHeight="1" x14ac:dyDescent="0.2">
      <c r="A23" s="336"/>
      <c r="B23" s="336"/>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row>
    <row r="24" spans="1:26" ht="12.75" customHeight="1" x14ac:dyDescent="0.2">
      <c r="A24" s="336"/>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row>
    <row r="25" spans="1:26" ht="12.75" customHeight="1" x14ac:dyDescent="0.2">
      <c r="A25" s="336"/>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row>
    <row r="26" spans="1:26" ht="12.75" customHeight="1" x14ac:dyDescent="0.2">
      <c r="A26" s="336"/>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row>
    <row r="27" spans="1:26" ht="12.75" customHeight="1" x14ac:dyDescent="0.2">
      <c r="A27" s="336"/>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row>
    <row r="28" spans="1:26" ht="12.75" customHeight="1" x14ac:dyDescent="0.2">
      <c r="A28" s="336"/>
      <c r="B28" s="336"/>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row>
    <row r="29" spans="1:26" ht="12.75" customHeight="1" x14ac:dyDescent="0.2">
      <c r="A29" s="336"/>
      <c r="B29" s="336"/>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row>
    <row r="30" spans="1:26" ht="12.75" customHeight="1" x14ac:dyDescent="0.2">
      <c r="A30" s="336"/>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row>
    <row r="31" spans="1:26" ht="12.75" customHeight="1" x14ac:dyDescent="0.2">
      <c r="A31" s="336"/>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row>
    <row r="32" spans="1:26" ht="12.75" customHeight="1" x14ac:dyDescent="0.2">
      <c r="A32" s="336"/>
      <c r="B32" s="336"/>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row>
    <row r="33" spans="1:26" ht="12.75" customHeight="1" x14ac:dyDescent="0.2">
      <c r="A33" s="336"/>
      <c r="B33" s="336"/>
      <c r="C33" s="336"/>
      <c r="D33" s="336"/>
      <c r="E33" s="336"/>
      <c r="F33" s="336"/>
      <c r="G33" s="336"/>
      <c r="H33" s="336"/>
      <c r="I33" s="336"/>
      <c r="J33" s="336"/>
      <c r="K33" s="336"/>
      <c r="L33" s="336"/>
      <c r="M33" s="336"/>
      <c r="N33" s="336"/>
      <c r="O33" s="336"/>
      <c r="P33" s="336"/>
      <c r="Q33" s="336"/>
      <c r="R33" s="336"/>
      <c r="S33" s="336"/>
      <c r="T33" s="336"/>
      <c r="U33" s="336"/>
      <c r="V33" s="336"/>
      <c r="W33" s="336"/>
      <c r="X33" s="336"/>
      <c r="Y33" s="336"/>
      <c r="Z33" s="336"/>
    </row>
    <row r="34" spans="1:26" ht="12.75" customHeight="1" x14ac:dyDescent="0.2">
      <c r="A34" s="336"/>
      <c r="B34" s="336"/>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row>
    <row r="35" spans="1:26" ht="12.75" customHeight="1" x14ac:dyDescent="0.2">
      <c r="A35" s="336"/>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row>
    <row r="36" spans="1:26" ht="12.75" customHeight="1" x14ac:dyDescent="0.2">
      <c r="A36" s="336"/>
      <c r="B36" s="336"/>
      <c r="C36" s="336"/>
      <c r="D36" s="336"/>
      <c r="E36" s="336"/>
      <c r="F36" s="336"/>
      <c r="G36" s="336"/>
      <c r="H36" s="336"/>
      <c r="I36" s="336"/>
      <c r="J36" s="336"/>
      <c r="K36" s="336"/>
      <c r="L36" s="336"/>
      <c r="M36" s="336"/>
      <c r="N36" s="336"/>
      <c r="O36" s="336"/>
      <c r="P36" s="336"/>
      <c r="Q36" s="336"/>
      <c r="R36" s="336"/>
      <c r="S36" s="336"/>
      <c r="T36" s="336"/>
      <c r="U36" s="336"/>
      <c r="V36" s="336"/>
      <c r="W36" s="336"/>
      <c r="X36" s="336"/>
      <c r="Y36" s="336"/>
      <c r="Z36" s="336"/>
    </row>
    <row r="37" spans="1:26" ht="12.75" customHeight="1" x14ac:dyDescent="0.2">
      <c r="A37" s="336"/>
      <c r="B37" s="336"/>
      <c r="C37" s="336"/>
      <c r="D37" s="336"/>
      <c r="E37" s="336"/>
      <c r="F37" s="336"/>
      <c r="G37" s="336"/>
      <c r="H37" s="336"/>
      <c r="I37" s="336"/>
      <c r="J37" s="336"/>
      <c r="K37" s="336"/>
      <c r="L37" s="336"/>
      <c r="M37" s="336"/>
      <c r="N37" s="336"/>
      <c r="O37" s="336"/>
      <c r="P37" s="336"/>
      <c r="Q37" s="336"/>
      <c r="R37" s="336"/>
      <c r="S37" s="336"/>
      <c r="T37" s="336"/>
      <c r="U37" s="336"/>
      <c r="V37" s="336"/>
      <c r="W37" s="336"/>
      <c r="X37" s="336"/>
      <c r="Y37" s="336"/>
      <c r="Z37" s="336"/>
    </row>
    <row r="38" spans="1:26" ht="12.75" customHeight="1" x14ac:dyDescent="0.2">
      <c r="A38" s="336"/>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row>
    <row r="39" spans="1:26" ht="12.75" customHeight="1" x14ac:dyDescent="0.2">
      <c r="A39" s="336"/>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row>
    <row r="40" spans="1:26" ht="12.75" customHeight="1" x14ac:dyDescent="0.2">
      <c r="A40" s="336"/>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row>
    <row r="41" spans="1:26" ht="12.75" customHeight="1" x14ac:dyDescent="0.2">
      <c r="A41" s="336"/>
      <c r="B41" s="336"/>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row>
    <row r="42" spans="1:26" ht="12.75" customHeight="1" x14ac:dyDescent="0.2">
      <c r="A42" s="336"/>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row>
    <row r="43" spans="1:26" ht="12.75" customHeight="1" x14ac:dyDescent="0.2">
      <c r="A43" s="336"/>
      <c r="B43" s="336"/>
      <c r="C43" s="336"/>
      <c r="D43" s="336"/>
      <c r="E43" s="336"/>
      <c r="F43" s="336"/>
      <c r="G43" s="336"/>
      <c r="H43" s="336"/>
      <c r="I43" s="336"/>
      <c r="J43" s="336"/>
      <c r="K43" s="336"/>
      <c r="L43" s="336"/>
      <c r="M43" s="336"/>
      <c r="N43" s="336"/>
      <c r="O43" s="336"/>
      <c r="P43" s="336"/>
      <c r="Q43" s="336"/>
      <c r="R43" s="336"/>
      <c r="S43" s="336"/>
      <c r="T43" s="336"/>
      <c r="U43" s="336"/>
      <c r="V43" s="336"/>
      <c r="W43" s="336"/>
      <c r="X43" s="336"/>
      <c r="Y43" s="336"/>
      <c r="Z43" s="336"/>
    </row>
    <row r="44" spans="1:26" ht="12.75" customHeight="1" x14ac:dyDescent="0.2">
      <c r="A44" s="336"/>
      <c r="B44" s="336"/>
      <c r="C44" s="336"/>
      <c r="D44" s="336"/>
      <c r="E44" s="336"/>
      <c r="F44" s="336"/>
      <c r="G44" s="336"/>
      <c r="H44" s="336"/>
      <c r="I44" s="336"/>
      <c r="J44" s="336"/>
      <c r="K44" s="336"/>
      <c r="L44" s="336"/>
      <c r="M44" s="336"/>
      <c r="N44" s="336"/>
      <c r="O44" s="336"/>
      <c r="P44" s="336"/>
      <c r="Q44" s="336"/>
      <c r="R44" s="336"/>
      <c r="S44" s="336"/>
      <c r="T44" s="336"/>
      <c r="U44" s="336"/>
      <c r="V44" s="336"/>
      <c r="W44" s="336"/>
      <c r="X44" s="336"/>
      <c r="Y44" s="336"/>
      <c r="Z44" s="336"/>
    </row>
    <row r="45" spans="1:26" ht="12.75" customHeight="1" x14ac:dyDescent="0.2">
      <c r="A45" s="336"/>
      <c r="B45" s="336"/>
      <c r="C45" s="336"/>
      <c r="D45" s="336"/>
      <c r="E45" s="336"/>
      <c r="F45" s="336"/>
      <c r="G45" s="336"/>
      <c r="H45" s="336"/>
      <c r="I45" s="336"/>
      <c r="J45" s="336"/>
      <c r="K45" s="336"/>
      <c r="L45" s="336"/>
      <c r="M45" s="336"/>
      <c r="N45" s="336"/>
      <c r="O45" s="336"/>
      <c r="P45" s="336"/>
      <c r="Q45" s="336"/>
      <c r="R45" s="336"/>
      <c r="S45" s="336"/>
      <c r="T45" s="336"/>
      <c r="U45" s="336"/>
      <c r="V45" s="336"/>
      <c r="W45" s="336"/>
      <c r="X45" s="336"/>
      <c r="Y45" s="336"/>
      <c r="Z45" s="336"/>
    </row>
    <row r="46" spans="1:26" ht="12.75" customHeight="1" x14ac:dyDescent="0.2">
      <c r="A46" s="336"/>
      <c r="B46" s="336"/>
      <c r="C46" s="336"/>
      <c r="D46" s="336"/>
      <c r="E46" s="336"/>
      <c r="F46" s="336"/>
      <c r="G46" s="336"/>
      <c r="H46" s="336"/>
      <c r="I46" s="336"/>
      <c r="J46" s="336"/>
      <c r="K46" s="336"/>
      <c r="L46" s="336"/>
      <c r="M46" s="336"/>
      <c r="N46" s="336"/>
      <c r="O46" s="336"/>
      <c r="P46" s="336"/>
      <c r="Q46" s="336"/>
      <c r="R46" s="336"/>
      <c r="S46" s="336"/>
      <c r="T46" s="336"/>
      <c r="U46" s="336"/>
      <c r="V46" s="336"/>
      <c r="W46" s="336"/>
      <c r="X46" s="336"/>
      <c r="Y46" s="336"/>
      <c r="Z46" s="336"/>
    </row>
    <row r="47" spans="1:26" ht="12.75" customHeight="1" x14ac:dyDescent="0.2">
      <c r="A47" s="336"/>
      <c r="B47" s="336"/>
      <c r="C47" s="336"/>
      <c r="D47" s="336"/>
      <c r="E47" s="336"/>
      <c r="F47" s="336"/>
      <c r="G47" s="336"/>
      <c r="H47" s="336"/>
      <c r="I47" s="336"/>
      <c r="J47" s="336"/>
      <c r="K47" s="336"/>
      <c r="L47" s="336"/>
      <c r="M47" s="336"/>
      <c r="N47" s="336"/>
      <c r="O47" s="336"/>
      <c r="P47" s="336"/>
      <c r="Q47" s="336"/>
      <c r="R47" s="336"/>
      <c r="S47" s="336"/>
      <c r="T47" s="336"/>
      <c r="U47" s="336"/>
      <c r="V47" s="336"/>
      <c r="W47" s="336"/>
      <c r="X47" s="336"/>
      <c r="Y47" s="336"/>
      <c r="Z47" s="336"/>
    </row>
    <row r="48" spans="1:26" ht="12.75" customHeight="1" x14ac:dyDescent="0.2">
      <c r="A48" s="336"/>
      <c r="B48" s="336"/>
      <c r="C48" s="336"/>
      <c r="D48" s="336"/>
      <c r="E48" s="336"/>
      <c r="F48" s="336"/>
      <c r="G48" s="336"/>
      <c r="H48" s="336"/>
      <c r="I48" s="336"/>
      <c r="J48" s="336"/>
      <c r="K48" s="336"/>
      <c r="L48" s="336"/>
      <c r="M48" s="336"/>
      <c r="N48" s="336"/>
      <c r="O48" s="336"/>
      <c r="P48" s="336"/>
      <c r="Q48" s="336"/>
      <c r="R48" s="336"/>
      <c r="S48" s="336"/>
      <c r="T48" s="336"/>
      <c r="U48" s="336"/>
      <c r="V48" s="336"/>
      <c r="W48" s="336"/>
      <c r="X48" s="336"/>
      <c r="Y48" s="336"/>
      <c r="Z48" s="336"/>
    </row>
    <row r="49" spans="1:26" ht="12.75" customHeight="1" x14ac:dyDescent="0.2">
      <c r="A49" s="336"/>
      <c r="B49" s="336"/>
      <c r="C49" s="336"/>
      <c r="D49" s="336"/>
      <c r="E49" s="336"/>
      <c r="F49" s="336"/>
      <c r="G49" s="336"/>
      <c r="H49" s="336"/>
      <c r="I49" s="336"/>
      <c r="J49" s="336"/>
      <c r="K49" s="336"/>
      <c r="L49" s="336"/>
      <c r="M49" s="336"/>
      <c r="N49" s="336"/>
      <c r="O49" s="336"/>
      <c r="P49" s="336"/>
      <c r="Q49" s="336"/>
      <c r="R49" s="336"/>
      <c r="S49" s="336"/>
      <c r="T49" s="336"/>
      <c r="U49" s="336"/>
      <c r="V49" s="336"/>
      <c r="W49" s="336"/>
      <c r="X49" s="336"/>
      <c r="Y49" s="336"/>
      <c r="Z49" s="336"/>
    </row>
    <row r="50" spans="1:26" ht="12.75" customHeight="1" x14ac:dyDescent="0.2">
      <c r="A50" s="336"/>
      <c r="B50" s="336"/>
      <c r="C50" s="336"/>
      <c r="D50" s="336"/>
      <c r="E50" s="336"/>
      <c r="F50" s="336"/>
      <c r="G50" s="336"/>
      <c r="H50" s="336"/>
      <c r="I50" s="336"/>
      <c r="J50" s="336"/>
      <c r="K50" s="336"/>
      <c r="L50" s="336"/>
      <c r="M50" s="336"/>
      <c r="N50" s="336"/>
      <c r="O50" s="336"/>
      <c r="P50" s="336"/>
      <c r="Q50" s="336"/>
      <c r="R50" s="336"/>
      <c r="S50" s="336"/>
      <c r="T50" s="336"/>
      <c r="U50" s="336"/>
      <c r="V50" s="336"/>
      <c r="W50" s="336"/>
      <c r="X50" s="336"/>
      <c r="Y50" s="336"/>
      <c r="Z50" s="336"/>
    </row>
    <row r="51" spans="1:26" ht="12.75" customHeight="1" x14ac:dyDescent="0.2">
      <c r="A51" s="336"/>
      <c r="B51" s="336"/>
      <c r="C51" s="336"/>
      <c r="D51" s="336"/>
      <c r="E51" s="336"/>
      <c r="F51" s="336"/>
      <c r="G51" s="336"/>
      <c r="H51" s="336"/>
      <c r="I51" s="336"/>
      <c r="J51" s="336"/>
      <c r="K51" s="336"/>
      <c r="L51" s="336"/>
      <c r="M51" s="336"/>
      <c r="N51" s="336"/>
      <c r="O51" s="336"/>
      <c r="P51" s="336"/>
      <c r="Q51" s="336"/>
      <c r="R51" s="336"/>
      <c r="S51" s="336"/>
      <c r="T51" s="336"/>
      <c r="U51" s="336"/>
      <c r="V51" s="336"/>
      <c r="W51" s="336"/>
      <c r="X51" s="336"/>
      <c r="Y51" s="336"/>
      <c r="Z51" s="336"/>
    </row>
    <row r="52" spans="1:26" ht="12.75" customHeight="1" x14ac:dyDescent="0.2">
      <c r="A52" s="336"/>
      <c r="B52" s="336"/>
      <c r="C52" s="336"/>
      <c r="D52" s="336"/>
      <c r="E52" s="336"/>
      <c r="F52" s="336"/>
      <c r="G52" s="336"/>
      <c r="H52" s="336"/>
      <c r="I52" s="336"/>
      <c r="J52" s="336"/>
      <c r="K52" s="336"/>
      <c r="L52" s="336"/>
      <c r="M52" s="336"/>
      <c r="N52" s="336"/>
      <c r="O52" s="336"/>
      <c r="P52" s="336"/>
      <c r="Q52" s="336"/>
      <c r="R52" s="336"/>
      <c r="S52" s="336"/>
      <c r="T52" s="336"/>
      <c r="U52" s="336"/>
      <c r="V52" s="336"/>
      <c r="W52" s="336"/>
      <c r="X52" s="336"/>
      <c r="Y52" s="336"/>
      <c r="Z52" s="336"/>
    </row>
    <row r="53" spans="1:26" ht="12.75" customHeight="1" x14ac:dyDescent="0.2">
      <c r="A53" s="336"/>
      <c r="B53" s="336"/>
      <c r="C53" s="336"/>
      <c r="D53" s="336"/>
      <c r="E53" s="336"/>
      <c r="F53" s="336"/>
      <c r="G53" s="336"/>
      <c r="H53" s="336"/>
      <c r="I53" s="336"/>
      <c r="J53" s="336"/>
      <c r="K53" s="336"/>
      <c r="L53" s="336"/>
      <c r="M53" s="336"/>
      <c r="N53" s="336"/>
      <c r="O53" s="336"/>
      <c r="P53" s="336"/>
      <c r="Q53" s="336"/>
      <c r="R53" s="336"/>
      <c r="S53" s="336"/>
      <c r="T53" s="336"/>
      <c r="U53" s="336"/>
      <c r="V53" s="336"/>
      <c r="W53" s="336"/>
      <c r="X53" s="336"/>
      <c r="Y53" s="336"/>
      <c r="Z53" s="336"/>
    </row>
    <row r="54" spans="1:26" ht="12.75" customHeight="1" x14ac:dyDescent="0.2">
      <c r="A54" s="336"/>
      <c r="B54" s="336"/>
      <c r="C54" s="336"/>
      <c r="D54" s="336"/>
      <c r="E54" s="336"/>
      <c r="F54" s="336"/>
      <c r="G54" s="336"/>
      <c r="H54" s="336"/>
      <c r="I54" s="336"/>
      <c r="J54" s="336"/>
      <c r="K54" s="336"/>
      <c r="L54" s="336"/>
      <c r="M54" s="336"/>
      <c r="N54" s="336"/>
      <c r="O54" s="336"/>
      <c r="P54" s="336"/>
      <c r="Q54" s="336"/>
      <c r="R54" s="336"/>
      <c r="S54" s="336"/>
      <c r="T54" s="336"/>
      <c r="U54" s="336"/>
      <c r="V54" s="336"/>
      <c r="W54" s="336"/>
      <c r="X54" s="336"/>
      <c r="Y54" s="336"/>
      <c r="Z54" s="336"/>
    </row>
    <row r="55" spans="1:26" ht="12.75" customHeight="1" x14ac:dyDescent="0.2">
      <c r="A55" s="336"/>
      <c r="B55" s="336"/>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row>
    <row r="56" spans="1:26" ht="12.75" customHeight="1" x14ac:dyDescent="0.2">
      <c r="A56" s="336"/>
      <c r="B56" s="336"/>
      <c r="C56" s="336"/>
      <c r="D56" s="336"/>
      <c r="E56" s="336"/>
      <c r="F56" s="336"/>
      <c r="G56" s="336"/>
      <c r="H56" s="336"/>
      <c r="I56" s="336"/>
      <c r="J56" s="336"/>
      <c r="K56" s="336"/>
      <c r="L56" s="336"/>
      <c r="M56" s="336"/>
      <c r="N56" s="336"/>
      <c r="O56" s="336"/>
      <c r="P56" s="336"/>
      <c r="Q56" s="336"/>
      <c r="R56" s="336"/>
      <c r="S56" s="336"/>
      <c r="T56" s="336"/>
      <c r="U56" s="336"/>
      <c r="V56" s="336"/>
      <c r="W56" s="336"/>
      <c r="X56" s="336"/>
      <c r="Y56" s="336"/>
      <c r="Z56" s="336"/>
    </row>
    <row r="57" spans="1:26" ht="12.75" customHeight="1" x14ac:dyDescent="0.2">
      <c r="A57" s="336"/>
      <c r="B57" s="336"/>
      <c r="C57" s="336"/>
      <c r="D57" s="336"/>
      <c r="E57" s="336"/>
      <c r="F57" s="336"/>
      <c r="G57" s="336"/>
      <c r="H57" s="336"/>
      <c r="I57" s="336"/>
      <c r="J57" s="336"/>
      <c r="K57" s="336"/>
      <c r="L57" s="336"/>
      <c r="M57" s="336"/>
      <c r="N57" s="336"/>
      <c r="O57" s="336"/>
      <c r="P57" s="336"/>
      <c r="Q57" s="336"/>
      <c r="R57" s="336"/>
      <c r="S57" s="336"/>
      <c r="T57" s="336"/>
      <c r="U57" s="336"/>
      <c r="V57" s="336"/>
      <c r="W57" s="336"/>
      <c r="X57" s="336"/>
      <c r="Y57" s="336"/>
      <c r="Z57" s="336"/>
    </row>
    <row r="58" spans="1:26" ht="12.75" customHeight="1" x14ac:dyDescent="0.2">
      <c r="A58" s="336"/>
      <c r="B58" s="336"/>
      <c r="C58" s="336"/>
      <c r="D58" s="336"/>
      <c r="E58" s="336"/>
      <c r="F58" s="336"/>
      <c r="G58" s="336"/>
      <c r="H58" s="336"/>
      <c r="I58" s="336"/>
      <c r="J58" s="336"/>
      <c r="K58" s="336"/>
      <c r="L58" s="336"/>
      <c r="M58" s="336"/>
      <c r="N58" s="336"/>
      <c r="O58" s="336"/>
      <c r="P58" s="336"/>
      <c r="Q58" s="336"/>
      <c r="R58" s="336"/>
      <c r="S58" s="336"/>
      <c r="T58" s="336"/>
      <c r="U58" s="336"/>
      <c r="V58" s="336"/>
      <c r="W58" s="336"/>
      <c r="X58" s="336"/>
      <c r="Y58" s="336"/>
      <c r="Z58" s="336"/>
    </row>
    <row r="59" spans="1:26" ht="12.75" customHeight="1" x14ac:dyDescent="0.2">
      <c r="A59" s="336"/>
      <c r="B59" s="336"/>
      <c r="C59" s="336"/>
      <c r="D59" s="336"/>
      <c r="E59" s="336"/>
      <c r="F59" s="336"/>
      <c r="G59" s="336"/>
      <c r="H59" s="336"/>
      <c r="I59" s="336"/>
      <c r="J59" s="336"/>
      <c r="K59" s="336"/>
      <c r="L59" s="336"/>
      <c r="M59" s="336"/>
      <c r="N59" s="336"/>
      <c r="O59" s="336"/>
      <c r="P59" s="336"/>
      <c r="Q59" s="336"/>
      <c r="R59" s="336"/>
      <c r="S59" s="336"/>
      <c r="T59" s="336"/>
      <c r="U59" s="336"/>
      <c r="V59" s="336"/>
      <c r="W59" s="336"/>
      <c r="X59" s="336"/>
      <c r="Y59" s="336"/>
      <c r="Z59" s="336"/>
    </row>
    <row r="60" spans="1:26" ht="12.75" customHeight="1" x14ac:dyDescent="0.2">
      <c r="A60" s="336"/>
      <c r="B60" s="336"/>
      <c r="C60" s="336"/>
      <c r="D60" s="336"/>
      <c r="E60" s="336"/>
      <c r="F60" s="336"/>
      <c r="G60" s="336"/>
      <c r="H60" s="336"/>
      <c r="I60" s="336"/>
      <c r="J60" s="336"/>
      <c r="K60" s="336"/>
      <c r="L60" s="336"/>
      <c r="M60" s="336"/>
      <c r="N60" s="336"/>
      <c r="O60" s="336"/>
      <c r="P60" s="336"/>
      <c r="Q60" s="336"/>
      <c r="R60" s="336"/>
      <c r="S60" s="336"/>
      <c r="T60" s="336"/>
      <c r="U60" s="336"/>
      <c r="V60" s="336"/>
      <c r="W60" s="336"/>
      <c r="X60" s="336"/>
      <c r="Y60" s="336"/>
      <c r="Z60" s="336"/>
    </row>
    <row r="61" spans="1:26" ht="12.75" customHeight="1" x14ac:dyDescent="0.2">
      <c r="A61" s="336"/>
      <c r="B61" s="336"/>
      <c r="C61" s="336"/>
      <c r="D61" s="336"/>
      <c r="E61" s="336"/>
      <c r="F61" s="336"/>
      <c r="G61" s="336"/>
      <c r="H61" s="336"/>
      <c r="I61" s="336"/>
      <c r="J61" s="336"/>
      <c r="K61" s="336"/>
      <c r="L61" s="336"/>
      <c r="M61" s="336"/>
      <c r="N61" s="336"/>
      <c r="O61" s="336"/>
      <c r="P61" s="336"/>
      <c r="Q61" s="336"/>
      <c r="R61" s="336"/>
      <c r="S61" s="336"/>
      <c r="T61" s="336"/>
      <c r="U61" s="336"/>
      <c r="V61" s="336"/>
      <c r="W61" s="336"/>
      <c r="X61" s="336"/>
      <c r="Y61" s="336"/>
      <c r="Z61" s="336"/>
    </row>
    <row r="62" spans="1:26" ht="12.75" customHeight="1" x14ac:dyDescent="0.2">
      <c r="A62" s="336"/>
      <c r="B62" s="336"/>
      <c r="C62" s="336"/>
      <c r="D62" s="336"/>
      <c r="E62" s="336"/>
      <c r="F62" s="336"/>
      <c r="G62" s="336"/>
      <c r="H62" s="336"/>
      <c r="I62" s="336"/>
      <c r="J62" s="336"/>
      <c r="K62" s="336"/>
      <c r="L62" s="336"/>
      <c r="M62" s="336"/>
      <c r="N62" s="336"/>
      <c r="O62" s="336"/>
      <c r="P62" s="336"/>
      <c r="Q62" s="336"/>
      <c r="R62" s="336"/>
      <c r="S62" s="336"/>
      <c r="T62" s="336"/>
      <c r="U62" s="336"/>
      <c r="V62" s="336"/>
      <c r="W62" s="336"/>
      <c r="X62" s="336"/>
      <c r="Y62" s="336"/>
      <c r="Z62" s="336"/>
    </row>
    <row r="63" spans="1:26" ht="12.75" customHeight="1" x14ac:dyDescent="0.2">
      <c r="A63" s="336"/>
      <c r="B63" s="336"/>
      <c r="C63" s="336"/>
      <c r="D63" s="336"/>
      <c r="E63" s="336"/>
      <c r="F63" s="336"/>
      <c r="G63" s="336"/>
      <c r="H63" s="336"/>
      <c r="I63" s="336"/>
      <c r="J63" s="336"/>
      <c r="K63" s="336"/>
      <c r="L63" s="336"/>
      <c r="M63" s="336"/>
      <c r="N63" s="336"/>
      <c r="O63" s="336"/>
      <c r="P63" s="336"/>
      <c r="Q63" s="336"/>
      <c r="R63" s="336"/>
      <c r="S63" s="336"/>
      <c r="T63" s="336"/>
      <c r="U63" s="336"/>
      <c r="V63" s="336"/>
      <c r="W63" s="336"/>
      <c r="X63" s="336"/>
      <c r="Y63" s="336"/>
      <c r="Z63" s="336"/>
    </row>
    <row r="64" spans="1:26" ht="12.75" customHeight="1" x14ac:dyDescent="0.2">
      <c r="A64" s="336"/>
      <c r="B64" s="336"/>
      <c r="C64" s="336"/>
      <c r="D64" s="336"/>
      <c r="E64" s="336"/>
      <c r="F64" s="336"/>
      <c r="G64" s="336"/>
      <c r="H64" s="336"/>
      <c r="I64" s="336"/>
      <c r="J64" s="336"/>
      <c r="K64" s="336"/>
      <c r="L64" s="336"/>
      <c r="M64" s="336"/>
      <c r="N64" s="336"/>
      <c r="O64" s="336"/>
      <c r="P64" s="336"/>
      <c r="Q64" s="336"/>
      <c r="R64" s="336"/>
      <c r="S64" s="336"/>
      <c r="T64" s="336"/>
      <c r="U64" s="336"/>
      <c r="V64" s="336"/>
      <c r="W64" s="336"/>
      <c r="X64" s="336"/>
      <c r="Y64" s="336"/>
      <c r="Z64" s="336"/>
    </row>
    <row r="65" spans="1:26" ht="12.75" customHeight="1" x14ac:dyDescent="0.2">
      <c r="A65" s="336"/>
      <c r="B65" s="336"/>
      <c r="C65" s="336"/>
      <c r="D65" s="336"/>
      <c r="E65" s="336"/>
      <c r="F65" s="336"/>
      <c r="G65" s="336"/>
      <c r="H65" s="336"/>
      <c r="I65" s="336"/>
      <c r="J65" s="336"/>
      <c r="K65" s="336"/>
      <c r="L65" s="336"/>
      <c r="M65" s="336"/>
      <c r="N65" s="336"/>
      <c r="O65" s="336"/>
      <c r="P65" s="336"/>
      <c r="Q65" s="336"/>
      <c r="R65" s="336"/>
      <c r="S65" s="336"/>
      <c r="T65" s="336"/>
      <c r="U65" s="336"/>
      <c r="V65" s="336"/>
      <c r="W65" s="336"/>
      <c r="X65" s="336"/>
      <c r="Y65" s="336"/>
      <c r="Z65" s="336"/>
    </row>
    <row r="66" spans="1:26" ht="12.75" customHeight="1" x14ac:dyDescent="0.2">
      <c r="A66" s="336"/>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row>
    <row r="67" spans="1:26" ht="12.75" customHeight="1" x14ac:dyDescent="0.2">
      <c r="A67" s="336"/>
      <c r="B67" s="336"/>
      <c r="C67" s="336"/>
      <c r="D67" s="336"/>
      <c r="E67" s="336"/>
      <c r="F67" s="336"/>
      <c r="G67" s="336"/>
      <c r="H67" s="336"/>
      <c r="I67" s="336"/>
      <c r="J67" s="336"/>
      <c r="K67" s="336"/>
      <c r="L67" s="336"/>
      <c r="M67" s="336"/>
      <c r="N67" s="336"/>
      <c r="O67" s="336"/>
      <c r="P67" s="336"/>
      <c r="Q67" s="336"/>
      <c r="R67" s="336"/>
      <c r="S67" s="336"/>
      <c r="T67" s="336"/>
      <c r="U67" s="336"/>
      <c r="V67" s="336"/>
      <c r="W67" s="336"/>
      <c r="X67" s="336"/>
      <c r="Y67" s="336"/>
      <c r="Z67" s="336"/>
    </row>
    <row r="68" spans="1:26" ht="12.75" customHeight="1" x14ac:dyDescent="0.2">
      <c r="A68" s="336"/>
      <c r="B68" s="336"/>
      <c r="C68" s="336"/>
      <c r="D68" s="336"/>
      <c r="E68" s="336"/>
      <c r="F68" s="336"/>
      <c r="G68" s="336"/>
      <c r="H68" s="336"/>
      <c r="I68" s="336"/>
      <c r="J68" s="336"/>
      <c r="K68" s="336"/>
      <c r="L68" s="336"/>
      <c r="M68" s="336"/>
      <c r="N68" s="336"/>
      <c r="O68" s="336"/>
      <c r="P68" s="336"/>
      <c r="Q68" s="336"/>
      <c r="R68" s="336"/>
      <c r="S68" s="336"/>
      <c r="T68" s="336"/>
      <c r="U68" s="336"/>
      <c r="V68" s="336"/>
      <c r="W68" s="336"/>
      <c r="X68" s="336"/>
      <c r="Y68" s="336"/>
      <c r="Z68" s="336"/>
    </row>
    <row r="69" spans="1:26" ht="12.75" customHeight="1" x14ac:dyDescent="0.2">
      <c r="A69" s="336"/>
      <c r="B69" s="336"/>
      <c r="C69" s="336"/>
      <c r="D69" s="336"/>
      <c r="E69" s="336"/>
      <c r="F69" s="336"/>
      <c r="G69" s="336"/>
      <c r="H69" s="336"/>
      <c r="I69" s="336"/>
      <c r="J69" s="336"/>
      <c r="K69" s="336"/>
      <c r="L69" s="336"/>
      <c r="M69" s="336"/>
      <c r="N69" s="336"/>
      <c r="O69" s="336"/>
      <c r="P69" s="336"/>
      <c r="Q69" s="336"/>
      <c r="R69" s="336"/>
      <c r="S69" s="336"/>
      <c r="T69" s="336"/>
      <c r="U69" s="336"/>
      <c r="V69" s="336"/>
      <c r="W69" s="336"/>
      <c r="X69" s="336"/>
      <c r="Y69" s="336"/>
      <c r="Z69" s="336"/>
    </row>
    <row r="70" spans="1:26" ht="12.75" customHeight="1" x14ac:dyDescent="0.2">
      <c r="A70" s="336"/>
      <c r="B70" s="336"/>
      <c r="C70" s="336"/>
      <c r="D70" s="336"/>
      <c r="E70" s="336"/>
      <c r="F70" s="336"/>
      <c r="G70" s="336"/>
      <c r="H70" s="336"/>
      <c r="I70" s="336"/>
      <c r="J70" s="336"/>
      <c r="K70" s="336"/>
      <c r="L70" s="336"/>
      <c r="M70" s="336"/>
      <c r="N70" s="336"/>
      <c r="O70" s="336"/>
      <c r="P70" s="336"/>
      <c r="Q70" s="336"/>
      <c r="R70" s="336"/>
      <c r="S70" s="336"/>
      <c r="T70" s="336"/>
      <c r="U70" s="336"/>
      <c r="V70" s="336"/>
      <c r="W70" s="336"/>
      <c r="X70" s="336"/>
      <c r="Y70" s="336"/>
      <c r="Z70" s="336"/>
    </row>
    <row r="71" spans="1:26" ht="12.75" customHeight="1" x14ac:dyDescent="0.2">
      <c r="A71" s="336"/>
      <c r="B71" s="336"/>
      <c r="C71" s="336"/>
      <c r="D71" s="336"/>
      <c r="E71" s="336"/>
      <c r="F71" s="336"/>
      <c r="G71" s="336"/>
      <c r="H71" s="336"/>
      <c r="I71" s="336"/>
      <c r="J71" s="336"/>
      <c r="K71" s="336"/>
      <c r="L71" s="336"/>
      <c r="M71" s="336"/>
      <c r="N71" s="336"/>
      <c r="O71" s="336"/>
      <c r="P71" s="336"/>
      <c r="Q71" s="336"/>
      <c r="R71" s="336"/>
      <c r="S71" s="336"/>
      <c r="T71" s="336"/>
      <c r="U71" s="336"/>
      <c r="V71" s="336"/>
      <c r="W71" s="336"/>
      <c r="X71" s="336"/>
      <c r="Y71" s="336"/>
      <c r="Z71" s="336"/>
    </row>
    <row r="72" spans="1:26" ht="12.75" customHeight="1" x14ac:dyDescent="0.2">
      <c r="A72" s="336"/>
      <c r="B72" s="336"/>
      <c r="C72" s="336"/>
      <c r="D72" s="336"/>
      <c r="E72" s="336"/>
      <c r="F72" s="336"/>
      <c r="G72" s="336"/>
      <c r="H72" s="336"/>
      <c r="I72" s="336"/>
      <c r="J72" s="336"/>
      <c r="K72" s="336"/>
      <c r="L72" s="336"/>
      <c r="M72" s="336"/>
      <c r="N72" s="336"/>
      <c r="O72" s="336"/>
      <c r="P72" s="336"/>
      <c r="Q72" s="336"/>
      <c r="R72" s="336"/>
      <c r="S72" s="336"/>
      <c r="T72" s="336"/>
      <c r="U72" s="336"/>
      <c r="V72" s="336"/>
      <c r="W72" s="336"/>
      <c r="X72" s="336"/>
      <c r="Y72" s="336"/>
      <c r="Z72" s="336"/>
    </row>
    <row r="73" spans="1:26" ht="12.75" customHeight="1" x14ac:dyDescent="0.2">
      <c r="A73" s="336"/>
      <c r="B73" s="336"/>
      <c r="C73" s="336"/>
      <c r="D73" s="336"/>
      <c r="E73" s="336"/>
      <c r="F73" s="336"/>
      <c r="G73" s="336"/>
      <c r="H73" s="336"/>
      <c r="I73" s="336"/>
      <c r="J73" s="336"/>
      <c r="K73" s="336"/>
      <c r="L73" s="336"/>
      <c r="M73" s="336"/>
      <c r="N73" s="336"/>
      <c r="O73" s="336"/>
      <c r="P73" s="336"/>
      <c r="Q73" s="336"/>
      <c r="R73" s="336"/>
      <c r="S73" s="336"/>
      <c r="T73" s="336"/>
      <c r="U73" s="336"/>
      <c r="V73" s="336"/>
      <c r="W73" s="336"/>
      <c r="X73" s="336"/>
      <c r="Y73" s="336"/>
      <c r="Z73" s="336"/>
    </row>
    <row r="74" spans="1:26" ht="12.75" customHeight="1" x14ac:dyDescent="0.2">
      <c r="A74" s="336"/>
      <c r="B74" s="336"/>
      <c r="C74" s="336"/>
      <c r="D74" s="336"/>
      <c r="E74" s="336"/>
      <c r="F74" s="336"/>
      <c r="G74" s="336"/>
      <c r="H74" s="336"/>
      <c r="I74" s="336"/>
      <c r="J74" s="336"/>
      <c r="K74" s="336"/>
      <c r="L74" s="336"/>
      <c r="M74" s="336"/>
      <c r="N74" s="336"/>
      <c r="O74" s="336"/>
      <c r="P74" s="336"/>
      <c r="Q74" s="336"/>
      <c r="R74" s="336"/>
      <c r="S74" s="336"/>
      <c r="T74" s="336"/>
      <c r="U74" s="336"/>
      <c r="V74" s="336"/>
      <c r="W74" s="336"/>
      <c r="X74" s="336"/>
      <c r="Y74" s="336"/>
      <c r="Z74" s="336"/>
    </row>
    <row r="75" spans="1:26" ht="12.75" customHeight="1" x14ac:dyDescent="0.2">
      <c r="A75" s="336"/>
      <c r="B75" s="336"/>
      <c r="C75" s="336"/>
      <c r="D75" s="336"/>
      <c r="E75" s="336"/>
      <c r="F75" s="336"/>
      <c r="G75" s="336"/>
      <c r="H75" s="336"/>
      <c r="I75" s="336"/>
      <c r="J75" s="336"/>
      <c r="K75" s="336"/>
      <c r="L75" s="336"/>
      <c r="M75" s="336"/>
      <c r="N75" s="336"/>
      <c r="O75" s="336"/>
      <c r="P75" s="336"/>
      <c r="Q75" s="336"/>
      <c r="R75" s="336"/>
      <c r="S75" s="336"/>
      <c r="T75" s="336"/>
      <c r="U75" s="336"/>
      <c r="V75" s="336"/>
      <c r="W75" s="336"/>
      <c r="X75" s="336"/>
      <c r="Y75" s="336"/>
      <c r="Z75" s="336"/>
    </row>
    <row r="76" spans="1:26" ht="12.75" customHeight="1" x14ac:dyDescent="0.2">
      <c r="A76" s="336"/>
      <c r="B76" s="336"/>
      <c r="C76" s="336"/>
      <c r="D76" s="336"/>
      <c r="E76" s="336"/>
      <c r="F76" s="336"/>
      <c r="G76" s="336"/>
      <c r="H76" s="336"/>
      <c r="I76" s="336"/>
      <c r="J76" s="336"/>
      <c r="K76" s="336"/>
      <c r="L76" s="336"/>
      <c r="M76" s="336"/>
      <c r="N76" s="336"/>
      <c r="O76" s="336"/>
      <c r="P76" s="336"/>
      <c r="Q76" s="336"/>
      <c r="R76" s="336"/>
      <c r="S76" s="336"/>
      <c r="T76" s="336"/>
      <c r="U76" s="336"/>
      <c r="V76" s="336"/>
      <c r="W76" s="336"/>
      <c r="X76" s="336"/>
      <c r="Y76" s="336"/>
      <c r="Z76" s="336"/>
    </row>
    <row r="77" spans="1:26" ht="12.75" customHeight="1" x14ac:dyDescent="0.2">
      <c r="A77" s="336"/>
      <c r="B77" s="336"/>
      <c r="C77" s="336"/>
      <c r="D77" s="336"/>
      <c r="E77" s="336"/>
      <c r="F77" s="336"/>
      <c r="G77" s="336"/>
      <c r="H77" s="336"/>
      <c r="I77" s="336"/>
      <c r="J77" s="336"/>
      <c r="K77" s="336"/>
      <c r="L77" s="336"/>
      <c r="M77" s="336"/>
      <c r="N77" s="336"/>
      <c r="O77" s="336"/>
      <c r="P77" s="336"/>
      <c r="Q77" s="336"/>
      <c r="R77" s="336"/>
      <c r="S77" s="336"/>
      <c r="T77" s="336"/>
      <c r="U77" s="336"/>
      <c r="V77" s="336"/>
      <c r="W77" s="336"/>
      <c r="X77" s="336"/>
      <c r="Y77" s="336"/>
      <c r="Z77" s="336"/>
    </row>
    <row r="78" spans="1:26" ht="12.75" customHeight="1" x14ac:dyDescent="0.2">
      <c r="A78" s="336"/>
      <c r="B78" s="336"/>
      <c r="C78" s="336"/>
      <c r="D78" s="336"/>
      <c r="E78" s="336"/>
      <c r="F78" s="336"/>
      <c r="G78" s="336"/>
      <c r="H78" s="336"/>
      <c r="I78" s="336"/>
      <c r="J78" s="336"/>
      <c r="K78" s="336"/>
      <c r="L78" s="336"/>
      <c r="M78" s="336"/>
      <c r="N78" s="336"/>
      <c r="O78" s="336"/>
      <c r="P78" s="336"/>
      <c r="Q78" s="336"/>
      <c r="R78" s="336"/>
      <c r="S78" s="336"/>
      <c r="T78" s="336"/>
      <c r="U78" s="336"/>
      <c r="V78" s="336"/>
      <c r="W78" s="336"/>
      <c r="X78" s="336"/>
      <c r="Y78" s="336"/>
      <c r="Z78" s="336"/>
    </row>
    <row r="79" spans="1:26" ht="12.75" customHeight="1" x14ac:dyDescent="0.2">
      <c r="A79" s="336"/>
      <c r="B79" s="336"/>
      <c r="C79" s="336"/>
      <c r="D79" s="336"/>
      <c r="E79" s="336"/>
      <c r="F79" s="336"/>
      <c r="G79" s="336"/>
      <c r="H79" s="336"/>
      <c r="I79" s="336"/>
      <c r="J79" s="336"/>
      <c r="K79" s="336"/>
      <c r="L79" s="336"/>
      <c r="M79" s="336"/>
      <c r="N79" s="336"/>
      <c r="O79" s="336"/>
      <c r="P79" s="336"/>
      <c r="Q79" s="336"/>
      <c r="R79" s="336"/>
      <c r="S79" s="336"/>
      <c r="T79" s="336"/>
      <c r="U79" s="336"/>
      <c r="V79" s="336"/>
      <c r="W79" s="336"/>
      <c r="X79" s="336"/>
      <c r="Y79" s="336"/>
      <c r="Z79" s="336"/>
    </row>
    <row r="80" spans="1:26" ht="12.75" customHeight="1" x14ac:dyDescent="0.2">
      <c r="A80" s="336"/>
      <c r="B80" s="336"/>
      <c r="C80" s="336"/>
      <c r="D80" s="336"/>
      <c r="E80" s="336"/>
      <c r="F80" s="336"/>
      <c r="G80" s="336"/>
      <c r="H80" s="336"/>
      <c r="I80" s="336"/>
      <c r="J80" s="336"/>
      <c r="K80" s="336"/>
      <c r="L80" s="336"/>
      <c r="M80" s="336"/>
      <c r="N80" s="336"/>
      <c r="O80" s="336"/>
      <c r="P80" s="336"/>
      <c r="Q80" s="336"/>
      <c r="R80" s="336"/>
      <c r="S80" s="336"/>
      <c r="T80" s="336"/>
      <c r="U80" s="336"/>
      <c r="V80" s="336"/>
      <c r="W80" s="336"/>
      <c r="X80" s="336"/>
      <c r="Y80" s="336"/>
      <c r="Z80" s="336"/>
    </row>
    <row r="81" spans="1:26" ht="12.75" customHeight="1" x14ac:dyDescent="0.2">
      <c r="A81" s="336"/>
      <c r="B81" s="336"/>
      <c r="C81" s="336"/>
      <c r="D81" s="336"/>
      <c r="E81" s="336"/>
      <c r="F81" s="336"/>
      <c r="G81" s="336"/>
      <c r="H81" s="336"/>
      <c r="I81" s="336"/>
      <c r="J81" s="336"/>
      <c r="K81" s="336"/>
      <c r="L81" s="336"/>
      <c r="M81" s="336"/>
      <c r="N81" s="336"/>
      <c r="O81" s="336"/>
      <c r="P81" s="336"/>
      <c r="Q81" s="336"/>
      <c r="R81" s="336"/>
      <c r="S81" s="336"/>
      <c r="T81" s="336"/>
      <c r="U81" s="336"/>
      <c r="V81" s="336"/>
      <c r="W81" s="336"/>
      <c r="X81" s="336"/>
      <c r="Y81" s="336"/>
      <c r="Z81" s="336"/>
    </row>
    <row r="82" spans="1:26" ht="12.75" customHeight="1" x14ac:dyDescent="0.2">
      <c r="A82" s="336"/>
      <c r="B82" s="336"/>
      <c r="C82" s="336"/>
      <c r="D82" s="336"/>
      <c r="E82" s="336"/>
      <c r="F82" s="336"/>
      <c r="G82" s="336"/>
      <c r="H82" s="336"/>
      <c r="I82" s="336"/>
      <c r="J82" s="336"/>
      <c r="K82" s="336"/>
      <c r="L82" s="336"/>
      <c r="M82" s="336"/>
      <c r="N82" s="336"/>
      <c r="O82" s="336"/>
      <c r="P82" s="336"/>
      <c r="Q82" s="336"/>
      <c r="R82" s="336"/>
      <c r="S82" s="336"/>
      <c r="T82" s="336"/>
      <c r="U82" s="336"/>
      <c r="V82" s="336"/>
      <c r="W82" s="336"/>
      <c r="X82" s="336"/>
      <c r="Y82" s="336"/>
      <c r="Z82" s="336"/>
    </row>
    <row r="83" spans="1:26" ht="12.75" customHeight="1" x14ac:dyDescent="0.2">
      <c r="A83" s="336"/>
      <c r="B83" s="336"/>
      <c r="C83" s="336"/>
      <c r="D83" s="336"/>
      <c r="E83" s="336"/>
      <c r="F83" s="336"/>
      <c r="G83" s="336"/>
      <c r="H83" s="336"/>
      <c r="I83" s="336"/>
      <c r="J83" s="336"/>
      <c r="K83" s="336"/>
      <c r="L83" s="336"/>
      <c r="M83" s="336"/>
      <c r="N83" s="336"/>
      <c r="O83" s="336"/>
      <c r="P83" s="336"/>
      <c r="Q83" s="336"/>
      <c r="R83" s="336"/>
      <c r="S83" s="336"/>
      <c r="T83" s="336"/>
      <c r="U83" s="336"/>
      <c r="V83" s="336"/>
      <c r="W83" s="336"/>
      <c r="X83" s="336"/>
      <c r="Y83" s="336"/>
      <c r="Z83" s="336"/>
    </row>
    <row r="84" spans="1:26" ht="12.75" customHeight="1" x14ac:dyDescent="0.2">
      <c r="A84" s="336"/>
      <c r="B84" s="336"/>
      <c r="C84" s="336"/>
      <c r="D84" s="336"/>
      <c r="E84" s="336"/>
      <c r="F84" s="336"/>
      <c r="G84" s="336"/>
      <c r="H84" s="336"/>
      <c r="I84" s="336"/>
      <c r="J84" s="336"/>
      <c r="K84" s="336"/>
      <c r="L84" s="336"/>
      <c r="M84" s="336"/>
      <c r="N84" s="336"/>
      <c r="O84" s="336"/>
      <c r="P84" s="336"/>
      <c r="Q84" s="336"/>
      <c r="R84" s="336"/>
      <c r="S84" s="336"/>
      <c r="T84" s="336"/>
      <c r="U84" s="336"/>
      <c r="V84" s="336"/>
      <c r="W84" s="336"/>
      <c r="X84" s="336"/>
      <c r="Y84" s="336"/>
      <c r="Z84" s="336"/>
    </row>
    <row r="85" spans="1:26" ht="12.75" customHeight="1" x14ac:dyDescent="0.2">
      <c r="A85" s="336"/>
      <c r="B85" s="336"/>
      <c r="C85" s="336"/>
      <c r="D85" s="336"/>
      <c r="E85" s="336"/>
      <c r="F85" s="336"/>
      <c r="G85" s="336"/>
      <c r="H85" s="336"/>
      <c r="I85" s="336"/>
      <c r="J85" s="336"/>
      <c r="K85" s="336"/>
      <c r="L85" s="336"/>
      <c r="M85" s="336"/>
      <c r="N85" s="336"/>
      <c r="O85" s="336"/>
      <c r="P85" s="336"/>
      <c r="Q85" s="336"/>
      <c r="R85" s="336"/>
      <c r="S85" s="336"/>
      <c r="T85" s="336"/>
      <c r="U85" s="336"/>
      <c r="V85" s="336"/>
      <c r="W85" s="336"/>
      <c r="X85" s="336"/>
      <c r="Y85" s="336"/>
      <c r="Z85" s="336"/>
    </row>
    <row r="86" spans="1:26" ht="12.75" customHeight="1" x14ac:dyDescent="0.2">
      <c r="A86" s="336"/>
      <c r="B86" s="336"/>
      <c r="C86" s="336"/>
      <c r="D86" s="336"/>
      <c r="E86" s="336"/>
      <c r="F86" s="336"/>
      <c r="G86" s="336"/>
      <c r="H86" s="336"/>
      <c r="I86" s="336"/>
      <c r="J86" s="336"/>
      <c r="K86" s="336"/>
      <c r="L86" s="336"/>
      <c r="M86" s="336"/>
      <c r="N86" s="336"/>
      <c r="O86" s="336"/>
      <c r="P86" s="336"/>
      <c r="Q86" s="336"/>
      <c r="R86" s="336"/>
      <c r="S86" s="336"/>
      <c r="T86" s="336"/>
      <c r="U86" s="336"/>
      <c r="V86" s="336"/>
      <c r="W86" s="336"/>
      <c r="X86" s="336"/>
      <c r="Y86" s="336"/>
      <c r="Z86" s="336"/>
    </row>
    <row r="87" spans="1:26" ht="12.75" customHeight="1" x14ac:dyDescent="0.2">
      <c r="A87" s="336"/>
      <c r="B87" s="336"/>
      <c r="C87" s="336"/>
      <c r="D87" s="336"/>
      <c r="E87" s="336"/>
      <c r="F87" s="336"/>
      <c r="G87" s="336"/>
      <c r="H87" s="336"/>
      <c r="I87" s="336"/>
      <c r="J87" s="336"/>
      <c r="K87" s="336"/>
      <c r="L87" s="336"/>
      <c r="M87" s="336"/>
      <c r="N87" s="336"/>
      <c r="O87" s="336"/>
      <c r="P87" s="336"/>
      <c r="Q87" s="336"/>
      <c r="R87" s="336"/>
      <c r="S87" s="336"/>
      <c r="T87" s="336"/>
      <c r="U87" s="336"/>
      <c r="V87" s="336"/>
      <c r="W87" s="336"/>
      <c r="X87" s="336"/>
      <c r="Y87" s="336"/>
      <c r="Z87" s="336"/>
    </row>
    <row r="88" spans="1:26" ht="12.75" customHeight="1" x14ac:dyDescent="0.2">
      <c r="A88" s="336"/>
      <c r="B88" s="336"/>
      <c r="C88" s="336"/>
      <c r="D88" s="336"/>
      <c r="E88" s="336"/>
      <c r="F88" s="336"/>
      <c r="G88" s="336"/>
      <c r="H88" s="336"/>
      <c r="I88" s="336"/>
      <c r="J88" s="336"/>
      <c r="K88" s="336"/>
      <c r="L88" s="336"/>
      <c r="M88" s="336"/>
      <c r="N88" s="336"/>
      <c r="O88" s="336"/>
      <c r="P88" s="336"/>
      <c r="Q88" s="336"/>
      <c r="R88" s="336"/>
      <c r="S88" s="336"/>
      <c r="T88" s="336"/>
      <c r="U88" s="336"/>
      <c r="V88" s="336"/>
      <c r="W88" s="336"/>
      <c r="X88" s="336"/>
      <c r="Y88" s="336"/>
      <c r="Z88" s="336"/>
    </row>
    <row r="89" spans="1:26" ht="12.75" customHeight="1" x14ac:dyDescent="0.2">
      <c r="A89" s="336"/>
      <c r="B89" s="336"/>
      <c r="C89" s="336"/>
      <c r="D89" s="336"/>
      <c r="E89" s="336"/>
      <c r="F89" s="336"/>
      <c r="G89" s="336"/>
      <c r="H89" s="336"/>
      <c r="I89" s="336"/>
      <c r="J89" s="336"/>
      <c r="K89" s="336"/>
      <c r="L89" s="336"/>
      <c r="M89" s="336"/>
      <c r="N89" s="336"/>
      <c r="O89" s="336"/>
      <c r="P89" s="336"/>
      <c r="Q89" s="336"/>
      <c r="R89" s="336"/>
      <c r="S89" s="336"/>
      <c r="T89" s="336"/>
      <c r="U89" s="336"/>
      <c r="V89" s="336"/>
      <c r="W89" s="336"/>
      <c r="X89" s="336"/>
      <c r="Y89" s="336"/>
      <c r="Z89" s="336"/>
    </row>
    <row r="90" spans="1:26" ht="12.75" customHeight="1" x14ac:dyDescent="0.2">
      <c r="A90" s="336"/>
      <c r="B90" s="336"/>
      <c r="C90" s="336"/>
      <c r="D90" s="336"/>
      <c r="E90" s="336"/>
      <c r="F90" s="336"/>
      <c r="G90" s="336"/>
      <c r="H90" s="336"/>
      <c r="I90" s="336"/>
      <c r="J90" s="336"/>
      <c r="K90" s="336"/>
      <c r="L90" s="336"/>
      <c r="M90" s="336"/>
      <c r="N90" s="336"/>
      <c r="O90" s="336"/>
      <c r="P90" s="336"/>
      <c r="Q90" s="336"/>
      <c r="R90" s="336"/>
      <c r="S90" s="336"/>
      <c r="T90" s="336"/>
      <c r="U90" s="336"/>
      <c r="V90" s="336"/>
      <c r="W90" s="336"/>
      <c r="X90" s="336"/>
      <c r="Y90" s="336"/>
      <c r="Z90" s="336"/>
    </row>
    <row r="91" spans="1:26" ht="12.75" customHeight="1" x14ac:dyDescent="0.2">
      <c r="A91" s="336"/>
      <c r="B91" s="336"/>
      <c r="C91" s="336"/>
      <c r="D91" s="336"/>
      <c r="E91" s="336"/>
      <c r="F91" s="336"/>
      <c r="G91" s="336"/>
      <c r="H91" s="336"/>
      <c r="I91" s="336"/>
      <c r="J91" s="336"/>
      <c r="K91" s="336"/>
      <c r="L91" s="336"/>
      <c r="M91" s="336"/>
      <c r="N91" s="336"/>
      <c r="O91" s="336"/>
      <c r="P91" s="336"/>
      <c r="Q91" s="336"/>
      <c r="R91" s="336"/>
      <c r="S91" s="336"/>
      <c r="T91" s="336"/>
      <c r="U91" s="336"/>
      <c r="V91" s="336"/>
      <c r="W91" s="336"/>
      <c r="X91" s="336"/>
      <c r="Y91" s="336"/>
      <c r="Z91" s="336"/>
    </row>
    <row r="92" spans="1:26" ht="12.75" customHeight="1" x14ac:dyDescent="0.2">
      <c r="A92" s="336"/>
      <c r="B92" s="336"/>
      <c r="C92" s="336"/>
      <c r="D92" s="336"/>
      <c r="E92" s="336"/>
      <c r="F92" s="336"/>
      <c r="G92" s="336"/>
      <c r="H92" s="336"/>
      <c r="I92" s="336"/>
      <c r="J92" s="336"/>
      <c r="K92" s="336"/>
      <c r="L92" s="336"/>
      <c r="M92" s="336"/>
      <c r="N92" s="336"/>
      <c r="O92" s="336"/>
      <c r="P92" s="336"/>
      <c r="Q92" s="336"/>
      <c r="R92" s="336"/>
      <c r="S92" s="336"/>
      <c r="T92" s="336"/>
      <c r="U92" s="336"/>
      <c r="V92" s="336"/>
      <c r="W92" s="336"/>
      <c r="X92" s="336"/>
      <c r="Y92" s="336"/>
      <c r="Z92" s="336"/>
    </row>
    <row r="93" spans="1:26" ht="12.75" customHeight="1" x14ac:dyDescent="0.2">
      <c r="A93" s="336"/>
      <c r="B93" s="336"/>
      <c r="C93" s="336"/>
      <c r="D93" s="336"/>
      <c r="E93" s="336"/>
      <c r="F93" s="336"/>
      <c r="G93" s="336"/>
      <c r="H93" s="336"/>
      <c r="I93" s="336"/>
      <c r="J93" s="336"/>
      <c r="K93" s="336"/>
      <c r="L93" s="336"/>
      <c r="M93" s="336"/>
      <c r="N93" s="336"/>
      <c r="O93" s="336"/>
      <c r="P93" s="336"/>
      <c r="Q93" s="336"/>
      <c r="R93" s="336"/>
      <c r="S93" s="336"/>
      <c r="T93" s="336"/>
      <c r="U93" s="336"/>
      <c r="V93" s="336"/>
      <c r="W93" s="336"/>
      <c r="X93" s="336"/>
      <c r="Y93" s="336"/>
      <c r="Z93" s="336"/>
    </row>
    <row r="94" spans="1:26" ht="12.75" customHeight="1" x14ac:dyDescent="0.2">
      <c r="A94" s="336"/>
      <c r="B94" s="336"/>
      <c r="C94" s="336"/>
      <c r="D94" s="336"/>
      <c r="E94" s="336"/>
      <c r="F94" s="336"/>
      <c r="G94" s="336"/>
      <c r="H94" s="336"/>
      <c r="I94" s="336"/>
      <c r="J94" s="336"/>
      <c r="K94" s="336"/>
      <c r="L94" s="336"/>
      <c r="M94" s="336"/>
      <c r="N94" s="336"/>
      <c r="O94" s="336"/>
      <c r="P94" s="336"/>
      <c r="Q94" s="336"/>
      <c r="R94" s="336"/>
      <c r="S94" s="336"/>
      <c r="T94" s="336"/>
      <c r="U94" s="336"/>
      <c r="V94" s="336"/>
      <c r="W94" s="336"/>
      <c r="X94" s="336"/>
      <c r="Y94" s="336"/>
      <c r="Z94" s="336"/>
    </row>
    <row r="95" spans="1:26" ht="12.75" customHeight="1" x14ac:dyDescent="0.2">
      <c r="A95" s="336"/>
      <c r="B95" s="336"/>
      <c r="C95" s="336"/>
      <c r="D95" s="336"/>
      <c r="E95" s="336"/>
      <c r="F95" s="336"/>
      <c r="G95" s="336"/>
      <c r="H95" s="336"/>
      <c r="I95" s="336"/>
      <c r="J95" s="336"/>
      <c r="K95" s="336"/>
      <c r="L95" s="336"/>
      <c r="M95" s="336"/>
      <c r="N95" s="336"/>
      <c r="O95" s="336"/>
      <c r="P95" s="336"/>
      <c r="Q95" s="336"/>
      <c r="R95" s="336"/>
      <c r="S95" s="336"/>
      <c r="T95" s="336"/>
      <c r="U95" s="336"/>
      <c r="V95" s="336"/>
      <c r="W95" s="336"/>
      <c r="X95" s="336"/>
      <c r="Y95" s="336"/>
      <c r="Z95" s="336"/>
    </row>
    <row r="96" spans="1:26" ht="12.75" customHeight="1" x14ac:dyDescent="0.2">
      <c r="A96" s="336"/>
      <c r="B96" s="336"/>
      <c r="C96" s="336"/>
      <c r="D96" s="336"/>
      <c r="E96" s="336"/>
      <c r="F96" s="336"/>
      <c r="G96" s="336"/>
      <c r="H96" s="336"/>
      <c r="I96" s="336"/>
      <c r="J96" s="336"/>
      <c r="K96" s="336"/>
      <c r="L96" s="336"/>
      <c r="M96" s="336"/>
      <c r="N96" s="336"/>
      <c r="O96" s="336"/>
      <c r="P96" s="336"/>
      <c r="Q96" s="336"/>
      <c r="R96" s="336"/>
      <c r="S96" s="336"/>
      <c r="T96" s="336"/>
      <c r="U96" s="336"/>
      <c r="V96" s="336"/>
      <c r="W96" s="336"/>
      <c r="X96" s="336"/>
      <c r="Y96" s="336"/>
      <c r="Z96" s="336"/>
    </row>
    <row r="97" spans="1:26" ht="12.75" customHeight="1" x14ac:dyDescent="0.2">
      <c r="A97" s="336"/>
      <c r="B97" s="336"/>
      <c r="C97" s="336"/>
      <c r="D97" s="336"/>
      <c r="E97" s="336"/>
      <c r="F97" s="336"/>
      <c r="G97" s="336"/>
      <c r="H97" s="336"/>
      <c r="I97" s="336"/>
      <c r="J97" s="336"/>
      <c r="K97" s="336"/>
      <c r="L97" s="336"/>
      <c r="M97" s="336"/>
      <c r="N97" s="336"/>
      <c r="O97" s="336"/>
      <c r="P97" s="336"/>
      <c r="Q97" s="336"/>
      <c r="R97" s="336"/>
      <c r="S97" s="336"/>
      <c r="T97" s="336"/>
      <c r="U97" s="336"/>
      <c r="V97" s="336"/>
      <c r="W97" s="336"/>
      <c r="X97" s="336"/>
      <c r="Y97" s="336"/>
      <c r="Z97" s="336"/>
    </row>
    <row r="98" spans="1:26" ht="12.75" customHeight="1" x14ac:dyDescent="0.2">
      <c r="A98" s="336"/>
      <c r="B98" s="336"/>
      <c r="C98" s="336"/>
      <c r="D98" s="336"/>
      <c r="E98" s="336"/>
      <c r="F98" s="336"/>
      <c r="G98" s="336"/>
      <c r="H98" s="336"/>
      <c r="I98" s="336"/>
      <c r="J98" s="336"/>
      <c r="K98" s="336"/>
      <c r="L98" s="336"/>
      <c r="M98" s="336"/>
      <c r="N98" s="336"/>
      <c r="O98" s="336"/>
      <c r="P98" s="336"/>
      <c r="Q98" s="336"/>
      <c r="R98" s="336"/>
      <c r="S98" s="336"/>
      <c r="T98" s="336"/>
      <c r="U98" s="336"/>
      <c r="V98" s="336"/>
      <c r="W98" s="336"/>
      <c r="X98" s="336"/>
      <c r="Y98" s="336"/>
      <c r="Z98" s="336"/>
    </row>
    <row r="99" spans="1:26" ht="12.75" customHeight="1" x14ac:dyDescent="0.2">
      <c r="A99" s="336"/>
      <c r="B99" s="336"/>
      <c r="C99" s="336"/>
      <c r="D99" s="336"/>
      <c r="E99" s="336"/>
      <c r="F99" s="336"/>
      <c r="G99" s="336"/>
      <c r="H99" s="336"/>
      <c r="I99" s="336"/>
      <c r="J99" s="336"/>
      <c r="K99" s="336"/>
      <c r="L99" s="336"/>
      <c r="M99" s="336"/>
      <c r="N99" s="336"/>
      <c r="O99" s="336"/>
      <c r="P99" s="336"/>
      <c r="Q99" s="336"/>
      <c r="R99" s="336"/>
      <c r="S99" s="336"/>
      <c r="T99" s="336"/>
      <c r="U99" s="336"/>
      <c r="V99" s="336"/>
      <c r="W99" s="336"/>
      <c r="X99" s="336"/>
      <c r="Y99" s="336"/>
      <c r="Z99" s="336"/>
    </row>
    <row r="100" spans="1:26" ht="12.75" customHeight="1" x14ac:dyDescent="0.2">
      <c r="A100" s="336"/>
      <c r="B100" s="336"/>
      <c r="C100" s="336"/>
      <c r="D100" s="336"/>
      <c r="E100" s="336"/>
      <c r="F100" s="336"/>
      <c r="G100" s="336"/>
      <c r="H100" s="336"/>
      <c r="I100" s="336"/>
      <c r="J100" s="336"/>
      <c r="K100" s="336"/>
      <c r="L100" s="336"/>
      <c r="M100" s="336"/>
      <c r="N100" s="336"/>
      <c r="O100" s="336"/>
      <c r="P100" s="336"/>
      <c r="Q100" s="336"/>
      <c r="R100" s="336"/>
      <c r="S100" s="336"/>
      <c r="T100" s="336"/>
      <c r="U100" s="336"/>
      <c r="V100" s="336"/>
      <c r="W100" s="336"/>
      <c r="X100" s="336"/>
      <c r="Y100" s="336"/>
      <c r="Z100" s="336"/>
    </row>
    <row r="101" spans="1:26" ht="12.75" customHeight="1" x14ac:dyDescent="0.2">
      <c r="A101" s="336"/>
      <c r="B101" s="336"/>
      <c r="C101" s="336"/>
      <c r="D101" s="336"/>
      <c r="E101" s="336"/>
      <c r="F101" s="336"/>
      <c r="G101" s="336"/>
      <c r="H101" s="336"/>
      <c r="I101" s="336"/>
      <c r="J101" s="336"/>
      <c r="K101" s="336"/>
      <c r="L101" s="336"/>
      <c r="M101" s="336"/>
      <c r="N101" s="336"/>
      <c r="O101" s="336"/>
      <c r="P101" s="336"/>
      <c r="Q101" s="336"/>
      <c r="R101" s="336"/>
      <c r="S101" s="336"/>
      <c r="T101" s="336"/>
      <c r="U101" s="336"/>
      <c r="V101" s="336"/>
      <c r="W101" s="336"/>
      <c r="X101" s="336"/>
      <c r="Y101" s="336"/>
      <c r="Z101" s="336"/>
    </row>
    <row r="102" spans="1:26" ht="12.75" customHeight="1" x14ac:dyDescent="0.2">
      <c r="A102" s="336"/>
      <c r="B102" s="336"/>
      <c r="C102" s="336"/>
      <c r="D102" s="336"/>
      <c r="E102" s="336"/>
      <c r="F102" s="336"/>
      <c r="G102" s="336"/>
      <c r="H102" s="336"/>
      <c r="I102" s="336"/>
      <c r="J102" s="336"/>
      <c r="K102" s="336"/>
      <c r="L102" s="336"/>
      <c r="M102" s="336"/>
      <c r="N102" s="336"/>
      <c r="O102" s="336"/>
      <c r="P102" s="336"/>
      <c r="Q102" s="336"/>
      <c r="R102" s="336"/>
      <c r="S102" s="336"/>
      <c r="T102" s="336"/>
      <c r="U102" s="336"/>
      <c r="V102" s="336"/>
      <c r="W102" s="336"/>
      <c r="X102" s="336"/>
      <c r="Y102" s="336"/>
      <c r="Z102" s="336"/>
    </row>
    <row r="103" spans="1:26" ht="12.75" customHeight="1" x14ac:dyDescent="0.2">
      <c r="A103" s="336"/>
      <c r="B103" s="336"/>
      <c r="C103" s="336"/>
      <c r="D103" s="336"/>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row>
    <row r="104" spans="1:26" ht="12.75" customHeight="1" x14ac:dyDescent="0.2">
      <c r="A104" s="336"/>
      <c r="B104" s="336"/>
      <c r="C104" s="336"/>
      <c r="D104" s="336"/>
      <c r="E104" s="336"/>
      <c r="F104" s="336"/>
      <c r="G104" s="336"/>
      <c r="H104" s="336"/>
      <c r="I104" s="336"/>
      <c r="J104" s="336"/>
      <c r="K104" s="336"/>
      <c r="L104" s="336"/>
      <c r="M104" s="336"/>
      <c r="N104" s="336"/>
      <c r="O104" s="336"/>
      <c r="P104" s="336"/>
      <c r="Q104" s="336"/>
      <c r="R104" s="336"/>
      <c r="S104" s="336"/>
      <c r="T104" s="336"/>
      <c r="U104" s="336"/>
      <c r="V104" s="336"/>
      <c r="W104" s="336"/>
      <c r="X104" s="336"/>
      <c r="Y104" s="336"/>
      <c r="Z104" s="336"/>
    </row>
    <row r="105" spans="1:26" ht="12.75" customHeight="1" x14ac:dyDescent="0.2">
      <c r="A105" s="336"/>
      <c r="B105" s="336"/>
      <c r="C105" s="336"/>
      <c r="D105" s="336"/>
      <c r="E105" s="336"/>
      <c r="F105" s="336"/>
      <c r="G105" s="336"/>
      <c r="H105" s="336"/>
      <c r="I105" s="336"/>
      <c r="J105" s="336"/>
      <c r="K105" s="336"/>
      <c r="L105" s="336"/>
      <c r="M105" s="336"/>
      <c r="N105" s="336"/>
      <c r="O105" s="336"/>
      <c r="P105" s="336"/>
      <c r="Q105" s="336"/>
      <c r="R105" s="336"/>
      <c r="S105" s="336"/>
      <c r="T105" s="336"/>
      <c r="U105" s="336"/>
      <c r="V105" s="336"/>
      <c r="W105" s="336"/>
      <c r="X105" s="336"/>
      <c r="Y105" s="336"/>
      <c r="Z105" s="336"/>
    </row>
    <row r="106" spans="1:26" ht="12.75" customHeight="1" x14ac:dyDescent="0.2">
      <c r="A106" s="336"/>
      <c r="B106" s="336"/>
      <c r="C106" s="336"/>
      <c r="D106" s="336"/>
      <c r="E106" s="336"/>
      <c r="F106" s="336"/>
      <c r="G106" s="336"/>
      <c r="H106" s="336"/>
      <c r="I106" s="336"/>
      <c r="J106" s="336"/>
      <c r="K106" s="336"/>
      <c r="L106" s="336"/>
      <c r="M106" s="336"/>
      <c r="N106" s="336"/>
      <c r="O106" s="336"/>
      <c r="P106" s="336"/>
      <c r="Q106" s="336"/>
      <c r="R106" s="336"/>
      <c r="S106" s="336"/>
      <c r="T106" s="336"/>
      <c r="U106" s="336"/>
      <c r="V106" s="336"/>
      <c r="W106" s="336"/>
      <c r="X106" s="336"/>
      <c r="Y106" s="336"/>
      <c r="Z106" s="336"/>
    </row>
    <row r="107" spans="1:26" ht="12.75" customHeight="1" x14ac:dyDescent="0.2">
      <c r="A107" s="336"/>
      <c r="B107" s="336"/>
      <c r="C107" s="336"/>
      <c r="D107" s="336"/>
      <c r="E107" s="336"/>
      <c r="F107" s="336"/>
      <c r="G107" s="336"/>
      <c r="H107" s="336"/>
      <c r="I107" s="336"/>
      <c r="J107" s="336"/>
      <c r="K107" s="336"/>
      <c r="L107" s="336"/>
      <c r="M107" s="336"/>
      <c r="N107" s="336"/>
      <c r="O107" s="336"/>
      <c r="P107" s="336"/>
      <c r="Q107" s="336"/>
      <c r="R107" s="336"/>
      <c r="S107" s="336"/>
      <c r="T107" s="336"/>
      <c r="U107" s="336"/>
      <c r="V107" s="336"/>
      <c r="W107" s="336"/>
      <c r="X107" s="336"/>
      <c r="Y107" s="336"/>
      <c r="Z107" s="336"/>
    </row>
    <row r="108" spans="1:26" ht="12.75" customHeight="1" x14ac:dyDescent="0.2">
      <c r="A108" s="336"/>
      <c r="B108" s="336"/>
      <c r="C108" s="336"/>
      <c r="D108" s="336"/>
      <c r="E108" s="336"/>
      <c r="F108" s="336"/>
      <c r="G108" s="336"/>
      <c r="H108" s="336"/>
      <c r="I108" s="336"/>
      <c r="J108" s="336"/>
      <c r="K108" s="336"/>
      <c r="L108" s="336"/>
      <c r="M108" s="336"/>
      <c r="N108" s="336"/>
      <c r="O108" s="336"/>
      <c r="P108" s="336"/>
      <c r="Q108" s="336"/>
      <c r="R108" s="336"/>
      <c r="S108" s="336"/>
      <c r="T108" s="336"/>
      <c r="U108" s="336"/>
      <c r="V108" s="336"/>
      <c r="W108" s="336"/>
      <c r="X108" s="336"/>
      <c r="Y108" s="336"/>
      <c r="Z108" s="336"/>
    </row>
    <row r="109" spans="1:26" ht="12.75" customHeight="1" x14ac:dyDescent="0.2">
      <c r="A109" s="336"/>
      <c r="B109" s="336"/>
      <c r="C109" s="336"/>
      <c r="D109" s="336"/>
      <c r="E109" s="336"/>
      <c r="F109" s="336"/>
      <c r="G109" s="336"/>
      <c r="H109" s="336"/>
      <c r="I109" s="336"/>
      <c r="J109" s="336"/>
      <c r="K109" s="336"/>
      <c r="L109" s="336"/>
      <c r="M109" s="336"/>
      <c r="N109" s="336"/>
      <c r="O109" s="336"/>
      <c r="P109" s="336"/>
      <c r="Q109" s="336"/>
      <c r="R109" s="336"/>
      <c r="S109" s="336"/>
      <c r="T109" s="336"/>
      <c r="U109" s="336"/>
      <c r="V109" s="336"/>
      <c r="W109" s="336"/>
      <c r="X109" s="336"/>
      <c r="Y109" s="336"/>
      <c r="Z109" s="336"/>
    </row>
    <row r="110" spans="1:26" ht="12.75" customHeight="1" x14ac:dyDescent="0.2">
      <c r="A110" s="336"/>
      <c r="B110" s="336"/>
      <c r="C110" s="336"/>
      <c r="D110" s="336"/>
      <c r="E110" s="336"/>
      <c r="F110" s="336"/>
      <c r="G110" s="336"/>
      <c r="H110" s="336"/>
      <c r="I110" s="336"/>
      <c r="J110" s="336"/>
      <c r="K110" s="336"/>
      <c r="L110" s="336"/>
      <c r="M110" s="336"/>
      <c r="N110" s="336"/>
      <c r="O110" s="336"/>
      <c r="P110" s="336"/>
      <c r="Q110" s="336"/>
      <c r="R110" s="336"/>
      <c r="S110" s="336"/>
      <c r="T110" s="336"/>
      <c r="U110" s="336"/>
      <c r="V110" s="336"/>
      <c r="W110" s="336"/>
      <c r="X110" s="336"/>
      <c r="Y110" s="336"/>
      <c r="Z110" s="336"/>
    </row>
    <row r="111" spans="1:26" ht="12.75" customHeight="1" x14ac:dyDescent="0.2">
      <c r="A111" s="336"/>
      <c r="B111" s="336"/>
      <c r="C111" s="336"/>
      <c r="D111" s="336"/>
      <c r="E111" s="336"/>
      <c r="F111" s="336"/>
      <c r="G111" s="336"/>
      <c r="H111" s="336"/>
      <c r="I111" s="336"/>
      <c r="J111" s="336"/>
      <c r="K111" s="336"/>
      <c r="L111" s="336"/>
      <c r="M111" s="336"/>
      <c r="N111" s="336"/>
      <c r="O111" s="336"/>
      <c r="P111" s="336"/>
      <c r="Q111" s="336"/>
      <c r="R111" s="336"/>
      <c r="S111" s="336"/>
      <c r="T111" s="336"/>
      <c r="U111" s="336"/>
      <c r="V111" s="336"/>
      <c r="W111" s="336"/>
      <c r="X111" s="336"/>
      <c r="Y111" s="336"/>
      <c r="Z111" s="336"/>
    </row>
    <row r="112" spans="1:26" ht="12.75" customHeight="1" x14ac:dyDescent="0.2">
      <c r="A112" s="336"/>
      <c r="B112" s="336"/>
      <c r="C112" s="336"/>
      <c r="D112" s="336"/>
      <c r="E112" s="336"/>
      <c r="F112" s="336"/>
      <c r="G112" s="336"/>
      <c r="H112" s="336"/>
      <c r="I112" s="336"/>
      <c r="J112" s="336"/>
      <c r="K112" s="336"/>
      <c r="L112" s="336"/>
      <c r="M112" s="336"/>
      <c r="N112" s="336"/>
      <c r="O112" s="336"/>
      <c r="P112" s="336"/>
      <c r="Q112" s="336"/>
      <c r="R112" s="336"/>
      <c r="S112" s="336"/>
      <c r="T112" s="336"/>
      <c r="U112" s="336"/>
      <c r="V112" s="336"/>
      <c r="W112" s="336"/>
      <c r="X112" s="336"/>
      <c r="Y112" s="336"/>
      <c r="Z112" s="336"/>
    </row>
    <row r="113" spans="1:26" ht="12.75" customHeight="1" x14ac:dyDescent="0.2">
      <c r="A113" s="336"/>
      <c r="B113" s="336"/>
      <c r="C113" s="336"/>
      <c r="D113" s="336"/>
      <c r="E113" s="336"/>
      <c r="F113" s="336"/>
      <c r="G113" s="336"/>
      <c r="H113" s="336"/>
      <c r="I113" s="336"/>
      <c r="J113" s="336"/>
      <c r="K113" s="336"/>
      <c r="L113" s="336"/>
      <c r="M113" s="336"/>
      <c r="N113" s="336"/>
      <c r="O113" s="336"/>
      <c r="P113" s="336"/>
      <c r="Q113" s="336"/>
      <c r="R113" s="336"/>
      <c r="S113" s="336"/>
      <c r="T113" s="336"/>
      <c r="U113" s="336"/>
      <c r="V113" s="336"/>
      <c r="W113" s="336"/>
      <c r="X113" s="336"/>
      <c r="Y113" s="336"/>
      <c r="Z113" s="336"/>
    </row>
    <row r="114" spans="1:26" ht="12.75" customHeight="1" x14ac:dyDescent="0.2">
      <c r="A114" s="336"/>
      <c r="B114" s="336"/>
      <c r="C114" s="336"/>
      <c r="D114" s="336"/>
      <c r="E114" s="336"/>
      <c r="F114" s="336"/>
      <c r="G114" s="336"/>
      <c r="H114" s="336"/>
      <c r="I114" s="336"/>
      <c r="J114" s="336"/>
      <c r="K114" s="336"/>
      <c r="L114" s="336"/>
      <c r="M114" s="336"/>
      <c r="N114" s="336"/>
      <c r="O114" s="336"/>
      <c r="P114" s="336"/>
      <c r="Q114" s="336"/>
      <c r="R114" s="336"/>
      <c r="S114" s="336"/>
      <c r="T114" s="336"/>
      <c r="U114" s="336"/>
      <c r="V114" s="336"/>
      <c r="W114" s="336"/>
      <c r="X114" s="336"/>
      <c r="Y114" s="336"/>
      <c r="Z114" s="336"/>
    </row>
    <row r="115" spans="1:26" ht="12.75" customHeight="1" x14ac:dyDescent="0.2">
      <c r="A115" s="336"/>
      <c r="B115" s="336"/>
      <c r="C115" s="336"/>
      <c r="D115" s="336"/>
      <c r="E115" s="336"/>
      <c r="F115" s="336"/>
      <c r="G115" s="336"/>
      <c r="H115" s="336"/>
      <c r="I115" s="336"/>
      <c r="J115" s="336"/>
      <c r="K115" s="336"/>
      <c r="L115" s="336"/>
      <c r="M115" s="336"/>
      <c r="N115" s="336"/>
      <c r="O115" s="336"/>
      <c r="P115" s="336"/>
      <c r="Q115" s="336"/>
      <c r="R115" s="336"/>
      <c r="S115" s="336"/>
      <c r="T115" s="336"/>
      <c r="U115" s="336"/>
      <c r="V115" s="336"/>
      <c r="W115" s="336"/>
      <c r="X115" s="336"/>
      <c r="Y115" s="336"/>
      <c r="Z115" s="336"/>
    </row>
    <row r="116" spans="1:26" ht="12.75" customHeight="1" x14ac:dyDescent="0.2">
      <c r="A116" s="336"/>
      <c r="B116" s="336"/>
      <c r="C116" s="336"/>
      <c r="D116" s="336"/>
      <c r="E116" s="336"/>
      <c r="F116" s="336"/>
      <c r="G116" s="336"/>
      <c r="H116" s="336"/>
      <c r="I116" s="336"/>
      <c r="J116" s="336"/>
      <c r="K116" s="336"/>
      <c r="L116" s="336"/>
      <c r="M116" s="336"/>
      <c r="N116" s="336"/>
      <c r="O116" s="336"/>
      <c r="P116" s="336"/>
      <c r="Q116" s="336"/>
      <c r="R116" s="336"/>
      <c r="S116" s="336"/>
      <c r="T116" s="336"/>
      <c r="U116" s="336"/>
      <c r="V116" s="336"/>
      <c r="W116" s="336"/>
      <c r="X116" s="336"/>
      <c r="Y116" s="336"/>
      <c r="Z116" s="336"/>
    </row>
    <row r="117" spans="1:26" ht="12.75" customHeight="1" x14ac:dyDescent="0.2">
      <c r="A117" s="336"/>
      <c r="B117" s="336"/>
      <c r="C117" s="336"/>
      <c r="D117" s="336"/>
      <c r="E117" s="336"/>
      <c r="F117" s="336"/>
      <c r="G117" s="336"/>
      <c r="H117" s="336"/>
      <c r="I117" s="336"/>
      <c r="J117" s="336"/>
      <c r="K117" s="336"/>
      <c r="L117" s="336"/>
      <c r="M117" s="336"/>
      <c r="N117" s="336"/>
      <c r="O117" s="336"/>
      <c r="P117" s="336"/>
      <c r="Q117" s="336"/>
      <c r="R117" s="336"/>
      <c r="S117" s="336"/>
      <c r="T117" s="336"/>
      <c r="U117" s="336"/>
      <c r="V117" s="336"/>
      <c r="W117" s="336"/>
      <c r="X117" s="336"/>
      <c r="Y117" s="336"/>
      <c r="Z117" s="336"/>
    </row>
    <row r="118" spans="1:26" ht="12.75" customHeight="1" x14ac:dyDescent="0.2">
      <c r="A118" s="336"/>
      <c r="B118" s="336"/>
      <c r="C118" s="336"/>
      <c r="D118" s="336"/>
      <c r="E118" s="336"/>
      <c r="F118" s="336"/>
      <c r="G118" s="336"/>
      <c r="H118" s="336"/>
      <c r="I118" s="336"/>
      <c r="J118" s="336"/>
      <c r="K118" s="336"/>
      <c r="L118" s="336"/>
      <c r="M118" s="336"/>
      <c r="N118" s="336"/>
      <c r="O118" s="336"/>
      <c r="P118" s="336"/>
      <c r="Q118" s="336"/>
      <c r="R118" s="336"/>
      <c r="S118" s="336"/>
      <c r="T118" s="336"/>
      <c r="U118" s="336"/>
      <c r="V118" s="336"/>
      <c r="W118" s="336"/>
      <c r="X118" s="336"/>
      <c r="Y118" s="336"/>
      <c r="Z118" s="336"/>
    </row>
    <row r="119" spans="1:26" ht="12.75" customHeight="1" x14ac:dyDescent="0.2">
      <c r="A119" s="336"/>
      <c r="B119" s="336"/>
      <c r="C119" s="336"/>
      <c r="D119" s="336"/>
      <c r="E119" s="336"/>
      <c r="F119" s="336"/>
      <c r="G119" s="336"/>
      <c r="H119" s="336"/>
      <c r="I119" s="336"/>
      <c r="J119" s="336"/>
      <c r="K119" s="336"/>
      <c r="L119" s="336"/>
      <c r="M119" s="336"/>
      <c r="N119" s="336"/>
      <c r="O119" s="336"/>
      <c r="P119" s="336"/>
      <c r="Q119" s="336"/>
      <c r="R119" s="336"/>
      <c r="S119" s="336"/>
      <c r="T119" s="336"/>
      <c r="U119" s="336"/>
      <c r="V119" s="336"/>
      <c r="W119" s="336"/>
      <c r="X119" s="336"/>
      <c r="Y119" s="336"/>
      <c r="Z119" s="336"/>
    </row>
    <row r="120" spans="1:26" ht="12.75" customHeight="1" x14ac:dyDescent="0.2">
      <c r="A120" s="336"/>
      <c r="B120" s="336"/>
      <c r="C120" s="336"/>
      <c r="D120" s="336"/>
      <c r="E120" s="336"/>
      <c r="F120" s="336"/>
      <c r="G120" s="336"/>
      <c r="H120" s="336"/>
      <c r="I120" s="336"/>
      <c r="J120" s="336"/>
      <c r="K120" s="336"/>
      <c r="L120" s="336"/>
      <c r="M120" s="336"/>
      <c r="N120" s="336"/>
      <c r="O120" s="336"/>
      <c r="P120" s="336"/>
      <c r="Q120" s="336"/>
      <c r="R120" s="336"/>
      <c r="S120" s="336"/>
      <c r="T120" s="336"/>
      <c r="U120" s="336"/>
      <c r="V120" s="336"/>
      <c r="W120" s="336"/>
      <c r="X120" s="336"/>
      <c r="Y120" s="336"/>
      <c r="Z120" s="336"/>
    </row>
    <row r="121" spans="1:26" ht="12.75" customHeight="1" x14ac:dyDescent="0.2">
      <c r="A121" s="336"/>
      <c r="B121" s="336"/>
      <c r="C121" s="336"/>
      <c r="D121" s="336"/>
      <c r="E121" s="336"/>
      <c r="F121" s="336"/>
      <c r="G121" s="336"/>
      <c r="H121" s="336"/>
      <c r="I121" s="336"/>
      <c r="J121" s="336"/>
      <c r="K121" s="336"/>
      <c r="L121" s="336"/>
      <c r="M121" s="336"/>
      <c r="N121" s="336"/>
      <c r="O121" s="336"/>
      <c r="P121" s="336"/>
      <c r="Q121" s="336"/>
      <c r="R121" s="336"/>
      <c r="S121" s="336"/>
      <c r="T121" s="336"/>
      <c r="U121" s="336"/>
      <c r="V121" s="336"/>
      <c r="W121" s="336"/>
      <c r="X121" s="336"/>
      <c r="Y121" s="336"/>
      <c r="Z121" s="336"/>
    </row>
    <row r="122" spans="1:26" ht="12.75" customHeight="1" x14ac:dyDescent="0.2">
      <c r="A122" s="336"/>
      <c r="B122" s="336"/>
      <c r="C122" s="336"/>
      <c r="D122" s="336"/>
      <c r="E122" s="336"/>
      <c r="F122" s="336"/>
      <c r="G122" s="336"/>
      <c r="H122" s="336"/>
      <c r="I122" s="336"/>
      <c r="J122" s="336"/>
      <c r="K122" s="336"/>
      <c r="L122" s="336"/>
      <c r="M122" s="336"/>
      <c r="N122" s="336"/>
      <c r="O122" s="336"/>
      <c r="P122" s="336"/>
      <c r="Q122" s="336"/>
      <c r="R122" s="336"/>
      <c r="S122" s="336"/>
      <c r="T122" s="336"/>
      <c r="U122" s="336"/>
      <c r="V122" s="336"/>
      <c r="W122" s="336"/>
      <c r="X122" s="336"/>
      <c r="Y122" s="336"/>
      <c r="Z122" s="336"/>
    </row>
    <row r="123" spans="1:26" ht="12.75" customHeight="1" x14ac:dyDescent="0.2">
      <c r="A123" s="336"/>
      <c r="B123" s="336"/>
      <c r="C123" s="336"/>
      <c r="D123" s="336"/>
      <c r="E123" s="336"/>
      <c r="F123" s="336"/>
      <c r="G123" s="336"/>
      <c r="H123" s="336"/>
      <c r="I123" s="336"/>
      <c r="J123" s="336"/>
      <c r="K123" s="336"/>
      <c r="L123" s="336"/>
      <c r="M123" s="336"/>
      <c r="N123" s="336"/>
      <c r="O123" s="336"/>
      <c r="P123" s="336"/>
      <c r="Q123" s="336"/>
      <c r="R123" s="336"/>
      <c r="S123" s="336"/>
      <c r="T123" s="336"/>
      <c r="U123" s="336"/>
      <c r="V123" s="336"/>
      <c r="W123" s="336"/>
      <c r="X123" s="336"/>
      <c r="Y123" s="336"/>
      <c r="Z123" s="336"/>
    </row>
    <row r="124" spans="1:26" ht="12.75" customHeight="1" x14ac:dyDescent="0.2">
      <c r="A124" s="336"/>
      <c r="B124" s="336"/>
      <c r="C124" s="336"/>
      <c r="D124" s="336"/>
      <c r="E124" s="336"/>
      <c r="F124" s="336"/>
      <c r="G124" s="336"/>
      <c r="H124" s="336"/>
      <c r="I124" s="336"/>
      <c r="J124" s="336"/>
      <c r="K124" s="336"/>
      <c r="L124" s="336"/>
      <c r="M124" s="336"/>
      <c r="N124" s="336"/>
      <c r="O124" s="336"/>
      <c r="P124" s="336"/>
      <c r="Q124" s="336"/>
      <c r="R124" s="336"/>
      <c r="S124" s="336"/>
      <c r="T124" s="336"/>
      <c r="U124" s="336"/>
      <c r="V124" s="336"/>
      <c r="W124" s="336"/>
      <c r="X124" s="336"/>
      <c r="Y124" s="336"/>
      <c r="Z124" s="336"/>
    </row>
    <row r="125" spans="1:26" ht="12.75" customHeight="1" x14ac:dyDescent="0.2">
      <c r="A125" s="336"/>
      <c r="B125" s="336"/>
      <c r="C125" s="336"/>
      <c r="D125" s="336"/>
      <c r="E125" s="336"/>
      <c r="F125" s="336"/>
      <c r="G125" s="336"/>
      <c r="H125" s="336"/>
      <c r="I125" s="336"/>
      <c r="J125" s="336"/>
      <c r="K125" s="336"/>
      <c r="L125" s="336"/>
      <c r="M125" s="336"/>
      <c r="N125" s="336"/>
      <c r="O125" s="336"/>
      <c r="P125" s="336"/>
      <c r="Q125" s="336"/>
      <c r="R125" s="336"/>
      <c r="S125" s="336"/>
      <c r="T125" s="336"/>
      <c r="U125" s="336"/>
      <c r="V125" s="336"/>
      <c r="W125" s="336"/>
      <c r="X125" s="336"/>
      <c r="Y125" s="336"/>
      <c r="Z125" s="336"/>
    </row>
    <row r="126" spans="1:26" ht="12.75" customHeight="1" x14ac:dyDescent="0.2">
      <c r="A126" s="336"/>
      <c r="B126" s="336"/>
      <c r="C126" s="336"/>
      <c r="D126" s="336"/>
      <c r="E126" s="336"/>
      <c r="F126" s="336"/>
      <c r="G126" s="336"/>
      <c r="H126" s="336"/>
      <c r="I126" s="336"/>
      <c r="J126" s="336"/>
      <c r="K126" s="336"/>
      <c r="L126" s="336"/>
      <c r="M126" s="336"/>
      <c r="N126" s="336"/>
      <c r="O126" s="336"/>
      <c r="P126" s="336"/>
      <c r="Q126" s="336"/>
      <c r="R126" s="336"/>
      <c r="S126" s="336"/>
      <c r="T126" s="336"/>
      <c r="U126" s="336"/>
      <c r="V126" s="336"/>
      <c r="W126" s="336"/>
      <c r="X126" s="336"/>
      <c r="Y126" s="336"/>
      <c r="Z126" s="336"/>
    </row>
    <row r="127" spans="1:26" ht="12.75" customHeight="1" x14ac:dyDescent="0.2">
      <c r="A127" s="336"/>
      <c r="B127" s="336"/>
      <c r="C127" s="336"/>
      <c r="D127" s="336"/>
      <c r="E127" s="336"/>
      <c r="F127" s="336"/>
      <c r="G127" s="336"/>
      <c r="H127" s="336"/>
      <c r="I127" s="336"/>
      <c r="J127" s="336"/>
      <c r="K127" s="336"/>
      <c r="L127" s="336"/>
      <c r="M127" s="336"/>
      <c r="N127" s="336"/>
      <c r="O127" s="336"/>
      <c r="P127" s="336"/>
      <c r="Q127" s="336"/>
      <c r="R127" s="336"/>
      <c r="S127" s="336"/>
      <c r="T127" s="336"/>
      <c r="U127" s="336"/>
      <c r="V127" s="336"/>
      <c r="W127" s="336"/>
      <c r="X127" s="336"/>
      <c r="Y127" s="336"/>
      <c r="Z127" s="336"/>
    </row>
    <row r="128" spans="1:26" ht="12.75" customHeight="1" x14ac:dyDescent="0.2">
      <c r="A128" s="336"/>
      <c r="B128" s="336"/>
      <c r="C128" s="336"/>
      <c r="D128" s="336"/>
      <c r="E128" s="336"/>
      <c r="F128" s="336"/>
      <c r="G128" s="336"/>
      <c r="H128" s="336"/>
      <c r="I128" s="336"/>
      <c r="J128" s="336"/>
      <c r="K128" s="336"/>
      <c r="L128" s="336"/>
      <c r="M128" s="336"/>
      <c r="N128" s="336"/>
      <c r="O128" s="336"/>
      <c r="P128" s="336"/>
      <c r="Q128" s="336"/>
      <c r="R128" s="336"/>
      <c r="S128" s="336"/>
      <c r="T128" s="336"/>
      <c r="U128" s="336"/>
      <c r="V128" s="336"/>
      <c r="W128" s="336"/>
      <c r="X128" s="336"/>
      <c r="Y128" s="336"/>
      <c r="Z128" s="336"/>
    </row>
    <row r="129" spans="1:26" ht="12.75" customHeight="1" x14ac:dyDescent="0.2">
      <c r="A129" s="336"/>
      <c r="B129" s="336"/>
      <c r="C129" s="336"/>
      <c r="D129" s="336"/>
      <c r="E129" s="336"/>
      <c r="F129" s="336"/>
      <c r="G129" s="336"/>
      <c r="H129" s="336"/>
      <c r="I129" s="336"/>
      <c r="J129" s="336"/>
      <c r="K129" s="336"/>
      <c r="L129" s="336"/>
      <c r="M129" s="336"/>
      <c r="N129" s="336"/>
      <c r="O129" s="336"/>
      <c r="P129" s="336"/>
      <c r="Q129" s="336"/>
      <c r="R129" s="336"/>
      <c r="S129" s="336"/>
      <c r="T129" s="336"/>
      <c r="U129" s="336"/>
      <c r="V129" s="336"/>
      <c r="W129" s="336"/>
      <c r="X129" s="336"/>
      <c r="Y129" s="336"/>
      <c r="Z129" s="336"/>
    </row>
    <row r="130" spans="1:26" ht="12.75" customHeight="1" x14ac:dyDescent="0.2">
      <c r="A130" s="336"/>
      <c r="B130" s="336"/>
      <c r="C130" s="336"/>
      <c r="D130" s="336"/>
      <c r="E130" s="336"/>
      <c r="F130" s="336"/>
      <c r="G130" s="336"/>
      <c r="H130" s="336"/>
      <c r="I130" s="336"/>
      <c r="J130" s="336"/>
      <c r="K130" s="336"/>
      <c r="L130" s="336"/>
      <c r="M130" s="336"/>
      <c r="N130" s="336"/>
      <c r="O130" s="336"/>
      <c r="P130" s="336"/>
      <c r="Q130" s="336"/>
      <c r="R130" s="336"/>
      <c r="S130" s="336"/>
      <c r="T130" s="336"/>
      <c r="U130" s="336"/>
      <c r="V130" s="336"/>
      <c r="W130" s="336"/>
      <c r="X130" s="336"/>
      <c r="Y130" s="336"/>
      <c r="Z130" s="336"/>
    </row>
    <row r="131" spans="1:26" ht="12.75" customHeight="1" x14ac:dyDescent="0.2">
      <c r="A131" s="336"/>
      <c r="B131" s="336"/>
      <c r="C131" s="336"/>
      <c r="D131" s="336"/>
      <c r="E131" s="336"/>
      <c r="F131" s="336"/>
      <c r="G131" s="336"/>
      <c r="H131" s="336"/>
      <c r="I131" s="336"/>
      <c r="J131" s="336"/>
      <c r="K131" s="336"/>
      <c r="L131" s="336"/>
      <c r="M131" s="336"/>
      <c r="N131" s="336"/>
      <c r="O131" s="336"/>
      <c r="P131" s="336"/>
      <c r="Q131" s="336"/>
      <c r="R131" s="336"/>
      <c r="S131" s="336"/>
      <c r="T131" s="336"/>
      <c r="U131" s="336"/>
      <c r="V131" s="336"/>
      <c r="W131" s="336"/>
      <c r="X131" s="336"/>
      <c r="Y131" s="336"/>
      <c r="Z131" s="336"/>
    </row>
    <row r="132" spans="1:26" ht="12.75" customHeight="1" x14ac:dyDescent="0.2">
      <c r="A132" s="336"/>
      <c r="B132" s="336"/>
      <c r="C132" s="336"/>
      <c r="D132" s="336"/>
      <c r="E132" s="336"/>
      <c r="F132" s="336"/>
      <c r="G132" s="336"/>
      <c r="H132" s="336"/>
      <c r="I132" s="336"/>
      <c r="J132" s="336"/>
      <c r="K132" s="336"/>
      <c r="L132" s="336"/>
      <c r="M132" s="336"/>
      <c r="N132" s="336"/>
      <c r="O132" s="336"/>
      <c r="P132" s="336"/>
      <c r="Q132" s="336"/>
      <c r="R132" s="336"/>
      <c r="S132" s="336"/>
      <c r="T132" s="336"/>
      <c r="U132" s="336"/>
      <c r="V132" s="336"/>
      <c r="W132" s="336"/>
      <c r="X132" s="336"/>
      <c r="Y132" s="336"/>
      <c r="Z132" s="336"/>
    </row>
    <row r="133" spans="1:26" ht="12.75" customHeight="1" x14ac:dyDescent="0.2">
      <c r="A133" s="336"/>
      <c r="B133" s="336"/>
      <c r="C133" s="336"/>
      <c r="D133" s="336"/>
      <c r="E133" s="336"/>
      <c r="F133" s="336"/>
      <c r="G133" s="336"/>
      <c r="H133" s="336"/>
      <c r="I133" s="336"/>
      <c r="J133" s="336"/>
      <c r="K133" s="336"/>
      <c r="L133" s="336"/>
      <c r="M133" s="336"/>
      <c r="N133" s="336"/>
      <c r="O133" s="336"/>
      <c r="P133" s="336"/>
      <c r="Q133" s="336"/>
      <c r="R133" s="336"/>
      <c r="S133" s="336"/>
      <c r="T133" s="336"/>
      <c r="U133" s="336"/>
      <c r="V133" s="336"/>
      <c r="W133" s="336"/>
      <c r="X133" s="336"/>
      <c r="Y133" s="336"/>
      <c r="Z133" s="336"/>
    </row>
    <row r="134" spans="1:26" ht="12.75" customHeight="1" x14ac:dyDescent="0.2">
      <c r="A134" s="336"/>
      <c r="B134" s="336"/>
      <c r="C134" s="336"/>
      <c r="D134" s="336"/>
      <c r="E134" s="336"/>
      <c r="F134" s="336"/>
      <c r="G134" s="336"/>
      <c r="H134" s="336"/>
      <c r="I134" s="336"/>
      <c r="J134" s="336"/>
      <c r="K134" s="336"/>
      <c r="L134" s="336"/>
      <c r="M134" s="336"/>
      <c r="N134" s="336"/>
      <c r="O134" s="336"/>
      <c r="P134" s="336"/>
      <c r="Q134" s="336"/>
      <c r="R134" s="336"/>
      <c r="S134" s="336"/>
      <c r="T134" s="336"/>
      <c r="U134" s="336"/>
      <c r="V134" s="336"/>
      <c r="W134" s="336"/>
      <c r="X134" s="336"/>
      <c r="Y134" s="336"/>
      <c r="Z134" s="336"/>
    </row>
    <row r="135" spans="1:26" ht="12.75" customHeight="1" x14ac:dyDescent="0.2">
      <c r="A135" s="336"/>
      <c r="B135" s="336"/>
      <c r="C135" s="336"/>
      <c r="D135" s="336"/>
      <c r="E135" s="336"/>
      <c r="F135" s="336"/>
      <c r="G135" s="336"/>
      <c r="H135" s="336"/>
      <c r="I135" s="336"/>
      <c r="J135" s="336"/>
      <c r="K135" s="336"/>
      <c r="L135" s="336"/>
      <c r="M135" s="336"/>
      <c r="N135" s="336"/>
      <c r="O135" s="336"/>
      <c r="P135" s="336"/>
      <c r="Q135" s="336"/>
      <c r="R135" s="336"/>
      <c r="S135" s="336"/>
      <c r="T135" s="336"/>
      <c r="U135" s="336"/>
      <c r="V135" s="336"/>
      <c r="W135" s="336"/>
      <c r="X135" s="336"/>
      <c r="Y135" s="336"/>
      <c r="Z135" s="336"/>
    </row>
    <row r="136" spans="1:26" ht="12.75" customHeight="1" x14ac:dyDescent="0.2">
      <c r="A136" s="336"/>
      <c r="B136" s="336"/>
      <c r="C136" s="336"/>
      <c r="D136" s="336"/>
      <c r="E136" s="336"/>
      <c r="F136" s="336"/>
      <c r="G136" s="336"/>
      <c r="H136" s="336"/>
      <c r="I136" s="336"/>
      <c r="J136" s="336"/>
      <c r="K136" s="336"/>
      <c r="L136" s="336"/>
      <c r="M136" s="336"/>
      <c r="N136" s="336"/>
      <c r="O136" s="336"/>
      <c r="P136" s="336"/>
      <c r="Q136" s="336"/>
      <c r="R136" s="336"/>
      <c r="S136" s="336"/>
      <c r="T136" s="336"/>
      <c r="U136" s="336"/>
      <c r="V136" s="336"/>
      <c r="W136" s="336"/>
      <c r="X136" s="336"/>
      <c r="Y136" s="336"/>
      <c r="Z136" s="336"/>
    </row>
    <row r="137" spans="1:26" ht="12.75" customHeight="1" x14ac:dyDescent="0.2">
      <c r="A137" s="336"/>
      <c r="B137" s="336"/>
      <c r="C137" s="336"/>
      <c r="D137" s="336"/>
      <c r="E137" s="336"/>
      <c r="F137" s="336"/>
      <c r="G137" s="336"/>
      <c r="H137" s="336"/>
      <c r="I137" s="336"/>
      <c r="J137" s="336"/>
      <c r="K137" s="336"/>
      <c r="L137" s="336"/>
      <c r="M137" s="336"/>
      <c r="N137" s="336"/>
      <c r="O137" s="336"/>
      <c r="P137" s="336"/>
      <c r="Q137" s="336"/>
      <c r="R137" s="336"/>
      <c r="S137" s="336"/>
      <c r="T137" s="336"/>
      <c r="U137" s="336"/>
      <c r="V137" s="336"/>
      <c r="W137" s="336"/>
      <c r="X137" s="336"/>
      <c r="Y137" s="336"/>
      <c r="Z137" s="336"/>
    </row>
    <row r="138" spans="1:26" ht="12.75" customHeight="1" x14ac:dyDescent="0.2">
      <c r="A138" s="336"/>
      <c r="B138" s="336"/>
      <c r="C138" s="336"/>
      <c r="D138" s="336"/>
      <c r="E138" s="336"/>
      <c r="F138" s="336"/>
      <c r="G138" s="336"/>
      <c r="H138" s="336"/>
      <c r="I138" s="336"/>
      <c r="J138" s="336"/>
      <c r="K138" s="336"/>
      <c r="L138" s="336"/>
      <c r="M138" s="336"/>
      <c r="N138" s="336"/>
      <c r="O138" s="336"/>
      <c r="P138" s="336"/>
      <c r="Q138" s="336"/>
      <c r="R138" s="336"/>
      <c r="S138" s="336"/>
      <c r="T138" s="336"/>
      <c r="U138" s="336"/>
      <c r="V138" s="336"/>
      <c r="W138" s="336"/>
      <c r="X138" s="336"/>
      <c r="Y138" s="336"/>
      <c r="Z138" s="336"/>
    </row>
    <row r="139" spans="1:26" ht="12.75" customHeight="1" x14ac:dyDescent="0.2">
      <c r="A139" s="336"/>
      <c r="B139" s="336"/>
      <c r="C139" s="336"/>
      <c r="D139" s="336"/>
      <c r="E139" s="336"/>
      <c r="F139" s="336"/>
      <c r="G139" s="336"/>
      <c r="H139" s="336"/>
      <c r="I139" s="336"/>
      <c r="J139" s="336"/>
      <c r="K139" s="336"/>
      <c r="L139" s="336"/>
      <c r="M139" s="336"/>
      <c r="N139" s="336"/>
      <c r="O139" s="336"/>
      <c r="P139" s="336"/>
      <c r="Q139" s="336"/>
      <c r="R139" s="336"/>
      <c r="S139" s="336"/>
      <c r="T139" s="336"/>
      <c r="U139" s="336"/>
      <c r="V139" s="336"/>
      <c r="W139" s="336"/>
      <c r="X139" s="336"/>
      <c r="Y139" s="336"/>
      <c r="Z139" s="336"/>
    </row>
    <row r="140" spans="1:26" ht="12.75" customHeight="1" x14ac:dyDescent="0.2">
      <c r="A140" s="336"/>
      <c r="B140" s="336"/>
      <c r="C140" s="336"/>
      <c r="D140" s="336"/>
      <c r="E140" s="336"/>
      <c r="F140" s="336"/>
      <c r="G140" s="336"/>
      <c r="H140" s="336"/>
      <c r="I140" s="336"/>
      <c r="J140" s="336"/>
      <c r="K140" s="336"/>
      <c r="L140" s="336"/>
      <c r="M140" s="336"/>
      <c r="N140" s="336"/>
      <c r="O140" s="336"/>
      <c r="P140" s="336"/>
      <c r="Q140" s="336"/>
      <c r="R140" s="336"/>
      <c r="S140" s="336"/>
      <c r="T140" s="336"/>
      <c r="U140" s="336"/>
      <c r="V140" s="336"/>
      <c r="W140" s="336"/>
      <c r="X140" s="336"/>
      <c r="Y140" s="336"/>
      <c r="Z140" s="336"/>
    </row>
    <row r="141" spans="1:26" ht="12.75" customHeight="1" x14ac:dyDescent="0.2">
      <c r="A141" s="336"/>
      <c r="B141" s="336"/>
      <c r="C141" s="336"/>
      <c r="D141" s="336"/>
      <c r="E141" s="336"/>
      <c r="F141" s="336"/>
      <c r="G141" s="336"/>
      <c r="H141" s="336"/>
      <c r="I141" s="336"/>
      <c r="J141" s="336"/>
      <c r="K141" s="336"/>
      <c r="L141" s="336"/>
      <c r="M141" s="336"/>
      <c r="N141" s="336"/>
      <c r="O141" s="336"/>
      <c r="P141" s="336"/>
      <c r="Q141" s="336"/>
      <c r="R141" s="336"/>
      <c r="S141" s="336"/>
      <c r="T141" s="336"/>
      <c r="U141" s="336"/>
      <c r="V141" s="336"/>
      <c r="W141" s="336"/>
      <c r="X141" s="336"/>
      <c r="Y141" s="336"/>
      <c r="Z141" s="336"/>
    </row>
    <row r="142" spans="1:26" ht="12.75" customHeight="1" x14ac:dyDescent="0.2">
      <c r="A142" s="336"/>
      <c r="B142" s="336"/>
      <c r="C142" s="336"/>
      <c r="D142" s="336"/>
      <c r="E142" s="336"/>
      <c r="F142" s="336"/>
      <c r="G142" s="336"/>
      <c r="H142" s="336"/>
      <c r="I142" s="336"/>
      <c r="J142" s="336"/>
      <c r="K142" s="336"/>
      <c r="L142" s="336"/>
      <c r="M142" s="336"/>
      <c r="N142" s="336"/>
      <c r="O142" s="336"/>
      <c r="P142" s="336"/>
      <c r="Q142" s="336"/>
      <c r="R142" s="336"/>
      <c r="S142" s="336"/>
      <c r="T142" s="336"/>
      <c r="U142" s="336"/>
      <c r="V142" s="336"/>
      <c r="W142" s="336"/>
      <c r="X142" s="336"/>
      <c r="Y142" s="336"/>
      <c r="Z142" s="336"/>
    </row>
    <row r="143" spans="1:26" ht="12.75" customHeight="1" x14ac:dyDescent="0.2">
      <c r="A143" s="336"/>
      <c r="B143" s="336"/>
      <c r="C143" s="336"/>
      <c r="D143" s="336"/>
      <c r="E143" s="336"/>
      <c r="F143" s="336"/>
      <c r="G143" s="336"/>
      <c r="H143" s="336"/>
      <c r="I143" s="336"/>
      <c r="J143" s="336"/>
      <c r="K143" s="336"/>
      <c r="L143" s="336"/>
      <c r="M143" s="336"/>
      <c r="N143" s="336"/>
      <c r="O143" s="336"/>
      <c r="P143" s="336"/>
      <c r="Q143" s="336"/>
      <c r="R143" s="336"/>
      <c r="S143" s="336"/>
      <c r="T143" s="336"/>
      <c r="U143" s="336"/>
      <c r="V143" s="336"/>
      <c r="W143" s="336"/>
      <c r="X143" s="336"/>
      <c r="Y143" s="336"/>
      <c r="Z143" s="336"/>
    </row>
    <row r="144" spans="1:26" ht="12.75" customHeight="1" x14ac:dyDescent="0.2">
      <c r="A144" s="336"/>
      <c r="B144" s="336"/>
      <c r="C144" s="336"/>
      <c r="D144" s="336"/>
      <c r="E144" s="336"/>
      <c r="F144" s="336"/>
      <c r="G144" s="336"/>
      <c r="H144" s="336"/>
      <c r="I144" s="336"/>
      <c r="J144" s="336"/>
      <c r="K144" s="336"/>
      <c r="L144" s="336"/>
      <c r="M144" s="336"/>
      <c r="N144" s="336"/>
      <c r="O144" s="336"/>
      <c r="P144" s="336"/>
      <c r="Q144" s="336"/>
      <c r="R144" s="336"/>
      <c r="S144" s="336"/>
      <c r="T144" s="336"/>
      <c r="U144" s="336"/>
      <c r="V144" s="336"/>
      <c r="W144" s="336"/>
      <c r="X144" s="336"/>
      <c r="Y144" s="336"/>
      <c r="Z144" s="336"/>
    </row>
    <row r="145" spans="1:26" ht="12.75" customHeight="1" x14ac:dyDescent="0.2">
      <c r="A145" s="336"/>
      <c r="B145" s="336"/>
      <c r="C145" s="336"/>
      <c r="D145" s="336"/>
      <c r="E145" s="336"/>
      <c r="F145" s="336"/>
      <c r="G145" s="336"/>
      <c r="H145" s="336"/>
      <c r="I145" s="336"/>
      <c r="J145" s="336"/>
      <c r="K145" s="336"/>
      <c r="L145" s="336"/>
      <c r="M145" s="336"/>
      <c r="N145" s="336"/>
      <c r="O145" s="336"/>
      <c r="P145" s="336"/>
      <c r="Q145" s="336"/>
      <c r="R145" s="336"/>
      <c r="S145" s="336"/>
      <c r="T145" s="336"/>
      <c r="U145" s="336"/>
      <c r="V145" s="336"/>
      <c r="W145" s="336"/>
      <c r="X145" s="336"/>
      <c r="Y145" s="336"/>
      <c r="Z145" s="336"/>
    </row>
    <row r="146" spans="1:26" ht="12.75" customHeight="1" x14ac:dyDescent="0.2">
      <c r="A146" s="336"/>
      <c r="B146" s="336"/>
      <c r="C146" s="336"/>
      <c r="D146" s="336"/>
      <c r="E146" s="336"/>
      <c r="F146" s="336"/>
      <c r="G146" s="336"/>
      <c r="H146" s="336"/>
      <c r="I146" s="336"/>
      <c r="J146" s="336"/>
      <c r="K146" s="336"/>
      <c r="L146" s="336"/>
      <c r="M146" s="336"/>
      <c r="N146" s="336"/>
      <c r="O146" s="336"/>
      <c r="P146" s="336"/>
      <c r="Q146" s="336"/>
      <c r="R146" s="336"/>
      <c r="S146" s="336"/>
      <c r="T146" s="336"/>
      <c r="U146" s="336"/>
      <c r="V146" s="336"/>
      <c r="W146" s="336"/>
      <c r="X146" s="336"/>
      <c r="Y146" s="336"/>
      <c r="Z146" s="336"/>
    </row>
    <row r="147" spans="1:26" ht="12.75" customHeight="1" x14ac:dyDescent="0.2">
      <c r="A147" s="336"/>
      <c r="B147" s="336"/>
      <c r="C147" s="336"/>
      <c r="D147" s="336"/>
      <c r="E147" s="336"/>
      <c r="F147" s="336"/>
      <c r="G147" s="336"/>
      <c r="H147" s="336"/>
      <c r="I147" s="336"/>
      <c r="J147" s="336"/>
      <c r="K147" s="336"/>
      <c r="L147" s="336"/>
      <c r="M147" s="336"/>
      <c r="N147" s="336"/>
      <c r="O147" s="336"/>
      <c r="P147" s="336"/>
      <c r="Q147" s="336"/>
      <c r="R147" s="336"/>
      <c r="S147" s="336"/>
      <c r="T147" s="336"/>
      <c r="U147" s="336"/>
      <c r="V147" s="336"/>
      <c r="W147" s="336"/>
      <c r="X147" s="336"/>
      <c r="Y147" s="336"/>
      <c r="Z147" s="336"/>
    </row>
    <row r="148" spans="1:26" ht="12.75" customHeight="1" x14ac:dyDescent="0.2">
      <c r="A148" s="336"/>
      <c r="B148" s="336"/>
      <c r="C148" s="336"/>
      <c r="D148" s="336"/>
      <c r="E148" s="336"/>
      <c r="F148" s="336"/>
      <c r="G148" s="336"/>
      <c r="H148" s="336"/>
      <c r="I148" s="336"/>
      <c r="J148" s="336"/>
      <c r="K148" s="336"/>
      <c r="L148" s="336"/>
      <c r="M148" s="336"/>
      <c r="N148" s="336"/>
      <c r="O148" s="336"/>
      <c r="P148" s="336"/>
      <c r="Q148" s="336"/>
      <c r="R148" s="336"/>
      <c r="S148" s="336"/>
      <c r="T148" s="336"/>
      <c r="U148" s="336"/>
      <c r="V148" s="336"/>
      <c r="W148" s="336"/>
      <c r="X148" s="336"/>
      <c r="Y148" s="336"/>
      <c r="Z148" s="336"/>
    </row>
    <row r="149" spans="1:26" ht="12.75" customHeight="1" x14ac:dyDescent="0.2">
      <c r="A149" s="336"/>
      <c r="B149" s="336"/>
      <c r="C149" s="336"/>
      <c r="D149" s="336"/>
      <c r="E149" s="336"/>
      <c r="F149" s="336"/>
      <c r="G149" s="336"/>
      <c r="H149" s="336"/>
      <c r="I149" s="336"/>
      <c r="J149" s="336"/>
      <c r="K149" s="336"/>
      <c r="L149" s="336"/>
      <c r="M149" s="336"/>
      <c r="N149" s="336"/>
      <c r="O149" s="336"/>
      <c r="P149" s="336"/>
      <c r="Q149" s="336"/>
      <c r="R149" s="336"/>
      <c r="S149" s="336"/>
      <c r="T149" s="336"/>
      <c r="U149" s="336"/>
      <c r="V149" s="336"/>
      <c r="W149" s="336"/>
      <c r="X149" s="336"/>
      <c r="Y149" s="336"/>
      <c r="Z149" s="336"/>
    </row>
    <row r="150" spans="1:26" ht="12.75" customHeight="1" x14ac:dyDescent="0.2">
      <c r="A150" s="336"/>
      <c r="B150" s="336"/>
      <c r="C150" s="336"/>
      <c r="D150" s="336"/>
      <c r="E150" s="336"/>
      <c r="F150" s="336"/>
      <c r="G150" s="336"/>
      <c r="H150" s="336"/>
      <c r="I150" s="336"/>
      <c r="J150" s="336"/>
      <c r="K150" s="336"/>
      <c r="L150" s="336"/>
      <c r="M150" s="336"/>
      <c r="N150" s="336"/>
      <c r="O150" s="336"/>
      <c r="P150" s="336"/>
      <c r="Q150" s="336"/>
      <c r="R150" s="336"/>
      <c r="S150" s="336"/>
      <c r="T150" s="336"/>
      <c r="U150" s="336"/>
      <c r="V150" s="336"/>
      <c r="W150" s="336"/>
      <c r="X150" s="336"/>
      <c r="Y150" s="336"/>
      <c r="Z150" s="336"/>
    </row>
    <row r="151" spans="1:26" ht="12.75" customHeight="1" x14ac:dyDescent="0.2">
      <c r="A151" s="336"/>
      <c r="B151" s="336"/>
      <c r="C151" s="336"/>
      <c r="D151" s="336"/>
      <c r="E151" s="336"/>
      <c r="F151" s="336"/>
      <c r="G151" s="336"/>
      <c r="H151" s="336"/>
      <c r="I151" s="336"/>
      <c r="J151" s="336"/>
      <c r="K151" s="336"/>
      <c r="L151" s="336"/>
      <c r="M151" s="336"/>
      <c r="N151" s="336"/>
      <c r="O151" s="336"/>
      <c r="P151" s="336"/>
      <c r="Q151" s="336"/>
      <c r="R151" s="336"/>
      <c r="S151" s="336"/>
      <c r="T151" s="336"/>
      <c r="U151" s="336"/>
      <c r="V151" s="336"/>
      <c r="W151" s="336"/>
      <c r="X151" s="336"/>
      <c r="Y151" s="336"/>
      <c r="Z151" s="336"/>
    </row>
    <row r="152" spans="1:26" ht="12.75" customHeight="1" x14ac:dyDescent="0.2">
      <c r="A152" s="336"/>
      <c r="B152" s="336"/>
      <c r="C152" s="336"/>
      <c r="D152" s="336"/>
      <c r="E152" s="336"/>
      <c r="F152" s="336"/>
      <c r="G152" s="336"/>
      <c r="H152" s="336"/>
      <c r="I152" s="336"/>
      <c r="J152" s="336"/>
      <c r="K152" s="336"/>
      <c r="L152" s="336"/>
      <c r="M152" s="336"/>
      <c r="N152" s="336"/>
      <c r="O152" s="336"/>
      <c r="P152" s="336"/>
      <c r="Q152" s="336"/>
      <c r="R152" s="336"/>
      <c r="S152" s="336"/>
      <c r="T152" s="336"/>
      <c r="U152" s="336"/>
      <c r="V152" s="336"/>
      <c r="W152" s="336"/>
      <c r="X152" s="336"/>
      <c r="Y152" s="336"/>
      <c r="Z152" s="336"/>
    </row>
    <row r="153" spans="1:26" ht="12.75" customHeight="1" x14ac:dyDescent="0.2">
      <c r="A153" s="336"/>
      <c r="B153" s="336"/>
      <c r="C153" s="336"/>
      <c r="D153" s="336"/>
      <c r="E153" s="336"/>
      <c r="F153" s="336"/>
      <c r="G153" s="336"/>
      <c r="H153" s="336"/>
      <c r="I153" s="336"/>
      <c r="J153" s="336"/>
      <c r="K153" s="336"/>
      <c r="L153" s="336"/>
      <c r="M153" s="336"/>
      <c r="N153" s="336"/>
      <c r="O153" s="336"/>
      <c r="P153" s="336"/>
      <c r="Q153" s="336"/>
      <c r="R153" s="336"/>
      <c r="S153" s="336"/>
      <c r="T153" s="336"/>
      <c r="U153" s="336"/>
      <c r="V153" s="336"/>
      <c r="W153" s="336"/>
      <c r="X153" s="336"/>
      <c r="Y153" s="336"/>
      <c r="Z153" s="336"/>
    </row>
    <row r="154" spans="1:26" ht="12.75" customHeight="1" x14ac:dyDescent="0.2">
      <c r="A154" s="336"/>
      <c r="B154" s="336"/>
      <c r="C154" s="336"/>
      <c r="D154" s="336"/>
      <c r="E154" s="336"/>
      <c r="F154" s="336"/>
      <c r="G154" s="336"/>
      <c r="H154" s="336"/>
      <c r="I154" s="336"/>
      <c r="J154" s="336"/>
      <c r="K154" s="336"/>
      <c r="L154" s="336"/>
      <c r="M154" s="336"/>
      <c r="N154" s="336"/>
      <c r="O154" s="336"/>
      <c r="P154" s="336"/>
      <c r="Q154" s="336"/>
      <c r="R154" s="336"/>
      <c r="S154" s="336"/>
      <c r="T154" s="336"/>
      <c r="U154" s="336"/>
      <c r="V154" s="336"/>
      <c r="W154" s="336"/>
      <c r="X154" s="336"/>
      <c r="Y154" s="336"/>
      <c r="Z154" s="336"/>
    </row>
    <row r="155" spans="1:26" ht="12.75" customHeight="1" x14ac:dyDescent="0.2">
      <c r="A155" s="336"/>
      <c r="B155" s="336"/>
      <c r="C155" s="336"/>
      <c r="D155" s="336"/>
      <c r="E155" s="336"/>
      <c r="F155" s="336"/>
      <c r="G155" s="336"/>
      <c r="H155" s="336"/>
      <c r="I155" s="336"/>
      <c r="J155" s="336"/>
      <c r="K155" s="336"/>
      <c r="L155" s="336"/>
      <c r="M155" s="336"/>
      <c r="N155" s="336"/>
      <c r="O155" s="336"/>
      <c r="P155" s="336"/>
      <c r="Q155" s="336"/>
      <c r="R155" s="336"/>
      <c r="S155" s="336"/>
      <c r="T155" s="336"/>
      <c r="U155" s="336"/>
      <c r="V155" s="336"/>
      <c r="W155" s="336"/>
      <c r="X155" s="336"/>
      <c r="Y155" s="336"/>
      <c r="Z155" s="336"/>
    </row>
    <row r="156" spans="1:26" ht="12.75" customHeight="1" x14ac:dyDescent="0.2">
      <c r="A156" s="336"/>
      <c r="B156" s="336"/>
      <c r="C156" s="336"/>
      <c r="D156" s="336"/>
      <c r="E156" s="336"/>
      <c r="F156" s="336"/>
      <c r="G156" s="336"/>
      <c r="H156" s="336"/>
      <c r="I156" s="336"/>
      <c r="J156" s="336"/>
      <c r="K156" s="336"/>
      <c r="L156" s="336"/>
      <c r="M156" s="336"/>
      <c r="N156" s="336"/>
      <c r="O156" s="336"/>
      <c r="P156" s="336"/>
      <c r="Q156" s="336"/>
      <c r="R156" s="336"/>
      <c r="S156" s="336"/>
      <c r="T156" s="336"/>
      <c r="U156" s="336"/>
      <c r="V156" s="336"/>
      <c r="W156" s="336"/>
      <c r="X156" s="336"/>
      <c r="Y156" s="336"/>
      <c r="Z156" s="336"/>
    </row>
    <row r="157" spans="1:26" ht="12.75" customHeight="1" x14ac:dyDescent="0.2">
      <c r="A157" s="336"/>
      <c r="B157" s="336"/>
      <c r="C157" s="336"/>
      <c r="D157" s="336"/>
      <c r="E157" s="336"/>
      <c r="F157" s="336"/>
      <c r="G157" s="336"/>
      <c r="H157" s="336"/>
      <c r="I157" s="336"/>
      <c r="J157" s="336"/>
      <c r="K157" s="336"/>
      <c r="L157" s="336"/>
      <c r="M157" s="336"/>
      <c r="N157" s="336"/>
      <c r="O157" s="336"/>
      <c r="P157" s="336"/>
      <c r="Q157" s="336"/>
      <c r="R157" s="336"/>
      <c r="S157" s="336"/>
      <c r="T157" s="336"/>
      <c r="U157" s="336"/>
      <c r="V157" s="336"/>
      <c r="W157" s="336"/>
      <c r="X157" s="336"/>
      <c r="Y157" s="336"/>
      <c r="Z157" s="336"/>
    </row>
    <row r="158" spans="1:26" ht="12.75" customHeight="1" x14ac:dyDescent="0.2">
      <c r="A158" s="336"/>
      <c r="B158" s="336"/>
      <c r="C158" s="336"/>
      <c r="D158" s="336"/>
      <c r="E158" s="336"/>
      <c r="F158" s="336"/>
      <c r="G158" s="336"/>
      <c r="H158" s="336"/>
      <c r="I158" s="336"/>
      <c r="J158" s="336"/>
      <c r="K158" s="336"/>
      <c r="L158" s="336"/>
      <c r="M158" s="336"/>
      <c r="N158" s="336"/>
      <c r="O158" s="336"/>
      <c r="P158" s="336"/>
      <c r="Q158" s="336"/>
      <c r="R158" s="336"/>
      <c r="S158" s="336"/>
      <c r="T158" s="336"/>
      <c r="U158" s="336"/>
      <c r="V158" s="336"/>
      <c r="W158" s="336"/>
      <c r="X158" s="336"/>
      <c r="Y158" s="336"/>
      <c r="Z158" s="336"/>
    </row>
    <row r="159" spans="1:26" ht="12.75" customHeight="1" x14ac:dyDescent="0.2">
      <c r="A159" s="336"/>
      <c r="B159" s="336"/>
      <c r="C159" s="336"/>
      <c r="D159" s="336"/>
      <c r="E159" s="336"/>
      <c r="F159" s="336"/>
      <c r="G159" s="336"/>
      <c r="H159" s="336"/>
      <c r="I159" s="336"/>
      <c r="J159" s="336"/>
      <c r="K159" s="336"/>
      <c r="L159" s="336"/>
      <c r="M159" s="336"/>
      <c r="N159" s="336"/>
      <c r="O159" s="336"/>
      <c r="P159" s="336"/>
      <c r="Q159" s="336"/>
      <c r="R159" s="336"/>
      <c r="S159" s="336"/>
      <c r="T159" s="336"/>
      <c r="U159" s="336"/>
      <c r="V159" s="336"/>
      <c r="W159" s="336"/>
      <c r="X159" s="336"/>
      <c r="Y159" s="336"/>
      <c r="Z159" s="336"/>
    </row>
    <row r="160" spans="1:26" ht="12.75" customHeight="1" x14ac:dyDescent="0.2">
      <c r="A160" s="336"/>
      <c r="B160" s="336"/>
      <c r="C160" s="336"/>
      <c r="D160" s="336"/>
      <c r="E160" s="336"/>
      <c r="F160" s="336"/>
      <c r="G160" s="336"/>
      <c r="H160" s="336"/>
      <c r="I160" s="336"/>
      <c r="J160" s="336"/>
      <c r="K160" s="336"/>
      <c r="L160" s="336"/>
      <c r="M160" s="336"/>
      <c r="N160" s="336"/>
      <c r="O160" s="336"/>
      <c r="P160" s="336"/>
      <c r="Q160" s="336"/>
      <c r="R160" s="336"/>
      <c r="S160" s="336"/>
      <c r="T160" s="336"/>
      <c r="U160" s="336"/>
      <c r="V160" s="336"/>
      <c r="W160" s="336"/>
      <c r="X160" s="336"/>
      <c r="Y160" s="336"/>
      <c r="Z160" s="336"/>
    </row>
    <row r="161" spans="1:26" ht="12.75" customHeight="1" x14ac:dyDescent="0.2">
      <c r="A161" s="336"/>
      <c r="B161" s="336"/>
      <c r="C161" s="336"/>
      <c r="D161" s="336"/>
      <c r="E161" s="336"/>
      <c r="F161" s="336"/>
      <c r="G161" s="336"/>
      <c r="H161" s="336"/>
      <c r="I161" s="336"/>
      <c r="J161" s="336"/>
      <c r="K161" s="336"/>
      <c r="L161" s="336"/>
      <c r="M161" s="336"/>
      <c r="N161" s="336"/>
      <c r="O161" s="336"/>
      <c r="P161" s="336"/>
      <c r="Q161" s="336"/>
      <c r="R161" s="336"/>
      <c r="S161" s="336"/>
      <c r="T161" s="336"/>
      <c r="U161" s="336"/>
      <c r="V161" s="336"/>
      <c r="W161" s="336"/>
      <c r="X161" s="336"/>
      <c r="Y161" s="336"/>
      <c r="Z161" s="336"/>
    </row>
    <row r="162" spans="1:26" ht="12.75" customHeight="1" x14ac:dyDescent="0.2">
      <c r="A162" s="336"/>
      <c r="B162" s="336"/>
      <c r="C162" s="336"/>
      <c r="D162" s="336"/>
      <c r="E162" s="336"/>
      <c r="F162" s="336"/>
      <c r="G162" s="336"/>
      <c r="H162" s="336"/>
      <c r="I162" s="336"/>
      <c r="J162" s="336"/>
      <c r="K162" s="336"/>
      <c r="L162" s="336"/>
      <c r="M162" s="336"/>
      <c r="N162" s="336"/>
      <c r="O162" s="336"/>
      <c r="P162" s="336"/>
      <c r="Q162" s="336"/>
      <c r="R162" s="336"/>
      <c r="S162" s="336"/>
      <c r="T162" s="336"/>
      <c r="U162" s="336"/>
      <c r="V162" s="336"/>
      <c r="W162" s="336"/>
      <c r="X162" s="336"/>
      <c r="Y162" s="336"/>
      <c r="Z162" s="336"/>
    </row>
    <row r="163" spans="1:26" ht="12.75" customHeight="1" x14ac:dyDescent="0.2">
      <c r="A163" s="336"/>
      <c r="B163" s="336"/>
      <c r="C163" s="336"/>
      <c r="D163" s="336"/>
      <c r="E163" s="336"/>
      <c r="F163" s="336"/>
      <c r="G163" s="336"/>
      <c r="H163" s="336"/>
      <c r="I163" s="336"/>
      <c r="J163" s="336"/>
      <c r="K163" s="336"/>
      <c r="L163" s="336"/>
      <c r="M163" s="336"/>
      <c r="N163" s="336"/>
      <c r="O163" s="336"/>
      <c r="P163" s="336"/>
      <c r="Q163" s="336"/>
      <c r="R163" s="336"/>
      <c r="S163" s="336"/>
      <c r="T163" s="336"/>
      <c r="U163" s="336"/>
      <c r="V163" s="336"/>
      <c r="W163" s="336"/>
      <c r="X163" s="336"/>
      <c r="Y163" s="336"/>
      <c r="Z163" s="336"/>
    </row>
    <row r="164" spans="1:26" ht="12.75" customHeight="1" x14ac:dyDescent="0.2">
      <c r="A164" s="336"/>
      <c r="B164" s="336"/>
      <c r="C164" s="336"/>
      <c r="D164" s="336"/>
      <c r="E164" s="336"/>
      <c r="F164" s="336"/>
      <c r="G164" s="336"/>
      <c r="H164" s="336"/>
      <c r="I164" s="336"/>
      <c r="J164" s="336"/>
      <c r="K164" s="336"/>
      <c r="L164" s="336"/>
      <c r="M164" s="336"/>
      <c r="N164" s="336"/>
      <c r="O164" s="336"/>
      <c r="P164" s="336"/>
      <c r="Q164" s="336"/>
      <c r="R164" s="336"/>
      <c r="S164" s="336"/>
      <c r="T164" s="336"/>
      <c r="U164" s="336"/>
      <c r="V164" s="336"/>
      <c r="W164" s="336"/>
      <c r="X164" s="336"/>
      <c r="Y164" s="336"/>
      <c r="Z164" s="336"/>
    </row>
    <row r="165" spans="1:26" ht="12.75" customHeight="1" x14ac:dyDescent="0.2">
      <c r="A165" s="336"/>
      <c r="B165" s="336"/>
      <c r="C165" s="336"/>
      <c r="D165" s="336"/>
      <c r="E165" s="336"/>
      <c r="F165" s="336"/>
      <c r="G165" s="336"/>
      <c r="H165" s="336"/>
      <c r="I165" s="336"/>
      <c r="J165" s="336"/>
      <c r="K165" s="336"/>
      <c r="L165" s="336"/>
      <c r="M165" s="336"/>
      <c r="N165" s="336"/>
      <c r="O165" s="336"/>
      <c r="P165" s="336"/>
      <c r="Q165" s="336"/>
      <c r="R165" s="336"/>
      <c r="S165" s="336"/>
      <c r="T165" s="336"/>
      <c r="U165" s="336"/>
      <c r="V165" s="336"/>
      <c r="W165" s="336"/>
      <c r="X165" s="336"/>
      <c r="Y165" s="336"/>
      <c r="Z165" s="336"/>
    </row>
    <row r="166" spans="1:26" ht="12.75" customHeight="1" x14ac:dyDescent="0.2">
      <c r="A166" s="336"/>
      <c r="B166" s="336"/>
      <c r="C166" s="336"/>
      <c r="D166" s="336"/>
      <c r="E166" s="336"/>
      <c r="F166" s="336"/>
      <c r="G166" s="336"/>
      <c r="H166" s="336"/>
      <c r="I166" s="336"/>
      <c r="J166" s="336"/>
      <c r="K166" s="336"/>
      <c r="L166" s="336"/>
      <c r="M166" s="336"/>
      <c r="N166" s="336"/>
      <c r="O166" s="336"/>
      <c r="P166" s="336"/>
      <c r="Q166" s="336"/>
      <c r="R166" s="336"/>
      <c r="S166" s="336"/>
      <c r="T166" s="336"/>
      <c r="U166" s="336"/>
      <c r="V166" s="336"/>
      <c r="W166" s="336"/>
      <c r="X166" s="336"/>
      <c r="Y166" s="336"/>
      <c r="Z166" s="336"/>
    </row>
    <row r="167" spans="1:26" ht="12.75" customHeight="1" x14ac:dyDescent="0.2">
      <c r="A167" s="336"/>
      <c r="B167" s="336"/>
      <c r="C167" s="336"/>
      <c r="D167" s="336"/>
      <c r="E167" s="336"/>
      <c r="F167" s="336"/>
      <c r="G167" s="336"/>
      <c r="H167" s="336"/>
      <c r="I167" s="336"/>
      <c r="J167" s="336"/>
      <c r="K167" s="336"/>
      <c r="L167" s="336"/>
      <c r="M167" s="336"/>
      <c r="N167" s="336"/>
      <c r="O167" s="336"/>
      <c r="P167" s="336"/>
      <c r="Q167" s="336"/>
      <c r="R167" s="336"/>
      <c r="S167" s="336"/>
      <c r="T167" s="336"/>
      <c r="U167" s="336"/>
      <c r="V167" s="336"/>
      <c r="W167" s="336"/>
      <c r="X167" s="336"/>
      <c r="Y167" s="336"/>
      <c r="Z167" s="336"/>
    </row>
    <row r="168" spans="1:26" ht="12.75" customHeight="1" x14ac:dyDescent="0.2">
      <c r="A168" s="336"/>
      <c r="B168" s="336"/>
      <c r="C168" s="336"/>
      <c r="D168" s="336"/>
      <c r="E168" s="336"/>
      <c r="F168" s="336"/>
      <c r="G168" s="336"/>
      <c r="H168" s="336"/>
      <c r="I168" s="336"/>
      <c r="J168" s="336"/>
      <c r="K168" s="336"/>
      <c r="L168" s="336"/>
      <c r="M168" s="336"/>
      <c r="N168" s="336"/>
      <c r="O168" s="336"/>
      <c r="P168" s="336"/>
      <c r="Q168" s="336"/>
      <c r="R168" s="336"/>
      <c r="S168" s="336"/>
      <c r="T168" s="336"/>
      <c r="U168" s="336"/>
      <c r="V168" s="336"/>
      <c r="W168" s="336"/>
      <c r="X168" s="336"/>
      <c r="Y168" s="336"/>
      <c r="Z168" s="336"/>
    </row>
    <row r="169" spans="1:26" ht="12.75" customHeight="1" x14ac:dyDescent="0.2">
      <c r="A169" s="336"/>
      <c r="B169" s="336"/>
      <c r="C169" s="336"/>
      <c r="D169" s="336"/>
      <c r="E169" s="336"/>
      <c r="F169" s="336"/>
      <c r="G169" s="336"/>
      <c r="H169" s="336"/>
      <c r="I169" s="336"/>
      <c r="J169" s="336"/>
      <c r="K169" s="336"/>
      <c r="L169" s="336"/>
      <c r="M169" s="336"/>
      <c r="N169" s="336"/>
      <c r="O169" s="336"/>
      <c r="P169" s="336"/>
      <c r="Q169" s="336"/>
      <c r="R169" s="336"/>
      <c r="S169" s="336"/>
      <c r="T169" s="336"/>
      <c r="U169" s="336"/>
      <c r="V169" s="336"/>
      <c r="W169" s="336"/>
      <c r="X169" s="336"/>
      <c r="Y169" s="336"/>
      <c r="Z169" s="336"/>
    </row>
    <row r="170" spans="1:26" ht="12.75" customHeight="1" x14ac:dyDescent="0.2">
      <c r="A170" s="336"/>
      <c r="B170" s="336"/>
      <c r="C170" s="336"/>
      <c r="D170" s="336"/>
      <c r="E170" s="336"/>
      <c r="F170" s="336"/>
      <c r="G170" s="336"/>
      <c r="H170" s="336"/>
      <c r="I170" s="336"/>
      <c r="J170" s="336"/>
      <c r="K170" s="336"/>
      <c r="L170" s="336"/>
      <c r="M170" s="336"/>
      <c r="N170" s="336"/>
      <c r="O170" s="336"/>
      <c r="P170" s="336"/>
      <c r="Q170" s="336"/>
      <c r="R170" s="336"/>
      <c r="S170" s="336"/>
      <c r="T170" s="336"/>
      <c r="U170" s="336"/>
      <c r="V170" s="336"/>
      <c r="W170" s="336"/>
      <c r="X170" s="336"/>
      <c r="Y170" s="336"/>
      <c r="Z170" s="336"/>
    </row>
    <row r="171" spans="1:26" ht="12.75" customHeight="1" x14ac:dyDescent="0.2">
      <c r="A171" s="336"/>
      <c r="B171" s="336"/>
      <c r="C171" s="336"/>
      <c r="D171" s="336"/>
      <c r="E171" s="336"/>
      <c r="F171" s="336"/>
      <c r="G171" s="336"/>
      <c r="H171" s="336"/>
      <c r="I171" s="336"/>
      <c r="J171" s="336"/>
      <c r="K171" s="336"/>
      <c r="L171" s="336"/>
      <c r="M171" s="336"/>
      <c r="N171" s="336"/>
      <c r="O171" s="336"/>
      <c r="P171" s="336"/>
      <c r="Q171" s="336"/>
      <c r="R171" s="336"/>
      <c r="S171" s="336"/>
      <c r="T171" s="336"/>
      <c r="U171" s="336"/>
      <c r="V171" s="336"/>
      <c r="W171" s="336"/>
      <c r="X171" s="336"/>
      <c r="Y171" s="336"/>
      <c r="Z171" s="336"/>
    </row>
    <row r="172" spans="1:26" ht="12.75" customHeight="1" x14ac:dyDescent="0.2">
      <c r="A172" s="336"/>
      <c r="B172" s="336"/>
      <c r="C172" s="336"/>
      <c r="D172" s="336"/>
      <c r="E172" s="336"/>
      <c r="F172" s="336"/>
      <c r="G172" s="336"/>
      <c r="H172" s="336"/>
      <c r="I172" s="336"/>
      <c r="J172" s="336"/>
      <c r="K172" s="336"/>
      <c r="L172" s="336"/>
      <c r="M172" s="336"/>
      <c r="N172" s="336"/>
      <c r="O172" s="336"/>
      <c r="P172" s="336"/>
      <c r="Q172" s="336"/>
      <c r="R172" s="336"/>
      <c r="S172" s="336"/>
      <c r="T172" s="336"/>
      <c r="U172" s="336"/>
      <c r="V172" s="336"/>
      <c r="W172" s="336"/>
      <c r="X172" s="336"/>
      <c r="Y172" s="336"/>
      <c r="Z172" s="336"/>
    </row>
    <row r="173" spans="1:26" ht="12.75" customHeight="1" x14ac:dyDescent="0.2">
      <c r="A173" s="336"/>
      <c r="B173" s="336"/>
      <c r="C173" s="336"/>
      <c r="D173" s="336"/>
      <c r="E173" s="336"/>
      <c r="F173" s="336"/>
      <c r="G173" s="336"/>
      <c r="H173" s="336"/>
      <c r="I173" s="336"/>
      <c r="J173" s="336"/>
      <c r="K173" s="336"/>
      <c r="L173" s="336"/>
      <c r="M173" s="336"/>
      <c r="N173" s="336"/>
      <c r="O173" s="336"/>
      <c r="P173" s="336"/>
      <c r="Q173" s="336"/>
      <c r="R173" s="336"/>
      <c r="S173" s="336"/>
      <c r="T173" s="336"/>
      <c r="U173" s="336"/>
      <c r="V173" s="336"/>
      <c r="W173" s="336"/>
      <c r="X173" s="336"/>
      <c r="Y173" s="336"/>
      <c r="Z173" s="336"/>
    </row>
    <row r="174" spans="1:26" ht="12.75" customHeight="1" x14ac:dyDescent="0.2">
      <c r="A174" s="336"/>
      <c r="B174" s="336"/>
      <c r="C174" s="336"/>
      <c r="D174" s="336"/>
      <c r="E174" s="336"/>
      <c r="F174" s="336"/>
      <c r="G174" s="336"/>
      <c r="H174" s="336"/>
      <c r="I174" s="336"/>
      <c r="J174" s="336"/>
      <c r="K174" s="336"/>
      <c r="L174" s="336"/>
      <c r="M174" s="336"/>
      <c r="N174" s="336"/>
      <c r="O174" s="336"/>
      <c r="P174" s="336"/>
      <c r="Q174" s="336"/>
      <c r="R174" s="336"/>
      <c r="S174" s="336"/>
      <c r="T174" s="336"/>
      <c r="U174" s="336"/>
      <c r="V174" s="336"/>
      <c r="W174" s="336"/>
      <c r="X174" s="336"/>
      <c r="Y174" s="336"/>
      <c r="Z174" s="336"/>
    </row>
    <row r="175" spans="1:26" ht="12.75" customHeight="1" x14ac:dyDescent="0.2">
      <c r="A175" s="336"/>
      <c r="B175" s="336"/>
      <c r="C175" s="336"/>
      <c r="D175" s="336"/>
      <c r="E175" s="336"/>
      <c r="F175" s="336"/>
      <c r="G175" s="336"/>
      <c r="H175" s="336"/>
      <c r="I175" s="336"/>
      <c r="J175" s="336"/>
      <c r="K175" s="336"/>
      <c r="L175" s="336"/>
      <c r="M175" s="336"/>
      <c r="N175" s="336"/>
      <c r="O175" s="336"/>
      <c r="P175" s="336"/>
      <c r="Q175" s="336"/>
      <c r="R175" s="336"/>
      <c r="S175" s="336"/>
      <c r="T175" s="336"/>
      <c r="U175" s="336"/>
      <c r="V175" s="336"/>
      <c r="W175" s="336"/>
      <c r="X175" s="336"/>
      <c r="Y175" s="336"/>
      <c r="Z175" s="336"/>
    </row>
    <row r="176" spans="1:26" ht="12.75" customHeight="1" x14ac:dyDescent="0.2">
      <c r="A176" s="336"/>
      <c r="B176" s="336"/>
      <c r="C176" s="336"/>
      <c r="D176" s="336"/>
      <c r="E176" s="336"/>
      <c r="F176" s="336"/>
      <c r="G176" s="336"/>
      <c r="H176" s="336"/>
      <c r="I176" s="336"/>
      <c r="J176" s="336"/>
      <c r="K176" s="336"/>
      <c r="L176" s="336"/>
      <c r="M176" s="336"/>
      <c r="N176" s="336"/>
      <c r="O176" s="336"/>
      <c r="P176" s="336"/>
      <c r="Q176" s="336"/>
      <c r="R176" s="336"/>
      <c r="S176" s="336"/>
      <c r="T176" s="336"/>
      <c r="U176" s="336"/>
      <c r="V176" s="336"/>
      <c r="W176" s="336"/>
      <c r="X176" s="336"/>
      <c r="Y176" s="336"/>
      <c r="Z176" s="336"/>
    </row>
    <row r="177" spans="1:26" ht="12.75" customHeight="1" x14ac:dyDescent="0.2">
      <c r="A177" s="336"/>
      <c r="B177" s="336"/>
      <c r="C177" s="336"/>
      <c r="D177" s="336"/>
      <c r="E177" s="336"/>
      <c r="F177" s="336"/>
      <c r="G177" s="336"/>
      <c r="H177" s="336"/>
      <c r="I177" s="336"/>
      <c r="J177" s="336"/>
      <c r="K177" s="336"/>
      <c r="L177" s="336"/>
      <c r="M177" s="336"/>
      <c r="N177" s="336"/>
      <c r="O177" s="336"/>
      <c r="P177" s="336"/>
      <c r="Q177" s="336"/>
      <c r="R177" s="336"/>
      <c r="S177" s="336"/>
      <c r="T177" s="336"/>
      <c r="U177" s="336"/>
      <c r="V177" s="336"/>
      <c r="W177" s="336"/>
      <c r="X177" s="336"/>
      <c r="Y177" s="336"/>
      <c r="Z177" s="336"/>
    </row>
    <row r="178" spans="1:26" ht="12.75" customHeight="1" x14ac:dyDescent="0.2">
      <c r="A178" s="336"/>
      <c r="B178" s="336"/>
      <c r="C178" s="336"/>
      <c r="D178" s="336"/>
      <c r="E178" s="336"/>
      <c r="F178" s="336"/>
      <c r="G178" s="336"/>
      <c r="H178" s="336"/>
      <c r="I178" s="336"/>
      <c r="J178" s="336"/>
      <c r="K178" s="336"/>
      <c r="L178" s="336"/>
      <c r="M178" s="336"/>
      <c r="N178" s="336"/>
      <c r="O178" s="336"/>
      <c r="P178" s="336"/>
      <c r="Q178" s="336"/>
      <c r="R178" s="336"/>
      <c r="S178" s="336"/>
      <c r="T178" s="336"/>
      <c r="U178" s="336"/>
      <c r="V178" s="336"/>
      <c r="W178" s="336"/>
      <c r="X178" s="336"/>
      <c r="Y178" s="336"/>
      <c r="Z178" s="336"/>
    </row>
    <row r="179" spans="1:26" ht="12.75" customHeight="1" x14ac:dyDescent="0.2">
      <c r="A179" s="336"/>
      <c r="B179" s="336"/>
      <c r="C179" s="336"/>
      <c r="D179" s="336"/>
      <c r="E179" s="336"/>
      <c r="F179" s="336"/>
      <c r="G179" s="336"/>
      <c r="H179" s="336"/>
      <c r="I179" s="336"/>
      <c r="J179" s="336"/>
      <c r="K179" s="336"/>
      <c r="L179" s="336"/>
      <c r="M179" s="336"/>
      <c r="N179" s="336"/>
      <c r="O179" s="336"/>
      <c r="P179" s="336"/>
      <c r="Q179" s="336"/>
      <c r="R179" s="336"/>
      <c r="S179" s="336"/>
      <c r="T179" s="336"/>
      <c r="U179" s="336"/>
      <c r="V179" s="336"/>
      <c r="W179" s="336"/>
      <c r="X179" s="336"/>
      <c r="Y179" s="336"/>
      <c r="Z179" s="336"/>
    </row>
    <row r="180" spans="1:26" ht="12.75" customHeight="1" x14ac:dyDescent="0.2">
      <c r="A180" s="336"/>
      <c r="B180" s="336"/>
      <c r="C180" s="336"/>
      <c r="D180" s="336"/>
      <c r="E180" s="336"/>
      <c r="F180" s="336"/>
      <c r="G180" s="336"/>
      <c r="H180" s="336"/>
      <c r="I180" s="336"/>
      <c r="J180" s="336"/>
      <c r="K180" s="336"/>
      <c r="L180" s="336"/>
      <c r="M180" s="336"/>
      <c r="N180" s="336"/>
      <c r="O180" s="336"/>
      <c r="P180" s="336"/>
      <c r="Q180" s="336"/>
      <c r="R180" s="336"/>
      <c r="S180" s="336"/>
      <c r="T180" s="336"/>
      <c r="U180" s="336"/>
      <c r="V180" s="336"/>
      <c r="W180" s="336"/>
      <c r="X180" s="336"/>
      <c r="Y180" s="336"/>
      <c r="Z180" s="336"/>
    </row>
    <row r="181" spans="1:26" ht="12.75" customHeight="1" x14ac:dyDescent="0.2">
      <c r="A181" s="336"/>
      <c r="B181" s="336"/>
      <c r="C181" s="336"/>
      <c r="D181" s="336"/>
      <c r="E181" s="336"/>
      <c r="F181" s="336"/>
      <c r="G181" s="336"/>
      <c r="H181" s="336"/>
      <c r="I181" s="336"/>
      <c r="J181" s="336"/>
      <c r="K181" s="336"/>
      <c r="L181" s="336"/>
      <c r="M181" s="336"/>
      <c r="N181" s="336"/>
      <c r="O181" s="336"/>
      <c r="P181" s="336"/>
      <c r="Q181" s="336"/>
      <c r="R181" s="336"/>
      <c r="S181" s="336"/>
      <c r="T181" s="336"/>
      <c r="U181" s="336"/>
      <c r="V181" s="336"/>
      <c r="W181" s="336"/>
      <c r="X181" s="336"/>
      <c r="Y181" s="336"/>
      <c r="Z181" s="336"/>
    </row>
    <row r="182" spans="1:26" ht="12.75" customHeight="1" x14ac:dyDescent="0.2">
      <c r="A182" s="336"/>
      <c r="B182" s="336"/>
      <c r="C182" s="336"/>
      <c r="D182" s="336"/>
      <c r="E182" s="336"/>
      <c r="F182" s="336"/>
      <c r="G182" s="336"/>
      <c r="H182" s="336"/>
      <c r="I182" s="336"/>
      <c r="J182" s="336"/>
      <c r="K182" s="336"/>
      <c r="L182" s="336"/>
      <c r="M182" s="336"/>
      <c r="N182" s="336"/>
      <c r="O182" s="336"/>
      <c r="P182" s="336"/>
      <c r="Q182" s="336"/>
      <c r="R182" s="336"/>
      <c r="S182" s="336"/>
      <c r="T182" s="336"/>
      <c r="U182" s="336"/>
      <c r="V182" s="336"/>
      <c r="W182" s="336"/>
      <c r="X182" s="336"/>
      <c r="Y182" s="336"/>
      <c r="Z182" s="336"/>
    </row>
    <row r="183" spans="1:26" ht="12.75" customHeight="1" x14ac:dyDescent="0.2">
      <c r="A183" s="336"/>
      <c r="B183" s="336"/>
      <c r="C183" s="336"/>
      <c r="D183" s="336"/>
      <c r="E183" s="336"/>
      <c r="F183" s="336"/>
      <c r="G183" s="336"/>
      <c r="H183" s="336"/>
      <c r="I183" s="336"/>
      <c r="J183" s="336"/>
      <c r="K183" s="336"/>
      <c r="L183" s="336"/>
      <c r="M183" s="336"/>
      <c r="N183" s="336"/>
      <c r="O183" s="336"/>
      <c r="P183" s="336"/>
      <c r="Q183" s="336"/>
      <c r="R183" s="336"/>
      <c r="S183" s="336"/>
      <c r="T183" s="336"/>
      <c r="U183" s="336"/>
      <c r="V183" s="336"/>
      <c r="W183" s="336"/>
      <c r="X183" s="336"/>
      <c r="Y183" s="336"/>
      <c r="Z183" s="336"/>
    </row>
    <row r="184" spans="1:26" ht="12.75" customHeight="1" x14ac:dyDescent="0.2">
      <c r="A184" s="336"/>
      <c r="B184" s="336"/>
      <c r="C184" s="336"/>
      <c r="D184" s="336"/>
      <c r="E184" s="336"/>
      <c r="F184" s="336"/>
      <c r="G184" s="336"/>
      <c r="H184" s="336"/>
      <c r="I184" s="336"/>
      <c r="J184" s="336"/>
      <c r="K184" s="336"/>
      <c r="L184" s="336"/>
      <c r="M184" s="336"/>
      <c r="N184" s="336"/>
      <c r="O184" s="336"/>
      <c r="P184" s="336"/>
      <c r="Q184" s="336"/>
      <c r="R184" s="336"/>
      <c r="S184" s="336"/>
      <c r="T184" s="336"/>
      <c r="U184" s="336"/>
      <c r="V184" s="336"/>
      <c r="W184" s="336"/>
      <c r="X184" s="336"/>
      <c r="Y184" s="336"/>
      <c r="Z184" s="336"/>
    </row>
    <row r="185" spans="1:26" ht="12.75" customHeight="1" x14ac:dyDescent="0.2">
      <c r="A185" s="336"/>
      <c r="B185" s="336"/>
      <c r="C185" s="336"/>
      <c r="D185" s="336"/>
      <c r="E185" s="336"/>
      <c r="F185" s="336"/>
      <c r="G185" s="336"/>
      <c r="H185" s="336"/>
      <c r="I185" s="336"/>
      <c r="J185" s="336"/>
      <c r="K185" s="336"/>
      <c r="L185" s="336"/>
      <c r="M185" s="336"/>
      <c r="N185" s="336"/>
      <c r="O185" s="336"/>
      <c r="P185" s="336"/>
      <c r="Q185" s="336"/>
      <c r="R185" s="336"/>
      <c r="S185" s="336"/>
      <c r="T185" s="336"/>
      <c r="U185" s="336"/>
      <c r="V185" s="336"/>
      <c r="W185" s="336"/>
      <c r="X185" s="336"/>
      <c r="Y185" s="336"/>
      <c r="Z185" s="336"/>
    </row>
    <row r="186" spans="1:26" ht="12.75" customHeight="1" x14ac:dyDescent="0.2">
      <c r="A186" s="336"/>
      <c r="B186" s="336"/>
      <c r="C186" s="336"/>
      <c r="D186" s="336"/>
      <c r="E186" s="336"/>
      <c r="F186" s="336"/>
      <c r="G186" s="336"/>
      <c r="H186" s="336"/>
      <c r="I186" s="336"/>
      <c r="J186" s="336"/>
      <c r="K186" s="336"/>
      <c r="L186" s="336"/>
      <c r="M186" s="336"/>
      <c r="N186" s="336"/>
      <c r="O186" s="336"/>
      <c r="P186" s="336"/>
      <c r="Q186" s="336"/>
      <c r="R186" s="336"/>
      <c r="S186" s="336"/>
      <c r="T186" s="336"/>
      <c r="U186" s="336"/>
      <c r="V186" s="336"/>
      <c r="W186" s="336"/>
      <c r="X186" s="336"/>
      <c r="Y186" s="336"/>
      <c r="Z186" s="336"/>
    </row>
    <row r="187" spans="1:26" ht="12.75" customHeight="1" x14ac:dyDescent="0.2">
      <c r="A187" s="336"/>
      <c r="B187" s="336"/>
      <c r="C187" s="336"/>
      <c r="D187" s="336"/>
      <c r="E187" s="336"/>
      <c r="F187" s="336"/>
      <c r="G187" s="336"/>
      <c r="H187" s="336"/>
      <c r="I187" s="336"/>
      <c r="J187" s="336"/>
      <c r="K187" s="336"/>
      <c r="L187" s="336"/>
      <c r="M187" s="336"/>
      <c r="N187" s="336"/>
      <c r="O187" s="336"/>
      <c r="P187" s="336"/>
      <c r="Q187" s="336"/>
      <c r="R187" s="336"/>
      <c r="S187" s="336"/>
      <c r="T187" s="336"/>
      <c r="U187" s="336"/>
      <c r="V187" s="336"/>
      <c r="W187" s="336"/>
      <c r="X187" s="336"/>
      <c r="Y187" s="336"/>
      <c r="Z187" s="336"/>
    </row>
    <row r="188" spans="1:26" ht="12.75" customHeight="1" x14ac:dyDescent="0.2">
      <c r="A188" s="336"/>
      <c r="B188" s="336"/>
      <c r="C188" s="336"/>
      <c r="D188" s="336"/>
      <c r="E188" s="336"/>
      <c r="F188" s="336"/>
      <c r="G188" s="336"/>
      <c r="H188" s="336"/>
      <c r="I188" s="336"/>
      <c r="J188" s="336"/>
      <c r="K188" s="336"/>
      <c r="L188" s="336"/>
      <c r="M188" s="336"/>
      <c r="N188" s="336"/>
      <c r="O188" s="336"/>
      <c r="P188" s="336"/>
      <c r="Q188" s="336"/>
      <c r="R188" s="336"/>
      <c r="S188" s="336"/>
      <c r="T188" s="336"/>
      <c r="U188" s="336"/>
      <c r="V188" s="336"/>
      <c r="W188" s="336"/>
      <c r="X188" s="336"/>
      <c r="Y188" s="336"/>
      <c r="Z188" s="336"/>
    </row>
    <row r="189" spans="1:26" ht="12.75" customHeight="1" x14ac:dyDescent="0.2">
      <c r="A189" s="336"/>
      <c r="B189" s="336"/>
      <c r="C189" s="336"/>
      <c r="D189" s="336"/>
      <c r="E189" s="336"/>
      <c r="F189" s="336"/>
      <c r="G189" s="336"/>
      <c r="H189" s="336"/>
      <c r="I189" s="336"/>
      <c r="J189" s="336"/>
      <c r="K189" s="336"/>
      <c r="L189" s="336"/>
      <c r="M189" s="336"/>
      <c r="N189" s="336"/>
      <c r="O189" s="336"/>
      <c r="P189" s="336"/>
      <c r="Q189" s="336"/>
      <c r="R189" s="336"/>
      <c r="S189" s="336"/>
      <c r="T189" s="336"/>
      <c r="U189" s="336"/>
      <c r="V189" s="336"/>
      <c r="W189" s="336"/>
      <c r="X189" s="336"/>
      <c r="Y189" s="336"/>
      <c r="Z189" s="336"/>
    </row>
    <row r="190" spans="1:26" ht="12.75" customHeight="1" x14ac:dyDescent="0.2">
      <c r="A190" s="336"/>
      <c r="B190" s="336"/>
      <c r="C190" s="336"/>
      <c r="D190" s="336"/>
      <c r="E190" s="336"/>
      <c r="F190" s="336"/>
      <c r="G190" s="336"/>
      <c r="H190" s="336"/>
      <c r="I190" s="336"/>
      <c r="J190" s="336"/>
      <c r="K190" s="336"/>
      <c r="L190" s="336"/>
      <c r="M190" s="336"/>
      <c r="N190" s="336"/>
      <c r="O190" s="336"/>
      <c r="P190" s="336"/>
      <c r="Q190" s="336"/>
      <c r="R190" s="336"/>
      <c r="S190" s="336"/>
      <c r="T190" s="336"/>
      <c r="U190" s="336"/>
      <c r="V190" s="336"/>
      <c r="W190" s="336"/>
      <c r="X190" s="336"/>
      <c r="Y190" s="336"/>
      <c r="Z190" s="336"/>
    </row>
    <row r="191" spans="1:26" ht="12.75" customHeight="1" x14ac:dyDescent="0.2">
      <c r="A191" s="336"/>
      <c r="B191" s="336"/>
      <c r="C191" s="336"/>
      <c r="D191" s="336"/>
      <c r="E191" s="336"/>
      <c r="F191" s="336"/>
      <c r="G191" s="336"/>
      <c r="H191" s="336"/>
      <c r="I191" s="336"/>
      <c r="J191" s="336"/>
      <c r="K191" s="336"/>
      <c r="L191" s="336"/>
      <c r="M191" s="336"/>
      <c r="N191" s="336"/>
      <c r="O191" s="336"/>
      <c r="P191" s="336"/>
      <c r="Q191" s="336"/>
      <c r="R191" s="336"/>
      <c r="S191" s="336"/>
      <c r="T191" s="336"/>
      <c r="U191" s="336"/>
      <c r="V191" s="336"/>
      <c r="W191" s="336"/>
      <c r="X191" s="336"/>
      <c r="Y191" s="336"/>
      <c r="Z191" s="336"/>
    </row>
    <row r="192" spans="1:26" ht="12.75" customHeight="1" x14ac:dyDescent="0.2">
      <c r="A192" s="336"/>
      <c r="B192" s="336"/>
      <c r="C192" s="336"/>
      <c r="D192" s="336"/>
      <c r="E192" s="336"/>
      <c r="F192" s="336"/>
      <c r="G192" s="336"/>
      <c r="H192" s="336"/>
      <c r="I192" s="336"/>
      <c r="J192" s="336"/>
      <c r="K192" s="336"/>
      <c r="L192" s="336"/>
      <c r="M192" s="336"/>
      <c r="N192" s="336"/>
      <c r="O192" s="336"/>
      <c r="P192" s="336"/>
      <c r="Q192" s="336"/>
      <c r="R192" s="336"/>
      <c r="S192" s="336"/>
      <c r="T192" s="336"/>
      <c r="U192" s="336"/>
      <c r="V192" s="336"/>
      <c r="W192" s="336"/>
      <c r="X192" s="336"/>
      <c r="Y192" s="336"/>
      <c r="Z192" s="336"/>
    </row>
    <row r="193" spans="1:26" ht="12.75" customHeight="1" x14ac:dyDescent="0.2">
      <c r="A193" s="336"/>
      <c r="B193" s="336"/>
      <c r="C193" s="336"/>
      <c r="D193" s="336"/>
      <c r="E193" s="336"/>
      <c r="F193" s="336"/>
      <c r="G193" s="336"/>
      <c r="H193" s="336"/>
      <c r="I193" s="336"/>
      <c r="J193" s="336"/>
      <c r="K193" s="336"/>
      <c r="L193" s="336"/>
      <c r="M193" s="336"/>
      <c r="N193" s="336"/>
      <c r="O193" s="336"/>
      <c r="P193" s="336"/>
      <c r="Q193" s="336"/>
      <c r="R193" s="336"/>
      <c r="S193" s="336"/>
      <c r="T193" s="336"/>
      <c r="U193" s="336"/>
      <c r="V193" s="336"/>
      <c r="W193" s="336"/>
      <c r="X193" s="336"/>
      <c r="Y193" s="336"/>
      <c r="Z193" s="336"/>
    </row>
    <row r="194" spans="1:26" ht="12.75" customHeight="1" x14ac:dyDescent="0.2">
      <c r="A194" s="336"/>
      <c r="B194" s="336"/>
      <c r="C194" s="336"/>
      <c r="D194" s="336"/>
      <c r="E194" s="336"/>
      <c r="F194" s="336"/>
      <c r="G194" s="336"/>
      <c r="H194" s="336"/>
      <c r="I194" s="336"/>
      <c r="J194" s="336"/>
      <c r="K194" s="336"/>
      <c r="L194" s="336"/>
      <c r="M194" s="336"/>
      <c r="N194" s="336"/>
      <c r="O194" s="336"/>
      <c r="P194" s="336"/>
      <c r="Q194" s="336"/>
      <c r="R194" s="336"/>
      <c r="S194" s="336"/>
      <c r="T194" s="336"/>
      <c r="U194" s="336"/>
      <c r="V194" s="336"/>
      <c r="W194" s="336"/>
      <c r="X194" s="336"/>
      <c r="Y194" s="336"/>
      <c r="Z194" s="336"/>
    </row>
    <row r="195" spans="1:26" ht="12.75" customHeight="1" x14ac:dyDescent="0.2">
      <c r="A195" s="336"/>
      <c r="B195" s="336"/>
      <c r="C195" s="336"/>
      <c r="D195" s="336"/>
      <c r="E195" s="336"/>
      <c r="F195" s="336"/>
      <c r="G195" s="336"/>
      <c r="H195" s="336"/>
      <c r="I195" s="336"/>
      <c r="J195" s="336"/>
      <c r="K195" s="336"/>
      <c r="L195" s="336"/>
      <c r="M195" s="336"/>
      <c r="N195" s="336"/>
      <c r="O195" s="336"/>
      <c r="P195" s="336"/>
      <c r="Q195" s="336"/>
      <c r="R195" s="336"/>
      <c r="S195" s="336"/>
      <c r="T195" s="336"/>
      <c r="U195" s="336"/>
      <c r="V195" s="336"/>
      <c r="W195" s="336"/>
      <c r="X195" s="336"/>
      <c r="Y195" s="336"/>
      <c r="Z195" s="336"/>
    </row>
    <row r="196" spans="1:26" ht="12.75" customHeight="1" x14ac:dyDescent="0.2">
      <c r="A196" s="336"/>
      <c r="B196" s="336"/>
      <c r="C196" s="336"/>
      <c r="D196" s="336"/>
      <c r="E196" s="336"/>
      <c r="F196" s="336"/>
      <c r="G196" s="336"/>
      <c r="H196" s="336"/>
      <c r="I196" s="336"/>
      <c r="J196" s="336"/>
      <c r="K196" s="336"/>
      <c r="L196" s="336"/>
      <c r="M196" s="336"/>
      <c r="N196" s="336"/>
      <c r="O196" s="336"/>
      <c r="P196" s="336"/>
      <c r="Q196" s="336"/>
      <c r="R196" s="336"/>
      <c r="S196" s="336"/>
      <c r="T196" s="336"/>
      <c r="U196" s="336"/>
      <c r="V196" s="336"/>
      <c r="W196" s="336"/>
      <c r="X196" s="336"/>
      <c r="Y196" s="336"/>
      <c r="Z196" s="336"/>
    </row>
    <row r="197" spans="1:26" ht="12.75" customHeight="1" x14ac:dyDescent="0.2">
      <c r="A197" s="336"/>
      <c r="B197" s="336"/>
      <c r="C197" s="336"/>
      <c r="D197" s="336"/>
      <c r="E197" s="336"/>
      <c r="F197" s="336"/>
      <c r="G197" s="336"/>
      <c r="H197" s="336"/>
      <c r="I197" s="336"/>
      <c r="J197" s="336"/>
      <c r="K197" s="336"/>
      <c r="L197" s="336"/>
      <c r="M197" s="336"/>
      <c r="N197" s="336"/>
      <c r="O197" s="336"/>
      <c r="P197" s="336"/>
      <c r="Q197" s="336"/>
      <c r="R197" s="336"/>
      <c r="S197" s="336"/>
      <c r="T197" s="336"/>
      <c r="U197" s="336"/>
      <c r="V197" s="336"/>
      <c r="W197" s="336"/>
      <c r="X197" s="336"/>
      <c r="Y197" s="336"/>
      <c r="Z197" s="336"/>
    </row>
    <row r="198" spans="1:26" ht="12.75" customHeight="1" x14ac:dyDescent="0.2">
      <c r="A198" s="336"/>
      <c r="B198" s="336"/>
      <c r="C198" s="336"/>
      <c r="D198" s="336"/>
      <c r="E198" s="336"/>
      <c r="F198" s="336"/>
      <c r="G198" s="336"/>
      <c r="H198" s="336"/>
      <c r="I198" s="336"/>
      <c r="J198" s="336"/>
      <c r="K198" s="336"/>
      <c r="L198" s="336"/>
      <c r="M198" s="336"/>
      <c r="N198" s="336"/>
      <c r="O198" s="336"/>
      <c r="P198" s="336"/>
      <c r="Q198" s="336"/>
      <c r="R198" s="336"/>
      <c r="S198" s="336"/>
      <c r="T198" s="336"/>
      <c r="U198" s="336"/>
      <c r="V198" s="336"/>
      <c r="W198" s="336"/>
      <c r="X198" s="336"/>
      <c r="Y198" s="336"/>
      <c r="Z198" s="336"/>
    </row>
    <row r="199" spans="1:26" ht="12.75" customHeight="1" x14ac:dyDescent="0.2">
      <c r="A199" s="336"/>
      <c r="B199" s="336"/>
      <c r="C199" s="336"/>
      <c r="D199" s="336"/>
      <c r="E199" s="336"/>
      <c r="F199" s="336"/>
      <c r="G199" s="336"/>
      <c r="H199" s="336"/>
      <c r="I199" s="336"/>
      <c r="J199" s="336"/>
      <c r="K199" s="336"/>
      <c r="L199" s="336"/>
      <c r="M199" s="336"/>
      <c r="N199" s="336"/>
      <c r="O199" s="336"/>
      <c r="P199" s="336"/>
      <c r="Q199" s="336"/>
      <c r="R199" s="336"/>
      <c r="S199" s="336"/>
      <c r="T199" s="336"/>
      <c r="U199" s="336"/>
      <c r="V199" s="336"/>
      <c r="W199" s="336"/>
      <c r="X199" s="336"/>
      <c r="Y199" s="336"/>
      <c r="Z199" s="336"/>
    </row>
    <row r="200" spans="1:26" ht="12.75" customHeight="1" x14ac:dyDescent="0.2">
      <c r="A200" s="336"/>
      <c r="B200" s="336"/>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c r="Y200" s="336"/>
      <c r="Z200" s="336"/>
    </row>
    <row r="201" spans="1:26" ht="12.75" customHeight="1" x14ac:dyDescent="0.2">
      <c r="A201" s="336"/>
      <c r="B201" s="336"/>
      <c r="C201" s="336"/>
      <c r="D201" s="336"/>
      <c r="E201" s="336"/>
      <c r="F201" s="336"/>
      <c r="G201" s="336"/>
      <c r="H201" s="336"/>
      <c r="I201" s="336"/>
      <c r="J201" s="336"/>
      <c r="K201" s="336"/>
      <c r="L201" s="336"/>
      <c r="M201" s="336"/>
      <c r="N201" s="336"/>
      <c r="O201" s="336"/>
      <c r="P201" s="336"/>
      <c r="Q201" s="336"/>
      <c r="R201" s="336"/>
      <c r="S201" s="336"/>
      <c r="T201" s="336"/>
      <c r="U201" s="336"/>
      <c r="V201" s="336"/>
      <c r="W201" s="336"/>
      <c r="X201" s="336"/>
      <c r="Y201" s="336"/>
      <c r="Z201" s="336"/>
    </row>
    <row r="202" spans="1:26" ht="12.75" customHeight="1" x14ac:dyDescent="0.2">
      <c r="A202" s="336"/>
      <c r="B202" s="336"/>
      <c r="C202" s="336"/>
      <c r="D202" s="336"/>
      <c r="E202" s="336"/>
      <c r="F202" s="336"/>
      <c r="G202" s="336"/>
      <c r="H202" s="336"/>
      <c r="I202" s="336"/>
      <c r="J202" s="336"/>
      <c r="K202" s="336"/>
      <c r="L202" s="336"/>
      <c r="M202" s="336"/>
      <c r="N202" s="336"/>
      <c r="O202" s="336"/>
      <c r="P202" s="336"/>
      <c r="Q202" s="336"/>
      <c r="R202" s="336"/>
      <c r="S202" s="336"/>
      <c r="T202" s="336"/>
      <c r="U202" s="336"/>
      <c r="V202" s="336"/>
      <c r="W202" s="336"/>
      <c r="X202" s="336"/>
      <c r="Y202" s="336"/>
      <c r="Z202" s="336"/>
    </row>
    <row r="203" spans="1:26" ht="12.75" customHeight="1" x14ac:dyDescent="0.2">
      <c r="A203" s="336"/>
      <c r="B203" s="336"/>
      <c r="C203" s="336"/>
      <c r="D203" s="336"/>
      <c r="E203" s="336"/>
      <c r="F203" s="336"/>
      <c r="G203" s="336"/>
      <c r="H203" s="336"/>
      <c r="I203" s="336"/>
      <c r="J203" s="336"/>
      <c r="K203" s="336"/>
      <c r="L203" s="336"/>
      <c r="M203" s="336"/>
      <c r="N203" s="336"/>
      <c r="O203" s="336"/>
      <c r="P203" s="336"/>
      <c r="Q203" s="336"/>
      <c r="R203" s="336"/>
      <c r="S203" s="336"/>
      <c r="T203" s="336"/>
      <c r="U203" s="336"/>
      <c r="V203" s="336"/>
      <c r="W203" s="336"/>
      <c r="X203" s="336"/>
      <c r="Y203" s="336"/>
      <c r="Z203" s="336"/>
    </row>
    <row r="204" spans="1:26" ht="12.75" customHeight="1" x14ac:dyDescent="0.2">
      <c r="A204" s="336"/>
      <c r="B204" s="336"/>
      <c r="C204" s="336"/>
      <c r="D204" s="336"/>
      <c r="E204" s="336"/>
      <c r="F204" s="336"/>
      <c r="G204" s="336"/>
      <c r="H204" s="336"/>
      <c r="I204" s="336"/>
      <c r="J204" s="336"/>
      <c r="K204" s="336"/>
      <c r="L204" s="336"/>
      <c r="M204" s="336"/>
      <c r="N204" s="336"/>
      <c r="O204" s="336"/>
      <c r="P204" s="336"/>
      <c r="Q204" s="336"/>
      <c r="R204" s="336"/>
      <c r="S204" s="336"/>
      <c r="T204" s="336"/>
      <c r="U204" s="336"/>
      <c r="V204" s="336"/>
      <c r="W204" s="336"/>
      <c r="X204" s="336"/>
      <c r="Y204" s="336"/>
      <c r="Z204" s="336"/>
    </row>
    <row r="205" spans="1:26" ht="12.75" customHeight="1" x14ac:dyDescent="0.2">
      <c r="A205" s="336"/>
      <c r="B205" s="336"/>
      <c r="C205" s="336"/>
      <c r="D205" s="336"/>
      <c r="E205" s="336"/>
      <c r="F205" s="336"/>
      <c r="G205" s="336"/>
      <c r="H205" s="336"/>
      <c r="I205" s="336"/>
      <c r="J205" s="336"/>
      <c r="K205" s="336"/>
      <c r="L205" s="336"/>
      <c r="M205" s="336"/>
      <c r="N205" s="336"/>
      <c r="O205" s="336"/>
      <c r="P205" s="336"/>
      <c r="Q205" s="336"/>
      <c r="R205" s="336"/>
      <c r="S205" s="336"/>
      <c r="T205" s="336"/>
      <c r="U205" s="336"/>
      <c r="V205" s="336"/>
      <c r="W205" s="336"/>
      <c r="X205" s="336"/>
      <c r="Y205" s="336"/>
      <c r="Z205" s="336"/>
    </row>
    <row r="206" spans="1:26" ht="12.75" customHeight="1" x14ac:dyDescent="0.2">
      <c r="A206" s="336"/>
      <c r="B206" s="336"/>
      <c r="C206" s="336"/>
      <c r="D206" s="336"/>
      <c r="E206" s="336"/>
      <c r="F206" s="336"/>
      <c r="G206" s="336"/>
      <c r="H206" s="336"/>
      <c r="I206" s="336"/>
      <c r="J206" s="336"/>
      <c r="K206" s="336"/>
      <c r="L206" s="336"/>
      <c r="M206" s="336"/>
      <c r="N206" s="336"/>
      <c r="O206" s="336"/>
      <c r="P206" s="336"/>
      <c r="Q206" s="336"/>
      <c r="R206" s="336"/>
      <c r="S206" s="336"/>
      <c r="T206" s="336"/>
      <c r="U206" s="336"/>
      <c r="V206" s="336"/>
      <c r="W206" s="336"/>
      <c r="X206" s="336"/>
      <c r="Y206" s="336"/>
      <c r="Z206" s="336"/>
    </row>
    <row r="207" spans="1:26" ht="12.75" customHeight="1" x14ac:dyDescent="0.2">
      <c r="A207" s="336"/>
      <c r="B207" s="336"/>
      <c r="C207" s="336"/>
      <c r="D207" s="336"/>
      <c r="E207" s="336"/>
      <c r="F207" s="336"/>
      <c r="G207" s="336"/>
      <c r="H207" s="336"/>
      <c r="I207" s="336"/>
      <c r="J207" s="336"/>
      <c r="K207" s="336"/>
      <c r="L207" s="336"/>
      <c r="M207" s="336"/>
      <c r="N207" s="336"/>
      <c r="O207" s="336"/>
      <c r="P207" s="336"/>
      <c r="Q207" s="336"/>
      <c r="R207" s="336"/>
      <c r="S207" s="336"/>
      <c r="T207" s="336"/>
      <c r="U207" s="336"/>
      <c r="V207" s="336"/>
      <c r="W207" s="336"/>
      <c r="X207" s="336"/>
      <c r="Y207" s="336"/>
      <c r="Z207" s="336"/>
    </row>
    <row r="208" spans="1:26" ht="12.75" customHeight="1" x14ac:dyDescent="0.2">
      <c r="A208" s="336"/>
      <c r="B208" s="336"/>
      <c r="C208" s="336"/>
      <c r="D208" s="336"/>
      <c r="E208" s="336"/>
      <c r="F208" s="336"/>
      <c r="G208" s="336"/>
      <c r="H208" s="336"/>
      <c r="I208" s="336"/>
      <c r="J208" s="336"/>
      <c r="K208" s="336"/>
      <c r="L208" s="336"/>
      <c r="M208" s="336"/>
      <c r="N208" s="336"/>
      <c r="O208" s="336"/>
      <c r="P208" s="336"/>
      <c r="Q208" s="336"/>
      <c r="R208" s="336"/>
      <c r="S208" s="336"/>
      <c r="T208" s="336"/>
      <c r="U208" s="336"/>
      <c r="V208" s="336"/>
      <c r="W208" s="336"/>
      <c r="X208" s="336"/>
      <c r="Y208" s="336"/>
      <c r="Z208" s="336"/>
    </row>
    <row r="209" spans="1:26" ht="12.75" customHeight="1" x14ac:dyDescent="0.2">
      <c r="A209" s="336"/>
      <c r="B209" s="336"/>
      <c r="C209" s="336"/>
      <c r="D209" s="336"/>
      <c r="E209" s="336"/>
      <c r="F209" s="336"/>
      <c r="G209" s="336"/>
      <c r="H209" s="336"/>
      <c r="I209" s="336"/>
      <c r="J209" s="336"/>
      <c r="K209" s="336"/>
      <c r="L209" s="336"/>
      <c r="M209" s="336"/>
      <c r="N209" s="336"/>
      <c r="O209" s="336"/>
      <c r="P209" s="336"/>
      <c r="Q209" s="336"/>
      <c r="R209" s="336"/>
      <c r="S209" s="336"/>
      <c r="T209" s="336"/>
      <c r="U209" s="336"/>
      <c r="V209" s="336"/>
      <c r="W209" s="336"/>
      <c r="X209" s="336"/>
      <c r="Y209" s="336"/>
      <c r="Z209" s="336"/>
    </row>
    <row r="210" spans="1:26" ht="12.75" customHeight="1" x14ac:dyDescent="0.2">
      <c r="A210" s="336"/>
      <c r="B210" s="336"/>
      <c r="C210" s="336"/>
      <c r="D210" s="336"/>
      <c r="E210" s="336"/>
      <c r="F210" s="336"/>
      <c r="G210" s="336"/>
      <c r="H210" s="336"/>
      <c r="I210" s="336"/>
      <c r="J210" s="336"/>
      <c r="K210" s="336"/>
      <c r="L210" s="336"/>
      <c r="M210" s="336"/>
      <c r="N210" s="336"/>
      <c r="O210" s="336"/>
      <c r="P210" s="336"/>
      <c r="Q210" s="336"/>
      <c r="R210" s="336"/>
      <c r="S210" s="336"/>
      <c r="T210" s="336"/>
      <c r="U210" s="336"/>
      <c r="V210" s="336"/>
      <c r="W210" s="336"/>
      <c r="X210" s="336"/>
      <c r="Y210" s="336"/>
      <c r="Z210" s="336"/>
    </row>
    <row r="211" spans="1:26" ht="12.75" customHeight="1" x14ac:dyDescent="0.2">
      <c r="A211" s="336"/>
      <c r="B211" s="336"/>
      <c r="C211" s="336"/>
      <c r="D211" s="336"/>
      <c r="E211" s="336"/>
      <c r="F211" s="336"/>
      <c r="G211" s="336"/>
      <c r="H211" s="336"/>
      <c r="I211" s="336"/>
      <c r="J211" s="336"/>
      <c r="K211" s="336"/>
      <c r="L211" s="336"/>
      <c r="M211" s="336"/>
      <c r="N211" s="336"/>
      <c r="O211" s="336"/>
      <c r="P211" s="336"/>
      <c r="Q211" s="336"/>
      <c r="R211" s="336"/>
      <c r="S211" s="336"/>
      <c r="T211" s="336"/>
      <c r="U211" s="336"/>
      <c r="V211" s="336"/>
      <c r="W211" s="336"/>
      <c r="X211" s="336"/>
      <c r="Y211" s="336"/>
      <c r="Z211" s="336"/>
    </row>
    <row r="212" spans="1:26" ht="12.75" customHeight="1" x14ac:dyDescent="0.2">
      <c r="A212" s="336"/>
      <c r="B212" s="336"/>
      <c r="C212" s="336"/>
      <c r="D212" s="336"/>
      <c r="E212" s="336"/>
      <c r="F212" s="336"/>
      <c r="G212" s="336"/>
      <c r="H212" s="336"/>
      <c r="I212" s="336"/>
      <c r="J212" s="336"/>
      <c r="K212" s="336"/>
      <c r="L212" s="336"/>
      <c r="M212" s="336"/>
      <c r="N212" s="336"/>
      <c r="O212" s="336"/>
      <c r="P212" s="336"/>
      <c r="Q212" s="336"/>
      <c r="R212" s="336"/>
      <c r="S212" s="336"/>
      <c r="T212" s="336"/>
      <c r="U212" s="336"/>
      <c r="V212" s="336"/>
      <c r="W212" s="336"/>
      <c r="X212" s="336"/>
      <c r="Y212" s="336"/>
      <c r="Z212" s="336"/>
    </row>
    <row r="213" spans="1:26" ht="12.75" customHeight="1" x14ac:dyDescent="0.2">
      <c r="A213" s="336"/>
      <c r="B213" s="336"/>
      <c r="C213" s="336"/>
      <c r="D213" s="336"/>
      <c r="E213" s="336"/>
      <c r="F213" s="336"/>
      <c r="G213" s="336"/>
      <c r="H213" s="336"/>
      <c r="I213" s="336"/>
      <c r="J213" s="336"/>
      <c r="K213" s="336"/>
      <c r="L213" s="336"/>
      <c r="M213" s="336"/>
      <c r="N213" s="336"/>
      <c r="O213" s="336"/>
      <c r="P213" s="336"/>
      <c r="Q213" s="336"/>
      <c r="R213" s="336"/>
      <c r="S213" s="336"/>
      <c r="T213" s="336"/>
      <c r="U213" s="336"/>
      <c r="V213" s="336"/>
      <c r="W213" s="336"/>
      <c r="X213" s="336"/>
      <c r="Y213" s="336"/>
      <c r="Z213" s="336"/>
    </row>
    <row r="214" spans="1:26" ht="12.75" customHeight="1" x14ac:dyDescent="0.2">
      <c r="A214" s="336"/>
      <c r="B214" s="336"/>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row>
    <row r="215" spans="1:26" ht="12.75" customHeight="1" x14ac:dyDescent="0.2">
      <c r="A215" s="336"/>
      <c r="B215" s="336"/>
      <c r="C215" s="336"/>
      <c r="D215" s="336"/>
      <c r="E215" s="336"/>
      <c r="F215" s="336"/>
      <c r="G215" s="336"/>
      <c r="H215" s="336"/>
      <c r="I215" s="336"/>
      <c r="J215" s="336"/>
      <c r="K215" s="336"/>
      <c r="L215" s="336"/>
      <c r="M215" s="336"/>
      <c r="N215" s="336"/>
      <c r="O215" s="336"/>
      <c r="P215" s="336"/>
      <c r="Q215" s="336"/>
      <c r="R215" s="336"/>
      <c r="S215" s="336"/>
      <c r="T215" s="336"/>
      <c r="U215" s="336"/>
      <c r="V215" s="336"/>
      <c r="W215" s="336"/>
      <c r="X215" s="336"/>
      <c r="Y215" s="336"/>
      <c r="Z215" s="336"/>
    </row>
    <row r="216" spans="1:26" ht="12.75" customHeight="1" x14ac:dyDescent="0.2">
      <c r="A216" s="336"/>
      <c r="B216" s="336"/>
      <c r="C216" s="336"/>
      <c r="D216" s="336"/>
      <c r="E216" s="336"/>
      <c r="F216" s="336"/>
      <c r="G216" s="336"/>
      <c r="H216" s="336"/>
      <c r="I216" s="336"/>
      <c r="J216" s="336"/>
      <c r="K216" s="336"/>
      <c r="L216" s="336"/>
      <c r="M216" s="336"/>
      <c r="N216" s="336"/>
      <c r="O216" s="336"/>
      <c r="P216" s="336"/>
      <c r="Q216" s="336"/>
      <c r="R216" s="336"/>
      <c r="S216" s="336"/>
      <c r="T216" s="336"/>
      <c r="U216" s="336"/>
      <c r="V216" s="336"/>
      <c r="W216" s="336"/>
      <c r="X216" s="336"/>
      <c r="Y216" s="336"/>
      <c r="Z216" s="336"/>
    </row>
    <row r="217" spans="1:26" ht="12.75" customHeight="1" x14ac:dyDescent="0.2">
      <c r="A217" s="336"/>
      <c r="B217" s="336"/>
      <c r="C217" s="336"/>
      <c r="D217" s="336"/>
      <c r="E217" s="336"/>
      <c r="F217" s="336"/>
      <c r="G217" s="336"/>
      <c r="H217" s="336"/>
      <c r="I217" s="336"/>
      <c r="J217" s="336"/>
      <c r="K217" s="336"/>
      <c r="L217" s="336"/>
      <c r="M217" s="336"/>
      <c r="N217" s="336"/>
      <c r="O217" s="336"/>
      <c r="P217" s="336"/>
      <c r="Q217" s="336"/>
      <c r="R217" s="336"/>
      <c r="S217" s="336"/>
      <c r="T217" s="336"/>
      <c r="U217" s="336"/>
      <c r="V217" s="336"/>
      <c r="W217" s="336"/>
      <c r="X217" s="336"/>
      <c r="Y217" s="336"/>
      <c r="Z217" s="336"/>
    </row>
    <row r="218" spans="1:26" ht="12.75" customHeight="1" x14ac:dyDescent="0.2">
      <c r="A218" s="336"/>
      <c r="B218" s="336"/>
      <c r="C218" s="336"/>
      <c r="D218" s="336"/>
      <c r="E218" s="336"/>
      <c r="F218" s="336"/>
      <c r="G218" s="336"/>
      <c r="H218" s="336"/>
      <c r="I218" s="336"/>
      <c r="J218" s="336"/>
      <c r="K218" s="336"/>
      <c r="L218" s="336"/>
      <c r="M218" s="336"/>
      <c r="N218" s="336"/>
      <c r="O218" s="336"/>
      <c r="P218" s="336"/>
      <c r="Q218" s="336"/>
      <c r="R218" s="336"/>
      <c r="S218" s="336"/>
      <c r="T218" s="336"/>
      <c r="U218" s="336"/>
      <c r="V218" s="336"/>
      <c r="W218" s="336"/>
      <c r="X218" s="336"/>
      <c r="Y218" s="336"/>
      <c r="Z218" s="336"/>
    </row>
    <row r="219" spans="1:26" ht="12.75" customHeight="1" x14ac:dyDescent="0.2">
      <c r="A219" s="336"/>
      <c r="B219" s="336"/>
      <c r="C219" s="336"/>
      <c r="D219" s="336"/>
      <c r="E219" s="336"/>
      <c r="F219" s="336"/>
      <c r="G219" s="336"/>
      <c r="H219" s="336"/>
      <c r="I219" s="336"/>
      <c r="J219" s="336"/>
      <c r="K219" s="336"/>
      <c r="L219" s="336"/>
      <c r="M219" s="336"/>
      <c r="N219" s="336"/>
      <c r="O219" s="336"/>
      <c r="P219" s="336"/>
      <c r="Q219" s="336"/>
      <c r="R219" s="336"/>
      <c r="S219" s="336"/>
      <c r="T219" s="336"/>
      <c r="U219" s="336"/>
      <c r="V219" s="336"/>
      <c r="W219" s="336"/>
      <c r="X219" s="336"/>
      <c r="Y219" s="336"/>
      <c r="Z219" s="336"/>
    </row>
    <row r="220" spans="1:26" ht="12.75" customHeight="1" x14ac:dyDescent="0.2">
      <c r="A220" s="336"/>
      <c r="B220" s="336"/>
      <c r="C220" s="336"/>
      <c r="D220" s="336"/>
      <c r="E220" s="336"/>
      <c r="F220" s="336"/>
      <c r="G220" s="336"/>
      <c r="H220" s="336"/>
      <c r="I220" s="336"/>
      <c r="J220" s="336"/>
      <c r="K220" s="336"/>
      <c r="L220" s="336"/>
      <c r="M220" s="336"/>
      <c r="N220" s="336"/>
      <c r="O220" s="336"/>
      <c r="P220" s="336"/>
      <c r="Q220" s="336"/>
      <c r="R220" s="336"/>
      <c r="S220" s="336"/>
      <c r="T220" s="336"/>
      <c r="U220" s="336"/>
      <c r="V220" s="336"/>
      <c r="W220" s="336"/>
      <c r="X220" s="336"/>
      <c r="Y220" s="336"/>
      <c r="Z220" s="336"/>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E1000"/>
  <sheetViews>
    <sheetView workbookViewId="0"/>
  </sheetViews>
  <sheetFormatPr baseColWidth="10" defaultColWidth="12.625" defaultRowHeight="15" customHeight="1" x14ac:dyDescent="0.2"/>
  <cols>
    <col min="1" max="6" width="9.375" customWidth="1"/>
  </cols>
  <sheetData>
    <row r="2" spans="2:5" x14ac:dyDescent="0.25">
      <c r="B2" s="3" t="s">
        <v>181</v>
      </c>
      <c r="E2" s="3" t="s">
        <v>604</v>
      </c>
    </row>
    <row r="3" spans="2:5" x14ac:dyDescent="0.25">
      <c r="B3" s="3" t="s">
        <v>183</v>
      </c>
      <c r="E3" s="3" t="s">
        <v>605</v>
      </c>
    </row>
    <row r="4" spans="2:5" x14ac:dyDescent="0.25">
      <c r="B4" s="3" t="s">
        <v>606</v>
      </c>
      <c r="E4" s="3" t="s">
        <v>203</v>
      </c>
    </row>
    <row r="5" spans="2:5" x14ac:dyDescent="0.25">
      <c r="B5" s="3" t="s">
        <v>607</v>
      </c>
    </row>
    <row r="8" spans="2:5" x14ac:dyDescent="0.25">
      <c r="B8" s="3" t="s">
        <v>608</v>
      </c>
    </row>
    <row r="9" spans="2:5" x14ac:dyDescent="0.25">
      <c r="B9" s="3" t="s">
        <v>162</v>
      </c>
    </row>
    <row r="10" spans="2:5" x14ac:dyDescent="0.25">
      <c r="B10" s="3" t="s">
        <v>236</v>
      </c>
    </row>
    <row r="13" spans="2:5" x14ac:dyDescent="0.25">
      <c r="B13" s="3" t="s">
        <v>609</v>
      </c>
    </row>
    <row r="14" spans="2:5" x14ac:dyDescent="0.25">
      <c r="B14" s="3" t="s">
        <v>204</v>
      </c>
    </row>
    <row r="15" spans="2:5" x14ac:dyDescent="0.25">
      <c r="B15" s="3" t="s">
        <v>610</v>
      </c>
    </row>
    <row r="16" spans="2:5" x14ac:dyDescent="0.25">
      <c r="B16" s="3" t="s">
        <v>611</v>
      </c>
    </row>
    <row r="17" spans="2:2" x14ac:dyDescent="0.25">
      <c r="B17" s="3" t="s">
        <v>612</v>
      </c>
    </row>
    <row r="18" spans="2:2" x14ac:dyDescent="0.25">
      <c r="B18" s="3" t="s">
        <v>613</v>
      </c>
    </row>
    <row r="19" spans="2:2" x14ac:dyDescent="0.25">
      <c r="B19" s="3" t="s">
        <v>614</v>
      </c>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U1000"/>
  <sheetViews>
    <sheetView workbookViewId="0"/>
  </sheetViews>
  <sheetFormatPr baseColWidth="10" defaultColWidth="12.625" defaultRowHeight="15" customHeight="1" x14ac:dyDescent="0.2"/>
  <cols>
    <col min="1" max="1" width="28.75" customWidth="1"/>
    <col min="2" max="6" width="10" customWidth="1"/>
    <col min="7" max="21" width="9.375" customWidth="1"/>
  </cols>
  <sheetData>
    <row r="1" spans="1:21" ht="12.75" customHeight="1" x14ac:dyDescent="0.2">
      <c r="A1" s="351"/>
      <c r="B1" s="351"/>
      <c r="C1" s="351"/>
      <c r="D1" s="351"/>
      <c r="E1" s="351"/>
      <c r="F1" s="351"/>
      <c r="G1" s="351"/>
      <c r="H1" s="351"/>
      <c r="I1" s="351"/>
      <c r="J1" s="351"/>
      <c r="K1" s="351"/>
      <c r="L1" s="351"/>
      <c r="M1" s="351"/>
      <c r="N1" s="351"/>
      <c r="O1" s="351"/>
      <c r="P1" s="351"/>
      <c r="Q1" s="351"/>
      <c r="R1" s="351"/>
      <c r="S1" s="351"/>
      <c r="T1" s="351"/>
      <c r="U1" s="351"/>
    </row>
    <row r="2" spans="1:21" ht="12.75" customHeight="1" x14ac:dyDescent="0.2">
      <c r="A2" s="351"/>
      <c r="B2" s="351"/>
      <c r="C2" s="351"/>
      <c r="D2" s="351"/>
      <c r="E2" s="351"/>
      <c r="F2" s="351"/>
      <c r="G2" s="351"/>
      <c r="H2" s="351"/>
      <c r="I2" s="351"/>
      <c r="J2" s="351"/>
      <c r="K2" s="351"/>
      <c r="L2" s="351"/>
      <c r="M2" s="351"/>
      <c r="N2" s="351"/>
      <c r="O2" s="351"/>
      <c r="P2" s="351"/>
      <c r="Q2" s="351"/>
      <c r="R2" s="351"/>
      <c r="S2" s="351"/>
      <c r="T2" s="351"/>
      <c r="U2" s="351"/>
    </row>
    <row r="3" spans="1:21" ht="12.75" customHeight="1" x14ac:dyDescent="0.2">
      <c r="A3" s="352" t="s">
        <v>156</v>
      </c>
      <c r="B3" s="351"/>
      <c r="C3" s="351"/>
      <c r="D3" s="351"/>
      <c r="E3" s="351"/>
      <c r="F3" s="351"/>
      <c r="G3" s="351"/>
      <c r="H3" s="351"/>
      <c r="I3" s="351"/>
      <c r="J3" s="351"/>
      <c r="K3" s="351"/>
      <c r="L3" s="351"/>
      <c r="M3" s="351"/>
      <c r="N3" s="351"/>
      <c r="O3" s="351"/>
      <c r="P3" s="351"/>
      <c r="Q3" s="351"/>
      <c r="R3" s="351"/>
      <c r="S3" s="351"/>
      <c r="T3" s="351"/>
      <c r="U3" s="351"/>
    </row>
    <row r="4" spans="1:21" ht="12.75" customHeight="1" x14ac:dyDescent="0.2">
      <c r="A4" s="352" t="s">
        <v>163</v>
      </c>
      <c r="B4" s="351"/>
      <c r="C4" s="351"/>
      <c r="D4" s="351"/>
      <c r="E4" s="351"/>
      <c r="F4" s="351"/>
      <c r="G4" s="351"/>
      <c r="H4" s="351"/>
      <c r="I4" s="351"/>
      <c r="J4" s="351"/>
      <c r="K4" s="351"/>
      <c r="L4" s="351"/>
      <c r="M4" s="351"/>
      <c r="N4" s="351"/>
      <c r="O4" s="351"/>
      <c r="P4" s="351"/>
      <c r="Q4" s="351"/>
      <c r="R4" s="351"/>
      <c r="S4" s="351"/>
      <c r="T4" s="351"/>
      <c r="U4" s="351"/>
    </row>
    <row r="5" spans="1:21" ht="12.75" customHeight="1" x14ac:dyDescent="0.2">
      <c r="A5" s="352" t="s">
        <v>170</v>
      </c>
      <c r="B5" s="351"/>
      <c r="C5" s="351"/>
      <c r="D5" s="351"/>
      <c r="E5" s="351"/>
      <c r="F5" s="351"/>
      <c r="G5" s="351"/>
      <c r="H5" s="351"/>
      <c r="I5" s="351"/>
      <c r="J5" s="351"/>
      <c r="K5" s="351"/>
      <c r="L5" s="351"/>
      <c r="M5" s="351"/>
      <c r="N5" s="351"/>
      <c r="O5" s="351"/>
      <c r="P5" s="351"/>
      <c r="Q5" s="351"/>
      <c r="R5" s="351"/>
      <c r="S5" s="351"/>
      <c r="T5" s="351"/>
      <c r="U5" s="351"/>
    </row>
    <row r="6" spans="1:21" ht="12.75" customHeight="1" x14ac:dyDescent="0.2">
      <c r="A6" s="352" t="s">
        <v>207</v>
      </c>
      <c r="B6" s="351"/>
      <c r="C6" s="351"/>
      <c r="D6" s="351"/>
      <c r="E6" s="351"/>
      <c r="F6" s="351"/>
      <c r="G6" s="351"/>
      <c r="H6" s="351"/>
      <c r="I6" s="351"/>
      <c r="J6" s="351"/>
      <c r="K6" s="351"/>
      <c r="L6" s="351"/>
      <c r="M6" s="351"/>
      <c r="N6" s="351"/>
      <c r="O6" s="351"/>
      <c r="P6" s="351"/>
      <c r="Q6" s="351"/>
      <c r="R6" s="351"/>
      <c r="S6" s="351"/>
      <c r="T6" s="351"/>
      <c r="U6" s="351"/>
    </row>
    <row r="7" spans="1:21" ht="12.75" customHeight="1" x14ac:dyDescent="0.2">
      <c r="A7" s="352" t="s">
        <v>157</v>
      </c>
      <c r="B7" s="351"/>
      <c r="C7" s="351"/>
      <c r="D7" s="351"/>
      <c r="E7" s="351"/>
      <c r="F7" s="351"/>
      <c r="G7" s="351"/>
      <c r="H7" s="351"/>
      <c r="I7" s="351"/>
      <c r="J7" s="351"/>
      <c r="K7" s="351"/>
      <c r="L7" s="351"/>
      <c r="M7" s="351"/>
      <c r="N7" s="351"/>
      <c r="O7" s="351"/>
      <c r="P7" s="351"/>
      <c r="Q7" s="351"/>
      <c r="R7" s="351"/>
      <c r="S7" s="351"/>
      <c r="T7" s="351"/>
      <c r="U7" s="351"/>
    </row>
    <row r="8" spans="1:21" ht="12.75" customHeight="1" x14ac:dyDescent="0.2">
      <c r="A8" s="352" t="s">
        <v>208</v>
      </c>
      <c r="B8" s="351"/>
      <c r="C8" s="351"/>
      <c r="D8" s="351"/>
      <c r="E8" s="351"/>
      <c r="F8" s="351"/>
      <c r="G8" s="351"/>
      <c r="H8" s="351"/>
      <c r="I8" s="351"/>
      <c r="J8" s="351"/>
      <c r="K8" s="351"/>
      <c r="L8" s="351"/>
      <c r="M8" s="351"/>
      <c r="N8" s="351"/>
      <c r="O8" s="351"/>
      <c r="P8" s="351"/>
      <c r="Q8" s="351"/>
      <c r="R8" s="351"/>
      <c r="S8" s="351"/>
      <c r="T8" s="351"/>
      <c r="U8" s="351"/>
    </row>
    <row r="9" spans="1:21" ht="12.75" customHeight="1" x14ac:dyDescent="0.2">
      <c r="A9" s="352" t="s">
        <v>596</v>
      </c>
      <c r="B9" s="351"/>
      <c r="C9" s="351"/>
      <c r="D9" s="351"/>
      <c r="E9" s="351"/>
      <c r="F9" s="351"/>
      <c r="G9" s="351"/>
      <c r="H9" s="351"/>
      <c r="I9" s="351"/>
      <c r="J9" s="351"/>
      <c r="K9" s="351"/>
      <c r="L9" s="351"/>
      <c r="M9" s="351"/>
      <c r="N9" s="351"/>
      <c r="O9" s="351"/>
      <c r="P9" s="351"/>
      <c r="Q9" s="351"/>
      <c r="R9" s="351"/>
      <c r="S9" s="351"/>
      <c r="T9" s="351"/>
      <c r="U9" s="351"/>
    </row>
    <row r="10" spans="1:21" ht="12.75" customHeight="1" x14ac:dyDescent="0.2">
      <c r="A10" s="352" t="s">
        <v>159</v>
      </c>
      <c r="B10" s="351"/>
      <c r="C10" s="351"/>
      <c r="D10" s="351"/>
      <c r="E10" s="351"/>
      <c r="F10" s="351"/>
      <c r="G10" s="351"/>
      <c r="H10" s="351"/>
      <c r="I10" s="351"/>
      <c r="J10" s="351"/>
      <c r="K10" s="351"/>
      <c r="L10" s="351"/>
      <c r="M10" s="351"/>
      <c r="N10" s="351"/>
      <c r="O10" s="351"/>
      <c r="P10" s="351"/>
      <c r="Q10" s="351"/>
      <c r="R10" s="351"/>
      <c r="S10" s="351"/>
      <c r="T10" s="351"/>
      <c r="U10" s="351"/>
    </row>
    <row r="11" spans="1:21" ht="12.75" customHeight="1" x14ac:dyDescent="0.2">
      <c r="A11" s="352" t="s">
        <v>178</v>
      </c>
      <c r="B11" s="351"/>
      <c r="C11" s="351"/>
      <c r="D11" s="351"/>
      <c r="E11" s="351"/>
      <c r="F11" s="351"/>
      <c r="G11" s="351"/>
      <c r="H11" s="351"/>
      <c r="I11" s="351"/>
      <c r="J11" s="351"/>
      <c r="K11" s="351"/>
      <c r="L11" s="351"/>
      <c r="M11" s="351"/>
      <c r="N11" s="351"/>
      <c r="O11" s="351"/>
      <c r="P11" s="351"/>
      <c r="Q11" s="351"/>
      <c r="R11" s="351"/>
      <c r="S11" s="351"/>
      <c r="T11" s="351"/>
      <c r="U11" s="351"/>
    </row>
    <row r="12" spans="1:21" ht="12.75" customHeight="1" x14ac:dyDescent="0.2">
      <c r="A12" s="352" t="s">
        <v>615</v>
      </c>
      <c r="B12" s="351"/>
      <c r="C12" s="351"/>
      <c r="D12" s="351"/>
      <c r="E12" s="351"/>
      <c r="F12" s="351"/>
      <c r="G12" s="351"/>
      <c r="H12" s="351"/>
      <c r="I12" s="351"/>
      <c r="J12" s="351"/>
      <c r="K12" s="351"/>
      <c r="L12" s="351"/>
      <c r="M12" s="351"/>
      <c r="N12" s="351"/>
      <c r="O12" s="351"/>
      <c r="P12" s="351"/>
      <c r="Q12" s="351"/>
      <c r="R12" s="351"/>
      <c r="S12" s="351"/>
      <c r="T12" s="351"/>
      <c r="U12" s="351"/>
    </row>
    <row r="13" spans="1:21" ht="12.75" customHeight="1" x14ac:dyDescent="0.2">
      <c r="A13" s="352" t="s">
        <v>616</v>
      </c>
      <c r="B13" s="351"/>
      <c r="C13" s="351"/>
      <c r="D13" s="351"/>
      <c r="E13" s="351"/>
      <c r="F13" s="351"/>
      <c r="G13" s="351"/>
      <c r="H13" s="351"/>
      <c r="I13" s="351"/>
      <c r="J13" s="351"/>
      <c r="K13" s="351"/>
      <c r="L13" s="351"/>
      <c r="M13" s="351"/>
      <c r="N13" s="351"/>
      <c r="O13" s="351"/>
      <c r="P13" s="351"/>
      <c r="Q13" s="351"/>
      <c r="R13" s="351"/>
      <c r="S13" s="351"/>
      <c r="T13" s="351"/>
      <c r="U13" s="351"/>
    </row>
    <row r="14" spans="1:21" ht="12.75" customHeight="1" x14ac:dyDescent="0.2">
      <c r="A14" s="352" t="s">
        <v>179</v>
      </c>
      <c r="B14" s="351"/>
      <c r="C14" s="351"/>
      <c r="D14" s="351"/>
      <c r="E14" s="351"/>
      <c r="F14" s="351"/>
      <c r="G14" s="351"/>
      <c r="H14" s="351"/>
      <c r="I14" s="351"/>
      <c r="J14" s="351"/>
      <c r="K14" s="351"/>
      <c r="L14" s="351"/>
      <c r="M14" s="351"/>
      <c r="N14" s="351"/>
      <c r="O14" s="351"/>
      <c r="P14" s="351"/>
      <c r="Q14" s="351"/>
      <c r="R14" s="351"/>
      <c r="S14" s="351"/>
      <c r="T14" s="351"/>
      <c r="U14" s="351"/>
    </row>
    <row r="15" spans="1:21" ht="12.75" customHeight="1" x14ac:dyDescent="0.2">
      <c r="A15" s="351"/>
      <c r="B15" s="351"/>
      <c r="C15" s="351"/>
      <c r="D15" s="351"/>
      <c r="E15" s="351"/>
      <c r="F15" s="351"/>
      <c r="G15" s="351"/>
      <c r="H15" s="351"/>
      <c r="I15" s="351"/>
      <c r="J15" s="351"/>
      <c r="K15" s="351"/>
      <c r="L15" s="351"/>
      <c r="M15" s="351"/>
      <c r="N15" s="351"/>
      <c r="O15" s="351"/>
      <c r="P15" s="351"/>
      <c r="Q15" s="351"/>
      <c r="R15" s="351"/>
      <c r="S15" s="351"/>
      <c r="T15" s="351"/>
      <c r="U15" s="351"/>
    </row>
    <row r="16" spans="1:21" ht="12.75" customHeight="1" x14ac:dyDescent="0.2">
      <c r="A16" s="352" t="s">
        <v>161</v>
      </c>
      <c r="B16" s="351"/>
      <c r="C16" s="351"/>
      <c r="D16" s="351"/>
      <c r="E16" s="351"/>
      <c r="F16" s="351"/>
      <c r="G16" s="351"/>
      <c r="H16" s="351"/>
      <c r="I16" s="351"/>
      <c r="J16" s="351"/>
      <c r="K16" s="351"/>
      <c r="L16" s="351"/>
      <c r="M16" s="351"/>
      <c r="N16" s="351"/>
      <c r="O16" s="351"/>
      <c r="P16" s="351"/>
      <c r="Q16" s="351"/>
      <c r="R16" s="351"/>
      <c r="S16" s="351"/>
      <c r="T16" s="351"/>
      <c r="U16" s="351"/>
    </row>
    <row r="17" spans="1:21" ht="12.75" customHeight="1" x14ac:dyDescent="0.2">
      <c r="A17" s="352" t="s">
        <v>181</v>
      </c>
      <c r="B17" s="351"/>
      <c r="C17" s="351"/>
      <c r="D17" s="351"/>
      <c r="E17" s="351"/>
      <c r="F17" s="351"/>
      <c r="G17" s="351"/>
      <c r="H17" s="351"/>
      <c r="I17" s="351"/>
      <c r="J17" s="351"/>
      <c r="K17" s="351"/>
      <c r="L17" s="351"/>
      <c r="M17" s="351"/>
      <c r="N17" s="351"/>
      <c r="O17" s="351"/>
      <c r="P17" s="351"/>
      <c r="Q17" s="351"/>
      <c r="R17" s="351"/>
      <c r="S17" s="351"/>
      <c r="T17" s="351"/>
      <c r="U17" s="351"/>
    </row>
    <row r="18" spans="1:21" ht="12.75" customHeight="1" x14ac:dyDescent="0.2">
      <c r="A18" s="352" t="s">
        <v>183</v>
      </c>
      <c r="B18" s="351"/>
      <c r="C18" s="351"/>
      <c r="D18" s="351"/>
      <c r="E18" s="351"/>
      <c r="F18" s="351"/>
      <c r="G18" s="351"/>
      <c r="H18" s="351"/>
      <c r="I18" s="351"/>
      <c r="J18" s="351"/>
      <c r="K18" s="351"/>
      <c r="L18" s="351"/>
      <c r="M18" s="351"/>
      <c r="N18" s="351"/>
      <c r="O18" s="351"/>
      <c r="P18" s="351"/>
      <c r="Q18" s="351"/>
      <c r="R18" s="351"/>
      <c r="S18" s="351"/>
      <c r="T18" s="351"/>
      <c r="U18" s="351"/>
    </row>
    <row r="19" spans="1:21" ht="12.75" customHeight="1" x14ac:dyDescent="0.2">
      <c r="A19" s="351"/>
      <c r="B19" s="351"/>
      <c r="C19" s="351"/>
      <c r="D19" s="351"/>
      <c r="E19" s="351"/>
      <c r="F19" s="351"/>
      <c r="G19" s="351"/>
      <c r="H19" s="351"/>
      <c r="I19" s="351"/>
      <c r="J19" s="351"/>
      <c r="K19" s="351"/>
      <c r="L19" s="351"/>
      <c r="M19" s="351"/>
      <c r="N19" s="351"/>
      <c r="O19" s="351"/>
      <c r="P19" s="351"/>
      <c r="Q19" s="351"/>
      <c r="R19" s="351"/>
      <c r="S19" s="351"/>
      <c r="T19" s="351"/>
      <c r="U19" s="351"/>
    </row>
    <row r="20" spans="1:21" ht="12.75" customHeight="1" x14ac:dyDescent="0.2">
      <c r="A20" s="352" t="s">
        <v>162</v>
      </c>
      <c r="B20" s="351"/>
      <c r="C20" s="351"/>
      <c r="D20" s="351"/>
      <c r="E20" s="351"/>
      <c r="F20" s="351"/>
      <c r="G20" s="351"/>
      <c r="H20" s="351"/>
      <c r="I20" s="351"/>
      <c r="J20" s="351"/>
      <c r="K20" s="351"/>
      <c r="L20" s="351"/>
      <c r="M20" s="351"/>
      <c r="N20" s="351"/>
      <c r="O20" s="351"/>
      <c r="P20" s="351"/>
      <c r="Q20" s="351"/>
      <c r="R20" s="351"/>
      <c r="S20" s="351"/>
      <c r="T20" s="351"/>
      <c r="U20" s="351"/>
    </row>
    <row r="21" spans="1:21" ht="12.75" customHeight="1" x14ac:dyDescent="0.2">
      <c r="A21" s="352" t="s">
        <v>236</v>
      </c>
      <c r="B21" s="351"/>
      <c r="C21" s="351"/>
      <c r="D21" s="351"/>
      <c r="E21" s="351"/>
      <c r="F21" s="351"/>
      <c r="G21" s="351"/>
      <c r="H21" s="351"/>
      <c r="I21" s="351"/>
      <c r="J21" s="351"/>
      <c r="K21" s="351"/>
      <c r="L21" s="351"/>
      <c r="M21" s="351"/>
      <c r="N21" s="351"/>
      <c r="O21" s="351"/>
      <c r="P21" s="351"/>
      <c r="Q21" s="351"/>
      <c r="R21" s="351"/>
      <c r="S21" s="351"/>
      <c r="T21" s="351"/>
      <c r="U21" s="351"/>
    </row>
    <row r="22" spans="1:21" ht="12.75" customHeight="1" x14ac:dyDescent="0.2">
      <c r="A22" s="351"/>
      <c r="B22" s="351"/>
      <c r="C22" s="351"/>
      <c r="D22" s="351"/>
      <c r="E22" s="351"/>
      <c r="F22" s="351"/>
      <c r="G22" s="351"/>
      <c r="H22" s="351"/>
      <c r="I22" s="351"/>
      <c r="J22" s="351"/>
      <c r="K22" s="351"/>
      <c r="L22" s="351"/>
      <c r="M22" s="351"/>
      <c r="N22" s="351"/>
      <c r="O22" s="351"/>
      <c r="P22" s="351"/>
      <c r="Q22" s="351"/>
      <c r="R22" s="351"/>
      <c r="S22" s="351"/>
      <c r="T22" s="351"/>
      <c r="U22" s="351"/>
    </row>
    <row r="23" spans="1:21" ht="12.75" customHeight="1" x14ac:dyDescent="0.2">
      <c r="A23" s="351"/>
      <c r="B23" s="351"/>
      <c r="C23" s="351"/>
      <c r="D23" s="351"/>
      <c r="E23" s="351"/>
      <c r="F23" s="351"/>
      <c r="G23" s="351"/>
      <c r="H23" s="351"/>
      <c r="I23" s="351"/>
      <c r="J23" s="351"/>
      <c r="K23" s="351"/>
      <c r="L23" s="351"/>
      <c r="M23" s="351"/>
      <c r="N23" s="351"/>
      <c r="O23" s="351"/>
      <c r="P23" s="351"/>
      <c r="Q23" s="351"/>
      <c r="R23" s="351"/>
      <c r="S23" s="351"/>
      <c r="T23" s="351"/>
      <c r="U23" s="351"/>
    </row>
    <row r="24" spans="1:21" ht="12.75" customHeight="1" x14ac:dyDescent="0.2">
      <c r="A24" s="351"/>
      <c r="B24" s="351"/>
      <c r="C24" s="351"/>
      <c r="D24" s="351"/>
      <c r="E24" s="351"/>
      <c r="F24" s="351"/>
      <c r="G24" s="351"/>
      <c r="H24" s="351"/>
      <c r="I24" s="351"/>
      <c r="J24" s="351"/>
      <c r="K24" s="351"/>
      <c r="L24" s="351"/>
      <c r="M24" s="351"/>
      <c r="N24" s="351"/>
      <c r="O24" s="351"/>
      <c r="P24" s="351"/>
      <c r="Q24" s="351"/>
      <c r="R24" s="351"/>
      <c r="S24" s="351"/>
      <c r="T24" s="351"/>
      <c r="U24" s="351"/>
    </row>
    <row r="25" spans="1:21" ht="12.75" customHeight="1" x14ac:dyDescent="0.2">
      <c r="A25" s="351"/>
      <c r="B25" s="351"/>
      <c r="C25" s="351"/>
      <c r="D25" s="351"/>
      <c r="E25" s="351"/>
      <c r="F25" s="351"/>
      <c r="G25" s="351"/>
      <c r="H25" s="351"/>
      <c r="I25" s="351"/>
      <c r="J25" s="351"/>
      <c r="K25" s="351"/>
      <c r="L25" s="351"/>
      <c r="M25" s="351"/>
      <c r="N25" s="351"/>
      <c r="O25" s="351"/>
      <c r="P25" s="351"/>
      <c r="Q25" s="351"/>
      <c r="R25" s="351"/>
      <c r="S25" s="351"/>
      <c r="T25" s="351"/>
      <c r="U25" s="351"/>
    </row>
    <row r="26" spans="1:21" ht="12.75" customHeight="1" x14ac:dyDescent="0.2">
      <c r="A26" s="351"/>
      <c r="B26" s="351"/>
      <c r="C26" s="351"/>
      <c r="D26" s="351"/>
      <c r="E26" s="351"/>
      <c r="F26" s="351"/>
      <c r="G26" s="351"/>
      <c r="H26" s="351"/>
      <c r="I26" s="351"/>
      <c r="J26" s="351"/>
      <c r="K26" s="351"/>
      <c r="L26" s="351"/>
      <c r="M26" s="351"/>
      <c r="N26" s="351"/>
      <c r="O26" s="351"/>
      <c r="P26" s="351"/>
      <c r="Q26" s="351"/>
      <c r="R26" s="351"/>
      <c r="S26" s="351"/>
      <c r="T26" s="351"/>
      <c r="U26" s="351"/>
    </row>
    <row r="27" spans="1:21" ht="12.75" customHeight="1" x14ac:dyDescent="0.2">
      <c r="A27" s="351"/>
      <c r="B27" s="351"/>
      <c r="C27" s="351"/>
      <c r="D27" s="351"/>
      <c r="E27" s="351"/>
      <c r="F27" s="351"/>
      <c r="G27" s="351"/>
      <c r="H27" s="351"/>
      <c r="I27" s="351"/>
      <c r="J27" s="351"/>
      <c r="K27" s="351"/>
      <c r="L27" s="351"/>
      <c r="M27" s="351"/>
      <c r="N27" s="351"/>
      <c r="O27" s="351"/>
      <c r="P27" s="351"/>
      <c r="Q27" s="351"/>
      <c r="R27" s="351"/>
      <c r="S27" s="351"/>
      <c r="T27" s="351"/>
      <c r="U27" s="351"/>
    </row>
    <row r="28" spans="1:21" ht="12.75" customHeight="1" x14ac:dyDescent="0.2">
      <c r="A28" s="351"/>
      <c r="B28" s="351"/>
      <c r="C28" s="351"/>
      <c r="D28" s="351"/>
      <c r="E28" s="351"/>
      <c r="F28" s="351"/>
      <c r="G28" s="351"/>
      <c r="H28" s="351"/>
      <c r="I28" s="351"/>
      <c r="J28" s="351"/>
      <c r="K28" s="351"/>
      <c r="L28" s="351"/>
      <c r="M28" s="351"/>
      <c r="N28" s="351"/>
      <c r="O28" s="351"/>
      <c r="P28" s="351"/>
      <c r="Q28" s="351"/>
      <c r="R28" s="351"/>
      <c r="S28" s="351"/>
      <c r="T28" s="351"/>
      <c r="U28" s="351"/>
    </row>
    <row r="29" spans="1:21" ht="12.75" customHeight="1" x14ac:dyDescent="0.2">
      <c r="A29" s="351"/>
      <c r="B29" s="351"/>
      <c r="C29" s="351"/>
      <c r="D29" s="351"/>
      <c r="E29" s="351"/>
      <c r="F29" s="351"/>
      <c r="G29" s="351"/>
      <c r="H29" s="351"/>
      <c r="I29" s="351"/>
      <c r="J29" s="351"/>
      <c r="K29" s="351"/>
      <c r="L29" s="351"/>
      <c r="M29" s="351"/>
      <c r="N29" s="351"/>
      <c r="O29" s="351"/>
      <c r="P29" s="351"/>
      <c r="Q29" s="351"/>
      <c r="R29" s="351"/>
      <c r="S29" s="351"/>
      <c r="T29" s="351"/>
      <c r="U29" s="351"/>
    </row>
    <row r="30" spans="1:21" ht="12.75" customHeight="1" x14ac:dyDescent="0.2">
      <c r="A30" s="351"/>
      <c r="B30" s="351"/>
      <c r="C30" s="351"/>
      <c r="D30" s="351"/>
      <c r="E30" s="351"/>
      <c r="F30" s="351"/>
      <c r="G30" s="351"/>
      <c r="H30" s="351"/>
      <c r="I30" s="351"/>
      <c r="J30" s="351"/>
      <c r="K30" s="351"/>
      <c r="L30" s="351"/>
      <c r="M30" s="351"/>
      <c r="N30" s="351"/>
      <c r="O30" s="351"/>
      <c r="P30" s="351"/>
      <c r="Q30" s="351"/>
      <c r="R30" s="351"/>
      <c r="S30" s="351"/>
      <c r="T30" s="351"/>
      <c r="U30" s="351"/>
    </row>
    <row r="31" spans="1:21" ht="12.75" customHeight="1" x14ac:dyDescent="0.2">
      <c r="A31" s="351"/>
      <c r="B31" s="351"/>
      <c r="C31" s="351"/>
      <c r="D31" s="351"/>
      <c r="E31" s="351"/>
      <c r="F31" s="351"/>
      <c r="G31" s="351"/>
      <c r="H31" s="351"/>
      <c r="I31" s="351"/>
      <c r="J31" s="351"/>
      <c r="K31" s="351"/>
      <c r="L31" s="351"/>
      <c r="M31" s="351"/>
      <c r="N31" s="351"/>
      <c r="O31" s="351"/>
      <c r="P31" s="351"/>
      <c r="Q31" s="351"/>
      <c r="R31" s="351"/>
      <c r="S31" s="351"/>
      <c r="T31" s="351"/>
      <c r="U31" s="351"/>
    </row>
    <row r="32" spans="1:21" ht="12.75" customHeight="1" x14ac:dyDescent="0.2">
      <c r="A32" s="351"/>
      <c r="B32" s="351"/>
      <c r="C32" s="351"/>
      <c r="D32" s="351"/>
      <c r="E32" s="351"/>
      <c r="F32" s="351"/>
      <c r="G32" s="351"/>
      <c r="H32" s="351"/>
      <c r="I32" s="351"/>
      <c r="J32" s="351"/>
      <c r="K32" s="351"/>
      <c r="L32" s="351"/>
      <c r="M32" s="351"/>
      <c r="N32" s="351"/>
      <c r="O32" s="351"/>
      <c r="P32" s="351"/>
      <c r="Q32" s="351"/>
      <c r="R32" s="351"/>
      <c r="S32" s="351"/>
      <c r="T32" s="351"/>
      <c r="U32" s="351"/>
    </row>
    <row r="33" spans="1:21" ht="12.75" customHeight="1" x14ac:dyDescent="0.2">
      <c r="A33" s="351"/>
      <c r="B33" s="351"/>
      <c r="C33" s="351"/>
      <c r="D33" s="351"/>
      <c r="E33" s="351"/>
      <c r="F33" s="351"/>
      <c r="G33" s="351"/>
      <c r="H33" s="351"/>
      <c r="I33" s="351"/>
      <c r="J33" s="351"/>
      <c r="K33" s="351"/>
      <c r="L33" s="351"/>
      <c r="M33" s="351"/>
      <c r="N33" s="351"/>
      <c r="O33" s="351"/>
      <c r="P33" s="351"/>
      <c r="Q33" s="351"/>
      <c r="R33" s="351"/>
      <c r="S33" s="351"/>
      <c r="T33" s="351"/>
      <c r="U33" s="351"/>
    </row>
    <row r="34" spans="1:21" ht="12.75" customHeight="1" x14ac:dyDescent="0.2">
      <c r="A34" s="351"/>
      <c r="B34" s="351"/>
      <c r="C34" s="351"/>
      <c r="D34" s="351"/>
      <c r="E34" s="351"/>
      <c r="F34" s="351"/>
      <c r="G34" s="351"/>
      <c r="H34" s="351"/>
      <c r="I34" s="351"/>
      <c r="J34" s="351"/>
      <c r="K34" s="351"/>
      <c r="L34" s="351"/>
      <c r="M34" s="351"/>
      <c r="N34" s="351"/>
      <c r="O34" s="351"/>
      <c r="P34" s="351"/>
      <c r="Q34" s="351"/>
      <c r="R34" s="351"/>
      <c r="S34" s="351"/>
      <c r="T34" s="351"/>
      <c r="U34" s="351"/>
    </row>
    <row r="35" spans="1:21" ht="12.75" customHeight="1" x14ac:dyDescent="0.2">
      <c r="A35" s="351"/>
      <c r="B35" s="351"/>
      <c r="C35" s="351"/>
      <c r="D35" s="351"/>
      <c r="E35" s="351"/>
      <c r="F35" s="351"/>
      <c r="G35" s="351"/>
      <c r="H35" s="351"/>
      <c r="I35" s="351"/>
      <c r="J35" s="351"/>
      <c r="K35" s="351"/>
      <c r="L35" s="351"/>
      <c r="M35" s="351"/>
      <c r="N35" s="351"/>
      <c r="O35" s="351"/>
      <c r="P35" s="351"/>
      <c r="Q35" s="351"/>
      <c r="R35" s="351"/>
      <c r="S35" s="351"/>
      <c r="T35" s="351"/>
      <c r="U35" s="351"/>
    </row>
    <row r="36" spans="1:21" ht="12.75" customHeight="1" x14ac:dyDescent="0.2">
      <c r="A36" s="351"/>
      <c r="B36" s="351"/>
      <c r="C36" s="351"/>
      <c r="D36" s="351"/>
      <c r="E36" s="351"/>
      <c r="F36" s="351"/>
      <c r="G36" s="351"/>
      <c r="H36" s="351"/>
      <c r="I36" s="351"/>
      <c r="J36" s="351"/>
      <c r="K36" s="351"/>
      <c r="L36" s="351"/>
      <c r="M36" s="351"/>
      <c r="N36" s="351"/>
      <c r="O36" s="351"/>
      <c r="P36" s="351"/>
      <c r="Q36" s="351"/>
      <c r="R36" s="351"/>
      <c r="S36" s="351"/>
      <c r="T36" s="351"/>
      <c r="U36" s="351"/>
    </row>
    <row r="37" spans="1:21" ht="12.75" customHeight="1" x14ac:dyDescent="0.2">
      <c r="A37" s="351"/>
      <c r="B37" s="351"/>
      <c r="C37" s="351"/>
      <c r="D37" s="351"/>
      <c r="E37" s="351"/>
      <c r="F37" s="351"/>
      <c r="G37" s="351"/>
      <c r="H37" s="351"/>
      <c r="I37" s="351"/>
      <c r="J37" s="351"/>
      <c r="K37" s="351"/>
      <c r="L37" s="351"/>
      <c r="M37" s="351"/>
      <c r="N37" s="351"/>
      <c r="O37" s="351"/>
      <c r="P37" s="351"/>
      <c r="Q37" s="351"/>
      <c r="R37" s="351"/>
      <c r="S37" s="351"/>
      <c r="T37" s="351"/>
      <c r="U37" s="351"/>
    </row>
    <row r="38" spans="1:21" ht="12.75" customHeight="1" x14ac:dyDescent="0.2">
      <c r="A38" s="351"/>
      <c r="B38" s="351"/>
      <c r="C38" s="351"/>
      <c r="D38" s="351"/>
      <c r="E38" s="351"/>
      <c r="F38" s="351"/>
      <c r="G38" s="351"/>
      <c r="H38" s="351"/>
      <c r="I38" s="351"/>
      <c r="J38" s="351"/>
      <c r="K38" s="351"/>
      <c r="L38" s="351"/>
      <c r="M38" s="351"/>
      <c r="N38" s="351"/>
      <c r="O38" s="351"/>
      <c r="P38" s="351"/>
      <c r="Q38" s="351"/>
      <c r="R38" s="351"/>
      <c r="S38" s="351"/>
      <c r="T38" s="351"/>
      <c r="U38" s="351"/>
    </row>
    <row r="39" spans="1:21" ht="12.75" customHeight="1" x14ac:dyDescent="0.2">
      <c r="A39" s="351"/>
      <c r="B39" s="351"/>
      <c r="C39" s="351"/>
      <c r="D39" s="351"/>
      <c r="E39" s="351"/>
      <c r="F39" s="351"/>
      <c r="G39" s="351"/>
      <c r="H39" s="351"/>
      <c r="I39" s="351"/>
      <c r="J39" s="351"/>
      <c r="K39" s="351"/>
      <c r="L39" s="351"/>
      <c r="M39" s="351"/>
      <c r="N39" s="351"/>
      <c r="O39" s="351"/>
      <c r="P39" s="351"/>
      <c r="Q39" s="351"/>
      <c r="R39" s="351"/>
      <c r="S39" s="351"/>
      <c r="T39" s="351"/>
      <c r="U39" s="351"/>
    </row>
    <row r="40" spans="1:21" ht="12.75" customHeight="1" x14ac:dyDescent="0.2">
      <c r="A40" s="351"/>
      <c r="B40" s="351"/>
      <c r="C40" s="351"/>
      <c r="D40" s="351"/>
      <c r="E40" s="351"/>
      <c r="F40" s="351"/>
      <c r="G40" s="351"/>
      <c r="H40" s="351"/>
      <c r="I40" s="351"/>
      <c r="J40" s="351"/>
      <c r="K40" s="351"/>
      <c r="L40" s="351"/>
      <c r="M40" s="351"/>
      <c r="N40" s="351"/>
      <c r="O40" s="351"/>
      <c r="P40" s="351"/>
      <c r="Q40" s="351"/>
      <c r="R40" s="351"/>
      <c r="S40" s="351"/>
      <c r="T40" s="351"/>
      <c r="U40" s="351"/>
    </row>
    <row r="41" spans="1:21" ht="12.75" customHeight="1" x14ac:dyDescent="0.2">
      <c r="A41" s="351"/>
      <c r="B41" s="351"/>
      <c r="C41" s="351"/>
      <c r="D41" s="351"/>
      <c r="E41" s="351"/>
      <c r="F41" s="351"/>
      <c r="G41" s="351"/>
      <c r="H41" s="351"/>
      <c r="I41" s="351"/>
      <c r="J41" s="351"/>
      <c r="K41" s="351"/>
      <c r="L41" s="351"/>
      <c r="M41" s="351"/>
      <c r="N41" s="351"/>
      <c r="O41" s="351"/>
      <c r="P41" s="351"/>
      <c r="Q41" s="351"/>
      <c r="R41" s="351"/>
      <c r="S41" s="351"/>
      <c r="T41" s="351"/>
      <c r="U41" s="351"/>
    </row>
    <row r="42" spans="1:21" ht="12.75" customHeight="1" x14ac:dyDescent="0.2">
      <c r="A42" s="351"/>
      <c r="B42" s="351"/>
      <c r="C42" s="351"/>
      <c r="D42" s="351"/>
      <c r="E42" s="351"/>
      <c r="F42" s="351"/>
      <c r="G42" s="351"/>
      <c r="H42" s="351"/>
      <c r="I42" s="351"/>
      <c r="J42" s="351"/>
      <c r="K42" s="351"/>
      <c r="L42" s="351"/>
      <c r="M42" s="351"/>
      <c r="N42" s="351"/>
      <c r="O42" s="351"/>
      <c r="P42" s="351"/>
      <c r="Q42" s="351"/>
      <c r="R42" s="351"/>
      <c r="S42" s="351"/>
      <c r="T42" s="351"/>
      <c r="U42" s="351"/>
    </row>
    <row r="43" spans="1:21" ht="12.75" customHeight="1" x14ac:dyDescent="0.2">
      <c r="A43" s="351"/>
      <c r="B43" s="351"/>
      <c r="C43" s="351"/>
      <c r="D43" s="351"/>
      <c r="E43" s="351"/>
      <c r="F43" s="351"/>
      <c r="G43" s="351"/>
      <c r="H43" s="351"/>
      <c r="I43" s="351"/>
      <c r="J43" s="351"/>
      <c r="K43" s="351"/>
      <c r="L43" s="351"/>
      <c r="M43" s="351"/>
      <c r="N43" s="351"/>
      <c r="O43" s="351"/>
      <c r="P43" s="351"/>
      <c r="Q43" s="351"/>
      <c r="R43" s="351"/>
      <c r="S43" s="351"/>
      <c r="T43" s="351"/>
      <c r="U43" s="351"/>
    </row>
    <row r="44" spans="1:21" ht="12.75" customHeight="1" x14ac:dyDescent="0.2">
      <c r="A44" s="351"/>
      <c r="B44" s="351"/>
      <c r="C44" s="351"/>
      <c r="D44" s="351"/>
      <c r="E44" s="351"/>
      <c r="F44" s="351"/>
      <c r="G44" s="351"/>
      <c r="H44" s="351"/>
      <c r="I44" s="351"/>
      <c r="J44" s="351"/>
      <c r="K44" s="351"/>
      <c r="L44" s="351"/>
      <c r="M44" s="351"/>
      <c r="N44" s="351"/>
      <c r="O44" s="351"/>
      <c r="P44" s="351"/>
      <c r="Q44" s="351"/>
      <c r="R44" s="351"/>
      <c r="S44" s="351"/>
      <c r="T44" s="351"/>
      <c r="U44" s="351"/>
    </row>
    <row r="45" spans="1:21" ht="12.75" customHeight="1" x14ac:dyDescent="0.2">
      <c r="A45" s="351"/>
      <c r="B45" s="351"/>
      <c r="C45" s="351"/>
      <c r="D45" s="351"/>
      <c r="E45" s="351"/>
      <c r="F45" s="351"/>
      <c r="G45" s="351"/>
      <c r="H45" s="351"/>
      <c r="I45" s="351"/>
      <c r="J45" s="351"/>
      <c r="K45" s="351"/>
      <c r="L45" s="351"/>
      <c r="M45" s="351"/>
      <c r="N45" s="351"/>
      <c r="O45" s="351"/>
      <c r="P45" s="351"/>
      <c r="Q45" s="351"/>
      <c r="R45" s="351"/>
      <c r="S45" s="351"/>
      <c r="T45" s="351"/>
      <c r="U45" s="351"/>
    </row>
    <row r="46" spans="1:21" ht="12.75" customHeight="1" x14ac:dyDescent="0.2">
      <c r="A46" s="351"/>
      <c r="B46" s="351"/>
      <c r="C46" s="351"/>
      <c r="D46" s="351"/>
      <c r="E46" s="351"/>
      <c r="F46" s="351"/>
      <c r="G46" s="351"/>
      <c r="H46" s="351"/>
      <c r="I46" s="351"/>
      <c r="J46" s="351"/>
      <c r="K46" s="351"/>
      <c r="L46" s="351"/>
      <c r="M46" s="351"/>
      <c r="N46" s="351"/>
      <c r="O46" s="351"/>
      <c r="P46" s="351"/>
      <c r="Q46" s="351"/>
      <c r="R46" s="351"/>
      <c r="S46" s="351"/>
      <c r="T46" s="351"/>
      <c r="U46" s="351"/>
    </row>
    <row r="47" spans="1:21" ht="12.75" customHeight="1" x14ac:dyDescent="0.2">
      <c r="A47" s="351"/>
      <c r="B47" s="351"/>
      <c r="C47" s="351"/>
      <c r="D47" s="351"/>
      <c r="E47" s="351"/>
      <c r="F47" s="351"/>
      <c r="G47" s="351"/>
      <c r="H47" s="351"/>
      <c r="I47" s="351"/>
      <c r="J47" s="351"/>
      <c r="K47" s="351"/>
      <c r="L47" s="351"/>
      <c r="M47" s="351"/>
      <c r="N47" s="351"/>
      <c r="O47" s="351"/>
      <c r="P47" s="351"/>
      <c r="Q47" s="351"/>
      <c r="R47" s="351"/>
      <c r="S47" s="351"/>
      <c r="T47" s="351"/>
      <c r="U47" s="351"/>
    </row>
    <row r="48" spans="1:21" ht="12.75" customHeight="1" x14ac:dyDescent="0.2">
      <c r="A48" s="351"/>
      <c r="B48" s="351"/>
      <c r="C48" s="351"/>
      <c r="D48" s="351"/>
      <c r="E48" s="351"/>
      <c r="F48" s="351"/>
      <c r="G48" s="351"/>
      <c r="H48" s="351"/>
      <c r="I48" s="351"/>
      <c r="J48" s="351"/>
      <c r="K48" s="351"/>
      <c r="L48" s="351"/>
      <c r="M48" s="351"/>
      <c r="N48" s="351"/>
      <c r="O48" s="351"/>
      <c r="P48" s="351"/>
      <c r="Q48" s="351"/>
      <c r="R48" s="351"/>
      <c r="S48" s="351"/>
      <c r="T48" s="351"/>
      <c r="U48" s="351"/>
    </row>
    <row r="49" spans="1:21" ht="12.75" customHeight="1" x14ac:dyDescent="0.2">
      <c r="A49" s="351"/>
      <c r="B49" s="351"/>
      <c r="C49" s="351"/>
      <c r="D49" s="351"/>
      <c r="E49" s="351"/>
      <c r="F49" s="351"/>
      <c r="G49" s="351"/>
      <c r="H49" s="351"/>
      <c r="I49" s="351"/>
      <c r="J49" s="351"/>
      <c r="K49" s="351"/>
      <c r="L49" s="351"/>
      <c r="M49" s="351"/>
      <c r="N49" s="351"/>
      <c r="O49" s="351"/>
      <c r="P49" s="351"/>
      <c r="Q49" s="351"/>
      <c r="R49" s="351"/>
      <c r="S49" s="351"/>
      <c r="T49" s="351"/>
      <c r="U49" s="351"/>
    </row>
    <row r="50" spans="1:21" ht="12.75" customHeight="1" x14ac:dyDescent="0.2">
      <c r="A50" s="351"/>
      <c r="B50" s="351"/>
      <c r="C50" s="351"/>
      <c r="D50" s="351"/>
      <c r="E50" s="351"/>
      <c r="F50" s="351"/>
      <c r="G50" s="351"/>
      <c r="H50" s="351"/>
      <c r="I50" s="351"/>
      <c r="J50" s="351"/>
      <c r="K50" s="351"/>
      <c r="L50" s="351"/>
      <c r="M50" s="351"/>
      <c r="N50" s="351"/>
      <c r="O50" s="351"/>
      <c r="P50" s="351"/>
      <c r="Q50" s="351"/>
      <c r="R50" s="351"/>
      <c r="S50" s="351"/>
      <c r="T50" s="351"/>
      <c r="U50" s="351"/>
    </row>
    <row r="51" spans="1:21" ht="12.75" customHeight="1" x14ac:dyDescent="0.2">
      <c r="A51" s="351"/>
      <c r="B51" s="351"/>
      <c r="C51" s="351"/>
      <c r="D51" s="351"/>
      <c r="E51" s="351"/>
      <c r="F51" s="351"/>
      <c r="G51" s="351"/>
      <c r="H51" s="351"/>
      <c r="I51" s="351"/>
      <c r="J51" s="351"/>
      <c r="K51" s="351"/>
      <c r="L51" s="351"/>
      <c r="M51" s="351"/>
      <c r="N51" s="351"/>
      <c r="O51" s="351"/>
      <c r="P51" s="351"/>
      <c r="Q51" s="351"/>
      <c r="R51" s="351"/>
      <c r="S51" s="351"/>
      <c r="T51" s="351"/>
      <c r="U51" s="351"/>
    </row>
    <row r="52" spans="1:21" ht="12.75" customHeight="1" x14ac:dyDescent="0.2">
      <c r="A52" s="351"/>
      <c r="B52" s="351"/>
      <c r="C52" s="351"/>
      <c r="D52" s="351"/>
      <c r="E52" s="351"/>
      <c r="F52" s="351"/>
      <c r="G52" s="351"/>
      <c r="H52" s="351"/>
      <c r="I52" s="351"/>
      <c r="J52" s="351"/>
      <c r="K52" s="351"/>
      <c r="L52" s="351"/>
      <c r="M52" s="351"/>
      <c r="N52" s="351"/>
      <c r="O52" s="351"/>
      <c r="P52" s="351"/>
      <c r="Q52" s="351"/>
      <c r="R52" s="351"/>
      <c r="S52" s="351"/>
      <c r="T52" s="351"/>
      <c r="U52" s="351"/>
    </row>
    <row r="53" spans="1:21" ht="12.75" customHeight="1" x14ac:dyDescent="0.2">
      <c r="A53" s="351"/>
      <c r="B53" s="351"/>
      <c r="C53" s="351"/>
      <c r="D53" s="351"/>
      <c r="E53" s="351"/>
      <c r="F53" s="351"/>
      <c r="G53" s="351"/>
      <c r="H53" s="351"/>
      <c r="I53" s="351"/>
      <c r="J53" s="351"/>
      <c r="K53" s="351"/>
      <c r="L53" s="351"/>
      <c r="M53" s="351"/>
      <c r="N53" s="351"/>
      <c r="O53" s="351"/>
      <c r="P53" s="351"/>
      <c r="Q53" s="351"/>
      <c r="R53" s="351"/>
      <c r="S53" s="351"/>
      <c r="T53" s="351"/>
      <c r="U53" s="351"/>
    </row>
    <row r="54" spans="1:21" ht="12.75" customHeight="1" x14ac:dyDescent="0.2">
      <c r="A54" s="351"/>
      <c r="B54" s="351"/>
      <c r="C54" s="351"/>
      <c r="D54" s="351"/>
      <c r="E54" s="351"/>
      <c r="F54" s="351"/>
      <c r="G54" s="351"/>
      <c r="H54" s="351"/>
      <c r="I54" s="351"/>
      <c r="J54" s="351"/>
      <c r="K54" s="351"/>
      <c r="L54" s="351"/>
      <c r="M54" s="351"/>
      <c r="N54" s="351"/>
      <c r="O54" s="351"/>
      <c r="P54" s="351"/>
      <c r="Q54" s="351"/>
      <c r="R54" s="351"/>
      <c r="S54" s="351"/>
      <c r="T54" s="351"/>
      <c r="U54" s="351"/>
    </row>
    <row r="55" spans="1:21" ht="12.75" customHeight="1" x14ac:dyDescent="0.2">
      <c r="A55" s="351"/>
      <c r="B55" s="351"/>
      <c r="C55" s="351"/>
      <c r="D55" s="351"/>
      <c r="E55" s="351"/>
      <c r="F55" s="351"/>
      <c r="G55" s="351"/>
      <c r="H55" s="351"/>
      <c r="I55" s="351"/>
      <c r="J55" s="351"/>
      <c r="K55" s="351"/>
      <c r="L55" s="351"/>
      <c r="M55" s="351"/>
      <c r="N55" s="351"/>
      <c r="O55" s="351"/>
      <c r="P55" s="351"/>
      <c r="Q55" s="351"/>
      <c r="R55" s="351"/>
      <c r="S55" s="351"/>
      <c r="T55" s="351"/>
      <c r="U55" s="351"/>
    </row>
    <row r="56" spans="1:21" ht="12.75" customHeight="1" x14ac:dyDescent="0.2">
      <c r="A56" s="351"/>
      <c r="B56" s="351"/>
      <c r="C56" s="351"/>
      <c r="D56" s="351"/>
      <c r="E56" s="351"/>
      <c r="F56" s="351"/>
      <c r="G56" s="351"/>
      <c r="H56" s="351"/>
      <c r="I56" s="351"/>
      <c r="J56" s="351"/>
      <c r="K56" s="351"/>
      <c r="L56" s="351"/>
      <c r="M56" s="351"/>
      <c r="N56" s="351"/>
      <c r="O56" s="351"/>
      <c r="P56" s="351"/>
      <c r="Q56" s="351"/>
      <c r="R56" s="351"/>
      <c r="S56" s="351"/>
      <c r="T56" s="351"/>
      <c r="U56" s="351"/>
    </row>
    <row r="57" spans="1:21" ht="12.75" customHeight="1" x14ac:dyDescent="0.2">
      <c r="A57" s="351"/>
      <c r="B57" s="351"/>
      <c r="C57" s="351"/>
      <c r="D57" s="351"/>
      <c r="E57" s="351"/>
      <c r="F57" s="351"/>
      <c r="G57" s="351"/>
      <c r="H57" s="351"/>
      <c r="I57" s="351"/>
      <c r="J57" s="351"/>
      <c r="K57" s="351"/>
      <c r="L57" s="351"/>
      <c r="M57" s="351"/>
      <c r="N57" s="351"/>
      <c r="O57" s="351"/>
      <c r="P57" s="351"/>
      <c r="Q57" s="351"/>
      <c r="R57" s="351"/>
      <c r="S57" s="351"/>
      <c r="T57" s="351"/>
      <c r="U57" s="351"/>
    </row>
    <row r="58" spans="1:21" ht="12.75" customHeight="1" x14ac:dyDescent="0.2">
      <c r="A58" s="351"/>
      <c r="B58" s="351"/>
      <c r="C58" s="351"/>
      <c r="D58" s="351"/>
      <c r="E58" s="351"/>
      <c r="F58" s="351"/>
      <c r="G58" s="351"/>
      <c r="H58" s="351"/>
      <c r="I58" s="351"/>
      <c r="J58" s="351"/>
      <c r="K58" s="351"/>
      <c r="L58" s="351"/>
      <c r="M58" s="351"/>
      <c r="N58" s="351"/>
      <c r="O58" s="351"/>
      <c r="P58" s="351"/>
      <c r="Q58" s="351"/>
      <c r="R58" s="351"/>
      <c r="S58" s="351"/>
      <c r="T58" s="351"/>
      <c r="U58" s="351"/>
    </row>
    <row r="59" spans="1:21" ht="12.75" customHeight="1" x14ac:dyDescent="0.2">
      <c r="A59" s="351"/>
      <c r="B59" s="351"/>
      <c r="C59" s="351"/>
      <c r="D59" s="351"/>
      <c r="E59" s="351"/>
      <c r="F59" s="351"/>
      <c r="G59" s="351"/>
      <c r="H59" s="351"/>
      <c r="I59" s="351"/>
      <c r="J59" s="351"/>
      <c r="K59" s="351"/>
      <c r="L59" s="351"/>
      <c r="M59" s="351"/>
      <c r="N59" s="351"/>
      <c r="O59" s="351"/>
      <c r="P59" s="351"/>
      <c r="Q59" s="351"/>
      <c r="R59" s="351"/>
      <c r="S59" s="351"/>
      <c r="T59" s="351"/>
      <c r="U59" s="351"/>
    </row>
    <row r="60" spans="1:21" ht="12.75" customHeight="1" x14ac:dyDescent="0.2">
      <c r="A60" s="351"/>
      <c r="B60" s="351"/>
      <c r="C60" s="351"/>
      <c r="D60" s="351"/>
      <c r="E60" s="351"/>
      <c r="F60" s="351"/>
      <c r="G60" s="351"/>
      <c r="H60" s="351"/>
      <c r="I60" s="351"/>
      <c r="J60" s="351"/>
      <c r="K60" s="351"/>
      <c r="L60" s="351"/>
      <c r="M60" s="351"/>
      <c r="N60" s="351"/>
      <c r="O60" s="351"/>
      <c r="P60" s="351"/>
      <c r="Q60" s="351"/>
      <c r="R60" s="351"/>
      <c r="S60" s="351"/>
      <c r="T60" s="351"/>
      <c r="U60" s="351"/>
    </row>
    <row r="61" spans="1:21" ht="12.75" customHeight="1" x14ac:dyDescent="0.2">
      <c r="A61" s="351"/>
      <c r="B61" s="351"/>
      <c r="C61" s="351"/>
      <c r="D61" s="351"/>
      <c r="E61" s="351"/>
      <c r="F61" s="351"/>
      <c r="G61" s="351"/>
      <c r="H61" s="351"/>
      <c r="I61" s="351"/>
      <c r="J61" s="351"/>
      <c r="K61" s="351"/>
      <c r="L61" s="351"/>
      <c r="M61" s="351"/>
      <c r="N61" s="351"/>
      <c r="O61" s="351"/>
      <c r="P61" s="351"/>
      <c r="Q61" s="351"/>
      <c r="R61" s="351"/>
      <c r="S61" s="351"/>
      <c r="T61" s="351"/>
      <c r="U61" s="351"/>
    </row>
    <row r="62" spans="1:21" ht="12.75" customHeight="1" x14ac:dyDescent="0.2">
      <c r="A62" s="351"/>
      <c r="B62" s="351"/>
      <c r="C62" s="351"/>
      <c r="D62" s="351"/>
      <c r="E62" s="351"/>
      <c r="F62" s="351"/>
      <c r="G62" s="351"/>
      <c r="H62" s="351"/>
      <c r="I62" s="351"/>
      <c r="J62" s="351"/>
      <c r="K62" s="351"/>
      <c r="L62" s="351"/>
      <c r="M62" s="351"/>
      <c r="N62" s="351"/>
      <c r="O62" s="351"/>
      <c r="P62" s="351"/>
      <c r="Q62" s="351"/>
      <c r="R62" s="351"/>
      <c r="S62" s="351"/>
      <c r="T62" s="351"/>
      <c r="U62" s="351"/>
    </row>
    <row r="63" spans="1:21" ht="12.75" customHeight="1" x14ac:dyDescent="0.2">
      <c r="A63" s="351"/>
      <c r="B63" s="351"/>
      <c r="C63" s="351"/>
      <c r="D63" s="351"/>
      <c r="E63" s="351"/>
      <c r="F63" s="351"/>
      <c r="G63" s="351"/>
      <c r="H63" s="351"/>
      <c r="I63" s="351"/>
      <c r="J63" s="351"/>
      <c r="K63" s="351"/>
      <c r="L63" s="351"/>
      <c r="M63" s="351"/>
      <c r="N63" s="351"/>
      <c r="O63" s="351"/>
      <c r="P63" s="351"/>
      <c r="Q63" s="351"/>
      <c r="R63" s="351"/>
      <c r="S63" s="351"/>
      <c r="T63" s="351"/>
      <c r="U63" s="351"/>
    </row>
    <row r="64" spans="1:21" ht="12.75" customHeight="1" x14ac:dyDescent="0.2">
      <c r="A64" s="351"/>
      <c r="B64" s="351"/>
      <c r="C64" s="351"/>
      <c r="D64" s="351"/>
      <c r="E64" s="351"/>
      <c r="F64" s="351"/>
      <c r="G64" s="351"/>
      <c r="H64" s="351"/>
      <c r="I64" s="351"/>
      <c r="J64" s="351"/>
      <c r="K64" s="351"/>
      <c r="L64" s="351"/>
      <c r="M64" s="351"/>
      <c r="N64" s="351"/>
      <c r="O64" s="351"/>
      <c r="P64" s="351"/>
      <c r="Q64" s="351"/>
      <c r="R64" s="351"/>
      <c r="S64" s="351"/>
      <c r="T64" s="351"/>
      <c r="U64" s="351"/>
    </row>
    <row r="65" spans="1:21" ht="12.75" customHeight="1" x14ac:dyDescent="0.2">
      <c r="A65" s="351"/>
      <c r="B65" s="351"/>
      <c r="C65" s="351"/>
      <c r="D65" s="351"/>
      <c r="E65" s="351"/>
      <c r="F65" s="351"/>
      <c r="G65" s="351"/>
      <c r="H65" s="351"/>
      <c r="I65" s="351"/>
      <c r="J65" s="351"/>
      <c r="K65" s="351"/>
      <c r="L65" s="351"/>
      <c r="M65" s="351"/>
      <c r="N65" s="351"/>
      <c r="O65" s="351"/>
      <c r="P65" s="351"/>
      <c r="Q65" s="351"/>
      <c r="R65" s="351"/>
      <c r="S65" s="351"/>
      <c r="T65" s="351"/>
      <c r="U65" s="351"/>
    </row>
    <row r="66" spans="1:21" ht="12.75" customHeight="1" x14ac:dyDescent="0.2">
      <c r="A66" s="351"/>
      <c r="B66" s="351"/>
      <c r="C66" s="351"/>
      <c r="D66" s="351"/>
      <c r="E66" s="351"/>
      <c r="F66" s="351"/>
      <c r="G66" s="351"/>
      <c r="H66" s="351"/>
      <c r="I66" s="351"/>
      <c r="J66" s="351"/>
      <c r="K66" s="351"/>
      <c r="L66" s="351"/>
      <c r="M66" s="351"/>
      <c r="N66" s="351"/>
      <c r="O66" s="351"/>
      <c r="P66" s="351"/>
      <c r="Q66" s="351"/>
      <c r="R66" s="351"/>
      <c r="S66" s="351"/>
      <c r="T66" s="351"/>
      <c r="U66" s="351"/>
    </row>
    <row r="67" spans="1:21" ht="12.75" customHeight="1" x14ac:dyDescent="0.2">
      <c r="A67" s="351"/>
      <c r="B67" s="351"/>
      <c r="C67" s="351"/>
      <c r="D67" s="351"/>
      <c r="E67" s="351"/>
      <c r="F67" s="351"/>
      <c r="G67" s="351"/>
      <c r="H67" s="351"/>
      <c r="I67" s="351"/>
      <c r="J67" s="351"/>
      <c r="K67" s="351"/>
      <c r="L67" s="351"/>
      <c r="M67" s="351"/>
      <c r="N67" s="351"/>
      <c r="O67" s="351"/>
      <c r="P67" s="351"/>
      <c r="Q67" s="351"/>
      <c r="R67" s="351"/>
      <c r="S67" s="351"/>
      <c r="T67" s="351"/>
      <c r="U67" s="351"/>
    </row>
    <row r="68" spans="1:21" ht="12.75" customHeight="1" x14ac:dyDescent="0.2">
      <c r="A68" s="351"/>
      <c r="B68" s="351"/>
      <c r="C68" s="351"/>
      <c r="D68" s="351"/>
      <c r="E68" s="351"/>
      <c r="F68" s="351"/>
      <c r="G68" s="351"/>
      <c r="H68" s="351"/>
      <c r="I68" s="351"/>
      <c r="J68" s="351"/>
      <c r="K68" s="351"/>
      <c r="L68" s="351"/>
      <c r="M68" s="351"/>
      <c r="N68" s="351"/>
      <c r="O68" s="351"/>
      <c r="P68" s="351"/>
      <c r="Q68" s="351"/>
      <c r="R68" s="351"/>
      <c r="S68" s="351"/>
      <c r="T68" s="351"/>
      <c r="U68" s="351"/>
    </row>
    <row r="69" spans="1:21" ht="12.75" customHeight="1" x14ac:dyDescent="0.2">
      <c r="A69" s="351"/>
      <c r="B69" s="351"/>
      <c r="C69" s="351"/>
      <c r="D69" s="351"/>
      <c r="E69" s="351"/>
      <c r="F69" s="351"/>
      <c r="G69" s="351"/>
      <c r="H69" s="351"/>
      <c r="I69" s="351"/>
      <c r="J69" s="351"/>
      <c r="K69" s="351"/>
      <c r="L69" s="351"/>
      <c r="M69" s="351"/>
      <c r="N69" s="351"/>
      <c r="O69" s="351"/>
      <c r="P69" s="351"/>
      <c r="Q69" s="351"/>
      <c r="R69" s="351"/>
      <c r="S69" s="351"/>
      <c r="T69" s="351"/>
      <c r="U69" s="351"/>
    </row>
    <row r="70" spans="1:21" ht="12.75" customHeight="1" x14ac:dyDescent="0.2">
      <c r="A70" s="351"/>
      <c r="B70" s="351"/>
      <c r="C70" s="351"/>
      <c r="D70" s="351"/>
      <c r="E70" s="351"/>
      <c r="F70" s="351"/>
      <c r="G70" s="351"/>
      <c r="H70" s="351"/>
      <c r="I70" s="351"/>
      <c r="J70" s="351"/>
      <c r="K70" s="351"/>
      <c r="L70" s="351"/>
      <c r="M70" s="351"/>
      <c r="N70" s="351"/>
      <c r="O70" s="351"/>
      <c r="P70" s="351"/>
      <c r="Q70" s="351"/>
      <c r="R70" s="351"/>
      <c r="S70" s="351"/>
      <c r="T70" s="351"/>
      <c r="U70" s="351"/>
    </row>
    <row r="71" spans="1:21" ht="12.75" customHeight="1" x14ac:dyDescent="0.2">
      <c r="A71" s="351"/>
      <c r="B71" s="351"/>
      <c r="C71" s="351"/>
      <c r="D71" s="351"/>
      <c r="E71" s="351"/>
      <c r="F71" s="351"/>
      <c r="G71" s="351"/>
      <c r="H71" s="351"/>
      <c r="I71" s="351"/>
      <c r="J71" s="351"/>
      <c r="K71" s="351"/>
      <c r="L71" s="351"/>
      <c r="M71" s="351"/>
      <c r="N71" s="351"/>
      <c r="O71" s="351"/>
      <c r="P71" s="351"/>
      <c r="Q71" s="351"/>
      <c r="R71" s="351"/>
      <c r="S71" s="351"/>
      <c r="T71" s="351"/>
      <c r="U71" s="351"/>
    </row>
    <row r="72" spans="1:21" ht="12.75" customHeight="1" x14ac:dyDescent="0.2">
      <c r="A72" s="351"/>
      <c r="B72" s="351"/>
      <c r="C72" s="351"/>
      <c r="D72" s="351"/>
      <c r="E72" s="351"/>
      <c r="F72" s="351"/>
      <c r="G72" s="351"/>
      <c r="H72" s="351"/>
      <c r="I72" s="351"/>
      <c r="J72" s="351"/>
      <c r="K72" s="351"/>
      <c r="L72" s="351"/>
      <c r="M72" s="351"/>
      <c r="N72" s="351"/>
      <c r="O72" s="351"/>
      <c r="P72" s="351"/>
      <c r="Q72" s="351"/>
      <c r="R72" s="351"/>
      <c r="S72" s="351"/>
      <c r="T72" s="351"/>
      <c r="U72" s="351"/>
    </row>
    <row r="73" spans="1:21" ht="12.75" customHeight="1" x14ac:dyDescent="0.2">
      <c r="A73" s="351"/>
      <c r="B73" s="351"/>
      <c r="C73" s="351"/>
      <c r="D73" s="351"/>
      <c r="E73" s="351"/>
      <c r="F73" s="351"/>
      <c r="G73" s="351"/>
      <c r="H73" s="351"/>
      <c r="I73" s="351"/>
      <c r="J73" s="351"/>
      <c r="K73" s="351"/>
      <c r="L73" s="351"/>
      <c r="M73" s="351"/>
      <c r="N73" s="351"/>
      <c r="O73" s="351"/>
      <c r="P73" s="351"/>
      <c r="Q73" s="351"/>
      <c r="R73" s="351"/>
      <c r="S73" s="351"/>
      <c r="T73" s="351"/>
      <c r="U73" s="351"/>
    </row>
    <row r="74" spans="1:21" ht="12.75" customHeight="1" x14ac:dyDescent="0.2">
      <c r="A74" s="351"/>
      <c r="B74" s="351"/>
      <c r="C74" s="351"/>
      <c r="D74" s="351"/>
      <c r="E74" s="351"/>
      <c r="F74" s="351"/>
      <c r="G74" s="351"/>
      <c r="H74" s="351"/>
      <c r="I74" s="351"/>
      <c r="J74" s="351"/>
      <c r="K74" s="351"/>
      <c r="L74" s="351"/>
      <c r="M74" s="351"/>
      <c r="N74" s="351"/>
      <c r="O74" s="351"/>
      <c r="P74" s="351"/>
      <c r="Q74" s="351"/>
      <c r="R74" s="351"/>
      <c r="S74" s="351"/>
      <c r="T74" s="351"/>
      <c r="U74" s="351"/>
    </row>
    <row r="75" spans="1:21" ht="12.75" customHeight="1" x14ac:dyDescent="0.2">
      <c r="A75" s="351"/>
      <c r="B75" s="351"/>
      <c r="C75" s="351"/>
      <c r="D75" s="351"/>
      <c r="E75" s="351"/>
      <c r="F75" s="351"/>
      <c r="G75" s="351"/>
      <c r="H75" s="351"/>
      <c r="I75" s="351"/>
      <c r="J75" s="351"/>
      <c r="K75" s="351"/>
      <c r="L75" s="351"/>
      <c r="M75" s="351"/>
      <c r="N75" s="351"/>
      <c r="O75" s="351"/>
      <c r="P75" s="351"/>
      <c r="Q75" s="351"/>
      <c r="R75" s="351"/>
      <c r="S75" s="351"/>
      <c r="T75" s="351"/>
      <c r="U75" s="351"/>
    </row>
    <row r="76" spans="1:21" ht="12.75" customHeight="1" x14ac:dyDescent="0.2">
      <c r="A76" s="351"/>
      <c r="B76" s="351"/>
      <c r="C76" s="351"/>
      <c r="D76" s="351"/>
      <c r="E76" s="351"/>
      <c r="F76" s="351"/>
      <c r="G76" s="351"/>
      <c r="H76" s="351"/>
      <c r="I76" s="351"/>
      <c r="J76" s="351"/>
      <c r="K76" s="351"/>
      <c r="L76" s="351"/>
      <c r="M76" s="351"/>
      <c r="N76" s="351"/>
      <c r="O76" s="351"/>
      <c r="P76" s="351"/>
      <c r="Q76" s="351"/>
      <c r="R76" s="351"/>
      <c r="S76" s="351"/>
      <c r="T76" s="351"/>
      <c r="U76" s="351"/>
    </row>
    <row r="77" spans="1:21" ht="12.75" customHeight="1" x14ac:dyDescent="0.2">
      <c r="A77" s="351"/>
      <c r="B77" s="351"/>
      <c r="C77" s="351"/>
      <c r="D77" s="351"/>
      <c r="E77" s="351"/>
      <c r="F77" s="351"/>
      <c r="G77" s="351"/>
      <c r="H77" s="351"/>
      <c r="I77" s="351"/>
      <c r="J77" s="351"/>
      <c r="K77" s="351"/>
      <c r="L77" s="351"/>
      <c r="M77" s="351"/>
      <c r="N77" s="351"/>
      <c r="O77" s="351"/>
      <c r="P77" s="351"/>
      <c r="Q77" s="351"/>
      <c r="R77" s="351"/>
      <c r="S77" s="351"/>
      <c r="T77" s="351"/>
      <c r="U77" s="351"/>
    </row>
    <row r="78" spans="1:21" ht="12.75" customHeight="1" x14ac:dyDescent="0.2">
      <c r="A78" s="351"/>
      <c r="B78" s="351"/>
      <c r="C78" s="351"/>
      <c r="D78" s="351"/>
      <c r="E78" s="351"/>
      <c r="F78" s="351"/>
      <c r="G78" s="351"/>
      <c r="H78" s="351"/>
      <c r="I78" s="351"/>
      <c r="J78" s="351"/>
      <c r="K78" s="351"/>
      <c r="L78" s="351"/>
      <c r="M78" s="351"/>
      <c r="N78" s="351"/>
      <c r="O78" s="351"/>
      <c r="P78" s="351"/>
      <c r="Q78" s="351"/>
      <c r="R78" s="351"/>
      <c r="S78" s="351"/>
      <c r="T78" s="351"/>
      <c r="U78" s="351"/>
    </row>
    <row r="79" spans="1:21" ht="12.75" customHeight="1" x14ac:dyDescent="0.2">
      <c r="A79" s="351"/>
      <c r="B79" s="351"/>
      <c r="C79" s="351"/>
      <c r="D79" s="351"/>
      <c r="E79" s="351"/>
      <c r="F79" s="351"/>
      <c r="G79" s="351"/>
      <c r="H79" s="351"/>
      <c r="I79" s="351"/>
      <c r="J79" s="351"/>
      <c r="K79" s="351"/>
      <c r="L79" s="351"/>
      <c r="M79" s="351"/>
      <c r="N79" s="351"/>
      <c r="O79" s="351"/>
      <c r="P79" s="351"/>
      <c r="Q79" s="351"/>
      <c r="R79" s="351"/>
      <c r="S79" s="351"/>
      <c r="T79" s="351"/>
      <c r="U79" s="351"/>
    </row>
    <row r="80" spans="1:21" ht="12.75" customHeight="1" x14ac:dyDescent="0.2">
      <c r="A80" s="351"/>
      <c r="B80" s="351"/>
      <c r="C80" s="351"/>
      <c r="D80" s="351"/>
      <c r="E80" s="351"/>
      <c r="F80" s="351"/>
      <c r="G80" s="351"/>
      <c r="H80" s="351"/>
      <c r="I80" s="351"/>
      <c r="J80" s="351"/>
      <c r="K80" s="351"/>
      <c r="L80" s="351"/>
      <c r="M80" s="351"/>
      <c r="N80" s="351"/>
      <c r="O80" s="351"/>
      <c r="P80" s="351"/>
      <c r="Q80" s="351"/>
      <c r="R80" s="351"/>
      <c r="S80" s="351"/>
      <c r="T80" s="351"/>
      <c r="U80" s="351"/>
    </row>
    <row r="81" spans="1:21" ht="12.75" customHeight="1" x14ac:dyDescent="0.2">
      <c r="A81" s="351"/>
      <c r="B81" s="351"/>
      <c r="C81" s="351"/>
      <c r="D81" s="351"/>
      <c r="E81" s="351"/>
      <c r="F81" s="351"/>
      <c r="G81" s="351"/>
      <c r="H81" s="351"/>
      <c r="I81" s="351"/>
      <c r="J81" s="351"/>
      <c r="K81" s="351"/>
      <c r="L81" s="351"/>
      <c r="M81" s="351"/>
      <c r="N81" s="351"/>
      <c r="O81" s="351"/>
      <c r="P81" s="351"/>
      <c r="Q81" s="351"/>
      <c r="R81" s="351"/>
      <c r="S81" s="351"/>
      <c r="T81" s="351"/>
      <c r="U81" s="351"/>
    </row>
    <row r="82" spans="1:21" ht="12.75" customHeight="1" x14ac:dyDescent="0.2">
      <c r="A82" s="351"/>
      <c r="B82" s="351"/>
      <c r="C82" s="351"/>
      <c r="D82" s="351"/>
      <c r="E82" s="351"/>
      <c r="F82" s="351"/>
      <c r="G82" s="351"/>
      <c r="H82" s="351"/>
      <c r="I82" s="351"/>
      <c r="J82" s="351"/>
      <c r="K82" s="351"/>
      <c r="L82" s="351"/>
      <c r="M82" s="351"/>
      <c r="N82" s="351"/>
      <c r="O82" s="351"/>
      <c r="P82" s="351"/>
      <c r="Q82" s="351"/>
      <c r="R82" s="351"/>
      <c r="S82" s="351"/>
      <c r="T82" s="351"/>
      <c r="U82" s="351"/>
    </row>
    <row r="83" spans="1:21" ht="12.75" customHeight="1" x14ac:dyDescent="0.2">
      <c r="A83" s="351"/>
      <c r="B83" s="351"/>
      <c r="C83" s="351"/>
      <c r="D83" s="351"/>
      <c r="E83" s="351"/>
      <c r="F83" s="351"/>
      <c r="G83" s="351"/>
      <c r="H83" s="351"/>
      <c r="I83" s="351"/>
      <c r="J83" s="351"/>
      <c r="K83" s="351"/>
      <c r="L83" s="351"/>
      <c r="M83" s="351"/>
      <c r="N83" s="351"/>
      <c r="O83" s="351"/>
      <c r="P83" s="351"/>
      <c r="Q83" s="351"/>
      <c r="R83" s="351"/>
      <c r="S83" s="351"/>
      <c r="T83" s="351"/>
      <c r="U83" s="351"/>
    </row>
    <row r="84" spans="1:21" ht="12.75" customHeight="1" x14ac:dyDescent="0.2">
      <c r="A84" s="351"/>
      <c r="B84" s="351"/>
      <c r="C84" s="351"/>
      <c r="D84" s="351"/>
      <c r="E84" s="351"/>
      <c r="F84" s="351"/>
      <c r="G84" s="351"/>
      <c r="H84" s="351"/>
      <c r="I84" s="351"/>
      <c r="J84" s="351"/>
      <c r="K84" s="351"/>
      <c r="L84" s="351"/>
      <c r="M84" s="351"/>
      <c r="N84" s="351"/>
      <c r="O84" s="351"/>
      <c r="P84" s="351"/>
      <c r="Q84" s="351"/>
      <c r="R84" s="351"/>
      <c r="S84" s="351"/>
      <c r="T84" s="351"/>
      <c r="U84" s="351"/>
    </row>
    <row r="85" spans="1:21" ht="12.75" customHeight="1" x14ac:dyDescent="0.2">
      <c r="A85" s="351"/>
      <c r="B85" s="351"/>
      <c r="C85" s="351"/>
      <c r="D85" s="351"/>
      <c r="E85" s="351"/>
      <c r="F85" s="351"/>
      <c r="G85" s="351"/>
      <c r="H85" s="351"/>
      <c r="I85" s="351"/>
      <c r="J85" s="351"/>
      <c r="K85" s="351"/>
      <c r="L85" s="351"/>
      <c r="M85" s="351"/>
      <c r="N85" s="351"/>
      <c r="O85" s="351"/>
      <c r="P85" s="351"/>
      <c r="Q85" s="351"/>
      <c r="R85" s="351"/>
      <c r="S85" s="351"/>
      <c r="T85" s="351"/>
      <c r="U85" s="351"/>
    </row>
    <row r="86" spans="1:21" ht="12.75" customHeight="1" x14ac:dyDescent="0.2">
      <c r="A86" s="351"/>
      <c r="B86" s="351"/>
      <c r="C86" s="351"/>
      <c r="D86" s="351"/>
      <c r="E86" s="351"/>
      <c r="F86" s="351"/>
      <c r="G86" s="351"/>
      <c r="H86" s="351"/>
      <c r="I86" s="351"/>
      <c r="J86" s="351"/>
      <c r="K86" s="351"/>
      <c r="L86" s="351"/>
      <c r="M86" s="351"/>
      <c r="N86" s="351"/>
      <c r="O86" s="351"/>
      <c r="P86" s="351"/>
      <c r="Q86" s="351"/>
      <c r="R86" s="351"/>
      <c r="S86" s="351"/>
      <c r="T86" s="351"/>
      <c r="U86" s="351"/>
    </row>
    <row r="87" spans="1:21" ht="12.75" customHeight="1" x14ac:dyDescent="0.2">
      <c r="A87" s="351"/>
      <c r="B87" s="351"/>
      <c r="C87" s="351"/>
      <c r="D87" s="351"/>
      <c r="E87" s="351"/>
      <c r="F87" s="351"/>
      <c r="G87" s="351"/>
      <c r="H87" s="351"/>
      <c r="I87" s="351"/>
      <c r="J87" s="351"/>
      <c r="K87" s="351"/>
      <c r="L87" s="351"/>
      <c r="M87" s="351"/>
      <c r="N87" s="351"/>
      <c r="O87" s="351"/>
      <c r="P87" s="351"/>
      <c r="Q87" s="351"/>
      <c r="R87" s="351"/>
      <c r="S87" s="351"/>
      <c r="T87" s="351"/>
      <c r="U87" s="351"/>
    </row>
    <row r="88" spans="1:21" ht="12.75" customHeight="1" x14ac:dyDescent="0.2">
      <c r="A88" s="351"/>
      <c r="B88" s="351"/>
      <c r="C88" s="351"/>
      <c r="D88" s="351"/>
      <c r="E88" s="351"/>
      <c r="F88" s="351"/>
      <c r="G88" s="351"/>
      <c r="H88" s="351"/>
      <c r="I88" s="351"/>
      <c r="J88" s="351"/>
      <c r="K88" s="351"/>
      <c r="L88" s="351"/>
      <c r="M88" s="351"/>
      <c r="N88" s="351"/>
      <c r="O88" s="351"/>
      <c r="P88" s="351"/>
      <c r="Q88" s="351"/>
      <c r="R88" s="351"/>
      <c r="S88" s="351"/>
      <c r="T88" s="351"/>
      <c r="U88" s="351"/>
    </row>
    <row r="89" spans="1:21" ht="12.75" customHeight="1" x14ac:dyDescent="0.2">
      <c r="A89" s="351"/>
      <c r="B89" s="351"/>
      <c r="C89" s="351"/>
      <c r="D89" s="351"/>
      <c r="E89" s="351"/>
      <c r="F89" s="351"/>
      <c r="G89" s="351"/>
      <c r="H89" s="351"/>
      <c r="I89" s="351"/>
      <c r="J89" s="351"/>
      <c r="K89" s="351"/>
      <c r="L89" s="351"/>
      <c r="M89" s="351"/>
      <c r="N89" s="351"/>
      <c r="O89" s="351"/>
      <c r="P89" s="351"/>
      <c r="Q89" s="351"/>
      <c r="R89" s="351"/>
      <c r="S89" s="351"/>
      <c r="T89" s="351"/>
      <c r="U89" s="351"/>
    </row>
    <row r="90" spans="1:21" ht="12.75" customHeight="1" x14ac:dyDescent="0.2">
      <c r="A90" s="351"/>
      <c r="B90" s="351"/>
      <c r="C90" s="351"/>
      <c r="D90" s="351"/>
      <c r="E90" s="351"/>
      <c r="F90" s="351"/>
      <c r="G90" s="351"/>
      <c r="H90" s="351"/>
      <c r="I90" s="351"/>
      <c r="J90" s="351"/>
      <c r="K90" s="351"/>
      <c r="L90" s="351"/>
      <c r="M90" s="351"/>
      <c r="N90" s="351"/>
      <c r="O90" s="351"/>
      <c r="P90" s="351"/>
      <c r="Q90" s="351"/>
      <c r="R90" s="351"/>
      <c r="S90" s="351"/>
      <c r="T90" s="351"/>
      <c r="U90" s="351"/>
    </row>
    <row r="91" spans="1:21" ht="12.75" customHeight="1" x14ac:dyDescent="0.2">
      <c r="A91" s="351"/>
      <c r="B91" s="351"/>
      <c r="C91" s="351"/>
      <c r="D91" s="351"/>
      <c r="E91" s="351"/>
      <c r="F91" s="351"/>
      <c r="G91" s="351"/>
      <c r="H91" s="351"/>
      <c r="I91" s="351"/>
      <c r="J91" s="351"/>
      <c r="K91" s="351"/>
      <c r="L91" s="351"/>
      <c r="M91" s="351"/>
      <c r="N91" s="351"/>
      <c r="O91" s="351"/>
      <c r="P91" s="351"/>
      <c r="Q91" s="351"/>
      <c r="R91" s="351"/>
      <c r="S91" s="351"/>
      <c r="T91" s="351"/>
      <c r="U91" s="351"/>
    </row>
    <row r="92" spans="1:21" ht="12.75" customHeight="1" x14ac:dyDescent="0.2">
      <c r="A92" s="351"/>
      <c r="B92" s="351"/>
      <c r="C92" s="351"/>
      <c r="D92" s="351"/>
      <c r="E92" s="351"/>
      <c r="F92" s="351"/>
      <c r="G92" s="351"/>
      <c r="H92" s="351"/>
      <c r="I92" s="351"/>
      <c r="J92" s="351"/>
      <c r="K92" s="351"/>
      <c r="L92" s="351"/>
      <c r="M92" s="351"/>
      <c r="N92" s="351"/>
      <c r="O92" s="351"/>
      <c r="P92" s="351"/>
      <c r="Q92" s="351"/>
      <c r="R92" s="351"/>
      <c r="S92" s="351"/>
      <c r="T92" s="351"/>
      <c r="U92" s="351"/>
    </row>
    <row r="93" spans="1:21" ht="12.75" customHeight="1" x14ac:dyDescent="0.2">
      <c r="A93" s="351"/>
      <c r="B93" s="351"/>
      <c r="C93" s="351"/>
      <c r="D93" s="351"/>
      <c r="E93" s="351"/>
      <c r="F93" s="351"/>
      <c r="G93" s="351"/>
      <c r="H93" s="351"/>
      <c r="I93" s="351"/>
      <c r="J93" s="351"/>
      <c r="K93" s="351"/>
      <c r="L93" s="351"/>
      <c r="M93" s="351"/>
      <c r="N93" s="351"/>
      <c r="O93" s="351"/>
      <c r="P93" s="351"/>
      <c r="Q93" s="351"/>
      <c r="R93" s="351"/>
      <c r="S93" s="351"/>
      <c r="T93" s="351"/>
      <c r="U93" s="351"/>
    </row>
    <row r="94" spans="1:21" ht="12.75" customHeight="1" x14ac:dyDescent="0.2">
      <c r="A94" s="351"/>
      <c r="B94" s="351"/>
      <c r="C94" s="351"/>
      <c r="D94" s="351"/>
      <c r="E94" s="351"/>
      <c r="F94" s="351"/>
      <c r="G94" s="351"/>
      <c r="H94" s="351"/>
      <c r="I94" s="351"/>
      <c r="J94" s="351"/>
      <c r="K94" s="351"/>
      <c r="L94" s="351"/>
      <c r="M94" s="351"/>
      <c r="N94" s="351"/>
      <c r="O94" s="351"/>
      <c r="P94" s="351"/>
      <c r="Q94" s="351"/>
      <c r="R94" s="351"/>
      <c r="S94" s="351"/>
      <c r="T94" s="351"/>
      <c r="U94" s="351"/>
    </row>
    <row r="95" spans="1:21" ht="12.75" customHeight="1" x14ac:dyDescent="0.2">
      <c r="A95" s="351"/>
      <c r="B95" s="351"/>
      <c r="C95" s="351"/>
      <c r="D95" s="351"/>
      <c r="E95" s="351"/>
      <c r="F95" s="351"/>
      <c r="G95" s="351"/>
      <c r="H95" s="351"/>
      <c r="I95" s="351"/>
      <c r="J95" s="351"/>
      <c r="K95" s="351"/>
      <c r="L95" s="351"/>
      <c r="M95" s="351"/>
      <c r="N95" s="351"/>
      <c r="O95" s="351"/>
      <c r="P95" s="351"/>
      <c r="Q95" s="351"/>
      <c r="R95" s="351"/>
      <c r="S95" s="351"/>
      <c r="T95" s="351"/>
      <c r="U95" s="351"/>
    </row>
    <row r="96" spans="1:21" ht="12.75" customHeight="1" x14ac:dyDescent="0.2">
      <c r="A96" s="351"/>
      <c r="B96" s="351"/>
      <c r="C96" s="351"/>
      <c r="D96" s="351"/>
      <c r="E96" s="351"/>
      <c r="F96" s="351"/>
      <c r="G96" s="351"/>
      <c r="H96" s="351"/>
      <c r="I96" s="351"/>
      <c r="J96" s="351"/>
      <c r="K96" s="351"/>
      <c r="L96" s="351"/>
      <c r="M96" s="351"/>
      <c r="N96" s="351"/>
      <c r="O96" s="351"/>
      <c r="P96" s="351"/>
      <c r="Q96" s="351"/>
      <c r="R96" s="351"/>
      <c r="S96" s="351"/>
      <c r="T96" s="351"/>
      <c r="U96" s="351"/>
    </row>
    <row r="97" spans="1:21" ht="12.75" customHeight="1" x14ac:dyDescent="0.2">
      <c r="A97" s="351"/>
      <c r="B97" s="351"/>
      <c r="C97" s="351"/>
      <c r="D97" s="351"/>
      <c r="E97" s="351"/>
      <c r="F97" s="351"/>
      <c r="G97" s="351"/>
      <c r="H97" s="351"/>
      <c r="I97" s="351"/>
      <c r="J97" s="351"/>
      <c r="K97" s="351"/>
      <c r="L97" s="351"/>
      <c r="M97" s="351"/>
      <c r="N97" s="351"/>
      <c r="O97" s="351"/>
      <c r="P97" s="351"/>
      <c r="Q97" s="351"/>
      <c r="R97" s="351"/>
      <c r="S97" s="351"/>
      <c r="T97" s="351"/>
      <c r="U97" s="351"/>
    </row>
    <row r="98" spans="1:21" ht="12.75" customHeight="1" x14ac:dyDescent="0.2">
      <c r="A98" s="351"/>
      <c r="B98" s="351"/>
      <c r="C98" s="351"/>
      <c r="D98" s="351"/>
      <c r="E98" s="351"/>
      <c r="F98" s="351"/>
      <c r="G98" s="351"/>
      <c r="H98" s="351"/>
      <c r="I98" s="351"/>
      <c r="J98" s="351"/>
      <c r="K98" s="351"/>
      <c r="L98" s="351"/>
      <c r="M98" s="351"/>
      <c r="N98" s="351"/>
      <c r="O98" s="351"/>
      <c r="P98" s="351"/>
      <c r="Q98" s="351"/>
      <c r="R98" s="351"/>
      <c r="S98" s="351"/>
      <c r="T98" s="351"/>
      <c r="U98" s="351"/>
    </row>
    <row r="99" spans="1:21" ht="12.75" customHeight="1" x14ac:dyDescent="0.2">
      <c r="A99" s="351"/>
      <c r="B99" s="351"/>
      <c r="C99" s="351"/>
      <c r="D99" s="351"/>
      <c r="E99" s="351"/>
      <c r="F99" s="351"/>
      <c r="G99" s="351"/>
      <c r="H99" s="351"/>
      <c r="I99" s="351"/>
      <c r="J99" s="351"/>
      <c r="K99" s="351"/>
      <c r="L99" s="351"/>
      <c r="M99" s="351"/>
      <c r="N99" s="351"/>
      <c r="O99" s="351"/>
      <c r="P99" s="351"/>
      <c r="Q99" s="351"/>
      <c r="R99" s="351"/>
      <c r="S99" s="351"/>
      <c r="T99" s="351"/>
      <c r="U99" s="351"/>
    </row>
    <row r="100" spans="1:21" ht="12.75" customHeight="1" x14ac:dyDescent="0.2">
      <c r="A100" s="351"/>
      <c r="B100" s="351"/>
      <c r="C100" s="351"/>
      <c r="D100" s="351"/>
      <c r="E100" s="351"/>
      <c r="F100" s="351"/>
      <c r="G100" s="351"/>
      <c r="H100" s="351"/>
      <c r="I100" s="351"/>
      <c r="J100" s="351"/>
      <c r="K100" s="351"/>
      <c r="L100" s="351"/>
      <c r="M100" s="351"/>
      <c r="N100" s="351"/>
      <c r="O100" s="351"/>
      <c r="P100" s="351"/>
      <c r="Q100" s="351"/>
      <c r="R100" s="351"/>
      <c r="S100" s="351"/>
      <c r="T100" s="351"/>
      <c r="U100" s="351"/>
    </row>
    <row r="101" spans="1:21" ht="12.75" customHeight="1" x14ac:dyDescent="0.2">
      <c r="A101" s="351"/>
      <c r="B101" s="351"/>
      <c r="C101" s="351"/>
      <c r="D101" s="351"/>
      <c r="E101" s="351"/>
      <c r="F101" s="351"/>
      <c r="G101" s="351"/>
      <c r="H101" s="351"/>
      <c r="I101" s="351"/>
      <c r="J101" s="351"/>
      <c r="K101" s="351"/>
      <c r="L101" s="351"/>
      <c r="M101" s="351"/>
      <c r="N101" s="351"/>
      <c r="O101" s="351"/>
      <c r="P101" s="351"/>
      <c r="Q101" s="351"/>
      <c r="R101" s="351"/>
      <c r="S101" s="351"/>
      <c r="T101" s="351"/>
      <c r="U101" s="351"/>
    </row>
    <row r="102" spans="1:21" ht="12.75" customHeight="1" x14ac:dyDescent="0.2">
      <c r="A102" s="351"/>
      <c r="B102" s="351"/>
      <c r="C102" s="351"/>
      <c r="D102" s="351"/>
      <c r="E102" s="351"/>
      <c r="F102" s="351"/>
      <c r="G102" s="351"/>
      <c r="H102" s="351"/>
      <c r="I102" s="351"/>
      <c r="J102" s="351"/>
      <c r="K102" s="351"/>
      <c r="L102" s="351"/>
      <c r="M102" s="351"/>
      <c r="N102" s="351"/>
      <c r="O102" s="351"/>
      <c r="P102" s="351"/>
      <c r="Q102" s="351"/>
      <c r="R102" s="351"/>
      <c r="S102" s="351"/>
      <c r="T102" s="351"/>
      <c r="U102" s="351"/>
    </row>
    <row r="103" spans="1:21" ht="12.75" customHeight="1" x14ac:dyDescent="0.2">
      <c r="A103" s="351"/>
      <c r="B103" s="351"/>
      <c r="C103" s="351"/>
      <c r="D103" s="351"/>
      <c r="E103" s="351"/>
      <c r="F103" s="351"/>
      <c r="G103" s="351"/>
      <c r="H103" s="351"/>
      <c r="I103" s="351"/>
      <c r="J103" s="351"/>
      <c r="K103" s="351"/>
      <c r="L103" s="351"/>
      <c r="M103" s="351"/>
      <c r="N103" s="351"/>
      <c r="O103" s="351"/>
      <c r="P103" s="351"/>
      <c r="Q103" s="351"/>
      <c r="R103" s="351"/>
      <c r="S103" s="351"/>
      <c r="T103" s="351"/>
      <c r="U103" s="351"/>
    </row>
    <row r="104" spans="1:21" ht="12.75" customHeight="1" x14ac:dyDescent="0.2">
      <c r="A104" s="351"/>
      <c r="B104" s="351"/>
      <c r="C104" s="351"/>
      <c r="D104" s="351"/>
      <c r="E104" s="351"/>
      <c r="F104" s="351"/>
      <c r="G104" s="351"/>
      <c r="H104" s="351"/>
      <c r="I104" s="351"/>
      <c r="J104" s="351"/>
      <c r="K104" s="351"/>
      <c r="L104" s="351"/>
      <c r="M104" s="351"/>
      <c r="N104" s="351"/>
      <c r="O104" s="351"/>
      <c r="P104" s="351"/>
      <c r="Q104" s="351"/>
      <c r="R104" s="351"/>
      <c r="S104" s="351"/>
      <c r="T104" s="351"/>
      <c r="U104" s="351"/>
    </row>
    <row r="105" spans="1:21" ht="12.75" customHeight="1" x14ac:dyDescent="0.2">
      <c r="A105" s="351"/>
      <c r="B105" s="351"/>
      <c r="C105" s="351"/>
      <c r="D105" s="351"/>
      <c r="E105" s="351"/>
      <c r="F105" s="351"/>
      <c r="G105" s="351"/>
      <c r="H105" s="351"/>
      <c r="I105" s="351"/>
      <c r="J105" s="351"/>
      <c r="K105" s="351"/>
      <c r="L105" s="351"/>
      <c r="M105" s="351"/>
      <c r="N105" s="351"/>
      <c r="O105" s="351"/>
      <c r="P105" s="351"/>
      <c r="Q105" s="351"/>
      <c r="R105" s="351"/>
      <c r="S105" s="351"/>
      <c r="T105" s="351"/>
      <c r="U105" s="351"/>
    </row>
    <row r="106" spans="1:21" ht="12.75" customHeight="1" x14ac:dyDescent="0.2">
      <c r="A106" s="351"/>
      <c r="B106" s="351"/>
      <c r="C106" s="351"/>
      <c r="D106" s="351"/>
      <c r="E106" s="351"/>
      <c r="F106" s="351"/>
      <c r="G106" s="351"/>
      <c r="H106" s="351"/>
      <c r="I106" s="351"/>
      <c r="J106" s="351"/>
      <c r="K106" s="351"/>
      <c r="L106" s="351"/>
      <c r="M106" s="351"/>
      <c r="N106" s="351"/>
      <c r="O106" s="351"/>
      <c r="P106" s="351"/>
      <c r="Q106" s="351"/>
      <c r="R106" s="351"/>
      <c r="S106" s="351"/>
      <c r="T106" s="351"/>
      <c r="U106" s="351"/>
    </row>
    <row r="107" spans="1:21" ht="12.75" customHeight="1" x14ac:dyDescent="0.2">
      <c r="A107" s="351"/>
      <c r="B107" s="351"/>
      <c r="C107" s="351"/>
      <c r="D107" s="351"/>
      <c r="E107" s="351"/>
      <c r="F107" s="351"/>
      <c r="G107" s="351"/>
      <c r="H107" s="351"/>
      <c r="I107" s="351"/>
      <c r="J107" s="351"/>
      <c r="K107" s="351"/>
      <c r="L107" s="351"/>
      <c r="M107" s="351"/>
      <c r="N107" s="351"/>
      <c r="O107" s="351"/>
      <c r="P107" s="351"/>
      <c r="Q107" s="351"/>
      <c r="R107" s="351"/>
      <c r="S107" s="351"/>
      <c r="T107" s="351"/>
      <c r="U107" s="351"/>
    </row>
    <row r="108" spans="1:21" ht="12.75" customHeight="1" x14ac:dyDescent="0.2">
      <c r="A108" s="351"/>
      <c r="B108" s="351"/>
      <c r="C108" s="351"/>
      <c r="D108" s="351"/>
      <c r="E108" s="351"/>
      <c r="F108" s="351"/>
      <c r="G108" s="351"/>
      <c r="H108" s="351"/>
      <c r="I108" s="351"/>
      <c r="J108" s="351"/>
      <c r="K108" s="351"/>
      <c r="L108" s="351"/>
      <c r="M108" s="351"/>
      <c r="N108" s="351"/>
      <c r="O108" s="351"/>
      <c r="P108" s="351"/>
      <c r="Q108" s="351"/>
      <c r="R108" s="351"/>
      <c r="S108" s="351"/>
      <c r="T108" s="351"/>
      <c r="U108" s="351"/>
    </row>
    <row r="109" spans="1:21" ht="12.75" customHeight="1" x14ac:dyDescent="0.2">
      <c r="A109" s="351"/>
      <c r="B109" s="351"/>
      <c r="C109" s="351"/>
      <c r="D109" s="351"/>
      <c r="E109" s="351"/>
      <c r="F109" s="351"/>
      <c r="G109" s="351"/>
      <c r="H109" s="351"/>
      <c r="I109" s="351"/>
      <c r="J109" s="351"/>
      <c r="K109" s="351"/>
      <c r="L109" s="351"/>
      <c r="M109" s="351"/>
      <c r="N109" s="351"/>
      <c r="O109" s="351"/>
      <c r="P109" s="351"/>
      <c r="Q109" s="351"/>
      <c r="R109" s="351"/>
      <c r="S109" s="351"/>
      <c r="T109" s="351"/>
      <c r="U109" s="351"/>
    </row>
    <row r="110" spans="1:21" ht="12.75" customHeight="1" x14ac:dyDescent="0.2">
      <c r="A110" s="351"/>
      <c r="B110" s="351"/>
      <c r="C110" s="351"/>
      <c r="D110" s="351"/>
      <c r="E110" s="351"/>
      <c r="F110" s="351"/>
      <c r="G110" s="351"/>
      <c r="H110" s="351"/>
      <c r="I110" s="351"/>
      <c r="J110" s="351"/>
      <c r="K110" s="351"/>
      <c r="L110" s="351"/>
      <c r="M110" s="351"/>
      <c r="N110" s="351"/>
      <c r="O110" s="351"/>
      <c r="P110" s="351"/>
      <c r="Q110" s="351"/>
      <c r="R110" s="351"/>
      <c r="S110" s="351"/>
      <c r="T110" s="351"/>
      <c r="U110" s="351"/>
    </row>
    <row r="111" spans="1:21" ht="12.75" customHeight="1" x14ac:dyDescent="0.2">
      <c r="A111" s="351"/>
      <c r="B111" s="351"/>
      <c r="C111" s="351"/>
      <c r="D111" s="351"/>
      <c r="E111" s="351"/>
      <c r="F111" s="351"/>
      <c r="G111" s="351"/>
      <c r="H111" s="351"/>
      <c r="I111" s="351"/>
      <c r="J111" s="351"/>
      <c r="K111" s="351"/>
      <c r="L111" s="351"/>
      <c r="M111" s="351"/>
      <c r="N111" s="351"/>
      <c r="O111" s="351"/>
      <c r="P111" s="351"/>
      <c r="Q111" s="351"/>
      <c r="R111" s="351"/>
      <c r="S111" s="351"/>
      <c r="T111" s="351"/>
      <c r="U111" s="351"/>
    </row>
    <row r="112" spans="1:21" ht="12.75" customHeight="1" x14ac:dyDescent="0.2">
      <c r="A112" s="351"/>
      <c r="B112" s="351"/>
      <c r="C112" s="351"/>
      <c r="D112" s="351"/>
      <c r="E112" s="351"/>
      <c r="F112" s="351"/>
      <c r="G112" s="351"/>
      <c r="H112" s="351"/>
      <c r="I112" s="351"/>
      <c r="J112" s="351"/>
      <c r="K112" s="351"/>
      <c r="L112" s="351"/>
      <c r="M112" s="351"/>
      <c r="N112" s="351"/>
      <c r="O112" s="351"/>
      <c r="P112" s="351"/>
      <c r="Q112" s="351"/>
      <c r="R112" s="351"/>
      <c r="S112" s="351"/>
      <c r="T112" s="351"/>
      <c r="U112" s="351"/>
    </row>
    <row r="113" spans="1:21" ht="12.75" customHeight="1" x14ac:dyDescent="0.2">
      <c r="A113" s="351"/>
      <c r="B113" s="351"/>
      <c r="C113" s="351"/>
      <c r="D113" s="351"/>
      <c r="E113" s="351"/>
      <c r="F113" s="351"/>
      <c r="G113" s="351"/>
      <c r="H113" s="351"/>
      <c r="I113" s="351"/>
      <c r="J113" s="351"/>
      <c r="K113" s="351"/>
      <c r="L113" s="351"/>
      <c r="M113" s="351"/>
      <c r="N113" s="351"/>
      <c r="O113" s="351"/>
      <c r="P113" s="351"/>
      <c r="Q113" s="351"/>
      <c r="R113" s="351"/>
      <c r="S113" s="351"/>
      <c r="T113" s="351"/>
      <c r="U113" s="351"/>
    </row>
    <row r="114" spans="1:21" ht="12.75" customHeight="1" x14ac:dyDescent="0.2">
      <c r="A114" s="351"/>
      <c r="B114" s="351"/>
      <c r="C114" s="351"/>
      <c r="D114" s="351"/>
      <c r="E114" s="351"/>
      <c r="F114" s="351"/>
      <c r="G114" s="351"/>
      <c r="H114" s="351"/>
      <c r="I114" s="351"/>
      <c r="J114" s="351"/>
      <c r="K114" s="351"/>
      <c r="L114" s="351"/>
      <c r="M114" s="351"/>
      <c r="N114" s="351"/>
      <c r="O114" s="351"/>
      <c r="P114" s="351"/>
      <c r="Q114" s="351"/>
      <c r="R114" s="351"/>
      <c r="S114" s="351"/>
      <c r="T114" s="351"/>
      <c r="U114" s="351"/>
    </row>
    <row r="115" spans="1:21" ht="12.75" customHeight="1" x14ac:dyDescent="0.2">
      <c r="A115" s="351"/>
      <c r="B115" s="351"/>
      <c r="C115" s="351"/>
      <c r="D115" s="351"/>
      <c r="E115" s="351"/>
      <c r="F115" s="351"/>
      <c r="G115" s="351"/>
      <c r="H115" s="351"/>
      <c r="I115" s="351"/>
      <c r="J115" s="351"/>
      <c r="K115" s="351"/>
      <c r="L115" s="351"/>
      <c r="M115" s="351"/>
      <c r="N115" s="351"/>
      <c r="O115" s="351"/>
      <c r="P115" s="351"/>
      <c r="Q115" s="351"/>
      <c r="R115" s="351"/>
      <c r="S115" s="351"/>
      <c r="T115" s="351"/>
      <c r="U115" s="351"/>
    </row>
    <row r="116" spans="1:21" ht="12.75" customHeight="1" x14ac:dyDescent="0.2">
      <c r="A116" s="351"/>
      <c r="B116" s="351"/>
      <c r="C116" s="351"/>
      <c r="D116" s="351"/>
      <c r="E116" s="351"/>
      <c r="F116" s="351"/>
      <c r="G116" s="351"/>
      <c r="H116" s="351"/>
      <c r="I116" s="351"/>
      <c r="J116" s="351"/>
      <c r="K116" s="351"/>
      <c r="L116" s="351"/>
      <c r="M116" s="351"/>
      <c r="N116" s="351"/>
      <c r="O116" s="351"/>
      <c r="P116" s="351"/>
      <c r="Q116" s="351"/>
      <c r="R116" s="351"/>
      <c r="S116" s="351"/>
      <c r="T116" s="351"/>
      <c r="U116" s="351"/>
    </row>
    <row r="117" spans="1:21" ht="12.75" customHeight="1" x14ac:dyDescent="0.2">
      <c r="A117" s="351"/>
      <c r="B117" s="351"/>
      <c r="C117" s="351"/>
      <c r="D117" s="351"/>
      <c r="E117" s="351"/>
      <c r="F117" s="351"/>
      <c r="G117" s="351"/>
      <c r="H117" s="351"/>
      <c r="I117" s="351"/>
      <c r="J117" s="351"/>
      <c r="K117" s="351"/>
      <c r="L117" s="351"/>
      <c r="M117" s="351"/>
      <c r="N117" s="351"/>
      <c r="O117" s="351"/>
      <c r="P117" s="351"/>
      <c r="Q117" s="351"/>
      <c r="R117" s="351"/>
      <c r="S117" s="351"/>
      <c r="T117" s="351"/>
      <c r="U117" s="351"/>
    </row>
    <row r="118" spans="1:21" ht="12.75" customHeight="1" x14ac:dyDescent="0.2">
      <c r="A118" s="351"/>
      <c r="B118" s="351"/>
      <c r="C118" s="351"/>
      <c r="D118" s="351"/>
      <c r="E118" s="351"/>
      <c r="F118" s="351"/>
      <c r="G118" s="351"/>
      <c r="H118" s="351"/>
      <c r="I118" s="351"/>
      <c r="J118" s="351"/>
      <c r="K118" s="351"/>
      <c r="L118" s="351"/>
      <c r="M118" s="351"/>
      <c r="N118" s="351"/>
      <c r="O118" s="351"/>
      <c r="P118" s="351"/>
      <c r="Q118" s="351"/>
      <c r="R118" s="351"/>
      <c r="S118" s="351"/>
      <c r="T118" s="351"/>
      <c r="U118" s="351"/>
    </row>
    <row r="119" spans="1:21" ht="12.75" customHeight="1" x14ac:dyDescent="0.2">
      <c r="A119" s="351"/>
      <c r="B119" s="351"/>
      <c r="C119" s="351"/>
      <c r="D119" s="351"/>
      <c r="E119" s="351"/>
      <c r="F119" s="351"/>
      <c r="G119" s="351"/>
      <c r="H119" s="351"/>
      <c r="I119" s="351"/>
      <c r="J119" s="351"/>
      <c r="K119" s="351"/>
      <c r="L119" s="351"/>
      <c r="M119" s="351"/>
      <c r="N119" s="351"/>
      <c r="O119" s="351"/>
      <c r="P119" s="351"/>
      <c r="Q119" s="351"/>
      <c r="R119" s="351"/>
      <c r="S119" s="351"/>
      <c r="T119" s="351"/>
      <c r="U119" s="351"/>
    </row>
    <row r="120" spans="1:21" ht="12.75" customHeight="1" x14ac:dyDescent="0.2">
      <c r="A120" s="351"/>
      <c r="B120" s="351"/>
      <c r="C120" s="351"/>
      <c r="D120" s="351"/>
      <c r="E120" s="351"/>
      <c r="F120" s="351"/>
      <c r="G120" s="351"/>
      <c r="H120" s="351"/>
      <c r="I120" s="351"/>
      <c r="J120" s="351"/>
      <c r="K120" s="351"/>
      <c r="L120" s="351"/>
      <c r="M120" s="351"/>
      <c r="N120" s="351"/>
      <c r="O120" s="351"/>
      <c r="P120" s="351"/>
      <c r="Q120" s="351"/>
      <c r="R120" s="351"/>
      <c r="S120" s="351"/>
      <c r="T120" s="351"/>
      <c r="U120" s="351"/>
    </row>
    <row r="121" spans="1:21" ht="12.75" customHeight="1" x14ac:dyDescent="0.2">
      <c r="A121" s="351"/>
      <c r="B121" s="351"/>
      <c r="C121" s="351"/>
      <c r="D121" s="351"/>
      <c r="E121" s="351"/>
      <c r="F121" s="351"/>
      <c r="G121" s="351"/>
      <c r="H121" s="351"/>
      <c r="I121" s="351"/>
      <c r="J121" s="351"/>
      <c r="K121" s="351"/>
      <c r="L121" s="351"/>
      <c r="M121" s="351"/>
      <c r="N121" s="351"/>
      <c r="O121" s="351"/>
      <c r="P121" s="351"/>
      <c r="Q121" s="351"/>
      <c r="R121" s="351"/>
      <c r="S121" s="351"/>
      <c r="T121" s="351"/>
      <c r="U121" s="351"/>
    </row>
    <row r="122" spans="1:21" ht="12.75" customHeight="1" x14ac:dyDescent="0.2">
      <c r="A122" s="351"/>
      <c r="B122" s="351"/>
      <c r="C122" s="351"/>
      <c r="D122" s="351"/>
      <c r="E122" s="351"/>
      <c r="F122" s="351"/>
      <c r="G122" s="351"/>
      <c r="H122" s="351"/>
      <c r="I122" s="351"/>
      <c r="J122" s="351"/>
      <c r="K122" s="351"/>
      <c r="L122" s="351"/>
      <c r="M122" s="351"/>
      <c r="N122" s="351"/>
      <c r="O122" s="351"/>
      <c r="P122" s="351"/>
      <c r="Q122" s="351"/>
      <c r="R122" s="351"/>
      <c r="S122" s="351"/>
      <c r="T122" s="351"/>
      <c r="U122" s="351"/>
    </row>
    <row r="123" spans="1:21" ht="12.75" customHeight="1" x14ac:dyDescent="0.2">
      <c r="A123" s="351"/>
      <c r="B123" s="351"/>
      <c r="C123" s="351"/>
      <c r="D123" s="351"/>
      <c r="E123" s="351"/>
      <c r="F123" s="351"/>
      <c r="G123" s="351"/>
      <c r="H123" s="351"/>
      <c r="I123" s="351"/>
      <c r="J123" s="351"/>
      <c r="K123" s="351"/>
      <c r="L123" s="351"/>
      <c r="M123" s="351"/>
      <c r="N123" s="351"/>
      <c r="O123" s="351"/>
      <c r="P123" s="351"/>
      <c r="Q123" s="351"/>
      <c r="R123" s="351"/>
      <c r="S123" s="351"/>
      <c r="T123" s="351"/>
      <c r="U123" s="351"/>
    </row>
    <row r="124" spans="1:21" ht="12.75" customHeight="1" x14ac:dyDescent="0.2">
      <c r="A124" s="351"/>
      <c r="B124" s="351"/>
      <c r="C124" s="351"/>
      <c r="D124" s="351"/>
      <c r="E124" s="351"/>
      <c r="F124" s="351"/>
      <c r="G124" s="351"/>
      <c r="H124" s="351"/>
      <c r="I124" s="351"/>
      <c r="J124" s="351"/>
      <c r="K124" s="351"/>
      <c r="L124" s="351"/>
      <c r="M124" s="351"/>
      <c r="N124" s="351"/>
      <c r="O124" s="351"/>
      <c r="P124" s="351"/>
      <c r="Q124" s="351"/>
      <c r="R124" s="351"/>
      <c r="S124" s="351"/>
      <c r="T124" s="351"/>
      <c r="U124" s="351"/>
    </row>
    <row r="125" spans="1:21" ht="12.75" customHeight="1" x14ac:dyDescent="0.2">
      <c r="A125" s="351"/>
      <c r="B125" s="351"/>
      <c r="C125" s="351"/>
      <c r="D125" s="351"/>
      <c r="E125" s="351"/>
      <c r="F125" s="351"/>
      <c r="G125" s="351"/>
      <c r="H125" s="351"/>
      <c r="I125" s="351"/>
      <c r="J125" s="351"/>
      <c r="K125" s="351"/>
      <c r="L125" s="351"/>
      <c r="M125" s="351"/>
      <c r="N125" s="351"/>
      <c r="O125" s="351"/>
      <c r="P125" s="351"/>
      <c r="Q125" s="351"/>
      <c r="R125" s="351"/>
      <c r="S125" s="351"/>
      <c r="T125" s="351"/>
      <c r="U125" s="351"/>
    </row>
    <row r="126" spans="1:21" ht="12.75" customHeight="1" x14ac:dyDescent="0.2">
      <c r="A126" s="351"/>
      <c r="B126" s="351"/>
      <c r="C126" s="351"/>
      <c r="D126" s="351"/>
      <c r="E126" s="351"/>
      <c r="F126" s="351"/>
      <c r="G126" s="351"/>
      <c r="H126" s="351"/>
      <c r="I126" s="351"/>
      <c r="J126" s="351"/>
      <c r="K126" s="351"/>
      <c r="L126" s="351"/>
      <c r="M126" s="351"/>
      <c r="N126" s="351"/>
      <c r="O126" s="351"/>
      <c r="P126" s="351"/>
      <c r="Q126" s="351"/>
      <c r="R126" s="351"/>
      <c r="S126" s="351"/>
      <c r="T126" s="351"/>
      <c r="U126" s="351"/>
    </row>
    <row r="127" spans="1:21" ht="12.75" customHeight="1" x14ac:dyDescent="0.2">
      <c r="A127" s="351"/>
      <c r="B127" s="351"/>
      <c r="C127" s="351"/>
      <c r="D127" s="351"/>
      <c r="E127" s="351"/>
      <c r="F127" s="351"/>
      <c r="G127" s="351"/>
      <c r="H127" s="351"/>
      <c r="I127" s="351"/>
      <c r="J127" s="351"/>
      <c r="K127" s="351"/>
      <c r="L127" s="351"/>
      <c r="M127" s="351"/>
      <c r="N127" s="351"/>
      <c r="O127" s="351"/>
      <c r="P127" s="351"/>
      <c r="Q127" s="351"/>
      <c r="R127" s="351"/>
      <c r="S127" s="351"/>
      <c r="T127" s="351"/>
      <c r="U127" s="351"/>
    </row>
    <row r="128" spans="1:21" ht="12.75" customHeight="1" x14ac:dyDescent="0.2">
      <c r="A128" s="351"/>
      <c r="B128" s="351"/>
      <c r="C128" s="351"/>
      <c r="D128" s="351"/>
      <c r="E128" s="351"/>
      <c r="F128" s="351"/>
      <c r="G128" s="351"/>
      <c r="H128" s="351"/>
      <c r="I128" s="351"/>
      <c r="J128" s="351"/>
      <c r="K128" s="351"/>
      <c r="L128" s="351"/>
      <c r="M128" s="351"/>
      <c r="N128" s="351"/>
      <c r="O128" s="351"/>
      <c r="P128" s="351"/>
      <c r="Q128" s="351"/>
      <c r="R128" s="351"/>
      <c r="S128" s="351"/>
      <c r="T128" s="351"/>
      <c r="U128" s="351"/>
    </row>
    <row r="129" spans="1:21" ht="12.75" customHeight="1" x14ac:dyDescent="0.2">
      <c r="A129" s="351"/>
      <c r="B129" s="351"/>
      <c r="C129" s="351"/>
      <c r="D129" s="351"/>
      <c r="E129" s="351"/>
      <c r="F129" s="351"/>
      <c r="G129" s="351"/>
      <c r="H129" s="351"/>
      <c r="I129" s="351"/>
      <c r="J129" s="351"/>
      <c r="K129" s="351"/>
      <c r="L129" s="351"/>
      <c r="M129" s="351"/>
      <c r="N129" s="351"/>
      <c r="O129" s="351"/>
      <c r="P129" s="351"/>
      <c r="Q129" s="351"/>
      <c r="R129" s="351"/>
      <c r="S129" s="351"/>
      <c r="T129" s="351"/>
      <c r="U129" s="351"/>
    </row>
    <row r="130" spans="1:21" ht="12.75" customHeight="1" x14ac:dyDescent="0.2">
      <c r="A130" s="351"/>
      <c r="B130" s="351"/>
      <c r="C130" s="351"/>
      <c r="D130" s="351"/>
      <c r="E130" s="351"/>
      <c r="F130" s="351"/>
      <c r="G130" s="351"/>
      <c r="H130" s="351"/>
      <c r="I130" s="351"/>
      <c r="J130" s="351"/>
      <c r="K130" s="351"/>
      <c r="L130" s="351"/>
      <c r="M130" s="351"/>
      <c r="N130" s="351"/>
      <c r="O130" s="351"/>
      <c r="P130" s="351"/>
      <c r="Q130" s="351"/>
      <c r="R130" s="351"/>
      <c r="S130" s="351"/>
      <c r="T130" s="351"/>
      <c r="U130" s="351"/>
    </row>
    <row r="131" spans="1:21" ht="12.75" customHeight="1" x14ac:dyDescent="0.2">
      <c r="A131" s="351"/>
      <c r="B131" s="351"/>
      <c r="C131" s="351"/>
      <c r="D131" s="351"/>
      <c r="E131" s="351"/>
      <c r="F131" s="351"/>
      <c r="G131" s="351"/>
      <c r="H131" s="351"/>
      <c r="I131" s="351"/>
      <c r="J131" s="351"/>
      <c r="K131" s="351"/>
      <c r="L131" s="351"/>
      <c r="M131" s="351"/>
      <c r="N131" s="351"/>
      <c r="O131" s="351"/>
      <c r="P131" s="351"/>
      <c r="Q131" s="351"/>
      <c r="R131" s="351"/>
      <c r="S131" s="351"/>
      <c r="T131" s="351"/>
      <c r="U131" s="351"/>
    </row>
    <row r="132" spans="1:21" ht="12.75" customHeight="1" x14ac:dyDescent="0.2">
      <c r="A132" s="351"/>
      <c r="B132" s="351"/>
      <c r="C132" s="351"/>
      <c r="D132" s="351"/>
      <c r="E132" s="351"/>
      <c r="F132" s="351"/>
      <c r="G132" s="351"/>
      <c r="H132" s="351"/>
      <c r="I132" s="351"/>
      <c r="J132" s="351"/>
      <c r="K132" s="351"/>
      <c r="L132" s="351"/>
      <c r="M132" s="351"/>
      <c r="N132" s="351"/>
      <c r="O132" s="351"/>
      <c r="P132" s="351"/>
      <c r="Q132" s="351"/>
      <c r="R132" s="351"/>
      <c r="S132" s="351"/>
      <c r="T132" s="351"/>
      <c r="U132" s="351"/>
    </row>
    <row r="133" spans="1:21" ht="12.75" customHeight="1" x14ac:dyDescent="0.2">
      <c r="A133" s="351"/>
      <c r="B133" s="351"/>
      <c r="C133" s="351"/>
      <c r="D133" s="351"/>
      <c r="E133" s="351"/>
      <c r="F133" s="351"/>
      <c r="G133" s="351"/>
      <c r="H133" s="351"/>
      <c r="I133" s="351"/>
      <c r="J133" s="351"/>
      <c r="K133" s="351"/>
      <c r="L133" s="351"/>
      <c r="M133" s="351"/>
      <c r="N133" s="351"/>
      <c r="O133" s="351"/>
      <c r="P133" s="351"/>
      <c r="Q133" s="351"/>
      <c r="R133" s="351"/>
      <c r="S133" s="351"/>
      <c r="T133" s="351"/>
      <c r="U133" s="351"/>
    </row>
    <row r="134" spans="1:21" ht="12.75" customHeight="1" x14ac:dyDescent="0.2">
      <c r="A134" s="351"/>
      <c r="B134" s="351"/>
      <c r="C134" s="351"/>
      <c r="D134" s="351"/>
      <c r="E134" s="351"/>
      <c r="F134" s="351"/>
      <c r="G134" s="351"/>
      <c r="H134" s="351"/>
      <c r="I134" s="351"/>
      <c r="J134" s="351"/>
      <c r="K134" s="351"/>
      <c r="L134" s="351"/>
      <c r="M134" s="351"/>
      <c r="N134" s="351"/>
      <c r="O134" s="351"/>
      <c r="P134" s="351"/>
      <c r="Q134" s="351"/>
      <c r="R134" s="351"/>
      <c r="S134" s="351"/>
      <c r="T134" s="351"/>
      <c r="U134" s="351"/>
    </row>
    <row r="135" spans="1:21" ht="12.75" customHeight="1" x14ac:dyDescent="0.2">
      <c r="A135" s="351"/>
      <c r="B135" s="351"/>
      <c r="C135" s="351"/>
      <c r="D135" s="351"/>
      <c r="E135" s="351"/>
      <c r="F135" s="351"/>
      <c r="G135" s="351"/>
      <c r="H135" s="351"/>
      <c r="I135" s="351"/>
      <c r="J135" s="351"/>
      <c r="K135" s="351"/>
      <c r="L135" s="351"/>
      <c r="M135" s="351"/>
      <c r="N135" s="351"/>
      <c r="O135" s="351"/>
      <c r="P135" s="351"/>
      <c r="Q135" s="351"/>
      <c r="R135" s="351"/>
      <c r="S135" s="351"/>
      <c r="T135" s="351"/>
      <c r="U135" s="351"/>
    </row>
    <row r="136" spans="1:21" ht="12.75" customHeight="1" x14ac:dyDescent="0.2">
      <c r="A136" s="351"/>
      <c r="B136" s="351"/>
      <c r="C136" s="351"/>
      <c r="D136" s="351"/>
      <c r="E136" s="351"/>
      <c r="F136" s="351"/>
      <c r="G136" s="351"/>
      <c r="H136" s="351"/>
      <c r="I136" s="351"/>
      <c r="J136" s="351"/>
      <c r="K136" s="351"/>
      <c r="L136" s="351"/>
      <c r="M136" s="351"/>
      <c r="N136" s="351"/>
      <c r="O136" s="351"/>
      <c r="P136" s="351"/>
      <c r="Q136" s="351"/>
      <c r="R136" s="351"/>
      <c r="S136" s="351"/>
      <c r="T136" s="351"/>
      <c r="U136" s="351"/>
    </row>
    <row r="137" spans="1:21" ht="12.75" customHeight="1" x14ac:dyDescent="0.2">
      <c r="A137" s="351"/>
      <c r="B137" s="351"/>
      <c r="C137" s="351"/>
      <c r="D137" s="351"/>
      <c r="E137" s="351"/>
      <c r="F137" s="351"/>
      <c r="G137" s="351"/>
      <c r="H137" s="351"/>
      <c r="I137" s="351"/>
      <c r="J137" s="351"/>
      <c r="K137" s="351"/>
      <c r="L137" s="351"/>
      <c r="M137" s="351"/>
      <c r="N137" s="351"/>
      <c r="O137" s="351"/>
      <c r="P137" s="351"/>
      <c r="Q137" s="351"/>
      <c r="R137" s="351"/>
      <c r="S137" s="351"/>
      <c r="T137" s="351"/>
      <c r="U137" s="351"/>
    </row>
    <row r="138" spans="1:21" ht="12.75" customHeight="1" x14ac:dyDescent="0.2">
      <c r="A138" s="351"/>
      <c r="B138" s="351"/>
      <c r="C138" s="351"/>
      <c r="D138" s="351"/>
      <c r="E138" s="351"/>
      <c r="F138" s="351"/>
      <c r="G138" s="351"/>
      <c r="H138" s="351"/>
      <c r="I138" s="351"/>
      <c r="J138" s="351"/>
      <c r="K138" s="351"/>
      <c r="L138" s="351"/>
      <c r="M138" s="351"/>
      <c r="N138" s="351"/>
      <c r="O138" s="351"/>
      <c r="P138" s="351"/>
      <c r="Q138" s="351"/>
      <c r="R138" s="351"/>
      <c r="S138" s="351"/>
      <c r="T138" s="351"/>
      <c r="U138" s="351"/>
    </row>
    <row r="139" spans="1:21" ht="12.75" customHeight="1" x14ac:dyDescent="0.2">
      <c r="A139" s="351"/>
      <c r="B139" s="351"/>
      <c r="C139" s="351"/>
      <c r="D139" s="351"/>
      <c r="E139" s="351"/>
      <c r="F139" s="351"/>
      <c r="G139" s="351"/>
      <c r="H139" s="351"/>
      <c r="I139" s="351"/>
      <c r="J139" s="351"/>
      <c r="K139" s="351"/>
      <c r="L139" s="351"/>
      <c r="M139" s="351"/>
      <c r="N139" s="351"/>
      <c r="O139" s="351"/>
      <c r="P139" s="351"/>
      <c r="Q139" s="351"/>
      <c r="R139" s="351"/>
      <c r="S139" s="351"/>
      <c r="T139" s="351"/>
      <c r="U139" s="351"/>
    </row>
    <row r="140" spans="1:21" ht="12.75" customHeight="1" x14ac:dyDescent="0.2">
      <c r="A140" s="351"/>
      <c r="B140" s="351"/>
      <c r="C140" s="351"/>
      <c r="D140" s="351"/>
      <c r="E140" s="351"/>
      <c r="F140" s="351"/>
      <c r="G140" s="351"/>
      <c r="H140" s="351"/>
      <c r="I140" s="351"/>
      <c r="J140" s="351"/>
      <c r="K140" s="351"/>
      <c r="L140" s="351"/>
      <c r="M140" s="351"/>
      <c r="N140" s="351"/>
      <c r="O140" s="351"/>
      <c r="P140" s="351"/>
      <c r="Q140" s="351"/>
      <c r="R140" s="351"/>
      <c r="S140" s="351"/>
      <c r="T140" s="351"/>
      <c r="U140" s="351"/>
    </row>
    <row r="141" spans="1:21" ht="12.75" customHeight="1" x14ac:dyDescent="0.2">
      <c r="A141" s="351"/>
      <c r="B141" s="351"/>
      <c r="C141" s="351"/>
      <c r="D141" s="351"/>
      <c r="E141" s="351"/>
      <c r="F141" s="351"/>
      <c r="G141" s="351"/>
      <c r="H141" s="351"/>
      <c r="I141" s="351"/>
      <c r="J141" s="351"/>
      <c r="K141" s="351"/>
      <c r="L141" s="351"/>
      <c r="M141" s="351"/>
      <c r="N141" s="351"/>
      <c r="O141" s="351"/>
      <c r="P141" s="351"/>
      <c r="Q141" s="351"/>
      <c r="R141" s="351"/>
      <c r="S141" s="351"/>
      <c r="T141" s="351"/>
      <c r="U141" s="351"/>
    </row>
    <row r="142" spans="1:21" ht="12.75" customHeight="1" x14ac:dyDescent="0.2">
      <c r="A142" s="351"/>
      <c r="B142" s="351"/>
      <c r="C142" s="351"/>
      <c r="D142" s="351"/>
      <c r="E142" s="351"/>
      <c r="F142" s="351"/>
      <c r="G142" s="351"/>
      <c r="H142" s="351"/>
      <c r="I142" s="351"/>
      <c r="J142" s="351"/>
      <c r="K142" s="351"/>
      <c r="L142" s="351"/>
      <c r="M142" s="351"/>
      <c r="N142" s="351"/>
      <c r="O142" s="351"/>
      <c r="P142" s="351"/>
      <c r="Q142" s="351"/>
      <c r="R142" s="351"/>
      <c r="S142" s="351"/>
      <c r="T142" s="351"/>
      <c r="U142" s="351"/>
    </row>
    <row r="143" spans="1:21" ht="12.75" customHeight="1" x14ac:dyDescent="0.2">
      <c r="A143" s="351"/>
      <c r="B143" s="351"/>
      <c r="C143" s="351"/>
      <c r="D143" s="351"/>
      <c r="E143" s="351"/>
      <c r="F143" s="351"/>
      <c r="G143" s="351"/>
      <c r="H143" s="351"/>
      <c r="I143" s="351"/>
      <c r="J143" s="351"/>
      <c r="K143" s="351"/>
      <c r="L143" s="351"/>
      <c r="M143" s="351"/>
      <c r="N143" s="351"/>
      <c r="O143" s="351"/>
      <c r="P143" s="351"/>
      <c r="Q143" s="351"/>
      <c r="R143" s="351"/>
      <c r="S143" s="351"/>
      <c r="T143" s="351"/>
      <c r="U143" s="351"/>
    </row>
    <row r="144" spans="1:21" ht="12.75" customHeight="1" x14ac:dyDescent="0.2">
      <c r="A144" s="351"/>
      <c r="B144" s="351"/>
      <c r="C144" s="351"/>
      <c r="D144" s="351"/>
      <c r="E144" s="351"/>
      <c r="F144" s="351"/>
      <c r="G144" s="351"/>
      <c r="H144" s="351"/>
      <c r="I144" s="351"/>
      <c r="J144" s="351"/>
      <c r="K144" s="351"/>
      <c r="L144" s="351"/>
      <c r="M144" s="351"/>
      <c r="N144" s="351"/>
      <c r="O144" s="351"/>
      <c r="P144" s="351"/>
      <c r="Q144" s="351"/>
      <c r="R144" s="351"/>
      <c r="S144" s="351"/>
      <c r="T144" s="351"/>
      <c r="U144" s="351"/>
    </row>
    <row r="145" spans="1:21" ht="12.75" customHeight="1" x14ac:dyDescent="0.2">
      <c r="A145" s="351"/>
      <c r="B145" s="351"/>
      <c r="C145" s="351"/>
      <c r="D145" s="351"/>
      <c r="E145" s="351"/>
      <c r="F145" s="351"/>
      <c r="G145" s="351"/>
      <c r="H145" s="351"/>
      <c r="I145" s="351"/>
      <c r="J145" s="351"/>
      <c r="K145" s="351"/>
      <c r="L145" s="351"/>
      <c r="M145" s="351"/>
      <c r="N145" s="351"/>
      <c r="O145" s="351"/>
      <c r="P145" s="351"/>
      <c r="Q145" s="351"/>
      <c r="R145" s="351"/>
      <c r="S145" s="351"/>
      <c r="T145" s="351"/>
      <c r="U145" s="351"/>
    </row>
    <row r="146" spans="1:21" ht="12.75" customHeight="1" x14ac:dyDescent="0.2">
      <c r="A146" s="351"/>
      <c r="B146" s="351"/>
      <c r="C146" s="351"/>
      <c r="D146" s="351"/>
      <c r="E146" s="351"/>
      <c r="F146" s="351"/>
      <c r="G146" s="351"/>
      <c r="H146" s="351"/>
      <c r="I146" s="351"/>
      <c r="J146" s="351"/>
      <c r="K146" s="351"/>
      <c r="L146" s="351"/>
      <c r="M146" s="351"/>
      <c r="N146" s="351"/>
      <c r="O146" s="351"/>
      <c r="P146" s="351"/>
      <c r="Q146" s="351"/>
      <c r="R146" s="351"/>
      <c r="S146" s="351"/>
      <c r="T146" s="351"/>
      <c r="U146" s="351"/>
    </row>
    <row r="147" spans="1:21" ht="12.75" customHeight="1" x14ac:dyDescent="0.2">
      <c r="A147" s="351"/>
      <c r="B147" s="351"/>
      <c r="C147" s="351"/>
      <c r="D147" s="351"/>
      <c r="E147" s="351"/>
      <c r="F147" s="351"/>
      <c r="G147" s="351"/>
      <c r="H147" s="351"/>
      <c r="I147" s="351"/>
      <c r="J147" s="351"/>
      <c r="K147" s="351"/>
      <c r="L147" s="351"/>
      <c r="M147" s="351"/>
      <c r="N147" s="351"/>
      <c r="O147" s="351"/>
      <c r="P147" s="351"/>
      <c r="Q147" s="351"/>
      <c r="R147" s="351"/>
      <c r="S147" s="351"/>
      <c r="T147" s="351"/>
      <c r="U147" s="351"/>
    </row>
    <row r="148" spans="1:21" ht="12.75" customHeight="1" x14ac:dyDescent="0.2">
      <c r="A148" s="351"/>
      <c r="B148" s="351"/>
      <c r="C148" s="351"/>
      <c r="D148" s="351"/>
      <c r="E148" s="351"/>
      <c r="F148" s="351"/>
      <c r="G148" s="351"/>
      <c r="H148" s="351"/>
      <c r="I148" s="351"/>
      <c r="J148" s="351"/>
      <c r="K148" s="351"/>
      <c r="L148" s="351"/>
      <c r="M148" s="351"/>
      <c r="N148" s="351"/>
      <c r="O148" s="351"/>
      <c r="P148" s="351"/>
      <c r="Q148" s="351"/>
      <c r="R148" s="351"/>
      <c r="S148" s="351"/>
      <c r="T148" s="351"/>
      <c r="U148" s="351"/>
    </row>
    <row r="149" spans="1:21" ht="12.75" customHeight="1" x14ac:dyDescent="0.2">
      <c r="A149" s="351"/>
      <c r="B149" s="351"/>
      <c r="C149" s="351"/>
      <c r="D149" s="351"/>
      <c r="E149" s="351"/>
      <c r="F149" s="351"/>
      <c r="G149" s="351"/>
      <c r="H149" s="351"/>
      <c r="I149" s="351"/>
      <c r="J149" s="351"/>
      <c r="K149" s="351"/>
      <c r="L149" s="351"/>
      <c r="M149" s="351"/>
      <c r="N149" s="351"/>
      <c r="O149" s="351"/>
      <c r="P149" s="351"/>
      <c r="Q149" s="351"/>
      <c r="R149" s="351"/>
      <c r="S149" s="351"/>
      <c r="T149" s="351"/>
      <c r="U149" s="351"/>
    </row>
    <row r="150" spans="1:21" ht="12.75" customHeight="1" x14ac:dyDescent="0.2">
      <c r="A150" s="351"/>
      <c r="B150" s="351"/>
      <c r="C150" s="351"/>
      <c r="D150" s="351"/>
      <c r="E150" s="351"/>
      <c r="F150" s="351"/>
      <c r="G150" s="351"/>
      <c r="H150" s="351"/>
      <c r="I150" s="351"/>
      <c r="J150" s="351"/>
      <c r="K150" s="351"/>
      <c r="L150" s="351"/>
      <c r="M150" s="351"/>
      <c r="N150" s="351"/>
      <c r="O150" s="351"/>
      <c r="P150" s="351"/>
      <c r="Q150" s="351"/>
      <c r="R150" s="351"/>
      <c r="S150" s="351"/>
      <c r="T150" s="351"/>
      <c r="U150" s="351"/>
    </row>
    <row r="151" spans="1:21" ht="12.75" customHeight="1" x14ac:dyDescent="0.2">
      <c r="A151" s="351"/>
      <c r="B151" s="351"/>
      <c r="C151" s="351"/>
      <c r="D151" s="351"/>
      <c r="E151" s="351"/>
      <c r="F151" s="351"/>
      <c r="G151" s="351"/>
      <c r="H151" s="351"/>
      <c r="I151" s="351"/>
      <c r="J151" s="351"/>
      <c r="K151" s="351"/>
      <c r="L151" s="351"/>
      <c r="M151" s="351"/>
      <c r="N151" s="351"/>
      <c r="O151" s="351"/>
      <c r="P151" s="351"/>
      <c r="Q151" s="351"/>
      <c r="R151" s="351"/>
      <c r="S151" s="351"/>
      <c r="T151" s="351"/>
      <c r="U151" s="351"/>
    </row>
    <row r="152" spans="1:21" ht="12.75" customHeight="1" x14ac:dyDescent="0.2">
      <c r="A152" s="351"/>
      <c r="B152" s="351"/>
      <c r="C152" s="351"/>
      <c r="D152" s="351"/>
      <c r="E152" s="351"/>
      <c r="F152" s="351"/>
      <c r="G152" s="351"/>
      <c r="H152" s="351"/>
      <c r="I152" s="351"/>
      <c r="J152" s="351"/>
      <c r="K152" s="351"/>
      <c r="L152" s="351"/>
      <c r="M152" s="351"/>
      <c r="N152" s="351"/>
      <c r="O152" s="351"/>
      <c r="P152" s="351"/>
      <c r="Q152" s="351"/>
      <c r="R152" s="351"/>
      <c r="S152" s="351"/>
      <c r="T152" s="351"/>
      <c r="U152" s="351"/>
    </row>
    <row r="153" spans="1:21" ht="12.75" customHeight="1" x14ac:dyDescent="0.2">
      <c r="A153" s="351"/>
      <c r="B153" s="351"/>
      <c r="C153" s="351"/>
      <c r="D153" s="351"/>
      <c r="E153" s="351"/>
      <c r="F153" s="351"/>
      <c r="G153" s="351"/>
      <c r="H153" s="351"/>
      <c r="I153" s="351"/>
      <c r="J153" s="351"/>
      <c r="K153" s="351"/>
      <c r="L153" s="351"/>
      <c r="M153" s="351"/>
      <c r="N153" s="351"/>
      <c r="O153" s="351"/>
      <c r="P153" s="351"/>
      <c r="Q153" s="351"/>
      <c r="R153" s="351"/>
      <c r="S153" s="351"/>
      <c r="T153" s="351"/>
      <c r="U153" s="351"/>
    </row>
    <row r="154" spans="1:21" ht="12.75" customHeight="1" x14ac:dyDescent="0.2">
      <c r="A154" s="351"/>
      <c r="B154" s="351"/>
      <c r="C154" s="351"/>
      <c r="D154" s="351"/>
      <c r="E154" s="351"/>
      <c r="F154" s="351"/>
      <c r="G154" s="351"/>
      <c r="H154" s="351"/>
      <c r="I154" s="351"/>
      <c r="J154" s="351"/>
      <c r="K154" s="351"/>
      <c r="L154" s="351"/>
      <c r="M154" s="351"/>
      <c r="N154" s="351"/>
      <c r="O154" s="351"/>
      <c r="P154" s="351"/>
      <c r="Q154" s="351"/>
      <c r="R154" s="351"/>
      <c r="S154" s="351"/>
      <c r="T154" s="351"/>
      <c r="U154" s="351"/>
    </row>
    <row r="155" spans="1:21" ht="12.75" customHeight="1" x14ac:dyDescent="0.2">
      <c r="A155" s="351"/>
      <c r="B155" s="351"/>
      <c r="C155" s="351"/>
      <c r="D155" s="351"/>
      <c r="E155" s="351"/>
      <c r="F155" s="351"/>
      <c r="G155" s="351"/>
      <c r="H155" s="351"/>
      <c r="I155" s="351"/>
      <c r="J155" s="351"/>
      <c r="K155" s="351"/>
      <c r="L155" s="351"/>
      <c r="M155" s="351"/>
      <c r="N155" s="351"/>
      <c r="O155" s="351"/>
      <c r="P155" s="351"/>
      <c r="Q155" s="351"/>
      <c r="R155" s="351"/>
      <c r="S155" s="351"/>
      <c r="T155" s="351"/>
      <c r="U155" s="351"/>
    </row>
    <row r="156" spans="1:21" ht="12.75" customHeight="1" x14ac:dyDescent="0.2">
      <c r="A156" s="351"/>
      <c r="B156" s="351"/>
      <c r="C156" s="351"/>
      <c r="D156" s="351"/>
      <c r="E156" s="351"/>
      <c r="F156" s="351"/>
      <c r="G156" s="351"/>
      <c r="H156" s="351"/>
      <c r="I156" s="351"/>
      <c r="J156" s="351"/>
      <c r="K156" s="351"/>
      <c r="L156" s="351"/>
      <c r="M156" s="351"/>
      <c r="N156" s="351"/>
      <c r="O156" s="351"/>
      <c r="P156" s="351"/>
      <c r="Q156" s="351"/>
      <c r="R156" s="351"/>
      <c r="S156" s="351"/>
      <c r="T156" s="351"/>
      <c r="U156" s="351"/>
    </row>
    <row r="157" spans="1:21" ht="12.75" customHeight="1" x14ac:dyDescent="0.2">
      <c r="A157" s="351"/>
      <c r="B157" s="351"/>
      <c r="C157" s="351"/>
      <c r="D157" s="351"/>
      <c r="E157" s="351"/>
      <c r="F157" s="351"/>
      <c r="G157" s="351"/>
      <c r="H157" s="351"/>
      <c r="I157" s="351"/>
      <c r="J157" s="351"/>
      <c r="K157" s="351"/>
      <c r="L157" s="351"/>
      <c r="M157" s="351"/>
      <c r="N157" s="351"/>
      <c r="O157" s="351"/>
      <c r="P157" s="351"/>
      <c r="Q157" s="351"/>
      <c r="R157" s="351"/>
      <c r="S157" s="351"/>
      <c r="T157" s="351"/>
      <c r="U157" s="351"/>
    </row>
    <row r="158" spans="1:21" ht="12.75" customHeight="1" x14ac:dyDescent="0.2">
      <c r="A158" s="351"/>
      <c r="B158" s="351"/>
      <c r="C158" s="351"/>
      <c r="D158" s="351"/>
      <c r="E158" s="351"/>
      <c r="F158" s="351"/>
      <c r="G158" s="351"/>
      <c r="H158" s="351"/>
      <c r="I158" s="351"/>
      <c r="J158" s="351"/>
      <c r="K158" s="351"/>
      <c r="L158" s="351"/>
      <c r="M158" s="351"/>
      <c r="N158" s="351"/>
      <c r="O158" s="351"/>
      <c r="P158" s="351"/>
      <c r="Q158" s="351"/>
      <c r="R158" s="351"/>
      <c r="S158" s="351"/>
      <c r="T158" s="351"/>
      <c r="U158" s="351"/>
    </row>
    <row r="159" spans="1:21" ht="12.75" customHeight="1" x14ac:dyDescent="0.2">
      <c r="A159" s="351"/>
      <c r="B159" s="351"/>
      <c r="C159" s="351"/>
      <c r="D159" s="351"/>
      <c r="E159" s="351"/>
      <c r="F159" s="351"/>
      <c r="G159" s="351"/>
      <c r="H159" s="351"/>
      <c r="I159" s="351"/>
      <c r="J159" s="351"/>
      <c r="K159" s="351"/>
      <c r="L159" s="351"/>
      <c r="M159" s="351"/>
      <c r="N159" s="351"/>
      <c r="O159" s="351"/>
      <c r="P159" s="351"/>
      <c r="Q159" s="351"/>
      <c r="R159" s="351"/>
      <c r="S159" s="351"/>
      <c r="T159" s="351"/>
      <c r="U159" s="351"/>
    </row>
    <row r="160" spans="1:21" ht="12.75" customHeight="1" x14ac:dyDescent="0.2">
      <c r="A160" s="351"/>
      <c r="B160" s="351"/>
      <c r="C160" s="351"/>
      <c r="D160" s="351"/>
      <c r="E160" s="351"/>
      <c r="F160" s="351"/>
      <c r="G160" s="351"/>
      <c r="H160" s="351"/>
      <c r="I160" s="351"/>
      <c r="J160" s="351"/>
      <c r="K160" s="351"/>
      <c r="L160" s="351"/>
      <c r="M160" s="351"/>
      <c r="N160" s="351"/>
      <c r="O160" s="351"/>
      <c r="P160" s="351"/>
      <c r="Q160" s="351"/>
      <c r="R160" s="351"/>
      <c r="S160" s="351"/>
      <c r="T160" s="351"/>
      <c r="U160" s="351"/>
    </row>
    <row r="161" spans="1:21" ht="12.75" customHeight="1" x14ac:dyDescent="0.2">
      <c r="A161" s="351"/>
      <c r="B161" s="351"/>
      <c r="C161" s="351"/>
      <c r="D161" s="351"/>
      <c r="E161" s="351"/>
      <c r="F161" s="351"/>
      <c r="G161" s="351"/>
      <c r="H161" s="351"/>
      <c r="I161" s="351"/>
      <c r="J161" s="351"/>
      <c r="K161" s="351"/>
      <c r="L161" s="351"/>
      <c r="M161" s="351"/>
      <c r="N161" s="351"/>
      <c r="O161" s="351"/>
      <c r="P161" s="351"/>
      <c r="Q161" s="351"/>
      <c r="R161" s="351"/>
      <c r="S161" s="351"/>
      <c r="T161" s="351"/>
      <c r="U161" s="351"/>
    </row>
    <row r="162" spans="1:21" ht="12.75" customHeight="1" x14ac:dyDescent="0.2">
      <c r="A162" s="351"/>
      <c r="B162" s="351"/>
      <c r="C162" s="351"/>
      <c r="D162" s="351"/>
      <c r="E162" s="351"/>
      <c r="F162" s="351"/>
      <c r="G162" s="351"/>
      <c r="H162" s="351"/>
      <c r="I162" s="351"/>
      <c r="J162" s="351"/>
      <c r="K162" s="351"/>
      <c r="L162" s="351"/>
      <c r="M162" s="351"/>
      <c r="N162" s="351"/>
      <c r="O162" s="351"/>
      <c r="P162" s="351"/>
      <c r="Q162" s="351"/>
      <c r="R162" s="351"/>
      <c r="S162" s="351"/>
      <c r="T162" s="351"/>
      <c r="U162" s="351"/>
    </row>
    <row r="163" spans="1:21" ht="12.75" customHeight="1" x14ac:dyDescent="0.2">
      <c r="A163" s="351"/>
      <c r="B163" s="351"/>
      <c r="C163" s="351"/>
      <c r="D163" s="351"/>
      <c r="E163" s="351"/>
      <c r="F163" s="351"/>
      <c r="G163" s="351"/>
      <c r="H163" s="351"/>
      <c r="I163" s="351"/>
      <c r="J163" s="351"/>
      <c r="K163" s="351"/>
      <c r="L163" s="351"/>
      <c r="M163" s="351"/>
      <c r="N163" s="351"/>
      <c r="O163" s="351"/>
      <c r="P163" s="351"/>
      <c r="Q163" s="351"/>
      <c r="R163" s="351"/>
      <c r="S163" s="351"/>
      <c r="T163" s="351"/>
      <c r="U163" s="351"/>
    </row>
    <row r="164" spans="1:21" ht="12.75" customHeight="1" x14ac:dyDescent="0.2">
      <c r="A164" s="351"/>
      <c r="B164" s="351"/>
      <c r="C164" s="351"/>
      <c r="D164" s="351"/>
      <c r="E164" s="351"/>
      <c r="F164" s="351"/>
      <c r="G164" s="351"/>
      <c r="H164" s="351"/>
      <c r="I164" s="351"/>
      <c r="J164" s="351"/>
      <c r="K164" s="351"/>
      <c r="L164" s="351"/>
      <c r="M164" s="351"/>
      <c r="N164" s="351"/>
      <c r="O164" s="351"/>
      <c r="P164" s="351"/>
      <c r="Q164" s="351"/>
      <c r="R164" s="351"/>
      <c r="S164" s="351"/>
      <c r="T164" s="351"/>
      <c r="U164" s="351"/>
    </row>
    <row r="165" spans="1:21" ht="12.75" customHeight="1" x14ac:dyDescent="0.2">
      <c r="A165" s="351"/>
      <c r="B165" s="351"/>
      <c r="C165" s="351"/>
      <c r="D165" s="351"/>
      <c r="E165" s="351"/>
      <c r="F165" s="351"/>
      <c r="G165" s="351"/>
      <c r="H165" s="351"/>
      <c r="I165" s="351"/>
      <c r="J165" s="351"/>
      <c r="K165" s="351"/>
      <c r="L165" s="351"/>
      <c r="M165" s="351"/>
      <c r="N165" s="351"/>
      <c r="O165" s="351"/>
      <c r="P165" s="351"/>
      <c r="Q165" s="351"/>
      <c r="R165" s="351"/>
      <c r="S165" s="351"/>
      <c r="T165" s="351"/>
      <c r="U165" s="351"/>
    </row>
    <row r="166" spans="1:21" ht="12.75" customHeight="1" x14ac:dyDescent="0.2">
      <c r="A166" s="351"/>
      <c r="B166" s="351"/>
      <c r="C166" s="351"/>
      <c r="D166" s="351"/>
      <c r="E166" s="351"/>
      <c r="F166" s="351"/>
      <c r="G166" s="351"/>
      <c r="H166" s="351"/>
      <c r="I166" s="351"/>
      <c r="J166" s="351"/>
      <c r="K166" s="351"/>
      <c r="L166" s="351"/>
      <c r="M166" s="351"/>
      <c r="N166" s="351"/>
      <c r="O166" s="351"/>
      <c r="P166" s="351"/>
      <c r="Q166" s="351"/>
      <c r="R166" s="351"/>
      <c r="S166" s="351"/>
      <c r="T166" s="351"/>
      <c r="U166" s="351"/>
    </row>
    <row r="167" spans="1:21" ht="12.75" customHeight="1" x14ac:dyDescent="0.2">
      <c r="A167" s="351"/>
      <c r="B167" s="351"/>
      <c r="C167" s="351"/>
      <c r="D167" s="351"/>
      <c r="E167" s="351"/>
      <c r="F167" s="351"/>
      <c r="G167" s="351"/>
      <c r="H167" s="351"/>
      <c r="I167" s="351"/>
      <c r="J167" s="351"/>
      <c r="K167" s="351"/>
      <c r="L167" s="351"/>
      <c r="M167" s="351"/>
      <c r="N167" s="351"/>
      <c r="O167" s="351"/>
      <c r="P167" s="351"/>
      <c r="Q167" s="351"/>
      <c r="R167" s="351"/>
      <c r="S167" s="351"/>
      <c r="T167" s="351"/>
      <c r="U167" s="351"/>
    </row>
    <row r="168" spans="1:21" ht="12.75" customHeight="1" x14ac:dyDescent="0.2">
      <c r="A168" s="351"/>
      <c r="B168" s="351"/>
      <c r="C168" s="351"/>
      <c r="D168" s="351"/>
      <c r="E168" s="351"/>
      <c r="F168" s="351"/>
      <c r="G168" s="351"/>
      <c r="H168" s="351"/>
      <c r="I168" s="351"/>
      <c r="J168" s="351"/>
      <c r="K168" s="351"/>
      <c r="L168" s="351"/>
      <c r="M168" s="351"/>
      <c r="N168" s="351"/>
      <c r="O168" s="351"/>
      <c r="P168" s="351"/>
      <c r="Q168" s="351"/>
      <c r="R168" s="351"/>
      <c r="S168" s="351"/>
      <c r="T168" s="351"/>
      <c r="U168" s="351"/>
    </row>
    <row r="169" spans="1:21" ht="12.75" customHeight="1" x14ac:dyDescent="0.2">
      <c r="A169" s="351"/>
      <c r="B169" s="351"/>
      <c r="C169" s="351"/>
      <c r="D169" s="351"/>
      <c r="E169" s="351"/>
      <c r="F169" s="351"/>
      <c r="G169" s="351"/>
      <c r="H169" s="351"/>
      <c r="I169" s="351"/>
      <c r="J169" s="351"/>
      <c r="K169" s="351"/>
      <c r="L169" s="351"/>
      <c r="M169" s="351"/>
      <c r="N169" s="351"/>
      <c r="O169" s="351"/>
      <c r="P169" s="351"/>
      <c r="Q169" s="351"/>
      <c r="R169" s="351"/>
      <c r="S169" s="351"/>
      <c r="T169" s="351"/>
      <c r="U169" s="351"/>
    </row>
    <row r="170" spans="1:21" ht="12.75" customHeight="1" x14ac:dyDescent="0.2">
      <c r="A170" s="351"/>
      <c r="B170" s="351"/>
      <c r="C170" s="351"/>
      <c r="D170" s="351"/>
      <c r="E170" s="351"/>
      <c r="F170" s="351"/>
      <c r="G170" s="351"/>
      <c r="H170" s="351"/>
      <c r="I170" s="351"/>
      <c r="J170" s="351"/>
      <c r="K170" s="351"/>
      <c r="L170" s="351"/>
      <c r="M170" s="351"/>
      <c r="N170" s="351"/>
      <c r="O170" s="351"/>
      <c r="P170" s="351"/>
      <c r="Q170" s="351"/>
      <c r="R170" s="351"/>
      <c r="S170" s="351"/>
      <c r="T170" s="351"/>
      <c r="U170" s="351"/>
    </row>
    <row r="171" spans="1:21" ht="12.75" customHeight="1" x14ac:dyDescent="0.2">
      <c r="A171" s="351"/>
      <c r="B171" s="351"/>
      <c r="C171" s="351"/>
      <c r="D171" s="351"/>
      <c r="E171" s="351"/>
      <c r="F171" s="351"/>
      <c r="G171" s="351"/>
      <c r="H171" s="351"/>
      <c r="I171" s="351"/>
      <c r="J171" s="351"/>
      <c r="K171" s="351"/>
      <c r="L171" s="351"/>
      <c r="M171" s="351"/>
      <c r="N171" s="351"/>
      <c r="O171" s="351"/>
      <c r="P171" s="351"/>
      <c r="Q171" s="351"/>
      <c r="R171" s="351"/>
      <c r="S171" s="351"/>
      <c r="T171" s="351"/>
      <c r="U171" s="351"/>
    </row>
    <row r="172" spans="1:21" ht="12.75" customHeight="1" x14ac:dyDescent="0.2">
      <c r="A172" s="351"/>
      <c r="B172" s="351"/>
      <c r="C172" s="351"/>
      <c r="D172" s="351"/>
      <c r="E172" s="351"/>
      <c r="F172" s="351"/>
      <c r="G172" s="351"/>
      <c r="H172" s="351"/>
      <c r="I172" s="351"/>
      <c r="J172" s="351"/>
      <c r="K172" s="351"/>
      <c r="L172" s="351"/>
      <c r="M172" s="351"/>
      <c r="N172" s="351"/>
      <c r="O172" s="351"/>
      <c r="P172" s="351"/>
      <c r="Q172" s="351"/>
      <c r="R172" s="351"/>
      <c r="S172" s="351"/>
      <c r="T172" s="351"/>
      <c r="U172" s="351"/>
    </row>
    <row r="173" spans="1:21" ht="12.75" customHeight="1" x14ac:dyDescent="0.2">
      <c r="A173" s="351"/>
      <c r="B173" s="351"/>
      <c r="C173" s="351"/>
      <c r="D173" s="351"/>
      <c r="E173" s="351"/>
      <c r="F173" s="351"/>
      <c r="G173" s="351"/>
      <c r="H173" s="351"/>
      <c r="I173" s="351"/>
      <c r="J173" s="351"/>
      <c r="K173" s="351"/>
      <c r="L173" s="351"/>
      <c r="M173" s="351"/>
      <c r="N173" s="351"/>
      <c r="O173" s="351"/>
      <c r="P173" s="351"/>
      <c r="Q173" s="351"/>
      <c r="R173" s="351"/>
      <c r="S173" s="351"/>
      <c r="T173" s="351"/>
      <c r="U173" s="351"/>
    </row>
    <row r="174" spans="1:21" ht="12.75" customHeight="1" x14ac:dyDescent="0.2">
      <c r="A174" s="351"/>
      <c r="B174" s="351"/>
      <c r="C174" s="351"/>
      <c r="D174" s="351"/>
      <c r="E174" s="351"/>
      <c r="F174" s="351"/>
      <c r="G174" s="351"/>
      <c r="H174" s="351"/>
      <c r="I174" s="351"/>
      <c r="J174" s="351"/>
      <c r="K174" s="351"/>
      <c r="L174" s="351"/>
      <c r="M174" s="351"/>
      <c r="N174" s="351"/>
      <c r="O174" s="351"/>
      <c r="P174" s="351"/>
      <c r="Q174" s="351"/>
      <c r="R174" s="351"/>
      <c r="S174" s="351"/>
      <c r="T174" s="351"/>
      <c r="U174" s="351"/>
    </row>
    <row r="175" spans="1:21" ht="12.75" customHeight="1" x14ac:dyDescent="0.2">
      <c r="A175" s="351"/>
      <c r="B175" s="351"/>
      <c r="C175" s="351"/>
      <c r="D175" s="351"/>
      <c r="E175" s="351"/>
      <c r="F175" s="351"/>
      <c r="G175" s="351"/>
      <c r="H175" s="351"/>
      <c r="I175" s="351"/>
      <c r="J175" s="351"/>
      <c r="K175" s="351"/>
      <c r="L175" s="351"/>
      <c r="M175" s="351"/>
      <c r="N175" s="351"/>
      <c r="O175" s="351"/>
      <c r="P175" s="351"/>
      <c r="Q175" s="351"/>
      <c r="R175" s="351"/>
      <c r="S175" s="351"/>
      <c r="T175" s="351"/>
      <c r="U175" s="351"/>
    </row>
    <row r="176" spans="1:21" ht="12.75" customHeight="1" x14ac:dyDescent="0.2">
      <c r="A176" s="351"/>
      <c r="B176" s="351"/>
      <c r="C176" s="351"/>
      <c r="D176" s="351"/>
      <c r="E176" s="351"/>
      <c r="F176" s="351"/>
      <c r="G176" s="351"/>
      <c r="H176" s="351"/>
      <c r="I176" s="351"/>
      <c r="J176" s="351"/>
      <c r="K176" s="351"/>
      <c r="L176" s="351"/>
      <c r="M176" s="351"/>
      <c r="N176" s="351"/>
      <c r="O176" s="351"/>
      <c r="P176" s="351"/>
      <c r="Q176" s="351"/>
      <c r="R176" s="351"/>
      <c r="S176" s="351"/>
      <c r="T176" s="351"/>
      <c r="U176" s="351"/>
    </row>
    <row r="177" spans="1:21" ht="12.75" customHeight="1" x14ac:dyDescent="0.2">
      <c r="A177" s="351"/>
      <c r="B177" s="351"/>
      <c r="C177" s="351"/>
      <c r="D177" s="351"/>
      <c r="E177" s="351"/>
      <c r="F177" s="351"/>
      <c r="G177" s="351"/>
      <c r="H177" s="351"/>
      <c r="I177" s="351"/>
      <c r="J177" s="351"/>
      <c r="K177" s="351"/>
      <c r="L177" s="351"/>
      <c r="M177" s="351"/>
      <c r="N177" s="351"/>
      <c r="O177" s="351"/>
      <c r="P177" s="351"/>
      <c r="Q177" s="351"/>
      <c r="R177" s="351"/>
      <c r="S177" s="351"/>
      <c r="T177" s="351"/>
      <c r="U177" s="351"/>
    </row>
    <row r="178" spans="1:21" ht="12.75" customHeight="1" x14ac:dyDescent="0.2">
      <c r="A178" s="351"/>
      <c r="B178" s="351"/>
      <c r="C178" s="351"/>
      <c r="D178" s="351"/>
      <c r="E178" s="351"/>
      <c r="F178" s="351"/>
      <c r="G178" s="351"/>
      <c r="H178" s="351"/>
      <c r="I178" s="351"/>
      <c r="J178" s="351"/>
      <c r="K178" s="351"/>
      <c r="L178" s="351"/>
      <c r="M178" s="351"/>
      <c r="N178" s="351"/>
      <c r="O178" s="351"/>
      <c r="P178" s="351"/>
      <c r="Q178" s="351"/>
      <c r="R178" s="351"/>
      <c r="S178" s="351"/>
      <c r="T178" s="351"/>
      <c r="U178" s="351"/>
    </row>
    <row r="179" spans="1:21" ht="12.75" customHeight="1" x14ac:dyDescent="0.2">
      <c r="A179" s="351"/>
      <c r="B179" s="351"/>
      <c r="C179" s="351"/>
      <c r="D179" s="351"/>
      <c r="E179" s="351"/>
      <c r="F179" s="351"/>
      <c r="G179" s="351"/>
      <c r="H179" s="351"/>
      <c r="I179" s="351"/>
      <c r="J179" s="351"/>
      <c r="K179" s="351"/>
      <c r="L179" s="351"/>
      <c r="M179" s="351"/>
      <c r="N179" s="351"/>
      <c r="O179" s="351"/>
      <c r="P179" s="351"/>
      <c r="Q179" s="351"/>
      <c r="R179" s="351"/>
      <c r="S179" s="351"/>
      <c r="T179" s="351"/>
      <c r="U179" s="351"/>
    </row>
    <row r="180" spans="1:21" ht="12.75" customHeight="1" x14ac:dyDescent="0.2">
      <c r="A180" s="351"/>
      <c r="B180" s="351"/>
      <c r="C180" s="351"/>
      <c r="D180" s="351"/>
      <c r="E180" s="351"/>
      <c r="F180" s="351"/>
      <c r="G180" s="351"/>
      <c r="H180" s="351"/>
      <c r="I180" s="351"/>
      <c r="J180" s="351"/>
      <c r="K180" s="351"/>
      <c r="L180" s="351"/>
      <c r="M180" s="351"/>
      <c r="N180" s="351"/>
      <c r="O180" s="351"/>
      <c r="P180" s="351"/>
      <c r="Q180" s="351"/>
      <c r="R180" s="351"/>
      <c r="S180" s="351"/>
      <c r="T180" s="351"/>
      <c r="U180" s="351"/>
    </row>
    <row r="181" spans="1:21" ht="12.75" customHeight="1" x14ac:dyDescent="0.2">
      <c r="A181" s="351"/>
      <c r="B181" s="351"/>
      <c r="C181" s="351"/>
      <c r="D181" s="351"/>
      <c r="E181" s="351"/>
      <c r="F181" s="351"/>
      <c r="G181" s="351"/>
      <c r="H181" s="351"/>
      <c r="I181" s="351"/>
      <c r="J181" s="351"/>
      <c r="K181" s="351"/>
      <c r="L181" s="351"/>
      <c r="M181" s="351"/>
      <c r="N181" s="351"/>
      <c r="O181" s="351"/>
      <c r="P181" s="351"/>
      <c r="Q181" s="351"/>
      <c r="R181" s="351"/>
      <c r="S181" s="351"/>
      <c r="T181" s="351"/>
      <c r="U181" s="351"/>
    </row>
    <row r="182" spans="1:21" ht="12.75" customHeight="1" x14ac:dyDescent="0.2">
      <c r="A182" s="351"/>
      <c r="B182" s="351"/>
      <c r="C182" s="351"/>
      <c r="D182" s="351"/>
      <c r="E182" s="351"/>
      <c r="F182" s="351"/>
      <c r="G182" s="351"/>
      <c r="H182" s="351"/>
      <c r="I182" s="351"/>
      <c r="J182" s="351"/>
      <c r="K182" s="351"/>
      <c r="L182" s="351"/>
      <c r="M182" s="351"/>
      <c r="N182" s="351"/>
      <c r="O182" s="351"/>
      <c r="P182" s="351"/>
      <c r="Q182" s="351"/>
      <c r="R182" s="351"/>
      <c r="S182" s="351"/>
      <c r="T182" s="351"/>
      <c r="U182" s="351"/>
    </row>
    <row r="183" spans="1:21" ht="12.75" customHeight="1" x14ac:dyDescent="0.2">
      <c r="A183" s="351"/>
      <c r="B183" s="351"/>
      <c r="C183" s="351"/>
      <c r="D183" s="351"/>
      <c r="E183" s="351"/>
      <c r="F183" s="351"/>
      <c r="G183" s="351"/>
      <c r="H183" s="351"/>
      <c r="I183" s="351"/>
      <c r="J183" s="351"/>
      <c r="K183" s="351"/>
      <c r="L183" s="351"/>
      <c r="M183" s="351"/>
      <c r="N183" s="351"/>
      <c r="O183" s="351"/>
      <c r="P183" s="351"/>
      <c r="Q183" s="351"/>
      <c r="R183" s="351"/>
      <c r="S183" s="351"/>
      <c r="T183" s="351"/>
      <c r="U183" s="351"/>
    </row>
    <row r="184" spans="1:21" ht="12.75" customHeight="1" x14ac:dyDescent="0.2">
      <c r="A184" s="351"/>
      <c r="B184" s="351"/>
      <c r="C184" s="351"/>
      <c r="D184" s="351"/>
      <c r="E184" s="351"/>
      <c r="F184" s="351"/>
      <c r="G184" s="351"/>
      <c r="H184" s="351"/>
      <c r="I184" s="351"/>
      <c r="J184" s="351"/>
      <c r="K184" s="351"/>
      <c r="L184" s="351"/>
      <c r="M184" s="351"/>
      <c r="N184" s="351"/>
      <c r="O184" s="351"/>
      <c r="P184" s="351"/>
      <c r="Q184" s="351"/>
      <c r="R184" s="351"/>
      <c r="S184" s="351"/>
      <c r="T184" s="351"/>
      <c r="U184" s="351"/>
    </row>
    <row r="185" spans="1:21" ht="12.75" customHeight="1" x14ac:dyDescent="0.2">
      <c r="A185" s="351"/>
      <c r="B185" s="351"/>
      <c r="C185" s="351"/>
      <c r="D185" s="351"/>
      <c r="E185" s="351"/>
      <c r="F185" s="351"/>
      <c r="G185" s="351"/>
      <c r="H185" s="351"/>
      <c r="I185" s="351"/>
      <c r="J185" s="351"/>
      <c r="K185" s="351"/>
      <c r="L185" s="351"/>
      <c r="M185" s="351"/>
      <c r="N185" s="351"/>
      <c r="O185" s="351"/>
      <c r="P185" s="351"/>
      <c r="Q185" s="351"/>
      <c r="R185" s="351"/>
      <c r="S185" s="351"/>
      <c r="T185" s="351"/>
      <c r="U185" s="351"/>
    </row>
    <row r="186" spans="1:21" ht="12.75" customHeight="1" x14ac:dyDescent="0.2">
      <c r="A186" s="351"/>
      <c r="B186" s="351"/>
      <c r="C186" s="351"/>
      <c r="D186" s="351"/>
      <c r="E186" s="351"/>
      <c r="F186" s="351"/>
      <c r="G186" s="351"/>
      <c r="H186" s="351"/>
      <c r="I186" s="351"/>
      <c r="J186" s="351"/>
      <c r="K186" s="351"/>
      <c r="L186" s="351"/>
      <c r="M186" s="351"/>
      <c r="N186" s="351"/>
      <c r="O186" s="351"/>
      <c r="P186" s="351"/>
      <c r="Q186" s="351"/>
      <c r="R186" s="351"/>
      <c r="S186" s="351"/>
      <c r="T186" s="351"/>
      <c r="U186" s="351"/>
    </row>
    <row r="187" spans="1:21" ht="12.75" customHeight="1" x14ac:dyDescent="0.2">
      <c r="A187" s="351"/>
      <c r="B187" s="351"/>
      <c r="C187" s="351"/>
      <c r="D187" s="351"/>
      <c r="E187" s="351"/>
      <c r="F187" s="351"/>
      <c r="G187" s="351"/>
      <c r="H187" s="351"/>
      <c r="I187" s="351"/>
      <c r="J187" s="351"/>
      <c r="K187" s="351"/>
      <c r="L187" s="351"/>
      <c r="M187" s="351"/>
      <c r="N187" s="351"/>
      <c r="O187" s="351"/>
      <c r="P187" s="351"/>
      <c r="Q187" s="351"/>
      <c r="R187" s="351"/>
      <c r="S187" s="351"/>
      <c r="T187" s="351"/>
      <c r="U187" s="351"/>
    </row>
    <row r="188" spans="1:21" ht="12.75" customHeight="1" x14ac:dyDescent="0.2">
      <c r="A188" s="351"/>
      <c r="B188" s="351"/>
      <c r="C188" s="351"/>
      <c r="D188" s="351"/>
      <c r="E188" s="351"/>
      <c r="F188" s="351"/>
      <c r="G188" s="351"/>
      <c r="H188" s="351"/>
      <c r="I188" s="351"/>
      <c r="J188" s="351"/>
      <c r="K188" s="351"/>
      <c r="L188" s="351"/>
      <c r="M188" s="351"/>
      <c r="N188" s="351"/>
      <c r="O188" s="351"/>
      <c r="P188" s="351"/>
      <c r="Q188" s="351"/>
      <c r="R188" s="351"/>
      <c r="S188" s="351"/>
      <c r="T188" s="351"/>
      <c r="U188" s="351"/>
    </row>
    <row r="189" spans="1:21" ht="12.75" customHeight="1" x14ac:dyDescent="0.2">
      <c r="A189" s="351"/>
      <c r="B189" s="351"/>
      <c r="C189" s="351"/>
      <c r="D189" s="351"/>
      <c r="E189" s="351"/>
      <c r="F189" s="351"/>
      <c r="G189" s="351"/>
      <c r="H189" s="351"/>
      <c r="I189" s="351"/>
      <c r="J189" s="351"/>
      <c r="K189" s="351"/>
      <c r="L189" s="351"/>
      <c r="M189" s="351"/>
      <c r="N189" s="351"/>
      <c r="O189" s="351"/>
      <c r="P189" s="351"/>
      <c r="Q189" s="351"/>
      <c r="R189" s="351"/>
      <c r="S189" s="351"/>
      <c r="T189" s="351"/>
      <c r="U189" s="351"/>
    </row>
    <row r="190" spans="1:21" ht="12.75" customHeight="1" x14ac:dyDescent="0.2">
      <c r="A190" s="351"/>
      <c r="B190" s="351"/>
      <c r="C190" s="351"/>
      <c r="D190" s="351"/>
      <c r="E190" s="351"/>
      <c r="F190" s="351"/>
      <c r="G190" s="351"/>
      <c r="H190" s="351"/>
      <c r="I190" s="351"/>
      <c r="J190" s="351"/>
      <c r="K190" s="351"/>
      <c r="L190" s="351"/>
      <c r="M190" s="351"/>
      <c r="N190" s="351"/>
      <c r="O190" s="351"/>
      <c r="P190" s="351"/>
      <c r="Q190" s="351"/>
      <c r="R190" s="351"/>
      <c r="S190" s="351"/>
      <c r="T190" s="351"/>
      <c r="U190" s="351"/>
    </row>
    <row r="191" spans="1:21" ht="12.75" customHeight="1" x14ac:dyDescent="0.2">
      <c r="A191" s="351"/>
      <c r="B191" s="351"/>
      <c r="C191" s="351"/>
      <c r="D191" s="351"/>
      <c r="E191" s="351"/>
      <c r="F191" s="351"/>
      <c r="G191" s="351"/>
      <c r="H191" s="351"/>
      <c r="I191" s="351"/>
      <c r="J191" s="351"/>
      <c r="K191" s="351"/>
      <c r="L191" s="351"/>
      <c r="M191" s="351"/>
      <c r="N191" s="351"/>
      <c r="O191" s="351"/>
      <c r="P191" s="351"/>
      <c r="Q191" s="351"/>
      <c r="R191" s="351"/>
      <c r="S191" s="351"/>
      <c r="T191" s="351"/>
      <c r="U191" s="351"/>
    </row>
    <row r="192" spans="1:21" ht="12.75" customHeight="1" x14ac:dyDescent="0.2">
      <c r="A192" s="351"/>
      <c r="B192" s="351"/>
      <c r="C192" s="351"/>
      <c r="D192" s="351"/>
      <c r="E192" s="351"/>
      <c r="F192" s="351"/>
      <c r="G192" s="351"/>
      <c r="H192" s="351"/>
      <c r="I192" s="351"/>
      <c r="J192" s="351"/>
      <c r="K192" s="351"/>
      <c r="L192" s="351"/>
      <c r="M192" s="351"/>
      <c r="N192" s="351"/>
      <c r="O192" s="351"/>
      <c r="P192" s="351"/>
      <c r="Q192" s="351"/>
      <c r="R192" s="351"/>
      <c r="S192" s="351"/>
      <c r="T192" s="351"/>
      <c r="U192" s="351"/>
    </row>
    <row r="193" spans="1:21" ht="12.75" customHeight="1" x14ac:dyDescent="0.2">
      <c r="A193" s="351"/>
      <c r="B193" s="351"/>
      <c r="C193" s="351"/>
      <c r="D193" s="351"/>
      <c r="E193" s="351"/>
      <c r="F193" s="351"/>
      <c r="G193" s="351"/>
      <c r="H193" s="351"/>
      <c r="I193" s="351"/>
      <c r="J193" s="351"/>
      <c r="K193" s="351"/>
      <c r="L193" s="351"/>
      <c r="M193" s="351"/>
      <c r="N193" s="351"/>
      <c r="O193" s="351"/>
      <c r="P193" s="351"/>
      <c r="Q193" s="351"/>
      <c r="R193" s="351"/>
      <c r="S193" s="351"/>
      <c r="T193" s="351"/>
      <c r="U193" s="351"/>
    </row>
    <row r="194" spans="1:21" ht="12.75" customHeight="1" x14ac:dyDescent="0.2">
      <c r="A194" s="351"/>
      <c r="B194" s="351"/>
      <c r="C194" s="351"/>
      <c r="D194" s="351"/>
      <c r="E194" s="351"/>
      <c r="F194" s="351"/>
      <c r="G194" s="351"/>
      <c r="H194" s="351"/>
      <c r="I194" s="351"/>
      <c r="J194" s="351"/>
      <c r="K194" s="351"/>
      <c r="L194" s="351"/>
      <c r="M194" s="351"/>
      <c r="N194" s="351"/>
      <c r="O194" s="351"/>
      <c r="P194" s="351"/>
      <c r="Q194" s="351"/>
      <c r="R194" s="351"/>
      <c r="S194" s="351"/>
      <c r="T194" s="351"/>
      <c r="U194" s="351"/>
    </row>
    <row r="195" spans="1:21" ht="12.75" customHeight="1" x14ac:dyDescent="0.2">
      <c r="A195" s="351"/>
      <c r="B195" s="351"/>
      <c r="C195" s="351"/>
      <c r="D195" s="351"/>
      <c r="E195" s="351"/>
      <c r="F195" s="351"/>
      <c r="G195" s="351"/>
      <c r="H195" s="351"/>
      <c r="I195" s="351"/>
      <c r="J195" s="351"/>
      <c r="K195" s="351"/>
      <c r="L195" s="351"/>
      <c r="M195" s="351"/>
      <c r="N195" s="351"/>
      <c r="O195" s="351"/>
      <c r="P195" s="351"/>
      <c r="Q195" s="351"/>
      <c r="R195" s="351"/>
      <c r="S195" s="351"/>
      <c r="T195" s="351"/>
      <c r="U195" s="351"/>
    </row>
    <row r="196" spans="1:21" ht="12.75" customHeight="1" x14ac:dyDescent="0.2">
      <c r="A196" s="351"/>
      <c r="B196" s="351"/>
      <c r="C196" s="351"/>
      <c r="D196" s="351"/>
      <c r="E196" s="351"/>
      <c r="F196" s="351"/>
      <c r="G196" s="351"/>
      <c r="H196" s="351"/>
      <c r="I196" s="351"/>
      <c r="J196" s="351"/>
      <c r="K196" s="351"/>
      <c r="L196" s="351"/>
      <c r="M196" s="351"/>
      <c r="N196" s="351"/>
      <c r="O196" s="351"/>
      <c r="P196" s="351"/>
      <c r="Q196" s="351"/>
      <c r="R196" s="351"/>
      <c r="S196" s="351"/>
      <c r="T196" s="351"/>
      <c r="U196" s="351"/>
    </row>
    <row r="197" spans="1:21" ht="12.75" customHeight="1" x14ac:dyDescent="0.2">
      <c r="A197" s="351"/>
      <c r="B197" s="351"/>
      <c r="C197" s="351"/>
      <c r="D197" s="351"/>
      <c r="E197" s="351"/>
      <c r="F197" s="351"/>
      <c r="G197" s="351"/>
      <c r="H197" s="351"/>
      <c r="I197" s="351"/>
      <c r="J197" s="351"/>
      <c r="K197" s="351"/>
      <c r="L197" s="351"/>
      <c r="M197" s="351"/>
      <c r="N197" s="351"/>
      <c r="O197" s="351"/>
      <c r="P197" s="351"/>
      <c r="Q197" s="351"/>
      <c r="R197" s="351"/>
      <c r="S197" s="351"/>
      <c r="T197" s="351"/>
      <c r="U197" s="351"/>
    </row>
    <row r="198" spans="1:21" ht="12.75" customHeight="1" x14ac:dyDescent="0.2">
      <c r="A198" s="351"/>
      <c r="B198" s="351"/>
      <c r="C198" s="351"/>
      <c r="D198" s="351"/>
      <c r="E198" s="351"/>
      <c r="F198" s="351"/>
      <c r="G198" s="351"/>
      <c r="H198" s="351"/>
      <c r="I198" s="351"/>
      <c r="J198" s="351"/>
      <c r="K198" s="351"/>
      <c r="L198" s="351"/>
      <c r="M198" s="351"/>
      <c r="N198" s="351"/>
      <c r="O198" s="351"/>
      <c r="P198" s="351"/>
      <c r="Q198" s="351"/>
      <c r="R198" s="351"/>
      <c r="S198" s="351"/>
      <c r="T198" s="351"/>
      <c r="U198" s="351"/>
    </row>
    <row r="199" spans="1:21" ht="12.75" customHeight="1" x14ac:dyDescent="0.2">
      <c r="A199" s="351"/>
      <c r="B199" s="351"/>
      <c r="C199" s="351"/>
      <c r="D199" s="351"/>
      <c r="E199" s="351"/>
      <c r="F199" s="351"/>
      <c r="G199" s="351"/>
      <c r="H199" s="351"/>
      <c r="I199" s="351"/>
      <c r="J199" s="351"/>
      <c r="K199" s="351"/>
      <c r="L199" s="351"/>
      <c r="M199" s="351"/>
      <c r="N199" s="351"/>
      <c r="O199" s="351"/>
      <c r="P199" s="351"/>
      <c r="Q199" s="351"/>
      <c r="R199" s="351"/>
      <c r="S199" s="351"/>
      <c r="T199" s="351"/>
      <c r="U199" s="351"/>
    </row>
    <row r="200" spans="1:21" ht="12.75" customHeight="1" x14ac:dyDescent="0.2">
      <c r="A200" s="351"/>
      <c r="B200" s="351"/>
      <c r="C200" s="351"/>
      <c r="D200" s="351"/>
      <c r="E200" s="351"/>
      <c r="F200" s="351"/>
      <c r="G200" s="351"/>
      <c r="H200" s="351"/>
      <c r="I200" s="351"/>
      <c r="J200" s="351"/>
      <c r="K200" s="351"/>
      <c r="L200" s="351"/>
      <c r="M200" s="351"/>
      <c r="N200" s="351"/>
      <c r="O200" s="351"/>
      <c r="P200" s="351"/>
      <c r="Q200" s="351"/>
      <c r="R200" s="351"/>
      <c r="S200" s="351"/>
      <c r="T200" s="351"/>
      <c r="U200" s="351"/>
    </row>
    <row r="201" spans="1:21" ht="12.75" customHeight="1" x14ac:dyDescent="0.2">
      <c r="A201" s="351"/>
      <c r="B201" s="351"/>
      <c r="C201" s="351"/>
      <c r="D201" s="351"/>
      <c r="E201" s="351"/>
      <c r="F201" s="351"/>
      <c r="G201" s="351"/>
      <c r="H201" s="351"/>
      <c r="I201" s="351"/>
      <c r="J201" s="351"/>
      <c r="K201" s="351"/>
      <c r="L201" s="351"/>
      <c r="M201" s="351"/>
      <c r="N201" s="351"/>
      <c r="O201" s="351"/>
      <c r="P201" s="351"/>
      <c r="Q201" s="351"/>
      <c r="R201" s="351"/>
      <c r="S201" s="351"/>
      <c r="T201" s="351"/>
      <c r="U201" s="351"/>
    </row>
    <row r="202" spans="1:21" ht="12.75" customHeight="1" x14ac:dyDescent="0.2">
      <c r="A202" s="351"/>
      <c r="B202" s="351"/>
      <c r="C202" s="351"/>
      <c r="D202" s="351"/>
      <c r="E202" s="351"/>
      <c r="F202" s="351"/>
      <c r="G202" s="351"/>
      <c r="H202" s="351"/>
      <c r="I202" s="351"/>
      <c r="J202" s="351"/>
      <c r="K202" s="351"/>
      <c r="L202" s="351"/>
      <c r="M202" s="351"/>
      <c r="N202" s="351"/>
      <c r="O202" s="351"/>
      <c r="P202" s="351"/>
      <c r="Q202" s="351"/>
      <c r="R202" s="351"/>
      <c r="S202" s="351"/>
      <c r="T202" s="351"/>
      <c r="U202" s="351"/>
    </row>
    <row r="203" spans="1:21" ht="12.75" customHeight="1" x14ac:dyDescent="0.2">
      <c r="A203" s="351"/>
      <c r="B203" s="351"/>
      <c r="C203" s="351"/>
      <c r="D203" s="351"/>
      <c r="E203" s="351"/>
      <c r="F203" s="351"/>
      <c r="G203" s="351"/>
      <c r="H203" s="351"/>
      <c r="I203" s="351"/>
      <c r="J203" s="351"/>
      <c r="K203" s="351"/>
      <c r="L203" s="351"/>
      <c r="M203" s="351"/>
      <c r="N203" s="351"/>
      <c r="O203" s="351"/>
      <c r="P203" s="351"/>
      <c r="Q203" s="351"/>
      <c r="R203" s="351"/>
      <c r="S203" s="351"/>
      <c r="T203" s="351"/>
      <c r="U203" s="351"/>
    </row>
    <row r="204" spans="1:21" ht="12.75" customHeight="1" x14ac:dyDescent="0.2">
      <c r="A204" s="351"/>
      <c r="B204" s="351"/>
      <c r="C204" s="351"/>
      <c r="D204" s="351"/>
      <c r="E204" s="351"/>
      <c r="F204" s="351"/>
      <c r="G204" s="351"/>
      <c r="H204" s="351"/>
      <c r="I204" s="351"/>
      <c r="J204" s="351"/>
      <c r="K204" s="351"/>
      <c r="L204" s="351"/>
      <c r="M204" s="351"/>
      <c r="N204" s="351"/>
      <c r="O204" s="351"/>
      <c r="P204" s="351"/>
      <c r="Q204" s="351"/>
      <c r="R204" s="351"/>
      <c r="S204" s="351"/>
      <c r="T204" s="351"/>
      <c r="U204" s="351"/>
    </row>
    <row r="205" spans="1:21" ht="12.75" customHeight="1" x14ac:dyDescent="0.2">
      <c r="A205" s="351"/>
      <c r="B205" s="351"/>
      <c r="C205" s="351"/>
      <c r="D205" s="351"/>
      <c r="E205" s="351"/>
      <c r="F205" s="351"/>
      <c r="G205" s="351"/>
      <c r="H205" s="351"/>
      <c r="I205" s="351"/>
      <c r="J205" s="351"/>
      <c r="K205" s="351"/>
      <c r="L205" s="351"/>
      <c r="M205" s="351"/>
      <c r="N205" s="351"/>
      <c r="O205" s="351"/>
      <c r="P205" s="351"/>
      <c r="Q205" s="351"/>
      <c r="R205" s="351"/>
      <c r="S205" s="351"/>
      <c r="T205" s="351"/>
      <c r="U205" s="351"/>
    </row>
    <row r="206" spans="1:21" ht="12.75" customHeight="1" x14ac:dyDescent="0.2">
      <c r="A206" s="351"/>
      <c r="B206" s="351"/>
      <c r="C206" s="351"/>
      <c r="D206" s="351"/>
      <c r="E206" s="351"/>
      <c r="F206" s="351"/>
      <c r="G206" s="351"/>
      <c r="H206" s="351"/>
      <c r="I206" s="351"/>
      <c r="J206" s="351"/>
      <c r="K206" s="351"/>
      <c r="L206" s="351"/>
      <c r="M206" s="351"/>
      <c r="N206" s="351"/>
      <c r="O206" s="351"/>
      <c r="P206" s="351"/>
      <c r="Q206" s="351"/>
      <c r="R206" s="351"/>
      <c r="S206" s="351"/>
      <c r="T206" s="351"/>
      <c r="U206" s="351"/>
    </row>
    <row r="207" spans="1:21" ht="12.75" customHeight="1" x14ac:dyDescent="0.2">
      <c r="A207" s="351"/>
      <c r="B207" s="351"/>
      <c r="C207" s="351"/>
      <c r="D207" s="351"/>
      <c r="E207" s="351"/>
      <c r="F207" s="351"/>
      <c r="G207" s="351"/>
      <c r="H207" s="351"/>
      <c r="I207" s="351"/>
      <c r="J207" s="351"/>
      <c r="K207" s="351"/>
      <c r="L207" s="351"/>
      <c r="M207" s="351"/>
      <c r="N207" s="351"/>
      <c r="O207" s="351"/>
      <c r="P207" s="351"/>
      <c r="Q207" s="351"/>
      <c r="R207" s="351"/>
      <c r="S207" s="351"/>
      <c r="T207" s="351"/>
      <c r="U207" s="351"/>
    </row>
    <row r="208" spans="1:21" ht="12.75" customHeight="1" x14ac:dyDescent="0.2">
      <c r="A208" s="351"/>
      <c r="B208" s="351"/>
      <c r="C208" s="351"/>
      <c r="D208" s="351"/>
      <c r="E208" s="351"/>
      <c r="F208" s="351"/>
      <c r="G208" s="351"/>
      <c r="H208" s="351"/>
      <c r="I208" s="351"/>
      <c r="J208" s="351"/>
      <c r="K208" s="351"/>
      <c r="L208" s="351"/>
      <c r="M208" s="351"/>
      <c r="N208" s="351"/>
      <c r="O208" s="351"/>
      <c r="P208" s="351"/>
      <c r="Q208" s="351"/>
      <c r="R208" s="351"/>
      <c r="S208" s="351"/>
      <c r="T208" s="351"/>
      <c r="U208" s="351"/>
    </row>
    <row r="209" spans="1:21" ht="12.75" customHeight="1" x14ac:dyDescent="0.2">
      <c r="A209" s="351"/>
      <c r="B209" s="351"/>
      <c r="C209" s="351"/>
      <c r="D209" s="351"/>
      <c r="E209" s="351"/>
      <c r="F209" s="351"/>
      <c r="G209" s="351"/>
      <c r="H209" s="351"/>
      <c r="I209" s="351"/>
      <c r="J209" s="351"/>
      <c r="K209" s="351"/>
      <c r="L209" s="351"/>
      <c r="M209" s="351"/>
      <c r="N209" s="351"/>
      <c r="O209" s="351"/>
      <c r="P209" s="351"/>
      <c r="Q209" s="351"/>
      <c r="R209" s="351"/>
      <c r="S209" s="351"/>
      <c r="T209" s="351"/>
      <c r="U209" s="351"/>
    </row>
    <row r="210" spans="1:21" ht="12.75" customHeight="1" x14ac:dyDescent="0.2">
      <c r="A210" s="351"/>
      <c r="B210" s="351"/>
      <c r="C210" s="351"/>
      <c r="D210" s="351"/>
      <c r="E210" s="351"/>
      <c r="F210" s="351"/>
      <c r="G210" s="351"/>
      <c r="H210" s="351"/>
      <c r="I210" s="351"/>
      <c r="J210" s="351"/>
      <c r="K210" s="351"/>
      <c r="L210" s="351"/>
      <c r="M210" s="351"/>
      <c r="N210" s="351"/>
      <c r="O210" s="351"/>
      <c r="P210" s="351"/>
      <c r="Q210" s="351"/>
      <c r="R210" s="351"/>
      <c r="S210" s="351"/>
      <c r="T210" s="351"/>
      <c r="U210" s="351"/>
    </row>
    <row r="211" spans="1:21" ht="12.75" customHeight="1" x14ac:dyDescent="0.2">
      <c r="A211" s="351"/>
      <c r="B211" s="351"/>
      <c r="C211" s="351"/>
      <c r="D211" s="351"/>
      <c r="E211" s="351"/>
      <c r="F211" s="351"/>
      <c r="G211" s="351"/>
      <c r="H211" s="351"/>
      <c r="I211" s="351"/>
      <c r="J211" s="351"/>
      <c r="K211" s="351"/>
      <c r="L211" s="351"/>
      <c r="M211" s="351"/>
      <c r="N211" s="351"/>
      <c r="O211" s="351"/>
      <c r="P211" s="351"/>
      <c r="Q211" s="351"/>
      <c r="R211" s="351"/>
      <c r="S211" s="351"/>
      <c r="T211" s="351"/>
      <c r="U211" s="351"/>
    </row>
    <row r="212" spans="1:21" ht="12.75" customHeight="1" x14ac:dyDescent="0.2">
      <c r="A212" s="351"/>
      <c r="B212" s="351"/>
      <c r="C212" s="351"/>
      <c r="D212" s="351"/>
      <c r="E212" s="351"/>
      <c r="F212" s="351"/>
      <c r="G212" s="351"/>
      <c r="H212" s="351"/>
      <c r="I212" s="351"/>
      <c r="J212" s="351"/>
      <c r="K212" s="351"/>
      <c r="L212" s="351"/>
      <c r="M212" s="351"/>
      <c r="N212" s="351"/>
      <c r="O212" s="351"/>
      <c r="P212" s="351"/>
      <c r="Q212" s="351"/>
      <c r="R212" s="351"/>
      <c r="S212" s="351"/>
      <c r="T212" s="351"/>
      <c r="U212" s="351"/>
    </row>
    <row r="213" spans="1:21" ht="12.75" customHeight="1" x14ac:dyDescent="0.2">
      <c r="A213" s="351"/>
      <c r="B213" s="351"/>
      <c r="C213" s="351"/>
      <c r="D213" s="351"/>
      <c r="E213" s="351"/>
      <c r="F213" s="351"/>
      <c r="G213" s="351"/>
      <c r="H213" s="351"/>
      <c r="I213" s="351"/>
      <c r="J213" s="351"/>
      <c r="K213" s="351"/>
      <c r="L213" s="351"/>
      <c r="M213" s="351"/>
      <c r="N213" s="351"/>
      <c r="O213" s="351"/>
      <c r="P213" s="351"/>
      <c r="Q213" s="351"/>
      <c r="R213" s="351"/>
      <c r="S213" s="351"/>
      <c r="T213" s="351"/>
      <c r="U213" s="351"/>
    </row>
    <row r="214" spans="1:21" ht="12.75" customHeight="1" x14ac:dyDescent="0.2">
      <c r="A214" s="351"/>
      <c r="B214" s="351"/>
      <c r="C214" s="351"/>
      <c r="D214" s="351"/>
      <c r="E214" s="351"/>
      <c r="F214" s="351"/>
      <c r="G214" s="351"/>
      <c r="H214" s="351"/>
      <c r="I214" s="351"/>
      <c r="J214" s="351"/>
      <c r="K214" s="351"/>
      <c r="L214" s="351"/>
      <c r="M214" s="351"/>
      <c r="N214" s="351"/>
      <c r="O214" s="351"/>
      <c r="P214" s="351"/>
      <c r="Q214" s="351"/>
      <c r="R214" s="351"/>
      <c r="S214" s="351"/>
      <c r="T214" s="351"/>
      <c r="U214" s="351"/>
    </row>
    <row r="215" spans="1:21" ht="12.75" customHeight="1" x14ac:dyDescent="0.2">
      <c r="A215" s="351"/>
      <c r="B215" s="351"/>
      <c r="C215" s="351"/>
      <c r="D215" s="351"/>
      <c r="E215" s="351"/>
      <c r="F215" s="351"/>
      <c r="G215" s="351"/>
      <c r="H215" s="351"/>
      <c r="I215" s="351"/>
      <c r="J215" s="351"/>
      <c r="K215" s="351"/>
      <c r="L215" s="351"/>
      <c r="M215" s="351"/>
      <c r="N215" s="351"/>
      <c r="O215" s="351"/>
      <c r="P215" s="351"/>
      <c r="Q215" s="351"/>
      <c r="R215" s="351"/>
      <c r="S215" s="351"/>
      <c r="T215" s="351"/>
      <c r="U215" s="351"/>
    </row>
    <row r="216" spans="1:21" ht="12.75" customHeight="1" x14ac:dyDescent="0.2">
      <c r="A216" s="351"/>
      <c r="B216" s="351"/>
      <c r="C216" s="351"/>
      <c r="D216" s="351"/>
      <c r="E216" s="351"/>
      <c r="F216" s="351"/>
      <c r="G216" s="351"/>
      <c r="H216" s="351"/>
      <c r="I216" s="351"/>
      <c r="J216" s="351"/>
      <c r="K216" s="351"/>
      <c r="L216" s="351"/>
      <c r="M216" s="351"/>
      <c r="N216" s="351"/>
      <c r="O216" s="351"/>
      <c r="P216" s="351"/>
      <c r="Q216" s="351"/>
      <c r="R216" s="351"/>
      <c r="S216" s="351"/>
      <c r="T216" s="351"/>
      <c r="U216" s="351"/>
    </row>
    <row r="217" spans="1:21" ht="12.75" customHeight="1" x14ac:dyDescent="0.2">
      <c r="A217" s="351"/>
      <c r="B217" s="351"/>
      <c r="C217" s="351"/>
      <c r="D217" s="351"/>
      <c r="E217" s="351"/>
      <c r="F217" s="351"/>
      <c r="G217" s="351"/>
      <c r="H217" s="351"/>
      <c r="I217" s="351"/>
      <c r="J217" s="351"/>
      <c r="K217" s="351"/>
      <c r="L217" s="351"/>
      <c r="M217" s="351"/>
      <c r="N217" s="351"/>
      <c r="O217" s="351"/>
      <c r="P217" s="351"/>
      <c r="Q217" s="351"/>
      <c r="R217" s="351"/>
      <c r="S217" s="351"/>
      <c r="T217" s="351"/>
      <c r="U217" s="351"/>
    </row>
    <row r="218" spans="1:21" ht="12.75" customHeight="1" x14ac:dyDescent="0.2">
      <c r="A218" s="351"/>
      <c r="B218" s="351"/>
      <c r="C218" s="351"/>
      <c r="D218" s="351"/>
      <c r="E218" s="351"/>
      <c r="F218" s="351"/>
      <c r="G218" s="351"/>
      <c r="H218" s="351"/>
      <c r="I218" s="351"/>
      <c r="J218" s="351"/>
      <c r="K218" s="351"/>
      <c r="L218" s="351"/>
      <c r="M218" s="351"/>
      <c r="N218" s="351"/>
      <c r="O218" s="351"/>
      <c r="P218" s="351"/>
      <c r="Q218" s="351"/>
      <c r="R218" s="351"/>
      <c r="S218" s="351"/>
      <c r="T218" s="351"/>
      <c r="U218" s="351"/>
    </row>
    <row r="219" spans="1:21" ht="12.75" customHeight="1" x14ac:dyDescent="0.2">
      <c r="A219" s="351"/>
      <c r="B219" s="351"/>
      <c r="C219" s="351"/>
      <c r="D219" s="351"/>
      <c r="E219" s="351"/>
      <c r="F219" s="351"/>
      <c r="G219" s="351"/>
      <c r="H219" s="351"/>
      <c r="I219" s="351"/>
      <c r="J219" s="351"/>
      <c r="K219" s="351"/>
      <c r="L219" s="351"/>
      <c r="M219" s="351"/>
      <c r="N219" s="351"/>
      <c r="O219" s="351"/>
      <c r="P219" s="351"/>
      <c r="Q219" s="351"/>
      <c r="R219" s="351"/>
      <c r="S219" s="351"/>
      <c r="T219" s="351"/>
      <c r="U219" s="351"/>
    </row>
    <row r="220" spans="1:21" ht="12.75" customHeight="1" x14ac:dyDescent="0.2">
      <c r="A220" s="351"/>
      <c r="B220" s="351"/>
      <c r="C220" s="351"/>
      <c r="D220" s="351"/>
      <c r="E220" s="351"/>
      <c r="F220" s="351"/>
      <c r="G220" s="351"/>
      <c r="H220" s="351"/>
      <c r="I220" s="351"/>
      <c r="J220" s="351"/>
      <c r="K220" s="351"/>
      <c r="L220" s="351"/>
      <c r="M220" s="351"/>
      <c r="N220" s="351"/>
      <c r="O220" s="351"/>
      <c r="P220" s="351"/>
      <c r="Q220" s="351"/>
      <c r="R220" s="351"/>
      <c r="S220" s="351"/>
      <c r="T220" s="351"/>
      <c r="U220" s="351"/>
    </row>
    <row r="221" spans="1:21" ht="12.75" customHeight="1" x14ac:dyDescent="0.2">
      <c r="A221" s="351"/>
      <c r="B221" s="351"/>
      <c r="C221" s="351"/>
      <c r="D221" s="351"/>
      <c r="E221" s="351"/>
      <c r="F221" s="351"/>
      <c r="G221" s="351"/>
      <c r="H221" s="351"/>
      <c r="I221" s="351"/>
      <c r="J221" s="351"/>
      <c r="K221" s="351"/>
      <c r="L221" s="351"/>
      <c r="M221" s="351"/>
      <c r="N221" s="351"/>
      <c r="O221" s="351"/>
      <c r="P221" s="351"/>
      <c r="Q221" s="351"/>
      <c r="R221" s="351"/>
      <c r="S221" s="351"/>
      <c r="T221" s="351"/>
      <c r="U221" s="351"/>
    </row>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1"/>
  <sheetViews>
    <sheetView topLeftCell="D7" zoomScale="80" zoomScaleNormal="80" workbookViewId="0">
      <selection activeCell="I12" sqref="I12"/>
    </sheetView>
  </sheetViews>
  <sheetFormatPr baseColWidth="10" defaultColWidth="12.625" defaultRowHeight="15" customHeight="1" x14ac:dyDescent="0.2"/>
  <cols>
    <col min="1" max="1" width="21" customWidth="1"/>
    <col min="2" max="2" width="24.25" customWidth="1"/>
    <col min="3" max="3" width="43.125" customWidth="1"/>
    <col min="4" max="4" width="24.375" customWidth="1"/>
    <col min="5" max="5" width="25" customWidth="1"/>
    <col min="6" max="6" width="27.125" customWidth="1"/>
    <col min="7" max="7" width="27.25" customWidth="1"/>
    <col min="8" max="8" width="39.625" customWidth="1"/>
    <col min="9" max="9" width="54.25" customWidth="1"/>
    <col min="10" max="11" width="19" customWidth="1"/>
    <col min="12" max="12" width="20.625" customWidth="1"/>
    <col min="13" max="13" width="21.25" customWidth="1"/>
    <col min="14" max="14" width="24.375" customWidth="1"/>
    <col min="15" max="26" width="9.375" customWidth="1"/>
  </cols>
  <sheetData>
    <row r="1" spans="1:26" ht="59.2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76.5" customHeight="1" x14ac:dyDescent="0.2">
      <c r="A2" s="1"/>
      <c r="B2" s="1"/>
      <c r="C2" s="1"/>
      <c r="D2" s="1"/>
      <c r="E2" s="1"/>
      <c r="F2" s="1"/>
      <c r="G2" s="1"/>
      <c r="H2" s="1"/>
      <c r="I2" s="1"/>
      <c r="J2" s="1"/>
      <c r="K2" s="1"/>
      <c r="L2" s="1"/>
      <c r="M2" s="1"/>
      <c r="N2" s="1"/>
      <c r="O2" s="1"/>
      <c r="P2" s="1"/>
      <c r="Q2" s="1"/>
      <c r="R2" s="1"/>
      <c r="S2" s="1"/>
      <c r="T2" s="1"/>
      <c r="U2" s="1"/>
      <c r="V2" s="1"/>
      <c r="W2" s="1"/>
      <c r="X2" s="1"/>
      <c r="Y2" s="1"/>
      <c r="Z2" s="1"/>
    </row>
    <row r="3" spans="1:26" ht="24.75" customHeight="1" x14ac:dyDescent="0.2">
      <c r="A3" s="1"/>
      <c r="B3" s="1"/>
      <c r="C3" s="1"/>
      <c r="D3" s="1"/>
      <c r="E3" s="1"/>
      <c r="F3" s="1"/>
      <c r="G3" s="1"/>
      <c r="H3" s="1"/>
      <c r="I3" s="1"/>
      <c r="J3" s="1"/>
      <c r="K3" s="1"/>
      <c r="L3" s="1"/>
      <c r="M3" s="1"/>
      <c r="N3" s="1"/>
      <c r="O3" s="1"/>
      <c r="P3" s="1"/>
      <c r="Q3" s="1"/>
      <c r="R3" s="1"/>
      <c r="S3" s="1"/>
      <c r="T3" s="1"/>
      <c r="U3" s="1"/>
      <c r="V3" s="1"/>
      <c r="W3" s="1"/>
      <c r="X3" s="1"/>
      <c r="Y3" s="1"/>
      <c r="Z3" s="1"/>
    </row>
    <row r="4" spans="1:26" ht="49.5" customHeight="1" x14ac:dyDescent="0.25">
      <c r="A4" s="9"/>
      <c r="B4" s="9"/>
      <c r="C4" s="9"/>
      <c r="E4" s="388" t="s">
        <v>0</v>
      </c>
      <c r="F4" s="380"/>
      <c r="G4" s="380"/>
      <c r="H4" s="381"/>
      <c r="M4" s="3"/>
      <c r="N4" s="3"/>
    </row>
    <row r="5" spans="1:26" ht="26.25" customHeight="1" x14ac:dyDescent="0.25">
      <c r="A5" s="9"/>
      <c r="B5" s="3"/>
      <c r="C5" s="9"/>
      <c r="E5" s="389" t="s">
        <v>1</v>
      </c>
      <c r="F5" s="390"/>
      <c r="G5" s="391" t="s">
        <v>2</v>
      </c>
      <c r="H5" s="392"/>
      <c r="M5" s="3"/>
      <c r="N5" s="3"/>
    </row>
    <row r="6" spans="1:26" ht="84.75" customHeight="1" x14ac:dyDescent="0.25">
      <c r="A6" s="9"/>
      <c r="B6" s="3"/>
      <c r="C6" s="9"/>
      <c r="E6" s="393" t="s">
        <v>3</v>
      </c>
      <c r="F6" s="394"/>
      <c r="G6" s="395" t="s">
        <v>4</v>
      </c>
      <c r="H6" s="387"/>
      <c r="M6" s="3"/>
      <c r="N6" s="3"/>
    </row>
    <row r="7" spans="1:26" ht="26.25" customHeight="1" x14ac:dyDescent="0.25">
      <c r="A7" s="9"/>
      <c r="B7" s="3"/>
      <c r="C7" s="9"/>
      <c r="D7" s="3"/>
      <c r="E7" s="3"/>
      <c r="F7" s="3"/>
      <c r="G7" s="3"/>
      <c r="H7" s="3"/>
      <c r="I7" s="3"/>
      <c r="J7" s="3"/>
      <c r="K7" s="3"/>
      <c r="L7" s="3"/>
      <c r="M7" s="3"/>
      <c r="N7" s="3"/>
    </row>
    <row r="8" spans="1:26" ht="27.75" customHeight="1" x14ac:dyDescent="0.25">
      <c r="A8" s="9"/>
      <c r="B8" s="9"/>
      <c r="C8" s="9"/>
      <c r="D8" s="3"/>
      <c r="E8" s="3"/>
      <c r="F8" s="3"/>
      <c r="G8" s="3"/>
      <c r="H8" s="3"/>
      <c r="I8" s="3"/>
      <c r="J8" s="3"/>
      <c r="K8" s="3"/>
      <c r="L8" s="3"/>
      <c r="M8" s="3"/>
      <c r="N8" s="3"/>
    </row>
    <row r="9" spans="1:26" ht="27" customHeight="1" x14ac:dyDescent="0.35">
      <c r="A9" s="396" t="s">
        <v>5</v>
      </c>
      <c r="B9" s="397"/>
      <c r="C9" s="397"/>
      <c r="D9" s="397"/>
      <c r="E9" s="397"/>
      <c r="F9" s="397"/>
      <c r="G9" s="397"/>
      <c r="H9" s="397"/>
      <c r="I9" s="392"/>
      <c r="J9" s="10"/>
      <c r="K9" s="10"/>
      <c r="L9" s="10"/>
      <c r="M9" s="10"/>
      <c r="N9" s="10"/>
      <c r="O9" s="11"/>
      <c r="P9" s="11"/>
      <c r="Q9" s="11"/>
      <c r="R9" s="11"/>
      <c r="S9" s="11"/>
      <c r="T9" s="11"/>
      <c r="U9" s="11"/>
      <c r="V9" s="11"/>
      <c r="W9" s="11"/>
      <c r="X9" s="11"/>
      <c r="Y9" s="11"/>
      <c r="Z9" s="11"/>
    </row>
    <row r="10" spans="1:26" ht="27" customHeight="1" x14ac:dyDescent="0.35">
      <c r="A10" s="399" t="s">
        <v>6</v>
      </c>
      <c r="B10" s="397"/>
      <c r="C10" s="392"/>
      <c r="D10" s="398" t="s">
        <v>7</v>
      </c>
      <c r="E10" s="397"/>
      <c r="F10" s="397"/>
      <c r="G10" s="397"/>
      <c r="H10" s="397"/>
      <c r="I10" s="392"/>
      <c r="J10" s="11"/>
      <c r="K10" s="11"/>
      <c r="L10" s="11"/>
      <c r="M10" s="11"/>
      <c r="N10" s="11"/>
      <c r="O10" s="11"/>
      <c r="P10" s="11"/>
      <c r="Q10" s="11"/>
      <c r="R10" s="11"/>
      <c r="S10" s="11"/>
      <c r="T10" s="11"/>
      <c r="U10" s="11"/>
      <c r="V10" s="11"/>
      <c r="W10" s="11"/>
      <c r="X10" s="11"/>
      <c r="Y10" s="11"/>
      <c r="Z10" s="11"/>
    </row>
    <row r="11" spans="1:26" ht="57.75" customHeight="1" x14ac:dyDescent="0.2">
      <c r="A11" s="12" t="s">
        <v>8</v>
      </c>
      <c r="B11" s="12" t="s">
        <v>9</v>
      </c>
      <c r="C11" s="13" t="s">
        <v>10</v>
      </c>
      <c r="D11" s="14" t="s">
        <v>11</v>
      </c>
      <c r="E11" s="14" t="s">
        <v>12</v>
      </c>
      <c r="F11" s="14" t="s">
        <v>13</v>
      </c>
      <c r="G11" s="12" t="s">
        <v>14</v>
      </c>
      <c r="H11" s="12" t="s">
        <v>15</v>
      </c>
      <c r="I11" s="12" t="s">
        <v>16</v>
      </c>
      <c r="J11" s="15"/>
      <c r="K11" s="15"/>
      <c r="L11" s="15"/>
      <c r="M11" s="15"/>
      <c r="N11" s="15"/>
      <c r="O11" s="15"/>
      <c r="P11" s="15"/>
      <c r="Q11" s="15"/>
      <c r="R11" s="15"/>
      <c r="S11" s="15"/>
      <c r="T11" s="15"/>
      <c r="U11" s="15"/>
      <c r="V11" s="15"/>
      <c r="W11" s="15"/>
      <c r="X11" s="15"/>
      <c r="Y11" s="15"/>
      <c r="Z11" s="15"/>
    </row>
    <row r="12" spans="1:26" ht="303.75" customHeight="1" x14ac:dyDescent="0.2">
      <c r="A12" s="16" t="s">
        <v>617</v>
      </c>
      <c r="B12" s="16" t="s">
        <v>40</v>
      </c>
      <c r="C12" s="17" t="s">
        <v>19</v>
      </c>
      <c r="D12" s="18" t="s">
        <v>618</v>
      </c>
      <c r="E12" s="19" t="s">
        <v>619</v>
      </c>
      <c r="F12" s="19" t="s">
        <v>620</v>
      </c>
      <c r="G12" s="361" t="s">
        <v>621</v>
      </c>
      <c r="H12" s="376" t="s">
        <v>622</v>
      </c>
      <c r="I12" s="362" t="s">
        <v>623</v>
      </c>
      <c r="J12" s="360"/>
    </row>
    <row r="13" spans="1:26" ht="240.75" customHeight="1" x14ac:dyDescent="0.25">
      <c r="A13" s="21"/>
      <c r="B13" s="21"/>
      <c r="C13" s="22"/>
      <c r="D13" s="23"/>
      <c r="E13" s="23"/>
      <c r="F13" s="23"/>
      <c r="G13" s="23"/>
      <c r="H13" s="20"/>
      <c r="I13" s="20"/>
      <c r="J13" s="3"/>
      <c r="K13" s="3"/>
      <c r="L13" s="3"/>
      <c r="M13" s="3"/>
      <c r="N13" s="3"/>
      <c r="O13" s="3"/>
      <c r="P13" s="3"/>
      <c r="Q13" s="3"/>
      <c r="R13" s="3"/>
      <c r="S13" s="3"/>
      <c r="T13" s="3"/>
      <c r="U13" s="3"/>
      <c r="V13" s="3"/>
      <c r="W13" s="3"/>
      <c r="X13" s="3"/>
      <c r="Y13" s="3"/>
      <c r="Z13" s="3"/>
    </row>
    <row r="14" spans="1:26" ht="43.5" customHeight="1" x14ac:dyDescent="0.2">
      <c r="A14" s="9"/>
      <c r="B14" s="9"/>
      <c r="C14" s="9"/>
      <c r="I14" s="20"/>
    </row>
    <row r="15" spans="1:26" ht="36.75" customHeight="1" x14ac:dyDescent="0.2">
      <c r="A15" s="400" t="s">
        <v>20</v>
      </c>
      <c r="B15" s="383"/>
      <c r="C15" s="9"/>
      <c r="D15" s="401" t="s">
        <v>21</v>
      </c>
      <c r="E15" s="402"/>
      <c r="F15" s="402"/>
      <c r="G15" s="402"/>
      <c r="H15" s="402"/>
      <c r="I15" s="24"/>
    </row>
    <row r="16" spans="1:26" ht="43.5" customHeight="1" x14ac:dyDescent="0.25">
      <c r="A16" s="9"/>
      <c r="B16" s="9"/>
      <c r="C16" s="9"/>
      <c r="D16" s="403" t="s">
        <v>21</v>
      </c>
      <c r="E16" s="404"/>
      <c r="F16" s="403" t="s">
        <v>22</v>
      </c>
      <c r="G16" s="404"/>
      <c r="H16" s="25" t="s">
        <v>23</v>
      </c>
    </row>
    <row r="17" spans="1:8" ht="34.5" customHeight="1" x14ac:dyDescent="0.25">
      <c r="A17" s="9"/>
      <c r="B17" s="9"/>
      <c r="C17" s="9"/>
      <c r="D17" s="405"/>
      <c r="E17" s="404"/>
      <c r="F17" s="405" t="s">
        <v>24</v>
      </c>
      <c r="G17" s="404"/>
      <c r="H17" s="26"/>
    </row>
    <row r="18" spans="1:8" ht="57" customHeight="1" x14ac:dyDescent="0.25">
      <c r="A18" s="9"/>
      <c r="B18" s="9"/>
      <c r="C18" s="9"/>
      <c r="D18" s="406"/>
      <c r="E18" s="404"/>
      <c r="F18" s="405" t="s">
        <v>25</v>
      </c>
      <c r="G18" s="404"/>
      <c r="H18" s="26"/>
    </row>
    <row r="19" spans="1:8" ht="39.75" customHeight="1" x14ac:dyDescent="0.25">
      <c r="A19" s="9"/>
      <c r="B19" s="9"/>
      <c r="C19" s="9"/>
      <c r="D19" s="406"/>
      <c r="E19" s="404"/>
      <c r="F19" s="405" t="s">
        <v>26</v>
      </c>
      <c r="G19" s="404"/>
      <c r="H19" s="26"/>
    </row>
    <row r="20" spans="1:8" ht="63.75" customHeight="1" x14ac:dyDescent="0.25">
      <c r="A20" s="9"/>
      <c r="B20" s="9"/>
      <c r="C20" s="9"/>
      <c r="D20" s="406"/>
      <c r="E20" s="404"/>
      <c r="F20" s="405" t="s">
        <v>27</v>
      </c>
      <c r="G20" s="404"/>
      <c r="H20" s="26"/>
    </row>
    <row r="21" spans="1:8" ht="28.5" customHeight="1" x14ac:dyDescent="0.25">
      <c r="A21" s="9"/>
      <c r="B21" s="9"/>
      <c r="C21" s="9"/>
      <c r="D21" s="403" t="s">
        <v>21</v>
      </c>
      <c r="E21" s="404"/>
      <c r="F21" s="403" t="s">
        <v>22</v>
      </c>
      <c r="G21" s="404"/>
      <c r="H21" s="25" t="s">
        <v>23</v>
      </c>
    </row>
    <row r="22" spans="1:8" ht="48.75" customHeight="1" x14ac:dyDescent="0.25">
      <c r="A22" s="9"/>
      <c r="B22" s="9"/>
      <c r="C22" s="9"/>
      <c r="D22" s="407"/>
      <c r="E22" s="404"/>
      <c r="F22" s="409" t="s">
        <v>28</v>
      </c>
      <c r="G22" s="404"/>
      <c r="H22" s="26"/>
    </row>
    <row r="23" spans="1:8" ht="26.25" customHeight="1" x14ac:dyDescent="0.25">
      <c r="A23" s="9"/>
      <c r="B23" s="9"/>
      <c r="C23" s="9"/>
      <c r="D23" s="407"/>
      <c r="E23" s="404"/>
      <c r="F23" s="407" t="s">
        <v>29</v>
      </c>
      <c r="G23" s="404"/>
      <c r="H23" s="26"/>
    </row>
    <row r="24" spans="1:8" ht="51.75" customHeight="1" x14ac:dyDescent="0.25">
      <c r="A24" s="9"/>
      <c r="B24" s="9"/>
      <c r="C24" s="9"/>
      <c r="D24" s="407"/>
      <c r="E24" s="404"/>
      <c r="F24" s="409" t="s">
        <v>30</v>
      </c>
      <c r="G24" s="404"/>
      <c r="H24" s="26"/>
    </row>
    <row r="25" spans="1:8" ht="43.5" customHeight="1" x14ac:dyDescent="0.25">
      <c r="A25" s="9"/>
      <c r="B25" s="9"/>
      <c r="C25" s="9"/>
      <c r="D25" s="407"/>
      <c r="E25" s="404"/>
      <c r="F25" s="410" t="s">
        <v>31</v>
      </c>
      <c r="G25" s="404"/>
      <c r="H25" s="26"/>
    </row>
    <row r="26" spans="1:8" ht="30" customHeight="1" x14ac:dyDescent="0.25">
      <c r="A26" s="9"/>
      <c r="B26" s="9"/>
      <c r="C26" s="9"/>
      <c r="D26" s="403"/>
      <c r="E26" s="404"/>
      <c r="F26" s="405" t="s">
        <v>32</v>
      </c>
      <c r="G26" s="404"/>
      <c r="H26" s="25"/>
    </row>
    <row r="27" spans="1:8" ht="15.75" customHeight="1" x14ac:dyDescent="0.25">
      <c r="A27" s="9"/>
      <c r="B27" s="9"/>
      <c r="C27" s="9"/>
      <c r="D27" s="407"/>
      <c r="E27" s="404"/>
      <c r="F27" s="407"/>
      <c r="G27" s="404"/>
      <c r="H27" s="26"/>
    </row>
    <row r="28" spans="1:8" ht="15.75" customHeight="1" x14ac:dyDescent="0.25">
      <c r="A28" s="9"/>
      <c r="B28" s="9"/>
      <c r="C28" s="9"/>
      <c r="D28" s="407"/>
      <c r="E28" s="404"/>
      <c r="F28" s="407"/>
      <c r="G28" s="404"/>
      <c r="H28" s="26"/>
    </row>
    <row r="29" spans="1:8" ht="15.75" customHeight="1" x14ac:dyDescent="0.25">
      <c r="A29" s="9"/>
      <c r="B29" s="9"/>
      <c r="C29" s="9"/>
      <c r="D29" s="407"/>
      <c r="E29" s="404"/>
      <c r="F29" s="407"/>
      <c r="G29" s="404"/>
      <c r="H29" s="26"/>
    </row>
    <row r="30" spans="1:8" ht="15.75" customHeight="1" x14ac:dyDescent="0.25">
      <c r="A30" s="9"/>
      <c r="B30" s="9"/>
      <c r="C30" s="9"/>
      <c r="D30" s="407"/>
      <c r="E30" s="404"/>
      <c r="F30" s="407"/>
      <c r="G30" s="404"/>
      <c r="H30" s="26"/>
    </row>
    <row r="31" spans="1:8" ht="15.75" customHeight="1" x14ac:dyDescent="0.2">
      <c r="A31" s="9"/>
      <c r="B31" s="9"/>
      <c r="C31" s="9"/>
    </row>
    <row r="32" spans="1:8" ht="15.75" customHeight="1" x14ac:dyDescent="0.2">
      <c r="A32" s="9"/>
      <c r="B32" s="9"/>
      <c r="C32" s="9"/>
    </row>
    <row r="33" spans="1:3" ht="15.75" customHeight="1" x14ac:dyDescent="0.2">
      <c r="A33" s="9"/>
      <c r="B33" s="9"/>
      <c r="C33" s="9"/>
    </row>
    <row r="34" spans="1:3" ht="15.75" customHeight="1" x14ac:dyDescent="0.2">
      <c r="A34" s="9"/>
      <c r="B34" s="9"/>
      <c r="C34" s="9"/>
    </row>
    <row r="35" spans="1:3" ht="15.75" customHeight="1" x14ac:dyDescent="0.2">
      <c r="A35" s="9"/>
      <c r="B35" s="9"/>
      <c r="C35" s="9"/>
    </row>
    <row r="36" spans="1:3" ht="15.75" customHeight="1" x14ac:dyDescent="0.2">
      <c r="A36" s="9"/>
      <c r="B36" s="9"/>
      <c r="C36" s="9"/>
    </row>
    <row r="37" spans="1:3" ht="15.75" customHeight="1" x14ac:dyDescent="0.2">
      <c r="A37" s="9"/>
      <c r="B37" s="9"/>
      <c r="C37" s="9"/>
    </row>
    <row r="38" spans="1:3" ht="15.75" customHeight="1" x14ac:dyDescent="0.2">
      <c r="A38" s="9"/>
      <c r="B38" s="9"/>
      <c r="C38" s="9"/>
    </row>
    <row r="39" spans="1:3" ht="15.75" customHeight="1" x14ac:dyDescent="0.2">
      <c r="A39" s="9"/>
      <c r="B39" s="9"/>
      <c r="C39" s="9"/>
    </row>
    <row r="40" spans="1:3" ht="15.75" customHeight="1" x14ac:dyDescent="0.2">
      <c r="A40" s="9"/>
      <c r="B40" s="9"/>
      <c r="C40" s="9"/>
    </row>
    <row r="41" spans="1:3" ht="15.75" customHeight="1" x14ac:dyDescent="0.2">
      <c r="A41" s="9"/>
      <c r="B41" s="9"/>
      <c r="C41" s="9"/>
    </row>
    <row r="42" spans="1:3" ht="15.75" customHeight="1" x14ac:dyDescent="0.2">
      <c r="A42" s="9"/>
      <c r="B42" s="9"/>
      <c r="C42" s="9"/>
    </row>
    <row r="43" spans="1:3" ht="15.75" customHeight="1" x14ac:dyDescent="0.2">
      <c r="A43" s="9"/>
      <c r="B43" s="9"/>
      <c r="C43" s="9"/>
    </row>
    <row r="44" spans="1:3" ht="15.75" customHeight="1" x14ac:dyDescent="0.2">
      <c r="A44" s="9"/>
      <c r="B44" s="9"/>
      <c r="C44" s="9"/>
    </row>
    <row r="45" spans="1:3" ht="15.75" customHeight="1" x14ac:dyDescent="0.2">
      <c r="A45" s="9"/>
      <c r="B45" s="9"/>
      <c r="C45" s="9"/>
    </row>
    <row r="46" spans="1:3" ht="15.75" customHeight="1" x14ac:dyDescent="0.2">
      <c r="A46" s="9"/>
      <c r="B46" s="9"/>
      <c r="C46" s="9"/>
    </row>
    <row r="47" spans="1:3" ht="15.75" customHeight="1" x14ac:dyDescent="0.2">
      <c r="A47" s="9"/>
      <c r="B47" s="9"/>
      <c r="C47" s="9"/>
    </row>
    <row r="48" spans="1:3" ht="15.75" customHeight="1" x14ac:dyDescent="0.2">
      <c r="A48" s="9"/>
      <c r="B48" s="9"/>
      <c r="C48" s="9"/>
    </row>
    <row r="49" spans="1:3" ht="15.75" customHeight="1" x14ac:dyDescent="0.2">
      <c r="A49" s="9"/>
      <c r="B49" s="9"/>
      <c r="C49" s="9"/>
    </row>
    <row r="50" spans="1:3" ht="15.75" customHeight="1" x14ac:dyDescent="0.2">
      <c r="A50" s="9"/>
      <c r="B50" s="9"/>
      <c r="C50" s="9"/>
    </row>
    <row r="51" spans="1:3" ht="15.75" customHeight="1" x14ac:dyDescent="0.2">
      <c r="A51" s="9"/>
      <c r="B51" s="9"/>
      <c r="C51" s="9"/>
    </row>
    <row r="52" spans="1:3" ht="15.75" customHeight="1" x14ac:dyDescent="0.2">
      <c r="A52" s="9"/>
      <c r="B52" s="9"/>
      <c r="C52" s="9"/>
    </row>
    <row r="53" spans="1:3" ht="15.75" customHeight="1" x14ac:dyDescent="0.2">
      <c r="A53" s="9"/>
      <c r="B53" s="9"/>
      <c r="C53" s="9"/>
    </row>
    <row r="54" spans="1:3" ht="15.75" customHeight="1" x14ac:dyDescent="0.2">
      <c r="A54" s="9"/>
      <c r="B54" s="9"/>
      <c r="C54" s="9"/>
    </row>
    <row r="55" spans="1:3" ht="15.75" customHeight="1" x14ac:dyDescent="0.2">
      <c r="A55" s="9"/>
      <c r="B55" s="9"/>
      <c r="C55" s="9"/>
    </row>
    <row r="56" spans="1:3" ht="15.75" customHeight="1" x14ac:dyDescent="0.2">
      <c r="A56" s="9"/>
      <c r="B56" s="9"/>
      <c r="C56" s="9"/>
    </row>
    <row r="57" spans="1:3" ht="15.75" customHeight="1" x14ac:dyDescent="0.2">
      <c r="A57" s="9"/>
      <c r="B57" s="9"/>
      <c r="C57" s="9"/>
    </row>
    <row r="58" spans="1:3" ht="15.75" customHeight="1" x14ac:dyDescent="0.2">
      <c r="A58" s="9"/>
      <c r="B58" s="9"/>
      <c r="C58" s="9"/>
    </row>
    <row r="59" spans="1:3" ht="15.75" customHeight="1" x14ac:dyDescent="0.2">
      <c r="A59" s="9"/>
      <c r="B59" s="9"/>
      <c r="C59" s="9"/>
    </row>
    <row r="60" spans="1:3" ht="15.75" customHeight="1" x14ac:dyDescent="0.2">
      <c r="A60" s="9"/>
      <c r="B60" s="9"/>
      <c r="C60" s="9"/>
    </row>
    <row r="61" spans="1:3" ht="15.75" customHeight="1" x14ac:dyDescent="0.2">
      <c r="A61" s="9"/>
      <c r="B61" s="9"/>
      <c r="C61" s="9"/>
    </row>
    <row r="62" spans="1:3" ht="15.75" customHeight="1" x14ac:dyDescent="0.2">
      <c r="A62" s="9"/>
      <c r="B62" s="9"/>
      <c r="C62" s="9"/>
    </row>
    <row r="63" spans="1:3" ht="15.75" customHeight="1" x14ac:dyDescent="0.2">
      <c r="A63" s="9"/>
      <c r="B63" s="9"/>
      <c r="C63" s="9"/>
    </row>
    <row r="64" spans="1:3" ht="15.75" customHeight="1" x14ac:dyDescent="0.2">
      <c r="A64" s="9"/>
      <c r="B64" s="9"/>
      <c r="C64" s="9"/>
    </row>
    <row r="65" spans="1:3" ht="15.75" customHeight="1" x14ac:dyDescent="0.2">
      <c r="A65" s="9"/>
      <c r="B65" s="9"/>
      <c r="C65" s="9"/>
    </row>
    <row r="66" spans="1:3" ht="15.75" customHeight="1" x14ac:dyDescent="0.2">
      <c r="A66" s="9"/>
      <c r="B66" s="9"/>
      <c r="C66" s="9"/>
    </row>
    <row r="67" spans="1:3" ht="15.75" customHeight="1" x14ac:dyDescent="0.2">
      <c r="A67" s="9"/>
      <c r="B67" s="9"/>
      <c r="C67" s="9"/>
    </row>
    <row r="68" spans="1:3" ht="15.75" customHeight="1" x14ac:dyDescent="0.2">
      <c r="A68" s="9"/>
      <c r="B68" s="9"/>
      <c r="C68" s="9"/>
    </row>
    <row r="69" spans="1:3" ht="15.75" customHeight="1" x14ac:dyDescent="0.2">
      <c r="A69" s="9"/>
      <c r="B69" s="9"/>
      <c r="C69" s="9"/>
    </row>
    <row r="70" spans="1:3" ht="15.75" customHeight="1" x14ac:dyDescent="0.2">
      <c r="A70" s="9"/>
      <c r="B70" s="9"/>
      <c r="C70" s="9"/>
    </row>
    <row r="71" spans="1:3" ht="15.75" customHeight="1" x14ac:dyDescent="0.2">
      <c r="A71" s="9"/>
      <c r="B71" s="9"/>
      <c r="C71" s="9"/>
    </row>
    <row r="72" spans="1:3" ht="15.75" customHeight="1" x14ac:dyDescent="0.2">
      <c r="A72" s="9"/>
      <c r="B72" s="9"/>
      <c r="C72" s="9"/>
    </row>
    <row r="73" spans="1:3" ht="15.75" customHeight="1" x14ac:dyDescent="0.2">
      <c r="A73" s="9"/>
      <c r="B73" s="9"/>
      <c r="C73" s="9"/>
    </row>
    <row r="74" spans="1:3" ht="15.75" customHeight="1" x14ac:dyDescent="0.2">
      <c r="A74" s="9"/>
      <c r="B74" s="9"/>
      <c r="C74" s="9"/>
    </row>
    <row r="75" spans="1:3" ht="15.75" customHeight="1" x14ac:dyDescent="0.2">
      <c r="A75" s="9"/>
      <c r="B75" s="9"/>
      <c r="C75" s="9"/>
    </row>
    <row r="76" spans="1:3" ht="15.75" customHeight="1" x14ac:dyDescent="0.2">
      <c r="A76" s="9"/>
      <c r="B76" s="9"/>
      <c r="C76" s="9"/>
    </row>
    <row r="77" spans="1:3" ht="15.75" customHeight="1" x14ac:dyDescent="0.2">
      <c r="A77" s="9"/>
      <c r="B77" s="9"/>
      <c r="C77" s="9"/>
    </row>
    <row r="78" spans="1:3" ht="15.75" customHeight="1" x14ac:dyDescent="0.2">
      <c r="A78" s="9"/>
      <c r="B78" s="9"/>
      <c r="C78" s="9"/>
    </row>
    <row r="79" spans="1:3" ht="15.75" customHeight="1" x14ac:dyDescent="0.2">
      <c r="A79" s="9"/>
      <c r="B79" s="9"/>
      <c r="C79" s="9"/>
    </row>
    <row r="80" spans="1:3" ht="15.75" customHeight="1" x14ac:dyDescent="0.2">
      <c r="A80" s="9"/>
      <c r="B80" s="9"/>
      <c r="C80" s="9"/>
    </row>
    <row r="81" spans="1:3" ht="15.75" customHeight="1" x14ac:dyDescent="0.2">
      <c r="A81" s="9"/>
      <c r="B81" s="9"/>
      <c r="C81" s="9"/>
    </row>
    <row r="82" spans="1:3" ht="15.75" customHeight="1" x14ac:dyDescent="0.2">
      <c r="A82" s="9"/>
      <c r="B82" s="9"/>
      <c r="C82" s="9"/>
    </row>
    <row r="83" spans="1:3" ht="15.75" customHeight="1" x14ac:dyDescent="0.2">
      <c r="A83" s="9"/>
      <c r="B83" s="9"/>
      <c r="C83" s="9"/>
    </row>
    <row r="84" spans="1:3" ht="15.75" customHeight="1" x14ac:dyDescent="0.2">
      <c r="A84" s="9"/>
      <c r="B84" s="9"/>
      <c r="C84" s="9"/>
    </row>
    <row r="85" spans="1:3" ht="15.75" customHeight="1" x14ac:dyDescent="0.2">
      <c r="A85" s="9"/>
      <c r="B85" s="9"/>
      <c r="C85" s="9"/>
    </row>
    <row r="86" spans="1:3" ht="15.75" customHeight="1" x14ac:dyDescent="0.2">
      <c r="A86" s="9"/>
      <c r="B86" s="9"/>
      <c r="C86" s="9"/>
    </row>
    <row r="87" spans="1:3" ht="15.75" customHeight="1" x14ac:dyDescent="0.2">
      <c r="A87" s="9"/>
      <c r="B87" s="9"/>
      <c r="C87" s="9"/>
    </row>
    <row r="88" spans="1:3" ht="15.75" customHeight="1" x14ac:dyDescent="0.2">
      <c r="A88" s="9"/>
      <c r="B88" s="9"/>
      <c r="C88" s="9"/>
    </row>
    <row r="89" spans="1:3" ht="15.75" customHeight="1" x14ac:dyDescent="0.2">
      <c r="A89" s="9"/>
      <c r="B89" s="9"/>
      <c r="C89" s="9"/>
    </row>
    <row r="90" spans="1:3" ht="15.75" customHeight="1" x14ac:dyDescent="0.2">
      <c r="A90" s="9"/>
      <c r="B90" s="9"/>
      <c r="C90" s="9"/>
    </row>
    <row r="91" spans="1:3" ht="15.75" customHeight="1" x14ac:dyDescent="0.2">
      <c r="A91" s="9"/>
      <c r="B91" s="9"/>
      <c r="C91" s="9"/>
    </row>
    <row r="92" spans="1:3" ht="15.75" customHeight="1" x14ac:dyDescent="0.2">
      <c r="A92" s="9"/>
      <c r="B92" s="9"/>
      <c r="C92" s="9"/>
    </row>
    <row r="93" spans="1:3" ht="15.75" customHeight="1" x14ac:dyDescent="0.2">
      <c r="A93" s="9"/>
      <c r="B93" s="9"/>
      <c r="C93" s="9"/>
    </row>
    <row r="94" spans="1:3" ht="15.75" customHeight="1" x14ac:dyDescent="0.2">
      <c r="A94" s="9"/>
      <c r="B94" s="9"/>
      <c r="C94" s="9"/>
    </row>
    <row r="95" spans="1:3" ht="15.75" customHeight="1" x14ac:dyDescent="0.2">
      <c r="A95" s="9"/>
      <c r="B95" s="9"/>
      <c r="C95" s="9"/>
    </row>
    <row r="96" spans="1:3" ht="15.75" customHeight="1" x14ac:dyDescent="0.2">
      <c r="A96" s="9"/>
      <c r="B96" s="9"/>
      <c r="C96" s="9"/>
    </row>
    <row r="97" spans="1:3" ht="15.75" customHeight="1" x14ac:dyDescent="0.2">
      <c r="A97" s="9"/>
      <c r="B97" s="9"/>
      <c r="C97" s="9"/>
    </row>
    <row r="98" spans="1:3" ht="15.75" customHeight="1" x14ac:dyDescent="0.2">
      <c r="A98" s="9"/>
      <c r="B98" s="9"/>
      <c r="C98" s="9"/>
    </row>
    <row r="99" spans="1:3" ht="15.75" customHeight="1" x14ac:dyDescent="0.2">
      <c r="A99" s="9"/>
      <c r="B99" s="9"/>
      <c r="C99" s="9"/>
    </row>
    <row r="100" spans="1:3" ht="15.75" customHeight="1" x14ac:dyDescent="0.2">
      <c r="A100" s="9"/>
      <c r="B100" s="9"/>
      <c r="C100" s="9"/>
    </row>
    <row r="101" spans="1:3" ht="15.75" customHeight="1" x14ac:dyDescent="0.2">
      <c r="A101" s="9"/>
      <c r="B101" s="9"/>
      <c r="C101" s="9"/>
    </row>
    <row r="102" spans="1:3" ht="15.75" customHeight="1" x14ac:dyDescent="0.2">
      <c r="A102" s="9"/>
      <c r="B102" s="9"/>
      <c r="C102" s="9"/>
    </row>
    <row r="103" spans="1:3" ht="15.75" customHeight="1" x14ac:dyDescent="0.2">
      <c r="A103" s="9"/>
      <c r="B103" s="9"/>
      <c r="C103" s="9"/>
    </row>
    <row r="104" spans="1:3" ht="15.75" customHeight="1" x14ac:dyDescent="0.2">
      <c r="A104" s="408" t="s">
        <v>33</v>
      </c>
      <c r="B104" s="383"/>
      <c r="C104" s="383"/>
    </row>
    <row r="105" spans="1:3" ht="15.75" customHeight="1" x14ac:dyDescent="0.2">
      <c r="A105" s="9"/>
      <c r="B105" s="9"/>
      <c r="C105" s="9"/>
    </row>
    <row r="106" spans="1:3" ht="15.75" customHeight="1" x14ac:dyDescent="0.2">
      <c r="A106" s="9" t="s">
        <v>34</v>
      </c>
      <c r="B106" s="9" t="s">
        <v>9</v>
      </c>
      <c r="C106" s="9" t="s">
        <v>35</v>
      </c>
    </row>
    <row r="107" spans="1:3" ht="15.75" customHeight="1" x14ac:dyDescent="0.2">
      <c r="A107" s="9" t="s">
        <v>36</v>
      </c>
      <c r="B107" s="9" t="s">
        <v>37</v>
      </c>
      <c r="C107" s="27" t="s">
        <v>38</v>
      </c>
    </row>
    <row r="108" spans="1:3" ht="15.75" customHeight="1" x14ac:dyDescent="0.2">
      <c r="A108" s="9" t="s">
        <v>39</v>
      </c>
      <c r="B108" s="9" t="s">
        <v>40</v>
      </c>
      <c r="C108" s="27" t="s">
        <v>41</v>
      </c>
    </row>
    <row r="109" spans="1:3" ht="15.75" customHeight="1" x14ac:dyDescent="0.2">
      <c r="A109" s="9" t="s">
        <v>42</v>
      </c>
      <c r="B109" s="9" t="s">
        <v>43</v>
      </c>
      <c r="C109" s="27" t="s">
        <v>44</v>
      </c>
    </row>
    <row r="110" spans="1:3" ht="15.75" customHeight="1" x14ac:dyDescent="0.2">
      <c r="A110" s="9" t="s">
        <v>45</v>
      </c>
      <c r="B110" s="9" t="s">
        <v>18</v>
      </c>
      <c r="C110" s="27" t="s">
        <v>46</v>
      </c>
    </row>
    <row r="111" spans="1:3" ht="15.75" customHeight="1" x14ac:dyDescent="0.2">
      <c r="A111" s="9" t="s">
        <v>47</v>
      </c>
      <c r="B111" s="9"/>
      <c r="C111" s="27" t="s">
        <v>19</v>
      </c>
    </row>
    <row r="112" spans="1:3" ht="15.75" customHeight="1" x14ac:dyDescent="0.2">
      <c r="A112" s="9" t="s">
        <v>48</v>
      </c>
      <c r="B112" s="9"/>
      <c r="C112" s="9"/>
    </row>
    <row r="113" spans="1:3" ht="15.75" customHeight="1" x14ac:dyDescent="0.2">
      <c r="A113" s="9" t="s">
        <v>617</v>
      </c>
      <c r="B113" s="9"/>
      <c r="C113" s="9"/>
    </row>
    <row r="114" spans="1:3" ht="15.75" customHeight="1" x14ac:dyDescent="0.2">
      <c r="A114" s="9" t="s">
        <v>49</v>
      </c>
      <c r="B114" s="9"/>
      <c r="C114" s="9"/>
    </row>
    <row r="115" spans="1:3" ht="15.75" customHeight="1" x14ac:dyDescent="0.2">
      <c r="A115" s="9" t="s">
        <v>50</v>
      </c>
      <c r="B115" s="9"/>
      <c r="C115" s="9"/>
    </row>
    <row r="116" spans="1:3" ht="15.75" customHeight="1" x14ac:dyDescent="0.2">
      <c r="A116" s="9" t="s">
        <v>51</v>
      </c>
      <c r="B116" s="9"/>
      <c r="C116" s="9"/>
    </row>
    <row r="117" spans="1:3" ht="15.75" customHeight="1" x14ac:dyDescent="0.2">
      <c r="A117" s="9" t="s">
        <v>52</v>
      </c>
      <c r="B117" s="9"/>
      <c r="C117" s="9"/>
    </row>
    <row r="118" spans="1:3" ht="15.75" customHeight="1" x14ac:dyDescent="0.2">
      <c r="A118" s="9" t="s">
        <v>53</v>
      </c>
      <c r="B118" s="9"/>
      <c r="C118" s="9"/>
    </row>
    <row r="119" spans="1:3" ht="15.75" customHeight="1" x14ac:dyDescent="0.2">
      <c r="A119" s="9" t="s">
        <v>17</v>
      </c>
      <c r="B119" s="9"/>
      <c r="C119" s="9"/>
    </row>
    <row r="120" spans="1:3" ht="15.75" customHeight="1" x14ac:dyDescent="0.2">
      <c r="A120" s="9"/>
      <c r="B120" s="9"/>
      <c r="C120" s="9"/>
    </row>
    <row r="121" spans="1:3" ht="15.75" customHeight="1" x14ac:dyDescent="0.2">
      <c r="A121" s="9"/>
      <c r="B121" s="9"/>
      <c r="C121" s="9"/>
    </row>
    <row r="122" spans="1:3" ht="15.75" customHeight="1" x14ac:dyDescent="0.2">
      <c r="A122" s="9" t="s">
        <v>54</v>
      </c>
      <c r="B122" s="9"/>
      <c r="C122" s="9"/>
    </row>
    <row r="123" spans="1:3" ht="15.75" customHeight="1" x14ac:dyDescent="0.2">
      <c r="A123" s="9" t="s">
        <v>55</v>
      </c>
      <c r="B123" s="9"/>
      <c r="C123" s="9"/>
    </row>
    <row r="124" spans="1:3" ht="15.75" customHeight="1" x14ac:dyDescent="0.2">
      <c r="A124" s="9"/>
      <c r="B124" s="9"/>
      <c r="C124" s="9"/>
    </row>
    <row r="125" spans="1:3" ht="15.75" customHeight="1" x14ac:dyDescent="0.2">
      <c r="A125" s="9"/>
      <c r="B125" s="9"/>
      <c r="C125" s="9"/>
    </row>
    <row r="126" spans="1:3" ht="15.75" customHeight="1" x14ac:dyDescent="0.2">
      <c r="A126" s="9"/>
      <c r="B126" s="9"/>
      <c r="C126" s="9"/>
    </row>
    <row r="127" spans="1:3" ht="15.75" customHeight="1" x14ac:dyDescent="0.2">
      <c r="A127" s="9"/>
      <c r="B127" s="9"/>
      <c r="C127" s="9"/>
    </row>
    <row r="128" spans="1:3" ht="15.75" customHeight="1" x14ac:dyDescent="0.2">
      <c r="A128" s="9"/>
      <c r="B128" s="9"/>
      <c r="C128" s="9"/>
    </row>
    <row r="129" spans="1:3" ht="15.75" customHeight="1" x14ac:dyDescent="0.2">
      <c r="A129" s="9"/>
      <c r="B129" s="9"/>
      <c r="C129" s="9"/>
    </row>
    <row r="130" spans="1:3" ht="15.75" customHeight="1" x14ac:dyDescent="0.2">
      <c r="A130" s="9"/>
      <c r="B130" s="9"/>
      <c r="C130" s="9"/>
    </row>
    <row r="131" spans="1:3" ht="15.75" customHeight="1" x14ac:dyDescent="0.2">
      <c r="A131" s="9"/>
      <c r="B131" s="9"/>
      <c r="C131" s="9"/>
    </row>
    <row r="132" spans="1:3" ht="15.75" customHeight="1" x14ac:dyDescent="0.2">
      <c r="A132" s="9"/>
      <c r="B132" s="9"/>
      <c r="C132" s="9"/>
    </row>
    <row r="133" spans="1:3" ht="15.75" customHeight="1" x14ac:dyDescent="0.2">
      <c r="A133" s="9"/>
      <c r="B133" s="9"/>
      <c r="C133" s="9"/>
    </row>
    <row r="134" spans="1:3" ht="15.75" customHeight="1" x14ac:dyDescent="0.2">
      <c r="A134" s="9"/>
      <c r="B134" s="9"/>
      <c r="C134" s="9"/>
    </row>
    <row r="135" spans="1:3" ht="15.75" customHeight="1" x14ac:dyDescent="0.2">
      <c r="A135" s="9"/>
      <c r="B135" s="9"/>
      <c r="C135" s="9"/>
    </row>
    <row r="136" spans="1:3" ht="15.75" customHeight="1" x14ac:dyDescent="0.2">
      <c r="A136" s="9"/>
      <c r="B136" s="9"/>
      <c r="C136" s="9"/>
    </row>
    <row r="137" spans="1:3" ht="15.75" customHeight="1" x14ac:dyDescent="0.2">
      <c r="A137" s="9"/>
      <c r="B137" s="9"/>
      <c r="C137" s="9"/>
    </row>
    <row r="138" spans="1:3" ht="15.75" customHeight="1" x14ac:dyDescent="0.2">
      <c r="A138" s="9"/>
      <c r="B138" s="9"/>
      <c r="C138" s="9"/>
    </row>
    <row r="139" spans="1:3" ht="15.75" customHeight="1" x14ac:dyDescent="0.2">
      <c r="A139" s="9"/>
      <c r="B139" s="9"/>
      <c r="C139" s="9"/>
    </row>
    <row r="140" spans="1:3" ht="15.75" customHeight="1" x14ac:dyDescent="0.2">
      <c r="A140" s="9"/>
      <c r="B140" s="9"/>
      <c r="C140" s="9"/>
    </row>
    <row r="141" spans="1:3" ht="15.75" customHeight="1" x14ac:dyDescent="0.2">
      <c r="A141" s="9"/>
      <c r="B141" s="9"/>
      <c r="C141" s="9"/>
    </row>
    <row r="142" spans="1:3" ht="15.75" customHeight="1" x14ac:dyDescent="0.2">
      <c r="A142" s="9"/>
      <c r="B142" s="9"/>
      <c r="C142" s="9"/>
    </row>
    <row r="143" spans="1:3" ht="15.75" customHeight="1" x14ac:dyDescent="0.2">
      <c r="A143" s="9"/>
      <c r="B143" s="9"/>
      <c r="C143" s="9"/>
    </row>
    <row r="144" spans="1:3" ht="15.75" customHeight="1" x14ac:dyDescent="0.2">
      <c r="A144" s="9"/>
      <c r="B144" s="9"/>
      <c r="C144" s="9"/>
    </row>
    <row r="145" spans="1:3" ht="15.75" customHeight="1" x14ac:dyDescent="0.2">
      <c r="A145" s="9"/>
      <c r="B145" s="9"/>
      <c r="C145" s="9"/>
    </row>
    <row r="146" spans="1:3" ht="15.75" customHeight="1" x14ac:dyDescent="0.2">
      <c r="A146" s="9"/>
      <c r="B146" s="9"/>
      <c r="C146" s="9"/>
    </row>
    <row r="147" spans="1:3" ht="15.75" customHeight="1" x14ac:dyDescent="0.2">
      <c r="A147" s="9"/>
      <c r="B147" s="9"/>
      <c r="C147" s="9"/>
    </row>
    <row r="148" spans="1:3" ht="15.75" customHeight="1" x14ac:dyDescent="0.2">
      <c r="A148" s="9"/>
      <c r="B148" s="9"/>
      <c r="C148" s="9"/>
    </row>
    <row r="149" spans="1:3" ht="15.75" customHeight="1" x14ac:dyDescent="0.2">
      <c r="A149" s="9"/>
      <c r="B149" s="9"/>
      <c r="C149" s="9"/>
    </row>
    <row r="150" spans="1:3" ht="15.75" customHeight="1" x14ac:dyDescent="0.2">
      <c r="A150" s="9"/>
      <c r="B150" s="9"/>
      <c r="C150" s="9"/>
    </row>
    <row r="151" spans="1:3" ht="15.75" customHeight="1" x14ac:dyDescent="0.2">
      <c r="A151" s="9"/>
      <c r="B151" s="9"/>
      <c r="C151" s="9"/>
    </row>
    <row r="152" spans="1:3" ht="15.75" customHeight="1" x14ac:dyDescent="0.2">
      <c r="A152" s="9"/>
      <c r="B152" s="9"/>
      <c r="C152" s="9"/>
    </row>
    <row r="153" spans="1:3" ht="15.75" customHeight="1" x14ac:dyDescent="0.2">
      <c r="A153" s="9"/>
      <c r="B153" s="9"/>
      <c r="C153" s="9"/>
    </row>
    <row r="154" spans="1:3" ht="15.75" customHeight="1" x14ac:dyDescent="0.2">
      <c r="A154" s="9"/>
      <c r="B154" s="9"/>
      <c r="C154" s="9"/>
    </row>
    <row r="155" spans="1:3" ht="15.75" customHeight="1" x14ac:dyDescent="0.2">
      <c r="A155" s="9"/>
      <c r="B155" s="9"/>
      <c r="C155" s="9"/>
    </row>
    <row r="156" spans="1:3" ht="15.75" customHeight="1" x14ac:dyDescent="0.2">
      <c r="A156" s="9"/>
      <c r="B156" s="9"/>
      <c r="C156" s="9"/>
    </row>
    <row r="157" spans="1:3" ht="15.75" customHeight="1" x14ac:dyDescent="0.2">
      <c r="A157" s="9"/>
      <c r="B157" s="9"/>
      <c r="C157" s="9"/>
    </row>
    <row r="158" spans="1:3" ht="15.75" customHeight="1" x14ac:dyDescent="0.2">
      <c r="A158" s="9"/>
      <c r="B158" s="9"/>
      <c r="C158" s="9"/>
    </row>
    <row r="159" spans="1:3" ht="15.75" customHeight="1" x14ac:dyDescent="0.2">
      <c r="A159" s="9"/>
      <c r="B159" s="9"/>
      <c r="C159" s="9"/>
    </row>
    <row r="160" spans="1:3" ht="15.75" customHeight="1" x14ac:dyDescent="0.2">
      <c r="A160" s="9"/>
      <c r="B160" s="9"/>
      <c r="C160" s="9"/>
    </row>
    <row r="161" spans="1:3" ht="15.75" customHeight="1" x14ac:dyDescent="0.2">
      <c r="A161" s="9"/>
      <c r="B161" s="9"/>
      <c r="C161" s="9"/>
    </row>
    <row r="162" spans="1:3" ht="15.75" customHeight="1" x14ac:dyDescent="0.2">
      <c r="A162" s="9"/>
      <c r="B162" s="9"/>
      <c r="C162" s="9"/>
    </row>
    <row r="163" spans="1:3" ht="15.75" customHeight="1" x14ac:dyDescent="0.2">
      <c r="A163" s="9"/>
      <c r="B163" s="9"/>
      <c r="C163" s="9"/>
    </row>
    <row r="164" spans="1:3" ht="15.75" customHeight="1" x14ac:dyDescent="0.2">
      <c r="A164" s="9"/>
      <c r="B164" s="9"/>
      <c r="C164" s="9"/>
    </row>
    <row r="165" spans="1:3" ht="15.75" customHeight="1" x14ac:dyDescent="0.2">
      <c r="A165" s="9"/>
      <c r="B165" s="9"/>
      <c r="C165" s="9"/>
    </row>
    <row r="166" spans="1:3" ht="15.75" customHeight="1" x14ac:dyDescent="0.2">
      <c r="A166" s="9"/>
      <c r="B166" s="9"/>
      <c r="C166" s="9"/>
    </row>
    <row r="167" spans="1:3" ht="15.75" customHeight="1" x14ac:dyDescent="0.2">
      <c r="A167" s="9"/>
      <c r="B167" s="9"/>
      <c r="C167" s="9"/>
    </row>
    <row r="168" spans="1:3" ht="15.75" customHeight="1" x14ac:dyDescent="0.2">
      <c r="A168" s="9"/>
      <c r="B168" s="9"/>
      <c r="C168" s="9"/>
    </row>
    <row r="169" spans="1:3" ht="15.75" customHeight="1" x14ac:dyDescent="0.2">
      <c r="A169" s="9"/>
      <c r="B169" s="9"/>
      <c r="C169" s="9"/>
    </row>
    <row r="170" spans="1:3" ht="15.75" customHeight="1" x14ac:dyDescent="0.2">
      <c r="A170" s="9"/>
      <c r="B170" s="9"/>
      <c r="C170" s="9"/>
    </row>
    <row r="171" spans="1:3" ht="15.75" customHeight="1" x14ac:dyDescent="0.2">
      <c r="A171" s="9"/>
      <c r="B171" s="9"/>
      <c r="C171" s="9"/>
    </row>
    <row r="172" spans="1:3" ht="15.75" customHeight="1" x14ac:dyDescent="0.2">
      <c r="A172" s="9"/>
      <c r="B172" s="9"/>
      <c r="C172" s="9"/>
    </row>
    <row r="173" spans="1:3" ht="15.75" customHeight="1" x14ac:dyDescent="0.2">
      <c r="A173" s="9"/>
      <c r="B173" s="9"/>
      <c r="C173" s="9"/>
    </row>
    <row r="174" spans="1:3" ht="15.75" customHeight="1" x14ac:dyDescent="0.2">
      <c r="A174" s="9"/>
      <c r="B174" s="9"/>
      <c r="C174" s="9"/>
    </row>
    <row r="175" spans="1:3" ht="15.75" customHeight="1" x14ac:dyDescent="0.2">
      <c r="A175" s="9"/>
      <c r="B175" s="9"/>
      <c r="C175" s="9"/>
    </row>
    <row r="176" spans="1:3" ht="15.75" customHeight="1" x14ac:dyDescent="0.2">
      <c r="A176" s="9"/>
      <c r="B176" s="9"/>
      <c r="C176" s="9"/>
    </row>
    <row r="177" spans="1:3" ht="15.75" customHeight="1" x14ac:dyDescent="0.2">
      <c r="A177" s="9"/>
      <c r="B177" s="9"/>
      <c r="C177" s="9"/>
    </row>
    <row r="178" spans="1:3" ht="15.75" customHeight="1" x14ac:dyDescent="0.2">
      <c r="A178" s="9"/>
      <c r="B178" s="9"/>
      <c r="C178" s="9"/>
    </row>
    <row r="179" spans="1:3" ht="15.75" customHeight="1" x14ac:dyDescent="0.2">
      <c r="A179" s="9"/>
      <c r="B179" s="9"/>
      <c r="C179" s="9"/>
    </row>
    <row r="180" spans="1:3" ht="15.75" customHeight="1" x14ac:dyDescent="0.2">
      <c r="A180" s="9"/>
      <c r="B180" s="9"/>
      <c r="C180" s="9"/>
    </row>
    <row r="181" spans="1:3" ht="15.75" customHeight="1" x14ac:dyDescent="0.2">
      <c r="A181" s="9"/>
      <c r="B181" s="9"/>
      <c r="C181" s="9"/>
    </row>
    <row r="182" spans="1:3" ht="15.75" customHeight="1" x14ac:dyDescent="0.2">
      <c r="A182" s="9"/>
      <c r="B182" s="9"/>
      <c r="C182" s="9"/>
    </row>
    <row r="183" spans="1:3" ht="15.75" customHeight="1" x14ac:dyDescent="0.2">
      <c r="A183" s="9"/>
      <c r="B183" s="9"/>
      <c r="C183" s="9"/>
    </row>
    <row r="184" spans="1:3" ht="15.75" customHeight="1" x14ac:dyDescent="0.2">
      <c r="A184" s="9"/>
      <c r="B184" s="9"/>
      <c r="C184" s="9"/>
    </row>
    <row r="185" spans="1:3" ht="15.75" customHeight="1" x14ac:dyDescent="0.2">
      <c r="A185" s="9"/>
      <c r="B185" s="9"/>
      <c r="C185" s="9"/>
    </row>
    <row r="186" spans="1:3" ht="15.75" customHeight="1" x14ac:dyDescent="0.2">
      <c r="A186" s="9"/>
      <c r="B186" s="9"/>
      <c r="C186" s="9"/>
    </row>
    <row r="187" spans="1:3" ht="15.75" customHeight="1" x14ac:dyDescent="0.2">
      <c r="A187" s="9"/>
      <c r="B187" s="9"/>
      <c r="C187" s="9"/>
    </row>
    <row r="188" spans="1:3" ht="15.75" customHeight="1" x14ac:dyDescent="0.2">
      <c r="A188" s="9"/>
      <c r="B188" s="9"/>
      <c r="C188" s="9"/>
    </row>
    <row r="189" spans="1:3" ht="15.75" customHeight="1" x14ac:dyDescent="0.2">
      <c r="A189" s="9"/>
      <c r="B189" s="9"/>
      <c r="C189" s="9"/>
    </row>
    <row r="190" spans="1:3" ht="15.75" customHeight="1" x14ac:dyDescent="0.2">
      <c r="A190" s="9"/>
      <c r="B190" s="9"/>
      <c r="C190" s="9"/>
    </row>
    <row r="191" spans="1:3" ht="15.75" customHeight="1" x14ac:dyDescent="0.2">
      <c r="A191" s="9"/>
      <c r="B191" s="9"/>
      <c r="C191" s="9"/>
    </row>
    <row r="192" spans="1:3" ht="15.75" customHeight="1" x14ac:dyDescent="0.2">
      <c r="A192" s="9"/>
      <c r="B192" s="9"/>
      <c r="C192" s="9"/>
    </row>
    <row r="193" spans="1:3" ht="15.75" customHeight="1" x14ac:dyDescent="0.2">
      <c r="A193" s="9"/>
      <c r="B193" s="9"/>
      <c r="C193" s="9"/>
    </row>
    <row r="194" spans="1:3" ht="15.75" customHeight="1" x14ac:dyDescent="0.2">
      <c r="A194" s="9"/>
      <c r="B194" s="9"/>
      <c r="C194" s="9"/>
    </row>
    <row r="195" spans="1:3" ht="15.75" customHeight="1" x14ac:dyDescent="0.2">
      <c r="A195" s="9"/>
      <c r="B195" s="9"/>
      <c r="C195" s="9"/>
    </row>
    <row r="196" spans="1:3" ht="15.75" customHeight="1" x14ac:dyDescent="0.2">
      <c r="A196" s="9"/>
      <c r="B196" s="9"/>
      <c r="C196" s="9"/>
    </row>
    <row r="197" spans="1:3" ht="15.75" customHeight="1" x14ac:dyDescent="0.2">
      <c r="A197" s="9"/>
      <c r="B197" s="9"/>
      <c r="C197" s="9"/>
    </row>
    <row r="198" spans="1:3" ht="15.75" customHeight="1" x14ac:dyDescent="0.2">
      <c r="A198" s="9"/>
      <c r="B198" s="9"/>
      <c r="C198" s="9"/>
    </row>
    <row r="199" spans="1:3" ht="15.75" customHeight="1" x14ac:dyDescent="0.2">
      <c r="A199" s="9"/>
      <c r="B199" s="9"/>
      <c r="C199" s="9"/>
    </row>
    <row r="200" spans="1:3" ht="15.75" customHeight="1" x14ac:dyDescent="0.2">
      <c r="A200" s="9"/>
      <c r="B200" s="9"/>
      <c r="C200" s="9"/>
    </row>
    <row r="201" spans="1:3" ht="15.75" customHeight="1" x14ac:dyDescent="0.2">
      <c r="A201" s="9"/>
      <c r="B201" s="9"/>
      <c r="C201" s="9"/>
    </row>
    <row r="202" spans="1:3" ht="15.75" customHeight="1" x14ac:dyDescent="0.2">
      <c r="A202" s="9"/>
      <c r="B202" s="9"/>
      <c r="C202" s="9"/>
    </row>
    <row r="203" spans="1:3" ht="15.75" customHeight="1" x14ac:dyDescent="0.2">
      <c r="A203" s="9"/>
      <c r="B203" s="9"/>
      <c r="C203" s="9"/>
    </row>
    <row r="204" spans="1:3" ht="15.75" customHeight="1" x14ac:dyDescent="0.2">
      <c r="A204" s="9"/>
      <c r="B204" s="9"/>
      <c r="C204" s="9"/>
    </row>
    <row r="205" spans="1:3" ht="15.75" customHeight="1" x14ac:dyDescent="0.2">
      <c r="A205" s="9"/>
      <c r="B205" s="9"/>
      <c r="C205" s="9"/>
    </row>
    <row r="206" spans="1:3" ht="15.75" customHeight="1" x14ac:dyDescent="0.2">
      <c r="A206" s="9"/>
      <c r="B206" s="9"/>
      <c r="C206" s="9"/>
    </row>
    <row r="207" spans="1:3" ht="15.75" customHeight="1" x14ac:dyDescent="0.2">
      <c r="A207" s="9"/>
      <c r="B207" s="9"/>
      <c r="C207" s="9"/>
    </row>
    <row r="208" spans="1:3" ht="15.75" customHeight="1" x14ac:dyDescent="0.2">
      <c r="A208" s="9"/>
      <c r="B208" s="9"/>
      <c r="C208" s="9"/>
    </row>
    <row r="209" spans="1:3" ht="15.75" customHeight="1" x14ac:dyDescent="0.2">
      <c r="A209" s="9"/>
      <c r="B209" s="9"/>
      <c r="C209" s="9"/>
    </row>
    <row r="210" spans="1:3" ht="15.75" customHeight="1" x14ac:dyDescent="0.2">
      <c r="A210" s="9"/>
      <c r="B210" s="9"/>
      <c r="C210" s="9"/>
    </row>
    <row r="211" spans="1:3" ht="15.75" customHeight="1" x14ac:dyDescent="0.2">
      <c r="A211" s="9"/>
      <c r="B211" s="9"/>
      <c r="C211" s="9"/>
    </row>
    <row r="212" spans="1:3" ht="15.75" customHeight="1" x14ac:dyDescent="0.2">
      <c r="A212" s="9"/>
      <c r="B212" s="9"/>
      <c r="C212" s="9"/>
    </row>
    <row r="213" spans="1:3" ht="15.75" customHeight="1" x14ac:dyDescent="0.2">
      <c r="A213" s="9"/>
      <c r="B213" s="9"/>
      <c r="C213" s="9"/>
    </row>
    <row r="214" spans="1:3" ht="15.75" customHeight="1" x14ac:dyDescent="0.2">
      <c r="A214" s="9"/>
      <c r="B214" s="9"/>
      <c r="C214" s="9"/>
    </row>
    <row r="215" spans="1:3" ht="15.75" customHeight="1" x14ac:dyDescent="0.2">
      <c r="A215" s="9"/>
      <c r="B215" s="9"/>
      <c r="C215" s="9"/>
    </row>
    <row r="216" spans="1:3" ht="15.75" customHeight="1" x14ac:dyDescent="0.2">
      <c r="A216" s="9"/>
      <c r="B216" s="9"/>
      <c r="C216" s="9"/>
    </row>
    <row r="217" spans="1:3" ht="15.75" customHeight="1" x14ac:dyDescent="0.2">
      <c r="A217" s="9"/>
      <c r="B217" s="9"/>
      <c r="C217" s="9"/>
    </row>
    <row r="218" spans="1:3" ht="15.75" customHeight="1" x14ac:dyDescent="0.2">
      <c r="A218" s="9"/>
      <c r="B218" s="9"/>
      <c r="C218" s="9"/>
    </row>
    <row r="219" spans="1:3" ht="15.75" customHeight="1" x14ac:dyDescent="0.2">
      <c r="A219" s="9"/>
      <c r="B219" s="9"/>
      <c r="C219" s="9"/>
    </row>
    <row r="220" spans="1:3" ht="15.75" customHeight="1" x14ac:dyDescent="0.2">
      <c r="A220" s="9"/>
      <c r="B220" s="9"/>
      <c r="C220" s="9"/>
    </row>
    <row r="221" spans="1:3" ht="15.75" customHeight="1" x14ac:dyDescent="0.2">
      <c r="A221" s="9"/>
      <c r="B221" s="9"/>
      <c r="C221" s="9"/>
    </row>
    <row r="222" spans="1:3" ht="15.75" customHeight="1" x14ac:dyDescent="0.2">
      <c r="A222" s="9"/>
      <c r="B222" s="9"/>
      <c r="C222" s="9"/>
    </row>
    <row r="223" spans="1:3" ht="15.75" customHeight="1" x14ac:dyDescent="0.2">
      <c r="A223" s="9"/>
      <c r="B223" s="9"/>
      <c r="C223" s="9"/>
    </row>
    <row r="224" spans="1:3" ht="15.75" customHeight="1" x14ac:dyDescent="0.2">
      <c r="A224" s="9"/>
      <c r="B224" s="9"/>
      <c r="C224" s="9"/>
    </row>
    <row r="225" spans="1:3" ht="15.75" customHeight="1" x14ac:dyDescent="0.2">
      <c r="A225" s="9"/>
      <c r="B225" s="9"/>
      <c r="C225" s="9"/>
    </row>
    <row r="226" spans="1:3" ht="15.75" customHeight="1" x14ac:dyDescent="0.2">
      <c r="A226" s="9"/>
      <c r="B226" s="9"/>
      <c r="C226" s="9"/>
    </row>
    <row r="227" spans="1:3" ht="15.75" customHeight="1" x14ac:dyDescent="0.2">
      <c r="A227" s="9"/>
      <c r="B227" s="9"/>
      <c r="C227" s="9"/>
    </row>
    <row r="228" spans="1:3" ht="15.75" customHeight="1" x14ac:dyDescent="0.2">
      <c r="A228" s="9"/>
      <c r="B228" s="9"/>
      <c r="C228" s="9"/>
    </row>
    <row r="229" spans="1:3" ht="15.75" customHeight="1" x14ac:dyDescent="0.2">
      <c r="A229" s="9"/>
      <c r="B229" s="9"/>
      <c r="C229" s="9"/>
    </row>
    <row r="230" spans="1:3" ht="15.75" customHeight="1" x14ac:dyDescent="0.2">
      <c r="A230" s="9"/>
      <c r="B230" s="9"/>
      <c r="C230" s="9"/>
    </row>
    <row r="231" spans="1:3" ht="15.75" customHeight="1" x14ac:dyDescent="0.2">
      <c r="A231" s="9"/>
      <c r="B231" s="9"/>
      <c r="C231" s="9"/>
    </row>
    <row r="232" spans="1:3" ht="15.75" customHeight="1" x14ac:dyDescent="0.2">
      <c r="A232" s="9"/>
      <c r="B232" s="9"/>
      <c r="C232" s="9"/>
    </row>
    <row r="233" spans="1:3" ht="15.75" customHeight="1" x14ac:dyDescent="0.2">
      <c r="A233" s="9"/>
      <c r="B233" s="9"/>
      <c r="C233" s="9"/>
    </row>
    <row r="234" spans="1:3" ht="15.75" customHeight="1" x14ac:dyDescent="0.2">
      <c r="A234" s="9"/>
      <c r="B234" s="9"/>
      <c r="C234" s="9"/>
    </row>
    <row r="235" spans="1:3" ht="15.75" customHeight="1" x14ac:dyDescent="0.2">
      <c r="A235" s="9"/>
      <c r="B235" s="9"/>
      <c r="C235" s="9"/>
    </row>
    <row r="236" spans="1:3" ht="15.75" customHeight="1" x14ac:dyDescent="0.2">
      <c r="A236" s="9"/>
      <c r="B236" s="9"/>
      <c r="C236" s="9"/>
    </row>
    <row r="237" spans="1:3" ht="15.75" customHeight="1" x14ac:dyDescent="0.2">
      <c r="A237" s="9"/>
      <c r="B237" s="9"/>
      <c r="C237" s="9"/>
    </row>
    <row r="238" spans="1:3" ht="15.75" customHeight="1" x14ac:dyDescent="0.2">
      <c r="A238" s="9"/>
      <c r="B238" s="9"/>
      <c r="C238" s="9"/>
    </row>
    <row r="239" spans="1:3" ht="15.75" customHeight="1" x14ac:dyDescent="0.2">
      <c r="A239" s="9"/>
      <c r="B239" s="9"/>
      <c r="C239" s="9"/>
    </row>
    <row r="240" spans="1:3" ht="15.75" customHeight="1" x14ac:dyDescent="0.2">
      <c r="A240" s="9"/>
      <c r="B240" s="9"/>
      <c r="C240" s="9"/>
    </row>
    <row r="241" spans="1:3" ht="15.75" customHeight="1" x14ac:dyDescent="0.2">
      <c r="A241" s="9"/>
      <c r="B241" s="9"/>
      <c r="C241" s="9"/>
    </row>
    <row r="242" spans="1:3" ht="15.75" customHeight="1" x14ac:dyDescent="0.2">
      <c r="A242" s="9"/>
      <c r="B242" s="9"/>
      <c r="C242" s="9"/>
    </row>
    <row r="243" spans="1:3" ht="15.75" customHeight="1" x14ac:dyDescent="0.2">
      <c r="A243" s="9"/>
      <c r="B243" s="9"/>
      <c r="C243" s="9"/>
    </row>
    <row r="244" spans="1:3" ht="15.75" customHeight="1" x14ac:dyDescent="0.2">
      <c r="A244" s="9"/>
      <c r="B244" s="9"/>
      <c r="C244" s="9"/>
    </row>
    <row r="245" spans="1:3" ht="15.75" customHeight="1" x14ac:dyDescent="0.2">
      <c r="A245" s="9"/>
      <c r="B245" s="9"/>
      <c r="C245" s="9"/>
    </row>
    <row r="246" spans="1:3" ht="15.75" customHeight="1" x14ac:dyDescent="0.2">
      <c r="A246" s="9"/>
      <c r="B246" s="9"/>
      <c r="C246" s="9"/>
    </row>
    <row r="247" spans="1:3" ht="15.75" customHeight="1" x14ac:dyDescent="0.2">
      <c r="A247" s="9"/>
      <c r="B247" s="9"/>
      <c r="C247" s="9"/>
    </row>
    <row r="248" spans="1:3" ht="15.75" customHeight="1" x14ac:dyDescent="0.2">
      <c r="A248" s="9"/>
      <c r="B248" s="9"/>
      <c r="C248" s="9"/>
    </row>
    <row r="249" spans="1:3" ht="15.75" customHeight="1" x14ac:dyDescent="0.2">
      <c r="A249" s="9"/>
      <c r="B249" s="9"/>
      <c r="C249" s="9"/>
    </row>
    <row r="250" spans="1:3" ht="15.75" customHeight="1" x14ac:dyDescent="0.2">
      <c r="A250" s="9"/>
      <c r="B250" s="9"/>
      <c r="C250" s="9"/>
    </row>
    <row r="251" spans="1:3" ht="15.75" customHeight="1" x14ac:dyDescent="0.2">
      <c r="A251" s="9"/>
      <c r="B251" s="9"/>
      <c r="C251" s="9"/>
    </row>
    <row r="252" spans="1:3" ht="15.75" customHeight="1" x14ac:dyDescent="0.2">
      <c r="A252" s="9"/>
      <c r="B252" s="9"/>
      <c r="C252" s="9"/>
    </row>
    <row r="253" spans="1:3" ht="15.75" customHeight="1" x14ac:dyDescent="0.2">
      <c r="A253" s="9"/>
      <c r="B253" s="9"/>
      <c r="C253" s="9"/>
    </row>
    <row r="254" spans="1:3" ht="15.75" customHeight="1" x14ac:dyDescent="0.2">
      <c r="A254" s="9"/>
      <c r="B254" s="9"/>
      <c r="C254" s="9"/>
    </row>
    <row r="255" spans="1:3" ht="15.75" customHeight="1" x14ac:dyDescent="0.2">
      <c r="A255" s="9"/>
      <c r="B255" s="9"/>
      <c r="C255" s="9"/>
    </row>
    <row r="256" spans="1:3" ht="15.75" customHeight="1" x14ac:dyDescent="0.2">
      <c r="A256" s="9"/>
      <c r="B256" s="9"/>
      <c r="C256" s="9"/>
    </row>
    <row r="257" spans="1:3" ht="15.75" customHeight="1" x14ac:dyDescent="0.2">
      <c r="A257" s="9"/>
      <c r="B257" s="9"/>
      <c r="C257" s="9"/>
    </row>
    <row r="258" spans="1:3" ht="15.75" customHeight="1" x14ac:dyDescent="0.2">
      <c r="A258" s="9"/>
      <c r="B258" s="9"/>
      <c r="C258" s="9"/>
    </row>
    <row r="259" spans="1:3" ht="15.75" customHeight="1" x14ac:dyDescent="0.2">
      <c r="A259" s="9"/>
      <c r="B259" s="9"/>
      <c r="C259" s="9"/>
    </row>
    <row r="260" spans="1:3" ht="15.75" customHeight="1" x14ac:dyDescent="0.2">
      <c r="A260" s="9"/>
      <c r="B260" s="9"/>
      <c r="C260" s="9"/>
    </row>
    <row r="261" spans="1:3" ht="15.75" customHeight="1" x14ac:dyDescent="0.2">
      <c r="A261" s="9"/>
      <c r="B261" s="9"/>
      <c r="C261" s="9"/>
    </row>
    <row r="262" spans="1:3" ht="15.75" customHeight="1" x14ac:dyDescent="0.2">
      <c r="A262" s="9"/>
      <c r="B262" s="9"/>
      <c r="C262" s="9"/>
    </row>
    <row r="263" spans="1:3" ht="15.75" customHeight="1" x14ac:dyDescent="0.2">
      <c r="A263" s="9"/>
      <c r="B263" s="9"/>
      <c r="C263" s="9"/>
    </row>
    <row r="264" spans="1:3" ht="15.75" customHeight="1" x14ac:dyDescent="0.2">
      <c r="A264" s="9"/>
      <c r="B264" s="9"/>
      <c r="C264" s="9"/>
    </row>
    <row r="265" spans="1:3" ht="15.75" customHeight="1" x14ac:dyDescent="0.2">
      <c r="A265" s="9"/>
      <c r="B265" s="9"/>
      <c r="C265" s="9"/>
    </row>
    <row r="266" spans="1:3" ht="15.75" customHeight="1" x14ac:dyDescent="0.2">
      <c r="A266" s="9"/>
      <c r="B266" s="9"/>
      <c r="C266" s="9"/>
    </row>
    <row r="267" spans="1:3" ht="15.75" customHeight="1" x14ac:dyDescent="0.2">
      <c r="A267" s="9"/>
      <c r="B267" s="9"/>
      <c r="C267" s="9"/>
    </row>
    <row r="268" spans="1:3" ht="15.75" customHeight="1" x14ac:dyDescent="0.2">
      <c r="A268" s="9"/>
      <c r="B268" s="9"/>
      <c r="C268" s="9"/>
    </row>
    <row r="269" spans="1:3" ht="15.75" customHeight="1" x14ac:dyDescent="0.2">
      <c r="A269" s="9"/>
      <c r="B269" s="9"/>
      <c r="C269" s="9"/>
    </row>
    <row r="270" spans="1:3" ht="15.75" customHeight="1" x14ac:dyDescent="0.2">
      <c r="A270" s="9"/>
      <c r="B270" s="9"/>
      <c r="C270" s="9"/>
    </row>
    <row r="271" spans="1:3" ht="15.75" customHeight="1" x14ac:dyDescent="0.2">
      <c r="A271" s="9"/>
      <c r="B271" s="9"/>
      <c r="C271" s="9"/>
    </row>
    <row r="272" spans="1:3" ht="15.75" customHeight="1" x14ac:dyDescent="0.2">
      <c r="A272" s="9"/>
      <c r="B272" s="9"/>
      <c r="C272" s="9"/>
    </row>
    <row r="273" spans="1:3" ht="15.75" customHeight="1" x14ac:dyDescent="0.2">
      <c r="A273" s="9"/>
      <c r="B273" s="9"/>
      <c r="C273" s="9"/>
    </row>
    <row r="274" spans="1:3" ht="15.75" customHeight="1" x14ac:dyDescent="0.2">
      <c r="A274" s="9"/>
      <c r="B274" s="9"/>
      <c r="C274" s="9"/>
    </row>
    <row r="275" spans="1:3" ht="15.75" customHeight="1" x14ac:dyDescent="0.2">
      <c r="A275" s="9"/>
      <c r="B275" s="9"/>
      <c r="C275" s="9"/>
    </row>
    <row r="276" spans="1:3" ht="15.75" customHeight="1" x14ac:dyDescent="0.2">
      <c r="A276" s="9"/>
      <c r="B276" s="9"/>
      <c r="C276" s="9"/>
    </row>
    <row r="277" spans="1:3" ht="15.75" customHeight="1" x14ac:dyDescent="0.2">
      <c r="A277" s="9"/>
      <c r="B277" s="9"/>
      <c r="C277" s="9"/>
    </row>
    <row r="278" spans="1:3" ht="15.75" customHeight="1" x14ac:dyDescent="0.2">
      <c r="A278" s="9"/>
      <c r="B278" s="9"/>
      <c r="C278" s="9"/>
    </row>
    <row r="279" spans="1:3" ht="15.75" customHeight="1" x14ac:dyDescent="0.2">
      <c r="A279" s="9"/>
      <c r="B279" s="9"/>
      <c r="C279" s="9"/>
    </row>
    <row r="280" spans="1:3" ht="15.75" customHeight="1" x14ac:dyDescent="0.2">
      <c r="A280" s="9"/>
      <c r="B280" s="9"/>
      <c r="C280" s="9"/>
    </row>
    <row r="281" spans="1:3" ht="15.75" customHeight="1" x14ac:dyDescent="0.2">
      <c r="A281" s="9"/>
      <c r="B281" s="9"/>
      <c r="C281" s="9"/>
    </row>
    <row r="282" spans="1:3" ht="15.75" customHeight="1" x14ac:dyDescent="0.2">
      <c r="A282" s="9"/>
      <c r="B282" s="9"/>
      <c r="C282" s="9"/>
    </row>
    <row r="283" spans="1:3" ht="15.75" customHeight="1" x14ac:dyDescent="0.2">
      <c r="A283" s="9"/>
      <c r="B283" s="9"/>
      <c r="C283" s="9"/>
    </row>
    <row r="284" spans="1:3" ht="15.75" customHeight="1" x14ac:dyDescent="0.2">
      <c r="A284" s="9"/>
      <c r="B284" s="9"/>
      <c r="C284" s="9"/>
    </row>
    <row r="285" spans="1:3" ht="15.75" customHeight="1" x14ac:dyDescent="0.2">
      <c r="A285" s="9"/>
      <c r="B285" s="9"/>
      <c r="C285" s="9"/>
    </row>
    <row r="286" spans="1:3" ht="15.75" customHeight="1" x14ac:dyDescent="0.2">
      <c r="A286" s="9"/>
      <c r="B286" s="9"/>
      <c r="C286" s="9"/>
    </row>
    <row r="287" spans="1:3" ht="15.75" customHeight="1" x14ac:dyDescent="0.2">
      <c r="A287" s="9"/>
      <c r="B287" s="9"/>
      <c r="C287" s="9"/>
    </row>
    <row r="288" spans="1:3" ht="15.75" customHeight="1" x14ac:dyDescent="0.2">
      <c r="A288" s="9"/>
      <c r="B288" s="9"/>
      <c r="C288" s="9"/>
    </row>
    <row r="289" spans="1:3" ht="15.75" customHeight="1" x14ac:dyDescent="0.2">
      <c r="A289" s="9"/>
      <c r="B289" s="9"/>
      <c r="C289" s="9"/>
    </row>
    <row r="290" spans="1:3" ht="15.75" customHeight="1" x14ac:dyDescent="0.2">
      <c r="A290" s="9"/>
      <c r="B290" s="9"/>
      <c r="C290" s="9"/>
    </row>
    <row r="291" spans="1:3" ht="15.75" customHeight="1" x14ac:dyDescent="0.2">
      <c r="A291" s="9"/>
      <c r="B291" s="9"/>
      <c r="C291" s="9"/>
    </row>
    <row r="292" spans="1:3" ht="15.75" customHeight="1" x14ac:dyDescent="0.2">
      <c r="A292" s="9"/>
      <c r="B292" s="9"/>
      <c r="C292" s="9"/>
    </row>
    <row r="293" spans="1:3" ht="15.75" customHeight="1" x14ac:dyDescent="0.2">
      <c r="A293" s="9"/>
      <c r="B293" s="9"/>
      <c r="C293" s="9"/>
    </row>
    <row r="294" spans="1:3" ht="15.75" customHeight="1" x14ac:dyDescent="0.2">
      <c r="A294" s="9"/>
      <c r="B294" s="9"/>
      <c r="C294" s="9"/>
    </row>
    <row r="295" spans="1:3" ht="15.75" customHeight="1" x14ac:dyDescent="0.2">
      <c r="A295" s="9"/>
      <c r="B295" s="9"/>
      <c r="C295" s="9"/>
    </row>
    <row r="296" spans="1:3" ht="15.75" customHeight="1" x14ac:dyDescent="0.2">
      <c r="A296" s="9"/>
      <c r="B296" s="9"/>
      <c r="C296" s="9"/>
    </row>
    <row r="297" spans="1:3" ht="15.75" customHeight="1" x14ac:dyDescent="0.2">
      <c r="A297" s="9"/>
      <c r="B297" s="9"/>
      <c r="C297" s="9"/>
    </row>
    <row r="298" spans="1:3" ht="15.75" customHeight="1" x14ac:dyDescent="0.2">
      <c r="A298" s="9"/>
      <c r="B298" s="9"/>
      <c r="C298" s="9"/>
    </row>
    <row r="299" spans="1:3" ht="15.75" customHeight="1" x14ac:dyDescent="0.2">
      <c r="A299" s="9"/>
      <c r="B299" s="9"/>
      <c r="C299" s="9"/>
    </row>
    <row r="300" spans="1:3" ht="15.75" customHeight="1" x14ac:dyDescent="0.2">
      <c r="A300" s="9"/>
      <c r="B300" s="9"/>
      <c r="C300" s="9"/>
    </row>
    <row r="301" spans="1:3" ht="15.75" customHeight="1" x14ac:dyDescent="0.2">
      <c r="A301" s="9"/>
      <c r="B301" s="9"/>
      <c r="C301" s="9"/>
    </row>
    <row r="302" spans="1:3" ht="15.75" customHeight="1" x14ac:dyDescent="0.2">
      <c r="A302" s="9"/>
      <c r="B302" s="9"/>
      <c r="C302" s="9"/>
    </row>
    <row r="303" spans="1:3" ht="15.75" customHeight="1" x14ac:dyDescent="0.2">
      <c r="A303" s="9"/>
      <c r="B303" s="9"/>
      <c r="C303" s="9"/>
    </row>
    <row r="304" spans="1:3" ht="15.75" customHeight="1" x14ac:dyDescent="0.2">
      <c r="A304" s="9"/>
      <c r="B304" s="9"/>
      <c r="C304" s="9"/>
    </row>
    <row r="305" spans="1:3" ht="15.75" customHeight="1" x14ac:dyDescent="0.2">
      <c r="A305" s="9"/>
      <c r="B305" s="9"/>
      <c r="C305" s="9"/>
    </row>
    <row r="306" spans="1:3" ht="15.75" customHeight="1" x14ac:dyDescent="0.2">
      <c r="A306" s="9"/>
      <c r="B306" s="9"/>
      <c r="C306" s="9"/>
    </row>
    <row r="307" spans="1:3" ht="15.75" customHeight="1" x14ac:dyDescent="0.2">
      <c r="A307" s="9"/>
      <c r="B307" s="9"/>
      <c r="C307" s="9"/>
    </row>
    <row r="308" spans="1:3" ht="15.75" customHeight="1" x14ac:dyDescent="0.2">
      <c r="A308" s="9"/>
      <c r="B308" s="9"/>
      <c r="C308" s="9"/>
    </row>
    <row r="309" spans="1:3" ht="15.75" customHeight="1" x14ac:dyDescent="0.2">
      <c r="A309" s="9"/>
      <c r="B309" s="9"/>
      <c r="C309" s="9"/>
    </row>
    <row r="310" spans="1:3" ht="15.75" customHeight="1" x14ac:dyDescent="0.2">
      <c r="A310" s="9"/>
      <c r="B310" s="9"/>
      <c r="C310" s="9"/>
    </row>
    <row r="311" spans="1:3" ht="15.75" customHeight="1" x14ac:dyDescent="0.2">
      <c r="A311" s="9"/>
      <c r="B311" s="9"/>
      <c r="C311" s="9"/>
    </row>
    <row r="312" spans="1:3" ht="15.75" customHeight="1" x14ac:dyDescent="0.2">
      <c r="A312" s="9"/>
      <c r="B312" s="9"/>
      <c r="C312" s="9"/>
    </row>
    <row r="313" spans="1:3" ht="15.75" customHeight="1" x14ac:dyDescent="0.2">
      <c r="A313" s="9"/>
      <c r="B313" s="9"/>
      <c r="C313" s="9"/>
    </row>
    <row r="314" spans="1:3" ht="15.75" customHeight="1" x14ac:dyDescent="0.2">
      <c r="A314" s="9"/>
      <c r="B314" s="9"/>
      <c r="C314" s="9"/>
    </row>
    <row r="315" spans="1:3" ht="15.75" customHeight="1" x14ac:dyDescent="0.2">
      <c r="A315" s="9"/>
      <c r="B315" s="9"/>
      <c r="C315" s="9"/>
    </row>
    <row r="316" spans="1:3" ht="15.75" customHeight="1" x14ac:dyDescent="0.2">
      <c r="A316" s="9"/>
      <c r="B316" s="9"/>
      <c r="C316" s="9"/>
    </row>
    <row r="317" spans="1:3" ht="15.75" customHeight="1" x14ac:dyDescent="0.2">
      <c r="A317" s="9"/>
      <c r="B317" s="9"/>
      <c r="C317" s="9"/>
    </row>
    <row r="318" spans="1:3" ht="15.75" customHeight="1" x14ac:dyDescent="0.2">
      <c r="A318" s="9"/>
      <c r="B318" s="9"/>
      <c r="C318" s="9"/>
    </row>
    <row r="319" spans="1:3" ht="15.75" customHeight="1" x14ac:dyDescent="0.2">
      <c r="A319" s="9"/>
      <c r="B319" s="9"/>
      <c r="C319" s="9"/>
    </row>
    <row r="320" spans="1:3" ht="15.75" customHeight="1" x14ac:dyDescent="0.2">
      <c r="A320" s="9"/>
      <c r="B320" s="9"/>
      <c r="C320" s="9"/>
    </row>
    <row r="321" spans="1:3" ht="15.75" customHeight="1" x14ac:dyDescent="0.2">
      <c r="A321" s="9"/>
      <c r="B321" s="9"/>
      <c r="C321" s="9"/>
    </row>
    <row r="322" spans="1:3" ht="15.75" customHeight="1" x14ac:dyDescent="0.2">
      <c r="A322" s="9"/>
      <c r="B322" s="9"/>
      <c r="C322" s="9"/>
    </row>
    <row r="323" spans="1:3" ht="15.75" customHeight="1" x14ac:dyDescent="0.2">
      <c r="A323" s="9"/>
      <c r="B323" s="9"/>
      <c r="C323" s="9"/>
    </row>
    <row r="324" spans="1:3" ht="15.75" customHeight="1" x14ac:dyDescent="0.2"/>
    <row r="325" spans="1:3" ht="15.75" customHeight="1" x14ac:dyDescent="0.2"/>
    <row r="326" spans="1:3" ht="15.75" customHeight="1" x14ac:dyDescent="0.2"/>
    <row r="327" spans="1:3" ht="15.75" customHeight="1" x14ac:dyDescent="0.2"/>
    <row r="328" spans="1:3" ht="15.75" customHeight="1" x14ac:dyDescent="0.2"/>
    <row r="329" spans="1:3" ht="15.75" customHeight="1" x14ac:dyDescent="0.2"/>
    <row r="330" spans="1:3" ht="15.75" customHeight="1" x14ac:dyDescent="0.2"/>
    <row r="331" spans="1:3" ht="15.75" customHeight="1" x14ac:dyDescent="0.2"/>
    <row r="332" spans="1:3" ht="15.75" customHeight="1" x14ac:dyDescent="0.2"/>
    <row r="333" spans="1:3" ht="15.75" customHeight="1" x14ac:dyDescent="0.2"/>
    <row r="334" spans="1:3" ht="15.75" customHeight="1" x14ac:dyDescent="0.2"/>
    <row r="335" spans="1:3" ht="15.75" customHeight="1" x14ac:dyDescent="0.2"/>
    <row r="336" spans="1:3"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41">
    <mergeCell ref="F29:G29"/>
    <mergeCell ref="F30:G30"/>
    <mergeCell ref="F22:G22"/>
    <mergeCell ref="F23:G23"/>
    <mergeCell ref="F24:G24"/>
    <mergeCell ref="F25:G25"/>
    <mergeCell ref="F26:G26"/>
    <mergeCell ref="F27:G27"/>
    <mergeCell ref="F28:G28"/>
    <mergeCell ref="D28:E28"/>
    <mergeCell ref="D29:E29"/>
    <mergeCell ref="D30:E30"/>
    <mergeCell ref="A104:C104"/>
    <mergeCell ref="D21:E21"/>
    <mergeCell ref="D22:E22"/>
    <mergeCell ref="D23:E23"/>
    <mergeCell ref="D24:E24"/>
    <mergeCell ref="D25:E25"/>
    <mergeCell ref="D26:E26"/>
    <mergeCell ref="D27:E27"/>
    <mergeCell ref="D19:E19"/>
    <mergeCell ref="F19:G19"/>
    <mergeCell ref="D20:E20"/>
    <mergeCell ref="F20:G20"/>
    <mergeCell ref="F21:G21"/>
    <mergeCell ref="D16:E16"/>
    <mergeCell ref="F16:G16"/>
    <mergeCell ref="D17:E17"/>
    <mergeCell ref="F17:G17"/>
    <mergeCell ref="D18:E18"/>
    <mergeCell ref="F18:G18"/>
    <mergeCell ref="A9:I9"/>
    <mergeCell ref="D10:I10"/>
    <mergeCell ref="A10:C10"/>
    <mergeCell ref="A15:B15"/>
    <mergeCell ref="D15:H15"/>
    <mergeCell ref="E4:H4"/>
    <mergeCell ref="E5:F5"/>
    <mergeCell ref="G5:H5"/>
    <mergeCell ref="E6:F6"/>
    <mergeCell ref="G6:H6"/>
  </mergeCells>
  <dataValidations count="4">
    <dataValidation type="list" allowBlank="1" showErrorMessage="1" sqref="A13 A12" xr:uid="{00000000-0002-0000-0100-000000000000}">
      <formula1>$A$107:$A$119</formula1>
    </dataValidation>
    <dataValidation type="list" allowBlank="1" showErrorMessage="1" sqref="C12:C13" xr:uid="{00000000-0002-0000-0100-000001000000}">
      <formula1>$C$107:$C$111</formula1>
    </dataValidation>
    <dataValidation type="list" allowBlank="1" showErrorMessage="1" sqref="B12:B13" xr:uid="{00000000-0002-0000-0100-000002000000}">
      <formula1>$B$107:$B$110</formula1>
    </dataValidation>
    <dataValidation type="list" allowBlank="1" showErrorMessage="1" sqref="H17:H20 H27:H30 H22:H25" xr:uid="{00000000-0002-0000-0100-000003000000}">
      <formula1>$A$122:$A$123</formula1>
    </dataValidation>
  </dataValidations>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2.625" defaultRowHeight="15" customHeight="1" x14ac:dyDescent="0.2"/>
  <cols>
    <col min="1" max="1" width="2.5" customWidth="1"/>
    <col min="2" max="3" width="21.625" customWidth="1"/>
    <col min="4" max="4" width="14" customWidth="1"/>
    <col min="5" max="5" width="21.625" customWidth="1"/>
    <col min="6" max="6" width="24.25" customWidth="1"/>
    <col min="7" max="8" width="21.625" customWidth="1"/>
    <col min="9" max="25" width="9.375" customWidth="1"/>
  </cols>
  <sheetData>
    <row r="1" spans="1:26" ht="66"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79.5" customHeight="1" x14ac:dyDescent="0.25">
      <c r="A2" s="28"/>
      <c r="B2" s="28"/>
      <c r="C2" s="28"/>
      <c r="D2" s="28"/>
      <c r="E2" s="28"/>
      <c r="F2" s="28"/>
      <c r="G2" s="28"/>
      <c r="H2" s="28"/>
      <c r="I2" s="28"/>
      <c r="J2" s="28"/>
      <c r="K2" s="28"/>
      <c r="L2" s="28"/>
      <c r="M2" s="28"/>
      <c r="N2" s="28"/>
      <c r="O2" s="28"/>
      <c r="P2" s="28"/>
      <c r="Q2" s="28"/>
      <c r="R2" s="28"/>
      <c r="S2" s="28"/>
      <c r="T2" s="28"/>
      <c r="U2" s="28"/>
      <c r="V2" s="28"/>
      <c r="W2" s="28"/>
      <c r="X2" s="28"/>
      <c r="Y2" s="28"/>
    </row>
    <row r="3" spans="1:26" x14ac:dyDescent="0.25">
      <c r="A3" s="28"/>
      <c r="B3" s="415" t="s">
        <v>56</v>
      </c>
      <c r="C3" s="416"/>
      <c r="D3" s="416"/>
      <c r="E3" s="416"/>
      <c r="F3" s="416"/>
      <c r="G3" s="416"/>
      <c r="H3" s="417"/>
      <c r="I3" s="28"/>
      <c r="J3" s="28"/>
      <c r="K3" s="28"/>
      <c r="L3" s="28"/>
      <c r="M3" s="28"/>
      <c r="N3" s="28"/>
      <c r="O3" s="28"/>
      <c r="P3" s="28"/>
      <c r="Q3" s="28"/>
      <c r="R3" s="28"/>
      <c r="S3" s="28"/>
      <c r="T3" s="28"/>
      <c r="U3" s="28"/>
      <c r="V3" s="28"/>
      <c r="W3" s="28"/>
      <c r="X3" s="28"/>
      <c r="Y3" s="28"/>
    </row>
    <row r="4" spans="1:26" x14ac:dyDescent="0.25">
      <c r="A4" s="28"/>
      <c r="B4" s="29"/>
      <c r="C4" s="30"/>
      <c r="D4" s="30"/>
      <c r="E4" s="30"/>
      <c r="F4" s="30"/>
      <c r="G4" s="30"/>
      <c r="H4" s="31"/>
      <c r="I4" s="28"/>
      <c r="J4" s="28"/>
      <c r="K4" s="28"/>
      <c r="L4" s="28"/>
      <c r="M4" s="28"/>
      <c r="N4" s="28"/>
      <c r="O4" s="28"/>
      <c r="P4" s="28"/>
      <c r="Q4" s="28"/>
      <c r="R4" s="28"/>
      <c r="S4" s="28"/>
      <c r="T4" s="28"/>
      <c r="U4" s="28"/>
      <c r="V4" s="28"/>
      <c r="W4" s="28"/>
      <c r="X4" s="28"/>
      <c r="Y4" s="28"/>
    </row>
    <row r="5" spans="1:26" ht="63" customHeight="1" x14ac:dyDescent="0.25">
      <c r="A5" s="28"/>
      <c r="B5" s="418" t="s">
        <v>57</v>
      </c>
      <c r="C5" s="383"/>
      <c r="D5" s="383"/>
      <c r="E5" s="383"/>
      <c r="F5" s="383"/>
      <c r="G5" s="383"/>
      <c r="H5" s="384"/>
      <c r="I5" s="28"/>
      <c r="J5" s="28"/>
      <c r="K5" s="28"/>
      <c r="L5" s="28"/>
      <c r="M5" s="28"/>
      <c r="N5" s="28"/>
      <c r="O5" s="28"/>
      <c r="P5" s="28"/>
      <c r="Q5" s="28"/>
      <c r="R5" s="28"/>
      <c r="S5" s="28"/>
      <c r="T5" s="28"/>
      <c r="U5" s="28"/>
      <c r="V5" s="28"/>
      <c r="W5" s="28"/>
      <c r="X5" s="28"/>
      <c r="Y5" s="28"/>
    </row>
    <row r="6" spans="1:26" ht="63" customHeight="1" x14ac:dyDescent="0.25">
      <c r="A6" s="28"/>
      <c r="B6" s="419"/>
      <c r="C6" s="402"/>
      <c r="D6" s="402"/>
      <c r="E6" s="402"/>
      <c r="F6" s="402"/>
      <c r="G6" s="402"/>
      <c r="H6" s="420"/>
      <c r="I6" s="28"/>
      <c r="J6" s="28"/>
      <c r="K6" s="28"/>
      <c r="L6" s="28"/>
      <c r="M6" s="28"/>
      <c r="N6" s="28"/>
      <c r="O6" s="28"/>
      <c r="P6" s="28"/>
      <c r="Q6" s="28"/>
      <c r="R6" s="28"/>
      <c r="S6" s="28"/>
      <c r="T6" s="28"/>
      <c r="U6" s="28"/>
      <c r="V6" s="28"/>
      <c r="W6" s="28"/>
      <c r="X6" s="28"/>
      <c r="Y6" s="28"/>
    </row>
    <row r="7" spans="1:26" x14ac:dyDescent="0.25">
      <c r="A7" s="28"/>
      <c r="B7" s="421" t="s">
        <v>58</v>
      </c>
      <c r="C7" s="422"/>
      <c r="D7" s="422"/>
      <c r="E7" s="422"/>
      <c r="F7" s="422"/>
      <c r="G7" s="422"/>
      <c r="H7" s="423"/>
      <c r="I7" s="28"/>
      <c r="J7" s="28"/>
      <c r="K7" s="28"/>
      <c r="L7" s="28"/>
      <c r="M7" s="28"/>
      <c r="N7" s="28"/>
      <c r="O7" s="28"/>
      <c r="P7" s="28"/>
      <c r="Q7" s="28"/>
      <c r="R7" s="28"/>
      <c r="S7" s="28"/>
      <c r="T7" s="28"/>
      <c r="U7" s="28"/>
      <c r="V7" s="28"/>
      <c r="W7" s="28"/>
      <c r="X7" s="28"/>
      <c r="Y7" s="28"/>
    </row>
    <row r="8" spans="1:26" ht="95.25" customHeight="1" x14ac:dyDescent="0.25">
      <c r="A8" s="28"/>
      <c r="B8" s="424" t="s">
        <v>59</v>
      </c>
      <c r="C8" s="425"/>
      <c r="D8" s="425"/>
      <c r="E8" s="425"/>
      <c r="F8" s="425"/>
      <c r="G8" s="425"/>
      <c r="H8" s="426"/>
      <c r="I8" s="28"/>
      <c r="J8" s="28"/>
      <c r="K8" s="28"/>
      <c r="L8" s="28"/>
      <c r="M8" s="28"/>
      <c r="N8" s="28"/>
      <c r="O8" s="28"/>
      <c r="P8" s="28"/>
      <c r="Q8" s="28"/>
      <c r="R8" s="28"/>
      <c r="S8" s="28"/>
      <c r="T8" s="28"/>
      <c r="U8" s="28"/>
      <c r="V8" s="28"/>
      <c r="W8" s="28"/>
      <c r="X8" s="28"/>
      <c r="Y8" s="28"/>
    </row>
    <row r="9" spans="1:26" ht="16.5" x14ac:dyDescent="0.25">
      <c r="A9" s="28"/>
      <c r="B9" s="32"/>
      <c r="C9" s="33"/>
      <c r="D9" s="33"/>
      <c r="E9" s="33"/>
      <c r="F9" s="33"/>
      <c r="G9" s="33"/>
      <c r="H9" s="34"/>
      <c r="I9" s="28"/>
      <c r="J9" s="28"/>
      <c r="K9" s="28"/>
      <c r="L9" s="28"/>
      <c r="M9" s="28"/>
      <c r="N9" s="28"/>
      <c r="O9" s="28"/>
      <c r="P9" s="28"/>
      <c r="Q9" s="28"/>
      <c r="R9" s="28"/>
      <c r="S9" s="28"/>
      <c r="T9" s="28"/>
      <c r="U9" s="28"/>
      <c r="V9" s="28"/>
      <c r="W9" s="28"/>
      <c r="X9" s="28"/>
      <c r="Y9" s="28"/>
    </row>
    <row r="10" spans="1:26" ht="16.5" customHeight="1" x14ac:dyDescent="0.25">
      <c r="A10" s="28"/>
      <c r="B10" s="427" t="s">
        <v>60</v>
      </c>
      <c r="C10" s="383"/>
      <c r="D10" s="383"/>
      <c r="E10" s="383"/>
      <c r="F10" s="383"/>
      <c r="G10" s="383"/>
      <c r="H10" s="384"/>
      <c r="I10" s="28"/>
      <c r="J10" s="28"/>
      <c r="K10" s="28"/>
      <c r="L10" s="28"/>
      <c r="M10" s="28"/>
      <c r="N10" s="28"/>
      <c r="O10" s="28"/>
      <c r="P10" s="28"/>
      <c r="Q10" s="28"/>
      <c r="R10" s="28"/>
      <c r="S10" s="28"/>
      <c r="T10" s="28"/>
      <c r="U10" s="28"/>
      <c r="V10" s="28"/>
      <c r="W10" s="28"/>
      <c r="X10" s="28"/>
      <c r="Y10" s="28"/>
    </row>
    <row r="11" spans="1:26" ht="44.25" customHeight="1" x14ac:dyDescent="0.25">
      <c r="A11" s="28"/>
      <c r="B11" s="382"/>
      <c r="C11" s="383"/>
      <c r="D11" s="383"/>
      <c r="E11" s="383"/>
      <c r="F11" s="383"/>
      <c r="G11" s="383"/>
      <c r="H11" s="384"/>
      <c r="I11" s="28"/>
      <c r="J11" s="28"/>
      <c r="K11" s="28"/>
      <c r="L11" s="28"/>
      <c r="M11" s="28"/>
      <c r="N11" s="28"/>
      <c r="O11" s="28"/>
      <c r="P11" s="28"/>
      <c r="Q11" s="28"/>
      <c r="R11" s="28"/>
      <c r="S11" s="28"/>
      <c r="T11" s="28"/>
      <c r="U11" s="28"/>
      <c r="V11" s="28"/>
      <c r="W11" s="28"/>
      <c r="X11" s="28"/>
      <c r="Y11" s="28"/>
    </row>
    <row r="12" spans="1:26" x14ac:dyDescent="0.25">
      <c r="A12" s="28"/>
      <c r="B12" s="35"/>
      <c r="C12" s="36"/>
      <c r="D12" s="37"/>
      <c r="E12" s="38"/>
      <c r="F12" s="38"/>
      <c r="G12" s="38"/>
      <c r="H12" s="39"/>
      <c r="I12" s="28"/>
      <c r="J12" s="28"/>
      <c r="K12" s="28"/>
      <c r="L12" s="28"/>
      <c r="M12" s="28"/>
      <c r="N12" s="28"/>
      <c r="O12" s="28"/>
      <c r="P12" s="28"/>
      <c r="Q12" s="28"/>
      <c r="R12" s="28"/>
      <c r="S12" s="28"/>
      <c r="T12" s="28"/>
      <c r="U12" s="28"/>
      <c r="V12" s="28"/>
      <c r="W12" s="28"/>
      <c r="X12" s="28"/>
      <c r="Y12" s="28"/>
    </row>
    <row r="13" spans="1:26" x14ac:dyDescent="0.25">
      <c r="A13" s="28"/>
      <c r="B13" s="35"/>
      <c r="C13" s="428" t="s">
        <v>61</v>
      </c>
      <c r="D13" s="429"/>
      <c r="E13" s="430" t="s">
        <v>62</v>
      </c>
      <c r="F13" s="431"/>
      <c r="G13" s="36"/>
      <c r="H13" s="39"/>
      <c r="I13" s="28"/>
      <c r="J13" s="28"/>
      <c r="K13" s="28"/>
      <c r="L13" s="28"/>
      <c r="M13" s="28"/>
      <c r="N13" s="28"/>
      <c r="O13" s="28"/>
      <c r="P13" s="28"/>
      <c r="Q13" s="28"/>
      <c r="R13" s="28"/>
      <c r="S13" s="28"/>
      <c r="T13" s="28"/>
      <c r="U13" s="28"/>
      <c r="V13" s="28"/>
      <c r="W13" s="28"/>
      <c r="X13" s="28"/>
      <c r="Y13" s="28"/>
    </row>
    <row r="14" spans="1:26" ht="35.25" customHeight="1" x14ac:dyDescent="0.25">
      <c r="A14" s="28"/>
      <c r="B14" s="35"/>
      <c r="C14" s="432" t="s">
        <v>63</v>
      </c>
      <c r="D14" s="433"/>
      <c r="E14" s="434" t="s">
        <v>64</v>
      </c>
      <c r="F14" s="435"/>
      <c r="G14" s="36"/>
      <c r="H14" s="39"/>
      <c r="I14" s="28"/>
      <c r="J14" s="28"/>
      <c r="K14" s="28"/>
      <c r="L14" s="28"/>
      <c r="M14" s="28"/>
      <c r="N14" s="28"/>
      <c r="O14" s="28"/>
      <c r="P14" s="28"/>
      <c r="Q14" s="28"/>
      <c r="R14" s="28"/>
      <c r="S14" s="28"/>
      <c r="T14" s="28"/>
      <c r="U14" s="28"/>
      <c r="V14" s="28"/>
      <c r="W14" s="28"/>
      <c r="X14" s="28"/>
      <c r="Y14" s="28"/>
    </row>
    <row r="15" spans="1:26" ht="17.25" customHeight="1" x14ac:dyDescent="0.25">
      <c r="A15" s="28"/>
      <c r="B15" s="35"/>
      <c r="C15" s="432" t="s">
        <v>16</v>
      </c>
      <c r="D15" s="433"/>
      <c r="E15" s="434" t="s">
        <v>65</v>
      </c>
      <c r="F15" s="435"/>
      <c r="G15" s="36"/>
      <c r="H15" s="39"/>
      <c r="I15" s="28"/>
      <c r="J15" s="28"/>
      <c r="K15" s="28"/>
      <c r="L15" s="28"/>
      <c r="M15" s="28"/>
      <c r="N15" s="28"/>
      <c r="O15" s="28"/>
      <c r="P15" s="28"/>
      <c r="Q15" s="28"/>
      <c r="R15" s="28"/>
      <c r="S15" s="28"/>
      <c r="T15" s="28"/>
      <c r="U15" s="28"/>
      <c r="V15" s="28"/>
      <c r="W15" s="28"/>
      <c r="X15" s="28"/>
      <c r="Y15" s="28"/>
    </row>
    <row r="16" spans="1:26" ht="19.5" customHeight="1" x14ac:dyDescent="0.25">
      <c r="A16" s="28"/>
      <c r="B16" s="35"/>
      <c r="C16" s="432" t="s">
        <v>66</v>
      </c>
      <c r="D16" s="433"/>
      <c r="E16" s="434" t="s">
        <v>67</v>
      </c>
      <c r="F16" s="435"/>
      <c r="G16" s="36"/>
      <c r="H16" s="39"/>
      <c r="I16" s="28"/>
      <c r="J16" s="28"/>
      <c r="K16" s="28"/>
      <c r="L16" s="28"/>
      <c r="M16" s="28"/>
      <c r="N16" s="28"/>
      <c r="O16" s="28"/>
      <c r="P16" s="28"/>
      <c r="Q16" s="28"/>
      <c r="R16" s="28"/>
      <c r="S16" s="28"/>
      <c r="T16" s="28"/>
      <c r="U16" s="28"/>
      <c r="V16" s="28"/>
      <c r="W16" s="28"/>
      <c r="X16" s="28"/>
      <c r="Y16" s="28"/>
    </row>
    <row r="17" spans="1:25" ht="69.75" customHeight="1" x14ac:dyDescent="0.25">
      <c r="A17" s="28"/>
      <c r="B17" s="35"/>
      <c r="C17" s="432" t="s">
        <v>68</v>
      </c>
      <c r="D17" s="433"/>
      <c r="E17" s="434" t="s">
        <v>69</v>
      </c>
      <c r="F17" s="435"/>
      <c r="G17" s="36"/>
      <c r="H17" s="39"/>
      <c r="I17" s="28"/>
      <c r="J17" s="28"/>
      <c r="K17" s="28"/>
      <c r="L17" s="28"/>
      <c r="M17" s="28"/>
      <c r="N17" s="28"/>
      <c r="O17" s="28"/>
      <c r="P17" s="28"/>
      <c r="Q17" s="28"/>
      <c r="R17" s="28"/>
      <c r="S17" s="28"/>
      <c r="T17" s="28"/>
      <c r="U17" s="28"/>
      <c r="V17" s="28"/>
      <c r="W17" s="28"/>
      <c r="X17" s="28"/>
      <c r="Y17" s="28"/>
    </row>
    <row r="18" spans="1:25" ht="34.5" customHeight="1" x14ac:dyDescent="0.25">
      <c r="A18" s="28"/>
      <c r="B18" s="35"/>
      <c r="C18" s="411" t="s">
        <v>70</v>
      </c>
      <c r="D18" s="412"/>
      <c r="E18" s="436" t="s">
        <v>71</v>
      </c>
      <c r="F18" s="437"/>
      <c r="G18" s="36"/>
      <c r="H18" s="39"/>
      <c r="I18" s="28"/>
      <c r="J18" s="28"/>
      <c r="K18" s="28"/>
      <c r="L18" s="28"/>
      <c r="M18" s="28"/>
      <c r="N18" s="28"/>
      <c r="O18" s="28"/>
      <c r="P18" s="28"/>
      <c r="Q18" s="28"/>
      <c r="R18" s="28"/>
      <c r="S18" s="28"/>
      <c r="T18" s="28"/>
      <c r="U18" s="28"/>
      <c r="V18" s="28"/>
      <c r="W18" s="28"/>
      <c r="X18" s="28"/>
      <c r="Y18" s="28"/>
    </row>
    <row r="19" spans="1:25" ht="27.75" customHeight="1" x14ac:dyDescent="0.25">
      <c r="A19" s="28"/>
      <c r="B19" s="35"/>
      <c r="C19" s="411" t="s">
        <v>72</v>
      </c>
      <c r="D19" s="412"/>
      <c r="E19" s="436" t="s">
        <v>73</v>
      </c>
      <c r="F19" s="437"/>
      <c r="G19" s="36"/>
      <c r="H19" s="39"/>
      <c r="I19" s="28"/>
      <c r="J19" s="28"/>
      <c r="K19" s="28"/>
      <c r="L19" s="28"/>
      <c r="M19" s="28"/>
      <c r="N19" s="28"/>
      <c r="O19" s="28"/>
      <c r="P19" s="28"/>
      <c r="Q19" s="28"/>
      <c r="R19" s="28"/>
      <c r="S19" s="28"/>
      <c r="T19" s="28"/>
      <c r="U19" s="28"/>
      <c r="V19" s="28"/>
      <c r="W19" s="28"/>
      <c r="X19" s="28"/>
      <c r="Y19" s="28"/>
    </row>
    <row r="20" spans="1:25" ht="28.5" customHeight="1" x14ac:dyDescent="0.25">
      <c r="A20" s="28"/>
      <c r="B20" s="35"/>
      <c r="C20" s="411" t="s">
        <v>74</v>
      </c>
      <c r="D20" s="412"/>
      <c r="E20" s="436" t="s">
        <v>75</v>
      </c>
      <c r="F20" s="437"/>
      <c r="G20" s="36"/>
      <c r="H20" s="39"/>
      <c r="I20" s="28"/>
      <c r="J20" s="28"/>
      <c r="K20" s="28"/>
      <c r="L20" s="28"/>
      <c r="M20" s="28"/>
      <c r="N20" s="28"/>
      <c r="O20" s="28"/>
      <c r="P20" s="28"/>
      <c r="Q20" s="28"/>
      <c r="R20" s="28"/>
      <c r="S20" s="28"/>
      <c r="T20" s="28"/>
      <c r="U20" s="28"/>
      <c r="V20" s="28"/>
      <c r="W20" s="28"/>
      <c r="X20" s="28"/>
      <c r="Y20" s="28"/>
    </row>
    <row r="21" spans="1:25" ht="72.75" customHeight="1" x14ac:dyDescent="0.25">
      <c r="A21" s="28"/>
      <c r="B21" s="35"/>
      <c r="C21" s="411" t="s">
        <v>76</v>
      </c>
      <c r="D21" s="412"/>
      <c r="E21" s="436" t="s">
        <v>77</v>
      </c>
      <c r="F21" s="437"/>
      <c r="G21" s="36"/>
      <c r="H21" s="39"/>
      <c r="I21" s="28"/>
      <c r="J21" s="28"/>
      <c r="K21" s="28"/>
      <c r="L21" s="28"/>
      <c r="M21" s="28"/>
      <c r="N21" s="28"/>
      <c r="O21" s="28"/>
      <c r="P21" s="28"/>
      <c r="Q21" s="28"/>
      <c r="R21" s="28"/>
      <c r="S21" s="28"/>
      <c r="T21" s="28"/>
      <c r="U21" s="28"/>
      <c r="V21" s="28"/>
      <c r="W21" s="28"/>
      <c r="X21" s="28"/>
      <c r="Y21" s="28"/>
    </row>
    <row r="22" spans="1:25" ht="64.5" customHeight="1" x14ac:dyDescent="0.25">
      <c r="A22" s="28"/>
      <c r="B22" s="35"/>
      <c r="C22" s="411" t="s">
        <v>78</v>
      </c>
      <c r="D22" s="412"/>
      <c r="E22" s="436" t="s">
        <v>79</v>
      </c>
      <c r="F22" s="437"/>
      <c r="G22" s="36"/>
      <c r="H22" s="39"/>
      <c r="I22" s="28"/>
      <c r="J22" s="28"/>
      <c r="K22" s="28"/>
      <c r="L22" s="28"/>
      <c r="M22" s="28"/>
      <c r="N22" s="28"/>
      <c r="O22" s="28"/>
      <c r="P22" s="28"/>
      <c r="Q22" s="28"/>
      <c r="R22" s="28"/>
      <c r="S22" s="28"/>
      <c r="T22" s="28"/>
      <c r="U22" s="28"/>
      <c r="V22" s="28"/>
      <c r="W22" s="28"/>
      <c r="X22" s="28"/>
      <c r="Y22" s="28"/>
    </row>
    <row r="23" spans="1:25" ht="71.25" customHeight="1" x14ac:dyDescent="0.25">
      <c r="A23" s="28"/>
      <c r="B23" s="35"/>
      <c r="C23" s="411" t="s">
        <v>80</v>
      </c>
      <c r="D23" s="412"/>
      <c r="E23" s="436" t="s">
        <v>81</v>
      </c>
      <c r="F23" s="437"/>
      <c r="G23" s="36"/>
      <c r="H23" s="39"/>
      <c r="I23" s="28"/>
      <c r="J23" s="28"/>
      <c r="K23" s="28"/>
      <c r="L23" s="28"/>
      <c r="M23" s="28"/>
      <c r="N23" s="28"/>
      <c r="O23" s="28"/>
      <c r="P23" s="28"/>
      <c r="Q23" s="28"/>
      <c r="R23" s="28"/>
      <c r="S23" s="28"/>
      <c r="T23" s="28"/>
      <c r="U23" s="28"/>
      <c r="V23" s="28"/>
      <c r="W23" s="28"/>
      <c r="X23" s="28"/>
      <c r="Y23" s="28"/>
    </row>
    <row r="24" spans="1:25" ht="55.5" customHeight="1" x14ac:dyDescent="0.25">
      <c r="A24" s="28"/>
      <c r="B24" s="35"/>
      <c r="C24" s="411" t="s">
        <v>82</v>
      </c>
      <c r="D24" s="412"/>
      <c r="E24" s="436" t="s">
        <v>83</v>
      </c>
      <c r="F24" s="437"/>
      <c r="G24" s="36"/>
      <c r="H24" s="39"/>
      <c r="I24" s="28"/>
      <c r="J24" s="28"/>
      <c r="K24" s="28"/>
      <c r="L24" s="28"/>
      <c r="M24" s="28"/>
      <c r="N24" s="28"/>
      <c r="O24" s="28"/>
      <c r="P24" s="28"/>
      <c r="Q24" s="28"/>
      <c r="R24" s="28"/>
      <c r="S24" s="28"/>
      <c r="T24" s="28"/>
      <c r="U24" s="28"/>
      <c r="V24" s="28"/>
      <c r="W24" s="28"/>
      <c r="X24" s="28"/>
      <c r="Y24" s="28"/>
    </row>
    <row r="25" spans="1:25" ht="42" customHeight="1" x14ac:dyDescent="0.25">
      <c r="A25" s="28"/>
      <c r="B25" s="35"/>
      <c r="C25" s="411" t="s">
        <v>84</v>
      </c>
      <c r="D25" s="412"/>
      <c r="E25" s="436" t="s">
        <v>85</v>
      </c>
      <c r="F25" s="437"/>
      <c r="G25" s="36"/>
      <c r="H25" s="39"/>
      <c r="I25" s="28"/>
      <c r="J25" s="28"/>
      <c r="K25" s="28"/>
      <c r="L25" s="28"/>
      <c r="M25" s="28"/>
      <c r="N25" s="28"/>
      <c r="O25" s="28"/>
      <c r="P25" s="28"/>
      <c r="Q25" s="28"/>
      <c r="R25" s="28"/>
      <c r="S25" s="28"/>
      <c r="T25" s="28"/>
      <c r="U25" s="28"/>
      <c r="V25" s="28"/>
      <c r="W25" s="28"/>
      <c r="X25" s="28"/>
      <c r="Y25" s="28"/>
    </row>
    <row r="26" spans="1:25" ht="59.25" customHeight="1" x14ac:dyDescent="0.25">
      <c r="A26" s="28"/>
      <c r="B26" s="35"/>
      <c r="C26" s="411" t="s">
        <v>86</v>
      </c>
      <c r="D26" s="412"/>
      <c r="E26" s="436" t="s">
        <v>87</v>
      </c>
      <c r="F26" s="437"/>
      <c r="G26" s="36"/>
      <c r="H26" s="39"/>
      <c r="I26" s="28"/>
      <c r="J26" s="28"/>
      <c r="K26" s="28"/>
      <c r="L26" s="28"/>
      <c r="M26" s="28"/>
      <c r="N26" s="28"/>
      <c r="O26" s="28"/>
      <c r="P26" s="28"/>
      <c r="Q26" s="28"/>
      <c r="R26" s="28"/>
      <c r="S26" s="28"/>
      <c r="T26" s="28"/>
      <c r="U26" s="28"/>
      <c r="V26" s="28"/>
      <c r="W26" s="28"/>
      <c r="X26" s="28"/>
      <c r="Y26" s="28"/>
    </row>
    <row r="27" spans="1:25" ht="23.25" customHeight="1" x14ac:dyDescent="0.25">
      <c r="A27" s="28"/>
      <c r="B27" s="35"/>
      <c r="C27" s="411" t="s">
        <v>88</v>
      </c>
      <c r="D27" s="412"/>
      <c r="E27" s="436" t="s">
        <v>89</v>
      </c>
      <c r="F27" s="437"/>
      <c r="G27" s="36"/>
      <c r="H27" s="39"/>
      <c r="I27" s="28"/>
      <c r="J27" s="28"/>
      <c r="K27" s="28"/>
      <c r="L27" s="28"/>
      <c r="M27" s="28"/>
      <c r="N27" s="28"/>
      <c r="O27" s="28"/>
      <c r="P27" s="28"/>
      <c r="Q27" s="28"/>
      <c r="R27" s="28"/>
      <c r="S27" s="28"/>
      <c r="T27" s="28"/>
      <c r="U27" s="28"/>
      <c r="V27" s="28"/>
      <c r="W27" s="28"/>
      <c r="X27" s="28"/>
      <c r="Y27" s="28"/>
    </row>
    <row r="28" spans="1:25" ht="30.75" customHeight="1" x14ac:dyDescent="0.25">
      <c r="A28" s="28"/>
      <c r="B28" s="35"/>
      <c r="C28" s="411" t="s">
        <v>90</v>
      </c>
      <c r="D28" s="412"/>
      <c r="E28" s="436" t="s">
        <v>91</v>
      </c>
      <c r="F28" s="437"/>
      <c r="G28" s="36"/>
      <c r="H28" s="39"/>
      <c r="I28" s="28"/>
      <c r="J28" s="28"/>
      <c r="K28" s="28"/>
      <c r="L28" s="28"/>
      <c r="M28" s="28"/>
      <c r="N28" s="28"/>
      <c r="O28" s="28"/>
      <c r="P28" s="28"/>
      <c r="Q28" s="28"/>
      <c r="R28" s="28"/>
      <c r="S28" s="28"/>
      <c r="T28" s="28"/>
      <c r="U28" s="28"/>
      <c r="V28" s="28"/>
      <c r="W28" s="28"/>
      <c r="X28" s="28"/>
      <c r="Y28" s="28"/>
    </row>
    <row r="29" spans="1:25" ht="35.25" customHeight="1" x14ac:dyDescent="0.25">
      <c r="A29" s="28"/>
      <c r="B29" s="35"/>
      <c r="C29" s="411" t="s">
        <v>92</v>
      </c>
      <c r="D29" s="412"/>
      <c r="E29" s="436" t="s">
        <v>93</v>
      </c>
      <c r="F29" s="437"/>
      <c r="G29" s="36"/>
      <c r="H29" s="39"/>
      <c r="I29" s="28"/>
      <c r="J29" s="28"/>
      <c r="K29" s="28"/>
      <c r="L29" s="28"/>
      <c r="M29" s="28"/>
      <c r="N29" s="28"/>
      <c r="O29" s="28"/>
      <c r="P29" s="28"/>
      <c r="Q29" s="28"/>
      <c r="R29" s="28"/>
      <c r="S29" s="28"/>
      <c r="T29" s="28"/>
      <c r="U29" s="28"/>
      <c r="V29" s="28"/>
      <c r="W29" s="28"/>
      <c r="X29" s="28"/>
      <c r="Y29" s="28"/>
    </row>
    <row r="30" spans="1:25" ht="33" customHeight="1" x14ac:dyDescent="0.25">
      <c r="A30" s="28"/>
      <c r="B30" s="35"/>
      <c r="C30" s="411" t="s">
        <v>94</v>
      </c>
      <c r="D30" s="412"/>
      <c r="E30" s="436" t="s">
        <v>93</v>
      </c>
      <c r="F30" s="437"/>
      <c r="G30" s="36"/>
      <c r="H30" s="39"/>
      <c r="I30" s="28"/>
      <c r="J30" s="28"/>
      <c r="K30" s="28"/>
      <c r="L30" s="28"/>
      <c r="M30" s="28"/>
      <c r="N30" s="28"/>
      <c r="O30" s="28"/>
      <c r="P30" s="28"/>
      <c r="Q30" s="28"/>
      <c r="R30" s="28"/>
      <c r="S30" s="28"/>
      <c r="T30" s="28"/>
      <c r="U30" s="28"/>
      <c r="V30" s="28"/>
      <c r="W30" s="28"/>
      <c r="X30" s="28"/>
      <c r="Y30" s="28"/>
    </row>
    <row r="31" spans="1:25" ht="30" customHeight="1" x14ac:dyDescent="0.25">
      <c r="A31" s="28"/>
      <c r="B31" s="35"/>
      <c r="C31" s="411" t="s">
        <v>95</v>
      </c>
      <c r="D31" s="412"/>
      <c r="E31" s="436" t="s">
        <v>96</v>
      </c>
      <c r="F31" s="437"/>
      <c r="G31" s="36"/>
      <c r="H31" s="39"/>
      <c r="I31" s="28"/>
      <c r="J31" s="28"/>
      <c r="K31" s="28"/>
      <c r="L31" s="28"/>
      <c r="M31" s="28"/>
      <c r="N31" s="28"/>
      <c r="O31" s="28"/>
      <c r="P31" s="28"/>
      <c r="Q31" s="28"/>
      <c r="R31" s="28"/>
      <c r="S31" s="28"/>
      <c r="T31" s="28"/>
      <c r="U31" s="28"/>
      <c r="V31" s="28"/>
      <c r="W31" s="28"/>
      <c r="X31" s="28"/>
      <c r="Y31" s="28"/>
    </row>
    <row r="32" spans="1:25" ht="35.25" customHeight="1" x14ac:dyDescent="0.25">
      <c r="A32" s="28"/>
      <c r="B32" s="35"/>
      <c r="C32" s="411" t="s">
        <v>97</v>
      </c>
      <c r="D32" s="412"/>
      <c r="E32" s="436" t="s">
        <v>98</v>
      </c>
      <c r="F32" s="437"/>
      <c r="G32" s="36"/>
      <c r="H32" s="39"/>
      <c r="I32" s="28"/>
      <c r="J32" s="28"/>
      <c r="K32" s="28"/>
      <c r="L32" s="28"/>
      <c r="M32" s="28"/>
      <c r="N32" s="28"/>
      <c r="O32" s="28"/>
      <c r="P32" s="28"/>
      <c r="Q32" s="28"/>
      <c r="R32" s="28"/>
      <c r="S32" s="28"/>
      <c r="T32" s="28"/>
      <c r="U32" s="28"/>
      <c r="V32" s="28"/>
      <c r="W32" s="28"/>
      <c r="X32" s="28"/>
      <c r="Y32" s="28"/>
    </row>
    <row r="33" spans="1:25" ht="31.5" customHeight="1" x14ac:dyDescent="0.25">
      <c r="A33" s="28"/>
      <c r="B33" s="35"/>
      <c r="C33" s="411" t="s">
        <v>99</v>
      </c>
      <c r="D33" s="412"/>
      <c r="E33" s="436" t="s">
        <v>100</v>
      </c>
      <c r="F33" s="437"/>
      <c r="G33" s="36"/>
      <c r="H33" s="39"/>
      <c r="I33" s="28"/>
      <c r="J33" s="28"/>
      <c r="K33" s="28"/>
      <c r="L33" s="28"/>
      <c r="M33" s="28"/>
      <c r="N33" s="28"/>
      <c r="O33" s="28"/>
      <c r="P33" s="28"/>
      <c r="Q33" s="28"/>
      <c r="R33" s="28"/>
      <c r="S33" s="28"/>
      <c r="T33" s="28"/>
      <c r="U33" s="28"/>
      <c r="V33" s="28"/>
      <c r="W33" s="28"/>
      <c r="X33" s="28"/>
      <c r="Y33" s="28"/>
    </row>
    <row r="34" spans="1:25" ht="35.25" customHeight="1" x14ac:dyDescent="0.25">
      <c r="A34" s="28"/>
      <c r="B34" s="35"/>
      <c r="C34" s="411" t="s">
        <v>101</v>
      </c>
      <c r="D34" s="412"/>
      <c r="E34" s="436" t="s">
        <v>102</v>
      </c>
      <c r="F34" s="437"/>
      <c r="G34" s="36"/>
      <c r="H34" s="39"/>
      <c r="I34" s="28"/>
      <c r="J34" s="28"/>
      <c r="K34" s="28"/>
      <c r="L34" s="28"/>
      <c r="M34" s="28"/>
      <c r="N34" s="28"/>
      <c r="O34" s="28"/>
      <c r="P34" s="28"/>
      <c r="Q34" s="28"/>
      <c r="R34" s="28"/>
      <c r="S34" s="28"/>
      <c r="T34" s="28"/>
      <c r="U34" s="28"/>
      <c r="V34" s="28"/>
      <c r="W34" s="28"/>
      <c r="X34" s="28"/>
      <c r="Y34" s="28"/>
    </row>
    <row r="35" spans="1:25" ht="59.25" customHeight="1" x14ac:dyDescent="0.25">
      <c r="A35" s="28"/>
      <c r="B35" s="35"/>
      <c r="C35" s="411" t="s">
        <v>103</v>
      </c>
      <c r="D35" s="412"/>
      <c r="E35" s="436" t="s">
        <v>104</v>
      </c>
      <c r="F35" s="437"/>
      <c r="G35" s="36"/>
      <c r="H35" s="39"/>
      <c r="I35" s="28"/>
      <c r="J35" s="28"/>
      <c r="K35" s="28"/>
      <c r="L35" s="28"/>
      <c r="M35" s="28"/>
      <c r="N35" s="28"/>
      <c r="O35" s="28"/>
      <c r="P35" s="28"/>
      <c r="Q35" s="28"/>
      <c r="R35" s="28"/>
      <c r="S35" s="28"/>
      <c r="T35" s="28"/>
      <c r="U35" s="28"/>
      <c r="V35" s="28"/>
      <c r="W35" s="28"/>
      <c r="X35" s="28"/>
      <c r="Y35" s="28"/>
    </row>
    <row r="36" spans="1:25" ht="29.25" customHeight="1" x14ac:dyDescent="0.25">
      <c r="A36" s="28"/>
      <c r="B36" s="35"/>
      <c r="C36" s="411" t="s">
        <v>105</v>
      </c>
      <c r="D36" s="412"/>
      <c r="E36" s="436" t="s">
        <v>106</v>
      </c>
      <c r="F36" s="437"/>
      <c r="G36" s="36"/>
      <c r="H36" s="39"/>
      <c r="I36" s="28"/>
      <c r="J36" s="28"/>
      <c r="K36" s="28"/>
      <c r="L36" s="28"/>
      <c r="M36" s="28"/>
      <c r="N36" s="28"/>
      <c r="O36" s="28"/>
      <c r="P36" s="28"/>
      <c r="Q36" s="28"/>
      <c r="R36" s="28"/>
      <c r="S36" s="28"/>
      <c r="T36" s="28"/>
      <c r="U36" s="28"/>
      <c r="V36" s="28"/>
      <c r="W36" s="28"/>
      <c r="X36" s="28"/>
      <c r="Y36" s="28"/>
    </row>
    <row r="37" spans="1:25" ht="82.5" customHeight="1" x14ac:dyDescent="0.25">
      <c r="A37" s="28"/>
      <c r="B37" s="35"/>
      <c r="C37" s="411" t="s">
        <v>107</v>
      </c>
      <c r="D37" s="412"/>
      <c r="E37" s="436" t="s">
        <v>108</v>
      </c>
      <c r="F37" s="437"/>
      <c r="G37" s="36"/>
      <c r="H37" s="39"/>
      <c r="I37" s="28"/>
      <c r="J37" s="28"/>
      <c r="K37" s="28"/>
      <c r="L37" s="28"/>
      <c r="M37" s="28"/>
      <c r="N37" s="28"/>
      <c r="O37" s="28"/>
      <c r="P37" s="28"/>
      <c r="Q37" s="28"/>
      <c r="R37" s="28"/>
      <c r="S37" s="28"/>
      <c r="T37" s="28"/>
      <c r="U37" s="28"/>
      <c r="V37" s="28"/>
      <c r="W37" s="28"/>
      <c r="X37" s="28"/>
      <c r="Y37" s="28"/>
    </row>
    <row r="38" spans="1:25" ht="46.5" customHeight="1" x14ac:dyDescent="0.25">
      <c r="A38" s="28"/>
      <c r="B38" s="35"/>
      <c r="C38" s="411" t="s">
        <v>109</v>
      </c>
      <c r="D38" s="412"/>
      <c r="E38" s="436" t="s">
        <v>110</v>
      </c>
      <c r="F38" s="437"/>
      <c r="G38" s="36"/>
      <c r="H38" s="39"/>
      <c r="I38" s="28"/>
      <c r="J38" s="28"/>
      <c r="K38" s="28"/>
      <c r="L38" s="28"/>
      <c r="M38" s="28"/>
      <c r="N38" s="28"/>
      <c r="O38" s="28"/>
      <c r="P38" s="28"/>
      <c r="Q38" s="28"/>
      <c r="R38" s="28"/>
      <c r="S38" s="28"/>
      <c r="T38" s="28"/>
      <c r="U38" s="28"/>
      <c r="V38" s="28"/>
      <c r="W38" s="28"/>
      <c r="X38" s="28"/>
      <c r="Y38" s="28"/>
    </row>
    <row r="39" spans="1:25" ht="6.75" customHeight="1" x14ac:dyDescent="0.25">
      <c r="A39" s="28"/>
      <c r="B39" s="35"/>
      <c r="C39" s="413"/>
      <c r="D39" s="414"/>
      <c r="E39" s="438"/>
      <c r="F39" s="439"/>
      <c r="G39" s="36"/>
      <c r="H39" s="39"/>
      <c r="I39" s="28"/>
      <c r="J39" s="28"/>
      <c r="K39" s="28"/>
      <c r="L39" s="28"/>
      <c r="M39" s="28"/>
      <c r="N39" s="28"/>
      <c r="O39" s="28"/>
      <c r="P39" s="28"/>
      <c r="Q39" s="28"/>
      <c r="R39" s="28"/>
      <c r="S39" s="28"/>
      <c r="T39" s="28"/>
      <c r="U39" s="28"/>
      <c r="V39" s="28"/>
      <c r="W39" s="28"/>
      <c r="X39" s="28"/>
      <c r="Y39" s="28"/>
    </row>
    <row r="40" spans="1:25" ht="15.75" customHeight="1" x14ac:dyDescent="0.25">
      <c r="A40" s="28"/>
      <c r="B40" s="35"/>
      <c r="C40" s="40"/>
      <c r="D40" s="40"/>
      <c r="E40" s="41"/>
      <c r="F40" s="41"/>
      <c r="G40" s="36"/>
      <c r="H40" s="39"/>
      <c r="I40" s="28"/>
      <c r="J40" s="28"/>
      <c r="K40" s="28"/>
      <c r="L40" s="28"/>
      <c r="M40" s="28"/>
      <c r="N40" s="28"/>
      <c r="O40" s="28"/>
      <c r="P40" s="28"/>
      <c r="Q40" s="28"/>
      <c r="R40" s="28"/>
      <c r="S40" s="28"/>
      <c r="T40" s="28"/>
      <c r="U40" s="28"/>
      <c r="V40" s="28"/>
      <c r="W40" s="28"/>
      <c r="X40" s="28"/>
      <c r="Y40" s="28"/>
    </row>
    <row r="41" spans="1:25" ht="15.75" customHeight="1" x14ac:dyDescent="0.25">
      <c r="A41" s="28"/>
      <c r="B41" s="42"/>
      <c r="C41" s="43"/>
      <c r="D41" s="43"/>
      <c r="E41" s="43"/>
      <c r="F41" s="43"/>
      <c r="G41" s="43"/>
      <c r="H41" s="44"/>
      <c r="I41" s="28"/>
      <c r="J41" s="28"/>
      <c r="K41" s="28"/>
      <c r="L41" s="28"/>
      <c r="M41" s="28"/>
      <c r="N41" s="28"/>
      <c r="O41" s="28"/>
      <c r="P41" s="28"/>
      <c r="Q41" s="28"/>
      <c r="R41" s="28"/>
      <c r="S41" s="28"/>
      <c r="T41" s="28"/>
      <c r="U41" s="28"/>
      <c r="V41" s="28"/>
      <c r="W41" s="28"/>
      <c r="X41" s="28"/>
      <c r="Y41" s="28"/>
    </row>
    <row r="42" spans="1:25" ht="15.75" customHeight="1" x14ac:dyDescent="0.25">
      <c r="A42" s="28"/>
      <c r="B42" s="28"/>
      <c r="C42" s="28"/>
      <c r="D42" s="28"/>
      <c r="E42" s="28"/>
      <c r="F42" s="28"/>
      <c r="G42" s="28"/>
      <c r="H42" s="28"/>
      <c r="I42" s="28"/>
      <c r="J42" s="28"/>
      <c r="K42" s="28"/>
      <c r="L42" s="28"/>
      <c r="M42" s="28"/>
      <c r="N42" s="28"/>
      <c r="O42" s="28"/>
      <c r="P42" s="28"/>
      <c r="Q42" s="28"/>
      <c r="R42" s="28"/>
      <c r="S42" s="28"/>
      <c r="T42" s="28"/>
      <c r="U42" s="28"/>
      <c r="V42" s="28"/>
      <c r="W42" s="28"/>
      <c r="X42" s="28"/>
      <c r="Y42" s="28"/>
    </row>
    <row r="43" spans="1:25" ht="15.75" customHeight="1" x14ac:dyDescent="0.25">
      <c r="A43" s="28"/>
      <c r="B43" s="28"/>
      <c r="C43" s="28"/>
      <c r="D43" s="28"/>
      <c r="E43" s="28"/>
      <c r="F43" s="28"/>
      <c r="G43" s="28"/>
      <c r="H43" s="28"/>
      <c r="I43" s="28"/>
      <c r="J43" s="28"/>
      <c r="K43" s="28"/>
      <c r="L43" s="28"/>
      <c r="M43" s="28"/>
      <c r="N43" s="28"/>
      <c r="O43" s="28"/>
      <c r="P43" s="28"/>
      <c r="Q43" s="28"/>
      <c r="R43" s="28"/>
      <c r="S43" s="28"/>
      <c r="T43" s="28"/>
      <c r="U43" s="28"/>
      <c r="V43" s="28"/>
      <c r="W43" s="28"/>
      <c r="X43" s="28"/>
      <c r="Y43" s="28"/>
    </row>
    <row r="44" spans="1:25" ht="15.75" customHeight="1" x14ac:dyDescent="0.25">
      <c r="A44" s="28"/>
      <c r="B44" s="28"/>
      <c r="C44" s="28"/>
      <c r="D44" s="28"/>
      <c r="E44" s="28"/>
      <c r="F44" s="28"/>
      <c r="G44" s="28"/>
      <c r="H44" s="28"/>
      <c r="I44" s="28"/>
      <c r="J44" s="28"/>
      <c r="K44" s="28"/>
      <c r="L44" s="28"/>
      <c r="M44" s="28"/>
      <c r="N44" s="28"/>
      <c r="O44" s="28"/>
      <c r="P44" s="28"/>
      <c r="Q44" s="28"/>
      <c r="R44" s="28"/>
      <c r="S44" s="28"/>
      <c r="T44" s="28"/>
      <c r="U44" s="28"/>
      <c r="V44" s="28"/>
      <c r="W44" s="28"/>
      <c r="X44" s="28"/>
      <c r="Y44" s="28"/>
    </row>
    <row r="45" spans="1:25" ht="15.75" customHeight="1" x14ac:dyDescent="0.25">
      <c r="A45" s="28"/>
      <c r="B45" s="28"/>
      <c r="C45" s="28"/>
      <c r="D45" s="28"/>
      <c r="E45" s="28"/>
      <c r="F45" s="28"/>
      <c r="G45" s="28"/>
      <c r="H45" s="28"/>
      <c r="I45" s="28"/>
      <c r="J45" s="28"/>
      <c r="K45" s="28"/>
      <c r="L45" s="28"/>
      <c r="M45" s="28"/>
      <c r="N45" s="28"/>
      <c r="O45" s="28"/>
      <c r="P45" s="28"/>
      <c r="Q45" s="28"/>
      <c r="R45" s="28"/>
      <c r="S45" s="28"/>
      <c r="T45" s="28"/>
      <c r="U45" s="28"/>
      <c r="V45" s="28"/>
      <c r="W45" s="28"/>
      <c r="X45" s="28"/>
      <c r="Y45" s="28"/>
    </row>
    <row r="46" spans="1:25" ht="15.75" customHeight="1" x14ac:dyDescent="0.25">
      <c r="A46" s="28"/>
      <c r="B46" s="28"/>
      <c r="C46" s="28"/>
      <c r="D46" s="28"/>
      <c r="E46" s="28"/>
      <c r="F46" s="28"/>
      <c r="G46" s="28"/>
      <c r="H46" s="28"/>
      <c r="I46" s="28"/>
      <c r="J46" s="28"/>
      <c r="K46" s="28"/>
      <c r="L46" s="28"/>
      <c r="M46" s="28"/>
      <c r="N46" s="28"/>
      <c r="O46" s="28"/>
      <c r="P46" s="28"/>
      <c r="Q46" s="28"/>
      <c r="R46" s="28"/>
      <c r="S46" s="28"/>
      <c r="T46" s="28"/>
      <c r="U46" s="28"/>
      <c r="V46" s="28"/>
      <c r="W46" s="28"/>
      <c r="X46" s="28"/>
      <c r="Y46" s="28"/>
    </row>
    <row r="47" spans="1:25" ht="15.75" customHeight="1" x14ac:dyDescent="0.25">
      <c r="A47" s="28"/>
      <c r="B47" s="28"/>
      <c r="C47" s="28"/>
      <c r="D47" s="28"/>
      <c r="E47" s="28"/>
      <c r="F47" s="28"/>
      <c r="G47" s="28"/>
      <c r="H47" s="28"/>
      <c r="I47" s="28"/>
      <c r="J47" s="28"/>
      <c r="K47" s="28"/>
      <c r="L47" s="28"/>
      <c r="M47" s="28"/>
      <c r="N47" s="28"/>
      <c r="O47" s="28"/>
      <c r="P47" s="28"/>
      <c r="Q47" s="28"/>
      <c r="R47" s="28"/>
      <c r="S47" s="28"/>
      <c r="T47" s="28"/>
      <c r="U47" s="28"/>
      <c r="V47" s="28"/>
      <c r="W47" s="28"/>
      <c r="X47" s="28"/>
      <c r="Y47" s="28"/>
    </row>
    <row r="48" spans="1:25" ht="15.75" customHeight="1" x14ac:dyDescent="0.25">
      <c r="A48" s="28"/>
      <c r="B48" s="28"/>
      <c r="C48" s="28"/>
      <c r="D48" s="28"/>
      <c r="E48" s="28"/>
      <c r="F48" s="28"/>
      <c r="G48" s="28"/>
      <c r="H48" s="28"/>
      <c r="I48" s="28"/>
      <c r="J48" s="28"/>
      <c r="K48" s="28"/>
      <c r="L48" s="28"/>
      <c r="M48" s="28"/>
      <c r="N48" s="28"/>
      <c r="O48" s="28"/>
      <c r="P48" s="28"/>
      <c r="Q48" s="28"/>
      <c r="R48" s="28"/>
      <c r="S48" s="28"/>
      <c r="T48" s="28"/>
      <c r="U48" s="28"/>
      <c r="V48" s="28"/>
      <c r="W48" s="28"/>
      <c r="X48" s="28"/>
      <c r="Y48" s="28"/>
    </row>
    <row r="49" spans="1:25" ht="15.75" customHeight="1" x14ac:dyDescent="0.25">
      <c r="A49" s="28"/>
      <c r="B49" s="28"/>
      <c r="C49" s="28"/>
      <c r="D49" s="28"/>
      <c r="E49" s="28"/>
      <c r="F49" s="28"/>
      <c r="G49" s="28"/>
      <c r="H49" s="28"/>
      <c r="I49" s="28"/>
      <c r="J49" s="28"/>
      <c r="K49" s="28"/>
      <c r="L49" s="28"/>
      <c r="M49" s="28"/>
      <c r="N49" s="28"/>
      <c r="O49" s="28"/>
      <c r="P49" s="28"/>
      <c r="Q49" s="28"/>
      <c r="R49" s="28"/>
      <c r="S49" s="28"/>
      <c r="T49" s="28"/>
      <c r="U49" s="28"/>
      <c r="V49" s="28"/>
      <c r="W49" s="28"/>
      <c r="X49" s="28"/>
      <c r="Y49" s="28"/>
    </row>
    <row r="50" spans="1:25" ht="15.75" customHeight="1" x14ac:dyDescent="0.25">
      <c r="A50" s="28"/>
      <c r="B50" s="28"/>
      <c r="C50" s="28"/>
      <c r="D50" s="28"/>
      <c r="E50" s="28"/>
      <c r="F50" s="28"/>
      <c r="G50" s="28"/>
      <c r="H50" s="28"/>
      <c r="I50" s="28"/>
      <c r="J50" s="28"/>
      <c r="K50" s="28"/>
      <c r="L50" s="28"/>
      <c r="M50" s="28"/>
      <c r="N50" s="28"/>
      <c r="O50" s="28"/>
      <c r="P50" s="28"/>
      <c r="Q50" s="28"/>
      <c r="R50" s="28"/>
      <c r="S50" s="28"/>
      <c r="T50" s="28"/>
      <c r="U50" s="28"/>
      <c r="V50" s="28"/>
      <c r="W50" s="28"/>
      <c r="X50" s="28"/>
      <c r="Y50" s="28"/>
    </row>
    <row r="51" spans="1:25" ht="15.75" customHeight="1" x14ac:dyDescent="0.25">
      <c r="A51" s="28"/>
      <c r="B51" s="28"/>
      <c r="C51" s="28"/>
      <c r="D51" s="28"/>
      <c r="E51" s="28"/>
      <c r="F51" s="28"/>
      <c r="G51" s="28"/>
      <c r="H51" s="28"/>
      <c r="I51" s="28"/>
      <c r="J51" s="28"/>
      <c r="K51" s="28"/>
      <c r="L51" s="28"/>
      <c r="M51" s="28"/>
      <c r="N51" s="28"/>
      <c r="O51" s="28"/>
      <c r="P51" s="28"/>
      <c r="Q51" s="28"/>
      <c r="R51" s="28"/>
      <c r="S51" s="28"/>
      <c r="T51" s="28"/>
      <c r="U51" s="28"/>
      <c r="V51" s="28"/>
      <c r="W51" s="28"/>
      <c r="X51" s="28"/>
      <c r="Y51" s="28"/>
    </row>
    <row r="52" spans="1:25" ht="15.75" customHeight="1" x14ac:dyDescent="0.25">
      <c r="A52" s="28"/>
      <c r="B52" s="28"/>
      <c r="C52" s="28"/>
      <c r="D52" s="28"/>
      <c r="E52" s="28"/>
      <c r="F52" s="28"/>
      <c r="G52" s="28"/>
      <c r="H52" s="28"/>
      <c r="I52" s="28"/>
      <c r="J52" s="28"/>
      <c r="K52" s="28"/>
      <c r="L52" s="28"/>
      <c r="M52" s="28"/>
      <c r="N52" s="28"/>
      <c r="O52" s="28"/>
      <c r="P52" s="28"/>
      <c r="Q52" s="28"/>
      <c r="R52" s="28"/>
      <c r="S52" s="28"/>
      <c r="T52" s="28"/>
      <c r="U52" s="28"/>
      <c r="V52" s="28"/>
      <c r="W52" s="28"/>
      <c r="X52" s="28"/>
      <c r="Y52" s="28"/>
    </row>
    <row r="53" spans="1:25" ht="15.75" customHeight="1" x14ac:dyDescent="0.25">
      <c r="A53" s="28"/>
      <c r="B53" s="28"/>
      <c r="C53" s="28"/>
      <c r="D53" s="28"/>
      <c r="E53" s="28"/>
      <c r="F53" s="28"/>
      <c r="G53" s="28"/>
      <c r="H53" s="28"/>
      <c r="I53" s="28"/>
      <c r="J53" s="28"/>
      <c r="K53" s="28"/>
      <c r="L53" s="28"/>
      <c r="M53" s="28"/>
      <c r="N53" s="28"/>
      <c r="O53" s="28"/>
      <c r="P53" s="28"/>
      <c r="Q53" s="28"/>
      <c r="R53" s="28"/>
      <c r="S53" s="28"/>
      <c r="T53" s="28"/>
      <c r="U53" s="28"/>
      <c r="V53" s="28"/>
      <c r="W53" s="28"/>
      <c r="X53" s="28"/>
      <c r="Y53" s="28"/>
    </row>
    <row r="54" spans="1:25" ht="15.75" customHeight="1" x14ac:dyDescent="0.25">
      <c r="A54" s="28"/>
      <c r="B54" s="28"/>
      <c r="C54" s="28"/>
      <c r="D54" s="28"/>
      <c r="E54" s="28"/>
      <c r="F54" s="28"/>
      <c r="G54" s="28"/>
      <c r="H54" s="28"/>
      <c r="I54" s="28"/>
      <c r="J54" s="28"/>
      <c r="K54" s="28"/>
      <c r="L54" s="28"/>
      <c r="M54" s="28"/>
      <c r="N54" s="28"/>
      <c r="O54" s="28"/>
      <c r="P54" s="28"/>
      <c r="Q54" s="28"/>
      <c r="R54" s="28"/>
      <c r="S54" s="28"/>
      <c r="T54" s="28"/>
      <c r="U54" s="28"/>
      <c r="V54" s="28"/>
      <c r="W54" s="28"/>
      <c r="X54" s="28"/>
      <c r="Y54" s="28"/>
    </row>
    <row r="55" spans="1:25" ht="15.75" customHeight="1" x14ac:dyDescent="0.25">
      <c r="A55" s="28"/>
      <c r="B55" s="28"/>
      <c r="C55" s="28"/>
      <c r="D55" s="28"/>
      <c r="E55" s="28"/>
      <c r="F55" s="28"/>
      <c r="G55" s="28"/>
      <c r="H55" s="28"/>
      <c r="I55" s="28"/>
      <c r="J55" s="28"/>
      <c r="K55" s="28"/>
      <c r="L55" s="28"/>
      <c r="M55" s="28"/>
      <c r="N55" s="28"/>
      <c r="O55" s="28"/>
      <c r="P55" s="28"/>
      <c r="Q55" s="28"/>
      <c r="R55" s="28"/>
      <c r="S55" s="28"/>
      <c r="T55" s="28"/>
      <c r="U55" s="28"/>
      <c r="V55" s="28"/>
      <c r="W55" s="28"/>
      <c r="X55" s="28"/>
      <c r="Y55" s="28"/>
    </row>
    <row r="56" spans="1:25" ht="15.75" customHeight="1"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row>
    <row r="57" spans="1:25" ht="15.75" customHeight="1" x14ac:dyDescent="0.25">
      <c r="A57" s="28"/>
      <c r="B57" s="28"/>
      <c r="C57" s="28"/>
      <c r="D57" s="28"/>
      <c r="E57" s="28"/>
      <c r="F57" s="28"/>
      <c r="G57" s="28"/>
      <c r="H57" s="28"/>
      <c r="I57" s="28"/>
      <c r="J57" s="28"/>
      <c r="K57" s="28"/>
      <c r="L57" s="28"/>
      <c r="M57" s="28"/>
      <c r="N57" s="28"/>
      <c r="O57" s="28"/>
      <c r="P57" s="28"/>
      <c r="Q57" s="28"/>
      <c r="R57" s="28"/>
      <c r="S57" s="28"/>
      <c r="T57" s="28"/>
      <c r="U57" s="28"/>
      <c r="V57" s="28"/>
      <c r="W57" s="28"/>
      <c r="X57" s="28"/>
      <c r="Y57" s="28"/>
    </row>
    <row r="58" spans="1:25" ht="15.75" customHeight="1" x14ac:dyDescent="0.25">
      <c r="A58" s="28"/>
      <c r="B58" s="28"/>
      <c r="C58" s="28"/>
      <c r="D58" s="28"/>
      <c r="E58" s="28"/>
      <c r="F58" s="28"/>
      <c r="G58" s="28"/>
      <c r="H58" s="28"/>
      <c r="I58" s="28"/>
      <c r="J58" s="28"/>
      <c r="K58" s="28"/>
      <c r="L58" s="28"/>
      <c r="M58" s="28"/>
      <c r="N58" s="28"/>
      <c r="O58" s="28"/>
      <c r="P58" s="28"/>
      <c r="Q58" s="28"/>
      <c r="R58" s="28"/>
      <c r="S58" s="28"/>
      <c r="T58" s="28"/>
      <c r="U58" s="28"/>
      <c r="V58" s="28"/>
      <c r="W58" s="28"/>
      <c r="X58" s="28"/>
      <c r="Y58" s="28"/>
    </row>
    <row r="59" spans="1:25" ht="15.75" customHeight="1" x14ac:dyDescent="0.25">
      <c r="A59" s="28"/>
      <c r="B59" s="28"/>
      <c r="C59" s="28"/>
      <c r="D59" s="28"/>
      <c r="E59" s="28"/>
      <c r="F59" s="28"/>
      <c r="G59" s="28"/>
      <c r="H59" s="28"/>
      <c r="I59" s="28"/>
      <c r="J59" s="28"/>
      <c r="K59" s="28"/>
      <c r="L59" s="28"/>
      <c r="M59" s="28"/>
      <c r="N59" s="28"/>
      <c r="O59" s="28"/>
      <c r="P59" s="28"/>
      <c r="Q59" s="28"/>
      <c r="R59" s="28"/>
      <c r="S59" s="28"/>
      <c r="T59" s="28"/>
      <c r="U59" s="28"/>
      <c r="V59" s="28"/>
      <c r="W59" s="28"/>
      <c r="X59" s="28"/>
      <c r="Y59" s="28"/>
    </row>
    <row r="60" spans="1:25" ht="15.75" customHeight="1" x14ac:dyDescent="0.25">
      <c r="A60" s="28"/>
      <c r="B60" s="28"/>
      <c r="C60" s="28"/>
      <c r="D60" s="28"/>
      <c r="E60" s="28"/>
      <c r="F60" s="28"/>
      <c r="G60" s="28"/>
      <c r="H60" s="28"/>
      <c r="I60" s="28"/>
      <c r="J60" s="28"/>
      <c r="K60" s="28"/>
      <c r="L60" s="28"/>
      <c r="M60" s="28"/>
      <c r="N60" s="28"/>
      <c r="O60" s="28"/>
      <c r="P60" s="28"/>
      <c r="Q60" s="28"/>
      <c r="R60" s="28"/>
      <c r="S60" s="28"/>
      <c r="T60" s="28"/>
      <c r="U60" s="28"/>
      <c r="V60" s="28"/>
      <c r="W60" s="28"/>
      <c r="X60" s="28"/>
      <c r="Y60" s="28"/>
    </row>
    <row r="61" spans="1:25" ht="15.75" customHeight="1" x14ac:dyDescent="0.25">
      <c r="A61" s="28"/>
      <c r="B61" s="28"/>
      <c r="C61" s="28"/>
      <c r="D61" s="28"/>
      <c r="E61" s="28"/>
      <c r="F61" s="28"/>
      <c r="G61" s="28"/>
      <c r="H61" s="28"/>
      <c r="I61" s="28"/>
      <c r="J61" s="28"/>
      <c r="K61" s="28"/>
      <c r="L61" s="28"/>
      <c r="M61" s="28"/>
      <c r="N61" s="28"/>
      <c r="O61" s="28"/>
      <c r="P61" s="28"/>
      <c r="Q61" s="28"/>
      <c r="R61" s="28"/>
      <c r="S61" s="28"/>
      <c r="T61" s="28"/>
      <c r="U61" s="28"/>
      <c r="V61" s="28"/>
      <c r="W61" s="28"/>
      <c r="X61" s="28"/>
      <c r="Y61" s="28"/>
    </row>
    <row r="62" spans="1:25" ht="15.75" customHeight="1" x14ac:dyDescent="0.25">
      <c r="A62" s="28"/>
      <c r="B62" s="28"/>
      <c r="C62" s="28"/>
      <c r="D62" s="28"/>
      <c r="E62" s="28"/>
      <c r="F62" s="28"/>
      <c r="G62" s="28"/>
      <c r="H62" s="28"/>
      <c r="I62" s="28"/>
      <c r="J62" s="28"/>
      <c r="K62" s="28"/>
      <c r="L62" s="28"/>
      <c r="M62" s="28"/>
      <c r="N62" s="28"/>
      <c r="O62" s="28"/>
      <c r="P62" s="28"/>
      <c r="Q62" s="28"/>
      <c r="R62" s="28"/>
      <c r="S62" s="28"/>
      <c r="T62" s="28"/>
      <c r="U62" s="28"/>
      <c r="V62" s="28"/>
      <c r="W62" s="28"/>
      <c r="X62" s="28"/>
      <c r="Y62" s="28"/>
    </row>
    <row r="63" spans="1:25" ht="15.75" customHeight="1" x14ac:dyDescent="0.25">
      <c r="A63" s="28"/>
      <c r="B63" s="28"/>
      <c r="C63" s="28"/>
      <c r="D63" s="28"/>
      <c r="E63" s="28"/>
      <c r="F63" s="28"/>
      <c r="G63" s="28"/>
      <c r="H63" s="28"/>
      <c r="I63" s="28"/>
      <c r="J63" s="28"/>
      <c r="K63" s="28"/>
      <c r="L63" s="28"/>
      <c r="M63" s="28"/>
      <c r="N63" s="28"/>
      <c r="O63" s="28"/>
      <c r="P63" s="28"/>
      <c r="Q63" s="28"/>
      <c r="R63" s="28"/>
      <c r="S63" s="28"/>
      <c r="T63" s="28"/>
      <c r="U63" s="28"/>
      <c r="V63" s="28"/>
      <c r="W63" s="28"/>
      <c r="X63" s="28"/>
      <c r="Y63" s="28"/>
    </row>
    <row r="64" spans="1:25" ht="15.75" customHeight="1" x14ac:dyDescent="0.25">
      <c r="A64" s="28"/>
      <c r="B64" s="28"/>
      <c r="C64" s="28"/>
      <c r="D64" s="28"/>
      <c r="E64" s="28"/>
      <c r="F64" s="28"/>
      <c r="G64" s="28"/>
      <c r="H64" s="28"/>
      <c r="I64" s="28"/>
      <c r="J64" s="28"/>
      <c r="K64" s="28"/>
      <c r="L64" s="28"/>
      <c r="M64" s="28"/>
      <c r="N64" s="28"/>
      <c r="O64" s="28"/>
      <c r="P64" s="28"/>
      <c r="Q64" s="28"/>
      <c r="R64" s="28"/>
      <c r="S64" s="28"/>
      <c r="T64" s="28"/>
      <c r="U64" s="28"/>
      <c r="V64" s="28"/>
      <c r="W64" s="28"/>
      <c r="X64" s="28"/>
      <c r="Y64" s="28"/>
    </row>
    <row r="65" spans="1:25" ht="15.75" customHeight="1" x14ac:dyDescent="0.25">
      <c r="A65" s="28"/>
      <c r="B65" s="28"/>
      <c r="C65" s="28"/>
      <c r="D65" s="28"/>
      <c r="E65" s="28"/>
      <c r="F65" s="28"/>
      <c r="G65" s="28"/>
      <c r="H65" s="28"/>
      <c r="I65" s="28"/>
      <c r="J65" s="28"/>
      <c r="K65" s="28"/>
      <c r="L65" s="28"/>
      <c r="M65" s="28"/>
      <c r="N65" s="28"/>
      <c r="O65" s="28"/>
      <c r="P65" s="28"/>
      <c r="Q65" s="28"/>
      <c r="R65" s="28"/>
      <c r="S65" s="28"/>
      <c r="T65" s="28"/>
      <c r="U65" s="28"/>
      <c r="V65" s="28"/>
      <c r="W65" s="28"/>
      <c r="X65" s="28"/>
      <c r="Y65" s="28"/>
    </row>
    <row r="66" spans="1:25" ht="15.75" customHeight="1" x14ac:dyDescent="0.25">
      <c r="A66" s="28"/>
      <c r="B66" s="28"/>
      <c r="C66" s="28"/>
      <c r="D66" s="28"/>
      <c r="E66" s="28"/>
      <c r="F66" s="28"/>
      <c r="G66" s="28"/>
      <c r="H66" s="28"/>
      <c r="I66" s="28"/>
      <c r="J66" s="28"/>
      <c r="K66" s="28"/>
      <c r="L66" s="28"/>
      <c r="M66" s="28"/>
      <c r="N66" s="28"/>
      <c r="O66" s="28"/>
      <c r="P66" s="28"/>
      <c r="Q66" s="28"/>
      <c r="R66" s="28"/>
      <c r="S66" s="28"/>
      <c r="T66" s="28"/>
      <c r="U66" s="28"/>
      <c r="V66" s="28"/>
      <c r="W66" s="28"/>
      <c r="X66" s="28"/>
      <c r="Y66" s="28"/>
    </row>
    <row r="67" spans="1:25" ht="15.75" customHeight="1" x14ac:dyDescent="0.25">
      <c r="A67" s="28"/>
      <c r="B67" s="28"/>
      <c r="C67" s="28"/>
      <c r="D67" s="28"/>
      <c r="E67" s="28"/>
      <c r="F67" s="28"/>
      <c r="G67" s="28"/>
      <c r="H67" s="28"/>
      <c r="I67" s="28"/>
      <c r="J67" s="28"/>
      <c r="K67" s="28"/>
      <c r="L67" s="28"/>
      <c r="M67" s="28"/>
      <c r="N67" s="28"/>
      <c r="O67" s="28"/>
      <c r="P67" s="28"/>
      <c r="Q67" s="28"/>
      <c r="R67" s="28"/>
      <c r="S67" s="28"/>
      <c r="T67" s="28"/>
      <c r="U67" s="28"/>
      <c r="V67" s="28"/>
      <c r="W67" s="28"/>
      <c r="X67" s="28"/>
      <c r="Y67" s="28"/>
    </row>
    <row r="68" spans="1:25" ht="15.75" customHeight="1" x14ac:dyDescent="0.25">
      <c r="A68" s="28"/>
      <c r="B68" s="28"/>
      <c r="C68" s="28"/>
      <c r="D68" s="28"/>
      <c r="E68" s="28"/>
      <c r="F68" s="28"/>
      <c r="G68" s="28"/>
      <c r="H68" s="28"/>
      <c r="I68" s="28"/>
      <c r="J68" s="28"/>
      <c r="K68" s="28"/>
      <c r="L68" s="28"/>
      <c r="M68" s="28"/>
      <c r="N68" s="28"/>
      <c r="O68" s="28"/>
      <c r="P68" s="28"/>
      <c r="Q68" s="28"/>
      <c r="R68" s="28"/>
      <c r="S68" s="28"/>
      <c r="T68" s="28"/>
      <c r="U68" s="28"/>
      <c r="V68" s="28"/>
      <c r="W68" s="28"/>
      <c r="X68" s="28"/>
      <c r="Y68" s="28"/>
    </row>
    <row r="69" spans="1:25" ht="15.75" customHeight="1" x14ac:dyDescent="0.25">
      <c r="A69" s="28"/>
      <c r="B69" s="28"/>
      <c r="C69" s="28"/>
      <c r="D69" s="28"/>
      <c r="E69" s="28"/>
      <c r="F69" s="28"/>
      <c r="G69" s="28"/>
      <c r="H69" s="28"/>
      <c r="I69" s="28"/>
      <c r="J69" s="28"/>
      <c r="K69" s="28"/>
      <c r="L69" s="28"/>
      <c r="M69" s="28"/>
      <c r="N69" s="28"/>
      <c r="O69" s="28"/>
      <c r="P69" s="28"/>
      <c r="Q69" s="28"/>
      <c r="R69" s="28"/>
      <c r="S69" s="28"/>
      <c r="T69" s="28"/>
      <c r="U69" s="28"/>
      <c r="V69" s="28"/>
      <c r="W69" s="28"/>
      <c r="X69" s="28"/>
      <c r="Y69" s="28"/>
    </row>
    <row r="70" spans="1:25" ht="15.75" customHeight="1" x14ac:dyDescent="0.25">
      <c r="A70" s="28"/>
      <c r="B70" s="28"/>
      <c r="C70" s="28"/>
      <c r="D70" s="28"/>
      <c r="E70" s="28"/>
      <c r="F70" s="28"/>
      <c r="G70" s="28"/>
      <c r="H70" s="28"/>
      <c r="I70" s="28"/>
      <c r="J70" s="28"/>
      <c r="K70" s="28"/>
      <c r="L70" s="28"/>
      <c r="M70" s="28"/>
      <c r="N70" s="28"/>
      <c r="O70" s="28"/>
      <c r="P70" s="28"/>
      <c r="Q70" s="28"/>
      <c r="R70" s="28"/>
      <c r="S70" s="28"/>
      <c r="T70" s="28"/>
      <c r="U70" s="28"/>
      <c r="V70" s="28"/>
      <c r="W70" s="28"/>
      <c r="X70" s="28"/>
      <c r="Y70" s="28"/>
    </row>
    <row r="71" spans="1:25" ht="15.75" customHeight="1" x14ac:dyDescent="0.25">
      <c r="A71" s="28"/>
      <c r="B71" s="28"/>
      <c r="C71" s="28"/>
      <c r="D71" s="28"/>
      <c r="E71" s="28"/>
      <c r="F71" s="28"/>
      <c r="G71" s="28"/>
      <c r="H71" s="28"/>
      <c r="I71" s="28"/>
      <c r="J71" s="28"/>
      <c r="K71" s="28"/>
      <c r="L71" s="28"/>
      <c r="M71" s="28"/>
      <c r="N71" s="28"/>
      <c r="O71" s="28"/>
      <c r="P71" s="28"/>
      <c r="Q71" s="28"/>
      <c r="R71" s="28"/>
      <c r="S71" s="28"/>
      <c r="T71" s="28"/>
      <c r="U71" s="28"/>
      <c r="V71" s="28"/>
      <c r="W71" s="28"/>
      <c r="X71" s="28"/>
      <c r="Y71" s="28"/>
    </row>
    <row r="72" spans="1:25" ht="15.75" customHeight="1" x14ac:dyDescent="0.25">
      <c r="A72" s="28"/>
      <c r="B72" s="28"/>
      <c r="C72" s="28"/>
      <c r="D72" s="28"/>
      <c r="E72" s="28"/>
      <c r="F72" s="28"/>
      <c r="G72" s="28"/>
      <c r="H72" s="28"/>
      <c r="I72" s="28"/>
      <c r="J72" s="28"/>
      <c r="K72" s="28"/>
      <c r="L72" s="28"/>
      <c r="M72" s="28"/>
      <c r="N72" s="28"/>
      <c r="O72" s="28"/>
      <c r="P72" s="28"/>
      <c r="Q72" s="28"/>
      <c r="R72" s="28"/>
      <c r="S72" s="28"/>
      <c r="T72" s="28"/>
      <c r="U72" s="28"/>
      <c r="V72" s="28"/>
      <c r="W72" s="28"/>
      <c r="X72" s="28"/>
      <c r="Y72" s="28"/>
    </row>
    <row r="73" spans="1:25" ht="15.75" customHeight="1"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row>
    <row r="74" spans="1:25" ht="15.75" customHeight="1"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row>
    <row r="75" spans="1:25" ht="15.75" customHeight="1" x14ac:dyDescent="0.25">
      <c r="A75" s="28"/>
      <c r="B75" s="28"/>
      <c r="C75" s="28"/>
      <c r="D75" s="28"/>
      <c r="E75" s="28"/>
      <c r="F75" s="28"/>
      <c r="G75" s="28"/>
      <c r="H75" s="28"/>
      <c r="I75" s="28"/>
      <c r="J75" s="28"/>
      <c r="K75" s="28"/>
      <c r="L75" s="28"/>
      <c r="M75" s="28"/>
      <c r="N75" s="28"/>
      <c r="O75" s="28"/>
      <c r="P75" s="28"/>
      <c r="Q75" s="28"/>
      <c r="R75" s="28"/>
      <c r="S75" s="28"/>
      <c r="T75" s="28"/>
      <c r="U75" s="28"/>
      <c r="V75" s="28"/>
      <c r="W75" s="28"/>
      <c r="X75" s="28"/>
      <c r="Y75" s="28"/>
    </row>
    <row r="76" spans="1:25" ht="15.75" customHeight="1" x14ac:dyDescent="0.25">
      <c r="A76" s="28"/>
      <c r="B76" s="28"/>
      <c r="C76" s="28"/>
      <c r="D76" s="28"/>
      <c r="E76" s="28"/>
      <c r="F76" s="28"/>
      <c r="G76" s="28"/>
      <c r="H76" s="28"/>
      <c r="I76" s="28"/>
      <c r="J76" s="28"/>
      <c r="K76" s="28"/>
      <c r="L76" s="28"/>
      <c r="M76" s="28"/>
      <c r="N76" s="28"/>
      <c r="O76" s="28"/>
      <c r="P76" s="28"/>
      <c r="Q76" s="28"/>
      <c r="R76" s="28"/>
      <c r="S76" s="28"/>
      <c r="T76" s="28"/>
      <c r="U76" s="28"/>
      <c r="V76" s="28"/>
      <c r="W76" s="28"/>
      <c r="X76" s="28"/>
      <c r="Y76" s="28"/>
    </row>
    <row r="77" spans="1:25" ht="15.75" customHeight="1" x14ac:dyDescent="0.25">
      <c r="A77" s="28"/>
      <c r="B77" s="28"/>
      <c r="C77" s="28"/>
      <c r="D77" s="28"/>
      <c r="E77" s="28"/>
      <c r="F77" s="28"/>
      <c r="G77" s="28"/>
      <c r="H77" s="28"/>
      <c r="I77" s="28"/>
      <c r="J77" s="28"/>
      <c r="K77" s="28"/>
      <c r="L77" s="28"/>
      <c r="M77" s="28"/>
      <c r="N77" s="28"/>
      <c r="O77" s="28"/>
      <c r="P77" s="28"/>
      <c r="Q77" s="28"/>
      <c r="R77" s="28"/>
      <c r="S77" s="28"/>
      <c r="T77" s="28"/>
      <c r="U77" s="28"/>
      <c r="V77" s="28"/>
      <c r="W77" s="28"/>
      <c r="X77" s="28"/>
      <c r="Y77" s="28"/>
    </row>
    <row r="78" spans="1:25" ht="15.75" customHeight="1" x14ac:dyDescent="0.25">
      <c r="A78" s="28"/>
      <c r="B78" s="28"/>
      <c r="C78" s="28"/>
      <c r="D78" s="28"/>
      <c r="E78" s="28"/>
      <c r="F78" s="28"/>
      <c r="G78" s="28"/>
      <c r="H78" s="28"/>
      <c r="I78" s="28"/>
      <c r="J78" s="28"/>
      <c r="K78" s="28"/>
      <c r="L78" s="28"/>
      <c r="M78" s="28"/>
      <c r="N78" s="28"/>
      <c r="O78" s="28"/>
      <c r="P78" s="28"/>
      <c r="Q78" s="28"/>
      <c r="R78" s="28"/>
      <c r="S78" s="28"/>
      <c r="T78" s="28"/>
      <c r="U78" s="28"/>
      <c r="V78" s="28"/>
      <c r="W78" s="28"/>
      <c r="X78" s="28"/>
      <c r="Y78" s="28"/>
    </row>
    <row r="79" spans="1:25" ht="15.75" customHeight="1" x14ac:dyDescent="0.25">
      <c r="A79" s="28"/>
      <c r="B79" s="28"/>
      <c r="C79" s="28"/>
      <c r="D79" s="28"/>
      <c r="E79" s="28"/>
      <c r="F79" s="28"/>
      <c r="G79" s="28"/>
      <c r="H79" s="28"/>
      <c r="I79" s="28"/>
      <c r="J79" s="28"/>
      <c r="K79" s="28"/>
      <c r="L79" s="28"/>
      <c r="M79" s="28"/>
      <c r="N79" s="28"/>
      <c r="O79" s="28"/>
      <c r="P79" s="28"/>
      <c r="Q79" s="28"/>
      <c r="R79" s="28"/>
      <c r="S79" s="28"/>
      <c r="T79" s="28"/>
      <c r="U79" s="28"/>
      <c r="V79" s="28"/>
      <c r="W79" s="28"/>
      <c r="X79" s="28"/>
      <c r="Y79" s="28"/>
    </row>
    <row r="80" spans="1:25" ht="15.75" customHeight="1" x14ac:dyDescent="0.25">
      <c r="A80" s="28"/>
      <c r="B80" s="28"/>
      <c r="C80" s="28"/>
      <c r="D80" s="28"/>
      <c r="E80" s="28"/>
      <c r="F80" s="28"/>
      <c r="G80" s="28"/>
      <c r="H80" s="28"/>
      <c r="I80" s="28"/>
      <c r="J80" s="28"/>
      <c r="K80" s="28"/>
      <c r="L80" s="28"/>
      <c r="M80" s="28"/>
      <c r="N80" s="28"/>
      <c r="O80" s="28"/>
      <c r="P80" s="28"/>
      <c r="Q80" s="28"/>
      <c r="R80" s="28"/>
      <c r="S80" s="28"/>
      <c r="T80" s="28"/>
      <c r="U80" s="28"/>
      <c r="V80" s="28"/>
      <c r="W80" s="28"/>
      <c r="X80" s="28"/>
      <c r="Y80" s="28"/>
    </row>
    <row r="81" spans="1:25" ht="15.75" customHeight="1" x14ac:dyDescent="0.25">
      <c r="A81" s="28"/>
      <c r="B81" s="28"/>
      <c r="C81" s="28"/>
      <c r="D81" s="28"/>
      <c r="E81" s="28"/>
      <c r="F81" s="28"/>
      <c r="G81" s="28"/>
      <c r="H81" s="28"/>
      <c r="I81" s="28"/>
      <c r="J81" s="28"/>
      <c r="K81" s="28"/>
      <c r="L81" s="28"/>
      <c r="M81" s="28"/>
      <c r="N81" s="28"/>
      <c r="O81" s="28"/>
      <c r="P81" s="28"/>
      <c r="Q81" s="28"/>
      <c r="R81" s="28"/>
      <c r="S81" s="28"/>
      <c r="T81" s="28"/>
      <c r="U81" s="28"/>
      <c r="V81" s="28"/>
      <c r="W81" s="28"/>
      <c r="X81" s="28"/>
      <c r="Y81" s="28"/>
    </row>
    <row r="82" spans="1:25" ht="15.75" customHeight="1" x14ac:dyDescent="0.25">
      <c r="A82" s="28"/>
      <c r="B82" s="28"/>
      <c r="C82" s="28"/>
      <c r="D82" s="28"/>
      <c r="E82" s="28"/>
      <c r="F82" s="28"/>
      <c r="G82" s="28"/>
      <c r="H82" s="28"/>
      <c r="I82" s="28"/>
      <c r="J82" s="28"/>
      <c r="K82" s="28"/>
      <c r="L82" s="28"/>
      <c r="M82" s="28"/>
      <c r="N82" s="28"/>
      <c r="O82" s="28"/>
      <c r="P82" s="28"/>
      <c r="Q82" s="28"/>
      <c r="R82" s="28"/>
      <c r="S82" s="28"/>
      <c r="T82" s="28"/>
      <c r="U82" s="28"/>
      <c r="V82" s="28"/>
      <c r="W82" s="28"/>
      <c r="X82" s="28"/>
      <c r="Y82" s="28"/>
    </row>
    <row r="83" spans="1:25" ht="15.75" customHeight="1" x14ac:dyDescent="0.25">
      <c r="A83" s="28"/>
      <c r="B83" s="28"/>
      <c r="C83" s="28"/>
      <c r="D83" s="28"/>
      <c r="E83" s="28"/>
      <c r="F83" s="28"/>
      <c r="G83" s="28"/>
      <c r="H83" s="28"/>
      <c r="I83" s="28"/>
      <c r="J83" s="28"/>
      <c r="K83" s="28"/>
      <c r="L83" s="28"/>
      <c r="M83" s="28"/>
      <c r="N83" s="28"/>
      <c r="O83" s="28"/>
      <c r="P83" s="28"/>
      <c r="Q83" s="28"/>
      <c r="R83" s="28"/>
      <c r="S83" s="28"/>
      <c r="T83" s="28"/>
      <c r="U83" s="28"/>
      <c r="V83" s="28"/>
      <c r="W83" s="28"/>
      <c r="X83" s="28"/>
      <c r="Y83" s="28"/>
    </row>
    <row r="84" spans="1:25" ht="15.75" customHeight="1" x14ac:dyDescent="0.25">
      <c r="A84" s="28"/>
      <c r="B84" s="28"/>
      <c r="C84" s="28"/>
      <c r="D84" s="28"/>
      <c r="E84" s="28"/>
      <c r="F84" s="28"/>
      <c r="G84" s="28"/>
      <c r="H84" s="28"/>
      <c r="I84" s="28"/>
      <c r="J84" s="28"/>
      <c r="K84" s="28"/>
      <c r="L84" s="28"/>
      <c r="M84" s="28"/>
      <c r="N84" s="28"/>
      <c r="O84" s="28"/>
      <c r="P84" s="28"/>
      <c r="Q84" s="28"/>
      <c r="R84" s="28"/>
      <c r="S84" s="28"/>
      <c r="T84" s="28"/>
      <c r="U84" s="28"/>
      <c r="V84" s="28"/>
      <c r="W84" s="28"/>
      <c r="X84" s="28"/>
      <c r="Y84" s="28"/>
    </row>
    <row r="85" spans="1:25" ht="15.75" customHeight="1" x14ac:dyDescent="0.25">
      <c r="A85" s="28"/>
      <c r="B85" s="28"/>
      <c r="C85" s="28"/>
      <c r="D85" s="28"/>
      <c r="E85" s="28"/>
      <c r="F85" s="28"/>
      <c r="G85" s="28"/>
      <c r="H85" s="28"/>
      <c r="I85" s="28"/>
      <c r="J85" s="28"/>
      <c r="K85" s="28"/>
      <c r="L85" s="28"/>
      <c r="M85" s="28"/>
      <c r="N85" s="28"/>
      <c r="O85" s="28"/>
      <c r="P85" s="28"/>
      <c r="Q85" s="28"/>
      <c r="R85" s="28"/>
      <c r="S85" s="28"/>
      <c r="T85" s="28"/>
      <c r="U85" s="28"/>
      <c r="V85" s="28"/>
      <c r="W85" s="28"/>
      <c r="X85" s="28"/>
      <c r="Y85" s="28"/>
    </row>
    <row r="86" spans="1:25" ht="15.75" customHeight="1" x14ac:dyDescent="0.25">
      <c r="A86" s="28"/>
      <c r="B86" s="28"/>
      <c r="C86" s="28"/>
      <c r="D86" s="28"/>
      <c r="E86" s="28"/>
      <c r="F86" s="28"/>
      <c r="G86" s="28"/>
      <c r="H86" s="28"/>
      <c r="I86" s="28"/>
      <c r="J86" s="28"/>
      <c r="K86" s="28"/>
      <c r="L86" s="28"/>
      <c r="M86" s="28"/>
      <c r="N86" s="28"/>
      <c r="O86" s="28"/>
      <c r="P86" s="28"/>
      <c r="Q86" s="28"/>
      <c r="R86" s="28"/>
      <c r="S86" s="28"/>
      <c r="T86" s="28"/>
      <c r="U86" s="28"/>
      <c r="V86" s="28"/>
      <c r="W86" s="28"/>
      <c r="X86" s="28"/>
      <c r="Y86" s="28"/>
    </row>
    <row r="87" spans="1:25" ht="15.75" customHeight="1" x14ac:dyDescent="0.25">
      <c r="A87" s="28"/>
      <c r="B87" s="28"/>
      <c r="C87" s="28"/>
      <c r="D87" s="28"/>
      <c r="E87" s="28"/>
      <c r="F87" s="28"/>
      <c r="G87" s="28"/>
      <c r="H87" s="28"/>
      <c r="I87" s="28"/>
      <c r="J87" s="28"/>
      <c r="K87" s="28"/>
      <c r="L87" s="28"/>
      <c r="M87" s="28"/>
      <c r="N87" s="28"/>
      <c r="O87" s="28"/>
      <c r="P87" s="28"/>
      <c r="Q87" s="28"/>
      <c r="R87" s="28"/>
      <c r="S87" s="28"/>
      <c r="T87" s="28"/>
      <c r="U87" s="28"/>
      <c r="V87" s="28"/>
      <c r="W87" s="28"/>
      <c r="X87" s="28"/>
      <c r="Y87" s="28"/>
    </row>
    <row r="88" spans="1:25" ht="15.75" customHeight="1" x14ac:dyDescent="0.25">
      <c r="A88" s="28"/>
      <c r="B88" s="28"/>
      <c r="C88" s="28"/>
      <c r="D88" s="28"/>
      <c r="E88" s="28"/>
      <c r="F88" s="28"/>
      <c r="G88" s="28"/>
      <c r="H88" s="28"/>
      <c r="I88" s="28"/>
      <c r="J88" s="28"/>
      <c r="K88" s="28"/>
      <c r="L88" s="28"/>
      <c r="M88" s="28"/>
      <c r="N88" s="28"/>
      <c r="O88" s="28"/>
      <c r="P88" s="28"/>
      <c r="Q88" s="28"/>
      <c r="R88" s="28"/>
      <c r="S88" s="28"/>
      <c r="T88" s="28"/>
      <c r="U88" s="28"/>
      <c r="V88" s="28"/>
      <c r="W88" s="28"/>
      <c r="X88" s="28"/>
      <c r="Y88" s="28"/>
    </row>
    <row r="89" spans="1:25" ht="15.75" customHeight="1" x14ac:dyDescent="0.25">
      <c r="A89" s="28"/>
      <c r="B89" s="28"/>
      <c r="C89" s="28"/>
      <c r="D89" s="28"/>
      <c r="E89" s="28"/>
      <c r="F89" s="28"/>
      <c r="G89" s="28"/>
      <c r="H89" s="28"/>
      <c r="I89" s="28"/>
      <c r="J89" s="28"/>
      <c r="K89" s="28"/>
      <c r="L89" s="28"/>
      <c r="M89" s="28"/>
      <c r="N89" s="28"/>
      <c r="O89" s="28"/>
      <c r="P89" s="28"/>
      <c r="Q89" s="28"/>
      <c r="R89" s="28"/>
      <c r="S89" s="28"/>
      <c r="T89" s="28"/>
      <c r="U89" s="28"/>
      <c r="V89" s="28"/>
      <c r="W89" s="28"/>
      <c r="X89" s="28"/>
      <c r="Y89" s="28"/>
    </row>
    <row r="90" spans="1:25" ht="15.75" customHeight="1" x14ac:dyDescent="0.25">
      <c r="A90" s="28"/>
      <c r="B90" s="28"/>
      <c r="C90" s="28"/>
      <c r="D90" s="28"/>
      <c r="E90" s="28"/>
      <c r="F90" s="28"/>
      <c r="G90" s="28"/>
      <c r="H90" s="28"/>
      <c r="I90" s="28"/>
      <c r="J90" s="28"/>
      <c r="K90" s="28"/>
      <c r="L90" s="28"/>
      <c r="M90" s="28"/>
      <c r="N90" s="28"/>
      <c r="O90" s="28"/>
      <c r="P90" s="28"/>
      <c r="Q90" s="28"/>
      <c r="R90" s="28"/>
      <c r="S90" s="28"/>
      <c r="T90" s="28"/>
      <c r="U90" s="28"/>
      <c r="V90" s="28"/>
      <c r="W90" s="28"/>
      <c r="X90" s="28"/>
      <c r="Y90" s="28"/>
    </row>
    <row r="91" spans="1:25" ht="15.75" customHeight="1" x14ac:dyDescent="0.25">
      <c r="A91" s="28"/>
      <c r="B91" s="28"/>
      <c r="C91" s="28"/>
      <c r="D91" s="28"/>
      <c r="E91" s="28"/>
      <c r="F91" s="28"/>
      <c r="G91" s="28"/>
      <c r="H91" s="28"/>
      <c r="I91" s="28"/>
      <c r="J91" s="28"/>
      <c r="K91" s="28"/>
      <c r="L91" s="28"/>
      <c r="M91" s="28"/>
      <c r="N91" s="28"/>
      <c r="O91" s="28"/>
      <c r="P91" s="28"/>
      <c r="Q91" s="28"/>
      <c r="R91" s="28"/>
      <c r="S91" s="28"/>
      <c r="T91" s="28"/>
      <c r="U91" s="28"/>
      <c r="V91" s="28"/>
      <c r="W91" s="28"/>
      <c r="X91" s="28"/>
      <c r="Y91" s="28"/>
    </row>
    <row r="92" spans="1:25" ht="15.75" customHeight="1" x14ac:dyDescent="0.25">
      <c r="A92" s="28"/>
      <c r="B92" s="28"/>
      <c r="C92" s="28"/>
      <c r="D92" s="28"/>
      <c r="E92" s="28"/>
      <c r="F92" s="28"/>
      <c r="G92" s="28"/>
      <c r="H92" s="28"/>
      <c r="I92" s="28"/>
      <c r="J92" s="28"/>
      <c r="K92" s="28"/>
      <c r="L92" s="28"/>
      <c r="M92" s="28"/>
      <c r="N92" s="28"/>
      <c r="O92" s="28"/>
      <c r="P92" s="28"/>
      <c r="Q92" s="28"/>
      <c r="R92" s="28"/>
      <c r="S92" s="28"/>
      <c r="T92" s="28"/>
      <c r="U92" s="28"/>
      <c r="V92" s="28"/>
      <c r="W92" s="28"/>
      <c r="X92" s="28"/>
      <c r="Y92" s="28"/>
    </row>
    <row r="93" spans="1:25" ht="15.75" customHeight="1" x14ac:dyDescent="0.25">
      <c r="A93" s="28"/>
      <c r="B93" s="28"/>
      <c r="C93" s="28"/>
      <c r="D93" s="28"/>
      <c r="E93" s="28"/>
      <c r="F93" s="28"/>
      <c r="G93" s="28"/>
      <c r="H93" s="28"/>
      <c r="I93" s="28"/>
      <c r="J93" s="28"/>
      <c r="K93" s="28"/>
      <c r="L93" s="28"/>
      <c r="M93" s="28"/>
      <c r="N93" s="28"/>
      <c r="O93" s="28"/>
      <c r="P93" s="28"/>
      <c r="Q93" s="28"/>
      <c r="R93" s="28"/>
      <c r="S93" s="28"/>
      <c r="T93" s="28"/>
      <c r="U93" s="28"/>
      <c r="V93" s="28"/>
      <c r="W93" s="28"/>
      <c r="X93" s="28"/>
      <c r="Y93" s="28"/>
    </row>
    <row r="94" spans="1:25" ht="15.75" customHeight="1" x14ac:dyDescent="0.25">
      <c r="A94" s="28"/>
      <c r="B94" s="28"/>
      <c r="C94" s="28"/>
      <c r="D94" s="28"/>
      <c r="E94" s="28"/>
      <c r="F94" s="28"/>
      <c r="G94" s="28"/>
      <c r="H94" s="28"/>
      <c r="I94" s="28"/>
      <c r="J94" s="28"/>
      <c r="K94" s="28"/>
      <c r="L94" s="28"/>
      <c r="M94" s="28"/>
      <c r="N94" s="28"/>
      <c r="O94" s="28"/>
      <c r="P94" s="28"/>
      <c r="Q94" s="28"/>
      <c r="R94" s="28"/>
      <c r="S94" s="28"/>
      <c r="T94" s="28"/>
      <c r="U94" s="28"/>
      <c r="V94" s="28"/>
      <c r="W94" s="28"/>
      <c r="X94" s="28"/>
      <c r="Y94" s="28"/>
    </row>
    <row r="95" spans="1:25" ht="15.75" customHeight="1" x14ac:dyDescent="0.25">
      <c r="A95" s="28"/>
      <c r="B95" s="28"/>
      <c r="C95" s="28"/>
      <c r="D95" s="28"/>
      <c r="E95" s="28"/>
      <c r="F95" s="28"/>
      <c r="G95" s="28"/>
      <c r="H95" s="28"/>
      <c r="I95" s="28"/>
      <c r="J95" s="28"/>
      <c r="K95" s="28"/>
      <c r="L95" s="28"/>
      <c r="M95" s="28"/>
      <c r="N95" s="28"/>
      <c r="O95" s="28"/>
      <c r="P95" s="28"/>
      <c r="Q95" s="28"/>
      <c r="R95" s="28"/>
      <c r="S95" s="28"/>
      <c r="T95" s="28"/>
      <c r="U95" s="28"/>
      <c r="V95" s="28"/>
      <c r="W95" s="28"/>
      <c r="X95" s="28"/>
      <c r="Y95" s="28"/>
    </row>
    <row r="96" spans="1:25" ht="15.75" customHeight="1" x14ac:dyDescent="0.25">
      <c r="A96" s="28"/>
      <c r="B96" s="28"/>
      <c r="C96" s="28"/>
      <c r="D96" s="28"/>
      <c r="E96" s="28"/>
      <c r="F96" s="28"/>
      <c r="G96" s="28"/>
      <c r="H96" s="28"/>
      <c r="I96" s="28"/>
      <c r="J96" s="28"/>
      <c r="K96" s="28"/>
      <c r="L96" s="28"/>
      <c r="M96" s="28"/>
      <c r="N96" s="28"/>
      <c r="O96" s="28"/>
      <c r="P96" s="28"/>
      <c r="Q96" s="28"/>
      <c r="R96" s="28"/>
      <c r="S96" s="28"/>
      <c r="T96" s="28"/>
      <c r="U96" s="28"/>
      <c r="V96" s="28"/>
      <c r="W96" s="28"/>
      <c r="X96" s="28"/>
      <c r="Y96" s="28"/>
    </row>
    <row r="97" spans="1:25" ht="15.75" customHeight="1" x14ac:dyDescent="0.25">
      <c r="A97" s="28"/>
      <c r="B97" s="28"/>
      <c r="C97" s="28"/>
      <c r="D97" s="28"/>
      <c r="E97" s="28"/>
      <c r="F97" s="28"/>
      <c r="G97" s="28"/>
      <c r="H97" s="28"/>
      <c r="I97" s="28"/>
      <c r="J97" s="28"/>
      <c r="K97" s="28"/>
      <c r="L97" s="28"/>
      <c r="M97" s="28"/>
      <c r="N97" s="28"/>
      <c r="O97" s="28"/>
      <c r="P97" s="28"/>
      <c r="Q97" s="28"/>
      <c r="R97" s="28"/>
      <c r="S97" s="28"/>
      <c r="T97" s="28"/>
      <c r="U97" s="28"/>
      <c r="V97" s="28"/>
      <c r="W97" s="28"/>
      <c r="X97" s="28"/>
      <c r="Y97" s="28"/>
    </row>
    <row r="98" spans="1:25" ht="15.75" customHeight="1" x14ac:dyDescent="0.25">
      <c r="A98" s="28"/>
      <c r="B98" s="28"/>
      <c r="C98" s="28"/>
      <c r="D98" s="28"/>
      <c r="E98" s="28"/>
      <c r="F98" s="28"/>
      <c r="G98" s="28"/>
      <c r="H98" s="28"/>
      <c r="I98" s="28"/>
      <c r="J98" s="28"/>
      <c r="K98" s="28"/>
      <c r="L98" s="28"/>
      <c r="M98" s="28"/>
      <c r="N98" s="28"/>
      <c r="O98" s="28"/>
      <c r="P98" s="28"/>
      <c r="Q98" s="28"/>
      <c r="R98" s="28"/>
      <c r="S98" s="28"/>
      <c r="T98" s="28"/>
      <c r="U98" s="28"/>
      <c r="V98" s="28"/>
      <c r="W98" s="28"/>
      <c r="X98" s="28"/>
      <c r="Y98" s="28"/>
    </row>
    <row r="99" spans="1:25" ht="15.75" customHeight="1" x14ac:dyDescent="0.25">
      <c r="A99" s="28"/>
      <c r="B99" s="28"/>
      <c r="C99" s="28"/>
      <c r="D99" s="28"/>
      <c r="E99" s="28"/>
      <c r="F99" s="28"/>
      <c r="G99" s="28"/>
      <c r="H99" s="28"/>
      <c r="I99" s="28"/>
      <c r="J99" s="28"/>
      <c r="K99" s="28"/>
      <c r="L99" s="28"/>
      <c r="M99" s="28"/>
      <c r="N99" s="28"/>
      <c r="O99" s="28"/>
      <c r="P99" s="28"/>
      <c r="Q99" s="28"/>
      <c r="R99" s="28"/>
      <c r="S99" s="28"/>
      <c r="T99" s="28"/>
      <c r="U99" s="28"/>
      <c r="V99" s="28"/>
      <c r="W99" s="28"/>
      <c r="X99" s="28"/>
      <c r="Y99" s="28"/>
    </row>
    <row r="100" spans="1:25" ht="15.75" customHeight="1" x14ac:dyDescent="0.2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row>
    <row r="101" spans="1:25" ht="15.75" customHeight="1" x14ac:dyDescent="0.2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row>
    <row r="102" spans="1:25" ht="15.75" customHeight="1" x14ac:dyDescent="0.2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row>
    <row r="103" spans="1:25" ht="15.75" customHeight="1" x14ac:dyDescent="0.2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row>
    <row r="104" spans="1:25" ht="15.75" customHeight="1" x14ac:dyDescent="0.2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row>
    <row r="105" spans="1:25" ht="15.75" customHeight="1" x14ac:dyDescent="0.2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row>
    <row r="106" spans="1:25" ht="15.75" customHeight="1" x14ac:dyDescent="0.2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row>
    <row r="107" spans="1:25" ht="15.75" customHeight="1" x14ac:dyDescent="0.2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row>
    <row r="108" spans="1:25" ht="15.75" customHeight="1" x14ac:dyDescent="0.2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row>
    <row r="109" spans="1:25" ht="15.75" customHeight="1" x14ac:dyDescent="0.2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row>
    <row r="110" spans="1:25" ht="15.75" customHeight="1" x14ac:dyDescent="0.2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row>
    <row r="111" spans="1:25" ht="15.75" customHeight="1" x14ac:dyDescent="0.2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row>
    <row r="112" spans="1:25" ht="15.75" customHeight="1" x14ac:dyDescent="0.2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row>
    <row r="113" spans="1:25" ht="15.75" customHeight="1" x14ac:dyDescent="0.2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row>
    <row r="114" spans="1:25" ht="15.75" customHeight="1" x14ac:dyDescent="0.2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row>
    <row r="115" spans="1:25" ht="15.75" customHeight="1" x14ac:dyDescent="0.2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row>
    <row r="116" spans="1:25" ht="15.75" customHeight="1" x14ac:dyDescent="0.2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row>
    <row r="117" spans="1:25" ht="15.75" customHeight="1" x14ac:dyDescent="0.2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row>
    <row r="118" spans="1:25" ht="15.75" customHeight="1" x14ac:dyDescent="0.2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row>
    <row r="119" spans="1:25" ht="15.75" customHeight="1" x14ac:dyDescent="0.2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row>
    <row r="120" spans="1:25" ht="15.75" customHeight="1" x14ac:dyDescent="0.2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row>
    <row r="121" spans="1:25" ht="15.75" customHeight="1" x14ac:dyDescent="0.2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row>
    <row r="122" spans="1:25" ht="15.75" customHeight="1" x14ac:dyDescent="0.2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row>
    <row r="123" spans="1:25" ht="15.75" customHeight="1" x14ac:dyDescent="0.2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row>
    <row r="124" spans="1:25" ht="15.75" customHeight="1" x14ac:dyDescent="0.2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row>
    <row r="125" spans="1:25" ht="15.75" customHeight="1" x14ac:dyDescent="0.2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row>
    <row r="126" spans="1:25" ht="15.75" customHeight="1" x14ac:dyDescent="0.2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row>
    <row r="127" spans="1:25" ht="15.75" customHeight="1" x14ac:dyDescent="0.2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row>
    <row r="128" spans="1:25" ht="15.75" customHeight="1" x14ac:dyDescent="0.2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row>
    <row r="129" spans="1:25" ht="15.75" customHeight="1" x14ac:dyDescent="0.2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row>
    <row r="130" spans="1:25" ht="15.75" customHeight="1" x14ac:dyDescent="0.2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row>
    <row r="131" spans="1:25" ht="15.75" customHeight="1" x14ac:dyDescent="0.2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row>
    <row r="132" spans="1:25" ht="15.75" customHeight="1" x14ac:dyDescent="0.2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row>
    <row r="133" spans="1:25" ht="15.75" customHeight="1" x14ac:dyDescent="0.2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row>
    <row r="134" spans="1:25" ht="15.75" customHeight="1" x14ac:dyDescent="0.2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row>
    <row r="135" spans="1:25" ht="15.75" customHeight="1" x14ac:dyDescent="0.2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row>
    <row r="136" spans="1:25" ht="15.75" customHeight="1" x14ac:dyDescent="0.2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row>
    <row r="137" spans="1:25" ht="15.75" customHeight="1" x14ac:dyDescent="0.2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row>
    <row r="138" spans="1:25" ht="15.75" customHeight="1" x14ac:dyDescent="0.2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row>
    <row r="139" spans="1:25" ht="15.75" customHeight="1" x14ac:dyDescent="0.2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row>
    <row r="140" spans="1:25" ht="15.75" customHeight="1" x14ac:dyDescent="0.2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row>
    <row r="141" spans="1:25" ht="15.75" customHeight="1" x14ac:dyDescent="0.2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row>
    <row r="142" spans="1:25" ht="15.75" customHeight="1" x14ac:dyDescent="0.2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row>
    <row r="143" spans="1:25" ht="15.75" customHeight="1" x14ac:dyDescent="0.2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row>
    <row r="144" spans="1:25" ht="15.75" customHeight="1" x14ac:dyDescent="0.2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row>
    <row r="145" spans="1:25" ht="15.75" customHeight="1" x14ac:dyDescent="0.2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row>
    <row r="146" spans="1:25" ht="15.75" customHeight="1" x14ac:dyDescent="0.2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row>
    <row r="147" spans="1:25" ht="15.75" customHeight="1" x14ac:dyDescent="0.2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row>
    <row r="148" spans="1:25" ht="15.75" customHeight="1" x14ac:dyDescent="0.2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row>
    <row r="149" spans="1:25" ht="15.75" customHeight="1" x14ac:dyDescent="0.2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row>
    <row r="150" spans="1:25" ht="15.75" customHeight="1" x14ac:dyDescent="0.2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row>
    <row r="151" spans="1:25" ht="15.7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row>
    <row r="152" spans="1:25" ht="15.7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row>
    <row r="153" spans="1:25" ht="15.7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row>
    <row r="154" spans="1:25" ht="15.7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row>
    <row r="155" spans="1:25" ht="15.7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row>
    <row r="156" spans="1:25" ht="15.75" customHeight="1" x14ac:dyDescent="0.2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row>
    <row r="157" spans="1:25" ht="15.75" customHeight="1" x14ac:dyDescent="0.2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row>
    <row r="158" spans="1:25" ht="15.75" customHeight="1" x14ac:dyDescent="0.2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row>
    <row r="159" spans="1:25" ht="15.75" customHeight="1" x14ac:dyDescent="0.2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row>
    <row r="160" spans="1:25" ht="15.75" customHeight="1" x14ac:dyDescent="0.2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row>
    <row r="161" spans="1:25" ht="15.75" customHeight="1" x14ac:dyDescent="0.2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row>
    <row r="162" spans="1:25" ht="15.75" customHeight="1" x14ac:dyDescent="0.2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row>
    <row r="163" spans="1:25" ht="15.75" customHeight="1" x14ac:dyDescent="0.2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row>
    <row r="164" spans="1:25" ht="15.75" customHeight="1" x14ac:dyDescent="0.2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row>
    <row r="165" spans="1:25" ht="15.75" customHeight="1" x14ac:dyDescent="0.2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row>
    <row r="166" spans="1:25" ht="15.75" customHeight="1" x14ac:dyDescent="0.25">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row>
    <row r="167" spans="1:25" ht="15.75" customHeight="1" x14ac:dyDescent="0.25">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row>
    <row r="168" spans="1:25" ht="15.75" customHeight="1" x14ac:dyDescent="0.25">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row>
    <row r="169" spans="1:25" ht="15.75" customHeight="1" x14ac:dyDescent="0.25">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row>
    <row r="170" spans="1:25" ht="15.75" customHeight="1" x14ac:dyDescent="0.25">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row>
    <row r="171" spans="1:25" ht="15.75" customHeight="1" x14ac:dyDescent="0.25">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row>
    <row r="172" spans="1:25" ht="15.75" customHeight="1" x14ac:dyDescent="0.25">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row>
    <row r="173" spans="1:25" ht="15.75" customHeight="1" x14ac:dyDescent="0.2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row>
    <row r="174" spans="1:25" ht="15.75" customHeight="1" x14ac:dyDescent="0.25">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row>
    <row r="175" spans="1:25" ht="15.75" customHeight="1" x14ac:dyDescent="0.25">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row>
    <row r="176" spans="1:25" ht="15.75" customHeight="1" x14ac:dyDescent="0.25">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row>
    <row r="177" spans="1:25" ht="15.75" customHeight="1" x14ac:dyDescent="0.25">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row>
    <row r="178" spans="1:25" ht="15.75" customHeight="1" x14ac:dyDescent="0.2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row>
    <row r="179" spans="1:25" ht="15.75" customHeight="1" x14ac:dyDescent="0.25">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row>
    <row r="180" spans="1:25" ht="15.75" customHeight="1" x14ac:dyDescent="0.25">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row>
    <row r="181" spans="1:25" ht="15.75" customHeight="1" x14ac:dyDescent="0.25">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row>
    <row r="182" spans="1:25" ht="15.75" customHeight="1" x14ac:dyDescent="0.25">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row>
    <row r="183" spans="1:25" ht="15.75" customHeight="1" x14ac:dyDescent="0.25">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row>
    <row r="184" spans="1:25" ht="15.75" customHeight="1" x14ac:dyDescent="0.25">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row>
    <row r="185" spans="1:25" ht="15.75" customHeight="1" x14ac:dyDescent="0.25">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row>
    <row r="186" spans="1:25" ht="15.75" customHeight="1" x14ac:dyDescent="0.25">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row>
    <row r="187" spans="1:25" ht="15.75" customHeight="1" x14ac:dyDescent="0.25">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row>
    <row r="188" spans="1:25" ht="15.75" customHeight="1" x14ac:dyDescent="0.25">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row>
    <row r="189" spans="1:25" ht="15.75" customHeight="1" x14ac:dyDescent="0.25">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row>
    <row r="190" spans="1:25" ht="15.75" customHeight="1" x14ac:dyDescent="0.25">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row>
    <row r="191" spans="1:25" ht="15.75" customHeight="1" x14ac:dyDescent="0.25">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row>
    <row r="192" spans="1:25" ht="15.75" customHeight="1" x14ac:dyDescent="0.25">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row>
    <row r="193" spans="1:25" ht="15.75" customHeight="1" x14ac:dyDescent="0.25">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row>
    <row r="194" spans="1:25" ht="15.75" customHeight="1" x14ac:dyDescent="0.25">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row>
    <row r="195" spans="1:25" ht="15.75" customHeight="1" x14ac:dyDescent="0.25">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row>
    <row r="196" spans="1:25" ht="15.75" customHeight="1" x14ac:dyDescent="0.25">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row>
    <row r="197" spans="1:25" ht="15.75" customHeight="1" x14ac:dyDescent="0.25">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row>
    <row r="198" spans="1:25" ht="15.75" customHeight="1" x14ac:dyDescent="0.25">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row>
    <row r="199" spans="1:25" ht="15.75" customHeight="1" x14ac:dyDescent="0.25">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row>
    <row r="200" spans="1:25" ht="15.75" customHeight="1" x14ac:dyDescent="0.25">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row>
    <row r="201" spans="1:25" ht="15.75" customHeight="1" x14ac:dyDescent="0.2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row>
    <row r="202" spans="1:25" ht="15.75" customHeight="1" x14ac:dyDescent="0.25">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row>
    <row r="203" spans="1:25" ht="15.75" customHeight="1" x14ac:dyDescent="0.25">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row>
    <row r="204" spans="1:25" ht="15.75" customHeight="1" x14ac:dyDescent="0.2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row>
    <row r="205" spans="1:25" ht="15.75" customHeight="1" x14ac:dyDescent="0.25">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row>
    <row r="206" spans="1:25" ht="15.75" customHeight="1" x14ac:dyDescent="0.25">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row>
    <row r="207" spans="1:25" ht="15.75" customHeight="1" x14ac:dyDescent="0.25">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row>
    <row r="208" spans="1:25" ht="15.75" customHeight="1" x14ac:dyDescent="0.25">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row>
    <row r="209" spans="1:25" ht="15.75" customHeight="1" x14ac:dyDescent="0.25">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row>
    <row r="210" spans="1:25" ht="15.75" customHeight="1" x14ac:dyDescent="0.25">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row>
    <row r="211" spans="1:25" ht="15.75" customHeight="1" x14ac:dyDescent="0.25">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row>
    <row r="212" spans="1:25" ht="15.75" customHeight="1" x14ac:dyDescent="0.25">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row>
    <row r="213" spans="1:25" ht="15.75" customHeight="1" x14ac:dyDescent="0.25">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row>
    <row r="214" spans="1:25" ht="15.75" customHeight="1" x14ac:dyDescent="0.25">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row>
    <row r="215" spans="1:25" ht="15.75" customHeight="1" x14ac:dyDescent="0.25">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row>
    <row r="216" spans="1:25" ht="15.75" customHeight="1" x14ac:dyDescent="0.25">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row>
    <row r="217" spans="1:25" ht="15.75" customHeight="1" x14ac:dyDescent="0.25">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row>
    <row r="218" spans="1:25" ht="15.75" customHeight="1" x14ac:dyDescent="0.25">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row>
    <row r="219" spans="1:25" ht="15.75" customHeight="1" x14ac:dyDescent="0.25">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row>
    <row r="220" spans="1:25" ht="15.75" customHeight="1" x14ac:dyDescent="0.25">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row>
    <row r="221" spans="1:25" ht="15.75" customHeight="1" x14ac:dyDescent="0.25">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row>
    <row r="222" spans="1:25" ht="15.75" customHeight="1" x14ac:dyDescent="0.25">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row>
    <row r="223" spans="1:25" ht="15.75" customHeight="1" x14ac:dyDescent="0.25">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row>
    <row r="224" spans="1:25" ht="15.75" customHeight="1" x14ac:dyDescent="0.25">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row>
    <row r="225" spans="1:25" ht="15.75" customHeight="1" x14ac:dyDescent="0.25">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row>
    <row r="226" spans="1:25" ht="15.75" customHeight="1" x14ac:dyDescent="0.25">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row>
    <row r="227" spans="1:25" ht="15.75" customHeight="1" x14ac:dyDescent="0.25">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row>
    <row r="228" spans="1:25" ht="15.75" customHeight="1" x14ac:dyDescent="0.25">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row>
    <row r="229" spans="1:25" ht="15.75" customHeight="1" x14ac:dyDescent="0.25">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row>
    <row r="230" spans="1:25" ht="15.75" customHeight="1" x14ac:dyDescent="0.25">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row>
    <row r="231" spans="1:25" ht="15.75" customHeight="1" x14ac:dyDescent="0.25">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row>
    <row r="232" spans="1:25" ht="15.75" customHeight="1" x14ac:dyDescent="0.25">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row>
    <row r="233" spans="1:25" ht="15.75" customHeight="1" x14ac:dyDescent="0.25">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row>
    <row r="234" spans="1:25" ht="15.75" customHeight="1" x14ac:dyDescent="0.25">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row>
    <row r="235" spans="1:25" ht="15.75" customHeight="1" x14ac:dyDescent="0.25">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row>
    <row r="236" spans="1:25" ht="15.75" customHeight="1" x14ac:dyDescent="0.25">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row>
    <row r="237" spans="1:25" ht="15.75" customHeight="1" x14ac:dyDescent="0.25">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row>
    <row r="238" spans="1:25" ht="15.75" customHeight="1" x14ac:dyDescent="0.25">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row>
    <row r="239" spans="1:25" ht="15.75" customHeight="1" x14ac:dyDescent="0.2"/>
    <row r="240" spans="1:25"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9">
    <mergeCell ref="E39:F39"/>
    <mergeCell ref="E25:F25"/>
    <mergeCell ref="E26:F26"/>
    <mergeCell ref="E27:F27"/>
    <mergeCell ref="E28:F28"/>
    <mergeCell ref="E29:F29"/>
    <mergeCell ref="E30:F30"/>
    <mergeCell ref="E31:F31"/>
    <mergeCell ref="E34:F34"/>
    <mergeCell ref="E35:F35"/>
    <mergeCell ref="E36:F36"/>
    <mergeCell ref="E37:F37"/>
    <mergeCell ref="E38:F38"/>
    <mergeCell ref="C28:D28"/>
    <mergeCell ref="C29:D29"/>
    <mergeCell ref="C30:D30"/>
    <mergeCell ref="E32:F32"/>
    <mergeCell ref="E33:F33"/>
    <mergeCell ref="E24:F24"/>
    <mergeCell ref="C24:D24"/>
    <mergeCell ref="C25:D25"/>
    <mergeCell ref="C26:D26"/>
    <mergeCell ref="C27:D27"/>
    <mergeCell ref="E19:F19"/>
    <mergeCell ref="E20:F20"/>
    <mergeCell ref="E21:F21"/>
    <mergeCell ref="E22:F22"/>
    <mergeCell ref="E23:F23"/>
    <mergeCell ref="C19:D19"/>
    <mergeCell ref="C20:D20"/>
    <mergeCell ref="C21:D21"/>
    <mergeCell ref="C22:D22"/>
    <mergeCell ref="C23:D23"/>
    <mergeCell ref="C16:D16"/>
    <mergeCell ref="E16:F16"/>
    <mergeCell ref="E17:F17"/>
    <mergeCell ref="C17:D17"/>
    <mergeCell ref="C18:D18"/>
    <mergeCell ref="E18:F18"/>
    <mergeCell ref="C13:D13"/>
    <mergeCell ref="E13:F13"/>
    <mergeCell ref="C14:D14"/>
    <mergeCell ref="E14:F14"/>
    <mergeCell ref="C15:D15"/>
    <mergeCell ref="E15:F15"/>
    <mergeCell ref="B3:H3"/>
    <mergeCell ref="B5:H6"/>
    <mergeCell ref="B7:H7"/>
    <mergeCell ref="B8:H8"/>
    <mergeCell ref="B10:H11"/>
    <mergeCell ref="C38:D38"/>
    <mergeCell ref="C39:D39"/>
    <mergeCell ref="C31:D31"/>
    <mergeCell ref="C32:D32"/>
    <mergeCell ref="C33:D33"/>
    <mergeCell ref="C34:D34"/>
    <mergeCell ref="C35:D35"/>
    <mergeCell ref="C36:D36"/>
    <mergeCell ref="C37:D37"/>
  </mergeCell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F1000"/>
  <sheetViews>
    <sheetView workbookViewId="0"/>
  </sheetViews>
  <sheetFormatPr baseColWidth="10" defaultColWidth="12.625" defaultRowHeight="15" customHeight="1" x14ac:dyDescent="0.2"/>
  <cols>
    <col min="1" max="1" width="15.875" customWidth="1"/>
    <col min="2" max="2" width="12.375" customWidth="1"/>
    <col min="3" max="3" width="11.5" customWidth="1"/>
    <col min="4" max="4" width="14.125" customWidth="1"/>
    <col min="5" max="5" width="28.375" customWidth="1"/>
    <col min="6" max="6" width="16.625" customWidth="1"/>
    <col min="7" max="7" width="15.625" customWidth="1"/>
    <col min="8" max="8" width="14.5" customWidth="1"/>
    <col min="9" max="9" width="7.875" customWidth="1"/>
    <col min="10" max="10" width="23.875" customWidth="1"/>
    <col min="11" max="11" width="26.75" hidden="1" customWidth="1"/>
    <col min="12" max="12" width="15.375" customWidth="1"/>
    <col min="13" max="13" width="8.125" customWidth="1"/>
    <col min="14" max="14" width="14" customWidth="1"/>
    <col min="15" max="15" width="5.125" customWidth="1"/>
    <col min="16" max="16" width="20.75" customWidth="1"/>
    <col min="17" max="17" width="17.875" customWidth="1"/>
    <col min="18" max="18" width="7.75" customWidth="1"/>
    <col min="19" max="20" width="7.125" customWidth="1"/>
    <col min="21" max="23" width="8.375" customWidth="1"/>
    <col min="24" max="24" width="6.375" customWidth="1"/>
    <col min="25" max="25" width="7.625" customWidth="1"/>
    <col min="26" max="26" width="9.125" customWidth="1"/>
    <col min="27" max="27" width="8.125" customWidth="1"/>
    <col min="28" max="28" width="8" customWidth="1"/>
    <col min="29" max="29" width="7.375" customWidth="1"/>
    <col min="30" max="30" width="6.375" customWidth="1"/>
    <col min="31" max="32" width="20.125" customWidth="1"/>
    <col min="33" max="33" width="16.5" customWidth="1"/>
    <col min="34" max="35" width="14.75" customWidth="1"/>
    <col min="36" max="36" width="13" customWidth="1"/>
    <col min="37" max="37" width="16.25" customWidth="1"/>
    <col min="38" max="38" width="18.375" customWidth="1"/>
    <col min="39" max="58" width="10" customWidth="1"/>
  </cols>
  <sheetData>
    <row r="1" spans="1:58" ht="88.5" customHeight="1" x14ac:dyDescent="0.3">
      <c r="A1" s="45"/>
      <c r="B1" s="45"/>
      <c r="C1" s="45"/>
      <c r="D1" s="45"/>
      <c r="E1" s="46"/>
      <c r="F1" s="47"/>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row>
    <row r="2" spans="1:58" ht="19.5" customHeight="1" x14ac:dyDescent="0.3">
      <c r="A2" s="45"/>
      <c r="B2" s="45"/>
      <c r="C2" s="45"/>
      <c r="D2" s="45"/>
      <c r="E2" s="46"/>
      <c r="F2" s="47"/>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row>
    <row r="3" spans="1:58" ht="16.5" customHeight="1" x14ac:dyDescent="0.3">
      <c r="A3" s="440" t="s">
        <v>111</v>
      </c>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1"/>
      <c r="AM3" s="48"/>
      <c r="AN3" s="48"/>
      <c r="AO3" s="48"/>
      <c r="AP3" s="48"/>
      <c r="AQ3" s="48"/>
      <c r="AR3" s="48"/>
      <c r="AS3" s="48"/>
      <c r="AT3" s="48"/>
      <c r="AU3" s="48"/>
      <c r="AV3" s="48"/>
      <c r="AW3" s="48"/>
      <c r="AX3" s="48"/>
      <c r="AY3" s="48"/>
      <c r="AZ3" s="48"/>
      <c r="BA3" s="48"/>
      <c r="BB3" s="48"/>
      <c r="BC3" s="48"/>
      <c r="BD3" s="48"/>
      <c r="BE3" s="48"/>
      <c r="BF3" s="48"/>
    </row>
    <row r="4" spans="1:58" ht="14.25" customHeight="1" x14ac:dyDescent="0.3">
      <c r="A4" s="385"/>
      <c r="B4" s="386"/>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7"/>
      <c r="AM4" s="48"/>
      <c r="AN4" s="48"/>
      <c r="AO4" s="48"/>
      <c r="AP4" s="48"/>
      <c r="AQ4" s="48"/>
      <c r="AR4" s="48"/>
      <c r="AS4" s="48"/>
      <c r="AT4" s="48"/>
      <c r="AU4" s="48"/>
      <c r="AV4" s="48"/>
      <c r="AW4" s="48"/>
      <c r="AX4" s="48"/>
      <c r="AY4" s="48"/>
      <c r="AZ4" s="48"/>
      <c r="BA4" s="48"/>
      <c r="BB4" s="48"/>
      <c r="BC4" s="48"/>
      <c r="BD4" s="48"/>
      <c r="BE4" s="48"/>
      <c r="BF4" s="48"/>
    </row>
    <row r="5" spans="1:58" ht="26.25" customHeight="1" x14ac:dyDescent="0.3">
      <c r="A5" s="441" t="s">
        <v>112</v>
      </c>
      <c r="B5" s="404"/>
      <c r="C5" s="442" t="str">
        <f>'Datos del proceso'!A12</f>
        <v>CONTROL INTERNO DISCIPLINARIO</v>
      </c>
      <c r="D5" s="443"/>
      <c r="E5" s="443"/>
      <c r="F5" s="443"/>
      <c r="G5" s="443"/>
      <c r="H5" s="443"/>
      <c r="I5" s="443"/>
      <c r="J5" s="443"/>
      <c r="K5" s="443"/>
      <c r="L5" s="443"/>
      <c r="M5" s="443"/>
      <c r="N5" s="404"/>
      <c r="O5" s="444"/>
      <c r="P5" s="445"/>
      <c r="Q5" s="446"/>
      <c r="R5" s="49"/>
      <c r="S5" s="49"/>
      <c r="T5" s="49"/>
      <c r="U5" s="49"/>
      <c r="V5" s="49"/>
      <c r="W5" s="49"/>
      <c r="X5" s="49"/>
      <c r="Y5" s="49"/>
      <c r="Z5" s="49"/>
      <c r="AA5" s="49"/>
      <c r="AB5" s="49"/>
      <c r="AC5" s="49"/>
      <c r="AD5" s="49"/>
      <c r="AE5" s="49"/>
      <c r="AF5" s="49"/>
      <c r="AG5" s="49"/>
      <c r="AH5" s="49"/>
      <c r="AI5" s="49"/>
      <c r="AJ5" s="49"/>
      <c r="AK5" s="49"/>
      <c r="AL5" s="49"/>
      <c r="AM5" s="48"/>
      <c r="AN5" s="48"/>
      <c r="AO5" s="48"/>
      <c r="AP5" s="48"/>
      <c r="AQ5" s="48"/>
      <c r="AR5" s="48"/>
      <c r="AS5" s="48"/>
      <c r="AT5" s="48"/>
      <c r="AU5" s="48"/>
      <c r="AV5" s="48"/>
      <c r="AW5" s="48"/>
      <c r="AX5" s="48"/>
      <c r="AY5" s="48"/>
      <c r="AZ5" s="48"/>
      <c r="BA5" s="48"/>
      <c r="BB5" s="48"/>
      <c r="BC5" s="48"/>
      <c r="BD5" s="48"/>
      <c r="BE5" s="48"/>
      <c r="BF5" s="48"/>
    </row>
    <row r="6" spans="1:58" ht="33" customHeight="1" x14ac:dyDescent="0.3">
      <c r="A6" s="441" t="s">
        <v>113</v>
      </c>
      <c r="B6" s="404"/>
      <c r="C6" s="442" t="str">
        <f>'Datos del proceso'!I12</f>
        <v xml:space="preserve">En cada vigencia ejercer la acción disciplinaria del 100% de las quejas o infirmes que se presenten en la entidad,  tomando medidas preventivas y correctivas mediante la aplicación de la normatividad disciplinaria vigente, acciones de autorregulación y la ejecución de actividades preventivas, con el fin de propiciar una conducta adecuada de los servidores de la FUGA, mitigar la comisión faltas disciplinarias y promover el cabal cumplimiento de los fines institucionales. </v>
      </c>
      <c r="D6" s="443"/>
      <c r="E6" s="443"/>
      <c r="F6" s="443"/>
      <c r="G6" s="443"/>
      <c r="H6" s="443"/>
      <c r="I6" s="443"/>
      <c r="J6" s="443"/>
      <c r="K6" s="443"/>
      <c r="L6" s="443"/>
      <c r="M6" s="443"/>
      <c r="N6" s="404"/>
      <c r="O6" s="49"/>
      <c r="P6" s="49"/>
      <c r="Q6" s="49"/>
      <c r="R6" s="49"/>
      <c r="S6" s="49"/>
      <c r="T6" s="49"/>
      <c r="U6" s="49"/>
      <c r="V6" s="49"/>
      <c r="W6" s="49"/>
      <c r="X6" s="49"/>
      <c r="Y6" s="49"/>
      <c r="Z6" s="49"/>
      <c r="AA6" s="49"/>
      <c r="AB6" s="49"/>
      <c r="AC6" s="49"/>
      <c r="AD6" s="49"/>
      <c r="AE6" s="49"/>
      <c r="AF6" s="49"/>
      <c r="AG6" s="49"/>
      <c r="AH6" s="49"/>
      <c r="AI6" s="49"/>
      <c r="AJ6" s="49"/>
      <c r="AK6" s="49"/>
      <c r="AL6" s="49"/>
      <c r="AM6" s="48"/>
      <c r="AN6" s="48"/>
      <c r="AO6" s="48"/>
      <c r="AP6" s="48"/>
      <c r="AQ6" s="48"/>
      <c r="AR6" s="48"/>
      <c r="AS6" s="48"/>
      <c r="AT6" s="48"/>
      <c r="AU6" s="48"/>
      <c r="AV6" s="48"/>
      <c r="AW6" s="48"/>
      <c r="AX6" s="48"/>
      <c r="AY6" s="48"/>
      <c r="AZ6" s="48"/>
      <c r="BA6" s="48"/>
      <c r="BB6" s="48"/>
      <c r="BC6" s="48"/>
      <c r="BD6" s="48"/>
      <c r="BE6" s="48"/>
      <c r="BF6" s="48"/>
    </row>
    <row r="7" spans="1:58" ht="18" customHeight="1" x14ac:dyDescent="0.2">
      <c r="A7" s="447"/>
      <c r="B7" s="383"/>
      <c r="C7" s="383"/>
      <c r="D7" s="383"/>
      <c r="E7" s="383"/>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row>
    <row r="8" spans="1:58" ht="23.25" customHeight="1" x14ac:dyDescent="0.3">
      <c r="A8" s="448" t="s">
        <v>114</v>
      </c>
      <c r="B8" s="416"/>
      <c r="C8" s="416"/>
      <c r="D8" s="416"/>
      <c r="E8" s="416"/>
      <c r="F8" s="416"/>
      <c r="G8" s="416"/>
      <c r="H8" s="416"/>
      <c r="I8" s="416"/>
      <c r="J8" s="416"/>
      <c r="K8" s="416"/>
      <c r="L8" s="416"/>
      <c r="M8" s="416"/>
      <c r="N8" s="416"/>
      <c r="O8" s="416"/>
      <c r="P8" s="416"/>
      <c r="Q8" s="416"/>
      <c r="R8" s="416"/>
      <c r="S8" s="416"/>
      <c r="T8" s="416"/>
      <c r="U8" s="416"/>
      <c r="V8" s="449"/>
      <c r="W8" s="1"/>
      <c r="X8" s="1"/>
      <c r="Y8" s="1"/>
      <c r="Z8" s="1"/>
      <c r="AA8" s="1"/>
      <c r="AB8" s="1"/>
      <c r="AC8" s="1"/>
      <c r="AD8" s="1"/>
      <c r="AE8" s="1"/>
      <c r="AF8" s="1"/>
      <c r="AG8" s="1"/>
      <c r="AH8" s="1"/>
      <c r="AI8" s="1"/>
      <c r="AJ8" s="1"/>
      <c r="AK8" s="1"/>
      <c r="AL8" s="1"/>
      <c r="AM8" s="46"/>
      <c r="AN8" s="46"/>
      <c r="AO8" s="46"/>
      <c r="AP8" s="46"/>
      <c r="AQ8" s="46"/>
      <c r="AR8" s="46"/>
      <c r="AS8" s="46"/>
      <c r="AT8" s="46"/>
      <c r="AU8" s="46"/>
      <c r="AV8" s="46"/>
      <c r="AW8" s="46"/>
      <c r="AX8" s="46"/>
      <c r="AY8" s="46"/>
      <c r="AZ8" s="46"/>
      <c r="BA8" s="46"/>
      <c r="BB8" s="46"/>
      <c r="BC8" s="46"/>
      <c r="BD8" s="46"/>
      <c r="BE8" s="46"/>
      <c r="BF8" s="46"/>
    </row>
    <row r="9" spans="1:58" ht="9.75" customHeight="1" x14ac:dyDescent="0.2">
      <c r="A9" s="450"/>
      <c r="B9" s="383"/>
      <c r="C9" s="383"/>
      <c r="D9" s="383"/>
      <c r="E9" s="383"/>
      <c r="F9" s="383"/>
      <c r="G9" s="383"/>
      <c r="H9" s="383"/>
      <c r="I9" s="383"/>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383"/>
      <c r="AL9" s="383"/>
      <c r="AM9" s="383"/>
      <c r="AN9" s="383"/>
      <c r="AO9" s="383"/>
      <c r="AP9" s="383"/>
      <c r="AQ9" s="383"/>
      <c r="AR9" s="383"/>
      <c r="AS9" s="383"/>
      <c r="AT9" s="383"/>
      <c r="AU9" s="383"/>
      <c r="AV9" s="383"/>
      <c r="AW9" s="383"/>
      <c r="AX9" s="383"/>
      <c r="AY9" s="383"/>
      <c r="AZ9" s="383"/>
      <c r="BA9" s="383"/>
      <c r="BB9" s="383"/>
      <c r="BC9" s="383"/>
      <c r="BD9" s="383"/>
      <c r="BE9" s="383"/>
      <c r="BF9" s="383"/>
    </row>
    <row r="10" spans="1:58" ht="30" customHeight="1" x14ac:dyDescent="0.3">
      <c r="A10" s="451" t="s">
        <v>115</v>
      </c>
      <c r="B10" s="443"/>
      <c r="C10" s="404"/>
      <c r="D10" s="451" t="s">
        <v>116</v>
      </c>
      <c r="E10" s="443"/>
      <c r="F10" s="404"/>
      <c r="G10" s="451" t="s">
        <v>117</v>
      </c>
      <c r="H10" s="404"/>
      <c r="I10" s="451" t="s">
        <v>118</v>
      </c>
      <c r="J10" s="404"/>
      <c r="K10" s="51"/>
      <c r="L10" s="52" t="s">
        <v>119</v>
      </c>
      <c r="M10" s="451" t="s">
        <v>76</v>
      </c>
      <c r="N10" s="404"/>
      <c r="O10" s="452" t="s">
        <v>120</v>
      </c>
      <c r="P10" s="404"/>
      <c r="Q10" s="52" t="s">
        <v>121</v>
      </c>
      <c r="R10" s="452" t="s">
        <v>122</v>
      </c>
      <c r="S10" s="443"/>
      <c r="T10" s="443"/>
      <c r="U10" s="404"/>
      <c r="V10" s="53"/>
      <c r="W10" s="49"/>
      <c r="X10" s="49"/>
      <c r="Y10" s="49"/>
      <c r="Z10" s="49"/>
      <c r="AA10" s="49"/>
      <c r="AB10" s="49"/>
      <c r="AC10" s="49"/>
      <c r="AD10" s="49"/>
      <c r="AE10" s="49"/>
      <c r="AF10" s="49"/>
      <c r="AG10" s="49"/>
      <c r="AH10" s="49"/>
      <c r="AI10" s="49"/>
      <c r="AJ10" s="49"/>
      <c r="AK10" s="49"/>
      <c r="AL10" s="49"/>
      <c r="AM10" s="48"/>
      <c r="AN10" s="48"/>
      <c r="AO10" s="48"/>
      <c r="AP10" s="48"/>
      <c r="AQ10" s="48"/>
      <c r="AR10" s="48"/>
      <c r="AS10" s="48"/>
      <c r="AT10" s="48"/>
      <c r="AU10" s="48"/>
      <c r="AV10" s="48"/>
      <c r="AW10" s="48"/>
      <c r="AX10" s="48"/>
      <c r="AY10" s="48"/>
      <c r="AZ10" s="48"/>
      <c r="BA10" s="48"/>
      <c r="BB10" s="48"/>
      <c r="BC10" s="48"/>
      <c r="BD10" s="48"/>
      <c r="BE10" s="48"/>
      <c r="BF10" s="48"/>
    </row>
    <row r="11" spans="1:58" ht="30" customHeight="1" x14ac:dyDescent="0.3">
      <c r="A11" s="403"/>
      <c r="B11" s="443"/>
      <c r="C11" s="404"/>
      <c r="D11" s="403"/>
      <c r="E11" s="443"/>
      <c r="F11" s="404"/>
      <c r="G11" s="453"/>
      <c r="H11" s="404"/>
      <c r="I11" s="453"/>
      <c r="J11" s="404"/>
      <c r="K11" s="54"/>
      <c r="L11" s="55"/>
      <c r="M11" s="454"/>
      <c r="N11" s="404"/>
      <c r="O11" s="403"/>
      <c r="P11" s="404"/>
      <c r="Q11" s="54"/>
      <c r="R11" s="403"/>
      <c r="S11" s="443"/>
      <c r="T11" s="443"/>
      <c r="U11" s="404"/>
      <c r="V11" s="53"/>
      <c r="W11" s="49"/>
      <c r="X11" s="49"/>
      <c r="Y11" s="49"/>
      <c r="Z11" s="49"/>
      <c r="AA11" s="49"/>
      <c r="AB11" s="49"/>
      <c r="AC11" s="49"/>
      <c r="AD11" s="49"/>
      <c r="AE11" s="49"/>
      <c r="AF11" s="49"/>
      <c r="AG11" s="49"/>
      <c r="AH11" s="49"/>
      <c r="AI11" s="49"/>
      <c r="AJ11" s="49"/>
      <c r="AK11" s="49"/>
      <c r="AL11" s="49"/>
      <c r="AM11" s="48"/>
      <c r="AN11" s="48"/>
      <c r="AO11" s="48"/>
      <c r="AP11" s="48"/>
      <c r="AQ11" s="48"/>
      <c r="AR11" s="48"/>
      <c r="AS11" s="48"/>
      <c r="AT11" s="48"/>
      <c r="AU11" s="48"/>
      <c r="AV11" s="48"/>
      <c r="AW11" s="48"/>
      <c r="AX11" s="48"/>
      <c r="AY11" s="48"/>
      <c r="AZ11" s="48"/>
      <c r="BA11" s="48"/>
      <c r="BB11" s="48"/>
      <c r="BC11" s="48"/>
      <c r="BD11" s="48"/>
      <c r="BE11" s="48"/>
      <c r="BF11" s="48"/>
    </row>
    <row r="12" spans="1:58" ht="30" customHeight="1" x14ac:dyDescent="0.3">
      <c r="A12" s="403"/>
      <c r="B12" s="443"/>
      <c r="C12" s="404"/>
      <c r="D12" s="403"/>
      <c r="E12" s="443"/>
      <c r="F12" s="404"/>
      <c r="G12" s="453"/>
      <c r="H12" s="404"/>
      <c r="I12" s="453"/>
      <c r="J12" s="404"/>
      <c r="K12" s="54"/>
      <c r="L12" s="55"/>
      <c r="M12" s="454"/>
      <c r="N12" s="404"/>
      <c r="O12" s="403"/>
      <c r="P12" s="404"/>
      <c r="Q12" s="54"/>
      <c r="R12" s="403"/>
      <c r="S12" s="443"/>
      <c r="T12" s="443"/>
      <c r="U12" s="404"/>
      <c r="V12" s="53"/>
      <c r="W12" s="49"/>
      <c r="X12" s="49"/>
      <c r="Y12" s="49"/>
      <c r="Z12" s="49"/>
      <c r="AA12" s="49"/>
      <c r="AB12" s="49"/>
      <c r="AC12" s="49"/>
      <c r="AD12" s="49"/>
      <c r="AE12" s="49"/>
      <c r="AF12" s="49"/>
      <c r="AG12" s="49"/>
      <c r="AH12" s="49"/>
      <c r="AI12" s="49"/>
      <c r="AJ12" s="49"/>
      <c r="AK12" s="49"/>
      <c r="AL12" s="49"/>
      <c r="AM12" s="48"/>
      <c r="AN12" s="48"/>
      <c r="AO12" s="48"/>
      <c r="AP12" s="48"/>
      <c r="AQ12" s="48"/>
      <c r="AR12" s="48"/>
      <c r="AS12" s="48"/>
      <c r="AT12" s="48"/>
      <c r="AU12" s="48"/>
      <c r="AV12" s="48"/>
      <c r="AW12" s="48"/>
      <c r="AX12" s="48"/>
      <c r="AY12" s="48"/>
      <c r="AZ12" s="48"/>
      <c r="BA12" s="48"/>
      <c r="BB12" s="48"/>
      <c r="BC12" s="48"/>
      <c r="BD12" s="48"/>
      <c r="BE12" s="48"/>
      <c r="BF12" s="48"/>
    </row>
    <row r="13" spans="1:58" ht="30" customHeight="1" x14ac:dyDescent="0.3">
      <c r="A13" s="407"/>
      <c r="B13" s="443"/>
      <c r="C13" s="404"/>
      <c r="D13" s="407"/>
      <c r="E13" s="443"/>
      <c r="F13" s="404"/>
      <c r="G13" s="453"/>
      <c r="H13" s="404"/>
      <c r="I13" s="453"/>
      <c r="J13" s="404"/>
      <c r="K13" s="26"/>
      <c r="L13" s="26"/>
      <c r="M13" s="454"/>
      <c r="N13" s="404"/>
      <c r="O13" s="403"/>
      <c r="P13" s="404"/>
      <c r="Q13" s="54"/>
      <c r="R13" s="403"/>
      <c r="S13" s="443"/>
      <c r="T13" s="443"/>
      <c r="U13" s="404"/>
      <c r="V13" s="27"/>
      <c r="W13" s="49"/>
      <c r="X13" s="49"/>
      <c r="Y13" s="49"/>
      <c r="Z13" s="49"/>
      <c r="AA13" s="49"/>
      <c r="AB13" s="49"/>
      <c r="AC13" s="49"/>
      <c r="AD13" s="49"/>
      <c r="AE13" s="49"/>
      <c r="AF13" s="49"/>
      <c r="AG13" s="49"/>
      <c r="AH13" s="49"/>
      <c r="AI13" s="49"/>
      <c r="AJ13" s="49"/>
      <c r="AK13" s="49"/>
      <c r="AL13" s="49"/>
      <c r="AM13" s="48"/>
      <c r="AN13" s="48"/>
      <c r="AO13" s="48"/>
      <c r="AP13" s="48"/>
      <c r="AQ13" s="48"/>
      <c r="AR13" s="48"/>
      <c r="AS13" s="48"/>
      <c r="AT13" s="48"/>
      <c r="AU13" s="48"/>
      <c r="AV13" s="48"/>
      <c r="AW13" s="48"/>
      <c r="AX13" s="48"/>
      <c r="AY13" s="48"/>
      <c r="AZ13" s="48"/>
      <c r="BA13" s="48"/>
      <c r="BB13" s="48"/>
      <c r="BC13" s="48"/>
      <c r="BD13" s="48"/>
      <c r="BE13" s="48"/>
      <c r="BF13" s="48"/>
    </row>
    <row r="14" spans="1:58" ht="16.5" customHeight="1" x14ac:dyDescent="0.2">
      <c r="A14" s="452" t="s">
        <v>123</v>
      </c>
      <c r="B14" s="443"/>
      <c r="C14" s="443"/>
      <c r="D14" s="443"/>
      <c r="E14" s="443"/>
      <c r="F14" s="443"/>
      <c r="G14" s="404"/>
      <c r="H14" s="452" t="s">
        <v>124</v>
      </c>
      <c r="I14" s="443"/>
      <c r="J14" s="443"/>
      <c r="K14" s="443"/>
      <c r="L14" s="443"/>
      <c r="M14" s="443"/>
      <c r="N14" s="404"/>
      <c r="O14" s="452" t="s">
        <v>125</v>
      </c>
      <c r="P14" s="443"/>
      <c r="Q14" s="443"/>
      <c r="R14" s="443"/>
      <c r="S14" s="443"/>
      <c r="T14" s="443"/>
      <c r="U14" s="443"/>
      <c r="V14" s="443"/>
      <c r="W14" s="404"/>
      <c r="X14" s="452" t="s">
        <v>126</v>
      </c>
      <c r="Y14" s="443"/>
      <c r="Z14" s="443"/>
      <c r="AA14" s="443"/>
      <c r="AB14" s="443"/>
      <c r="AC14" s="443"/>
      <c r="AD14" s="404"/>
      <c r="AE14" s="452" t="s">
        <v>127</v>
      </c>
      <c r="AF14" s="443"/>
      <c r="AG14" s="443"/>
      <c r="AH14" s="443"/>
      <c r="AI14" s="443"/>
      <c r="AJ14" s="443"/>
      <c r="AK14" s="443"/>
      <c r="AL14" s="404"/>
      <c r="AM14" s="49"/>
      <c r="AN14" s="49"/>
      <c r="AO14" s="49"/>
      <c r="AP14" s="49"/>
      <c r="AQ14" s="49"/>
      <c r="AR14" s="49"/>
      <c r="AS14" s="49"/>
      <c r="AT14" s="49"/>
      <c r="AU14" s="49"/>
      <c r="AV14" s="49"/>
      <c r="AW14" s="49"/>
      <c r="AX14" s="49"/>
      <c r="AY14" s="49"/>
      <c r="AZ14" s="49"/>
      <c r="BA14" s="49"/>
      <c r="BB14" s="49"/>
      <c r="BC14" s="49"/>
      <c r="BD14" s="49"/>
      <c r="BE14" s="49"/>
      <c r="BF14" s="49"/>
    </row>
    <row r="15" spans="1:58" ht="16.5" customHeight="1" x14ac:dyDescent="0.2">
      <c r="A15" s="455"/>
      <c r="B15" s="458"/>
      <c r="C15" s="455"/>
      <c r="D15" s="459"/>
      <c r="E15" s="455" t="s">
        <v>128</v>
      </c>
      <c r="F15" s="458" t="s">
        <v>129</v>
      </c>
      <c r="G15" s="1"/>
      <c r="H15" s="1"/>
      <c r="I15" s="455" t="s">
        <v>130</v>
      </c>
      <c r="J15" s="455" t="s">
        <v>131</v>
      </c>
      <c r="K15" s="57" t="s">
        <v>132</v>
      </c>
      <c r="L15" s="455" t="s">
        <v>133</v>
      </c>
      <c r="M15" s="455" t="s">
        <v>134</v>
      </c>
      <c r="N15" s="455" t="s">
        <v>135</v>
      </c>
      <c r="O15" s="455" t="s">
        <v>86</v>
      </c>
      <c r="P15" s="455" t="s">
        <v>136</v>
      </c>
      <c r="Q15" s="451" t="s">
        <v>137</v>
      </c>
      <c r="R15" s="443"/>
      <c r="S15" s="443"/>
      <c r="T15" s="443"/>
      <c r="U15" s="443"/>
      <c r="V15" s="404"/>
      <c r="W15" s="457" t="s">
        <v>138</v>
      </c>
      <c r="X15" s="457" t="s">
        <v>139</v>
      </c>
      <c r="Y15" s="457" t="s">
        <v>140</v>
      </c>
      <c r="Z15" s="457" t="s">
        <v>141</v>
      </c>
      <c r="AA15" s="457" t="s">
        <v>142</v>
      </c>
      <c r="AB15" s="457" t="s">
        <v>143</v>
      </c>
      <c r="AC15" s="457" t="s">
        <v>105</v>
      </c>
      <c r="AD15" s="455" t="s">
        <v>127</v>
      </c>
      <c r="AE15" s="455" t="s">
        <v>144</v>
      </c>
      <c r="AF15" s="455" t="s">
        <v>145</v>
      </c>
      <c r="AG15" s="455" t="s">
        <v>146</v>
      </c>
      <c r="AH15" s="455" t="s">
        <v>147</v>
      </c>
      <c r="AI15" s="460" t="s">
        <v>148</v>
      </c>
      <c r="AJ15" s="460" t="s">
        <v>149</v>
      </c>
      <c r="AK15" s="460" t="s">
        <v>109</v>
      </c>
      <c r="AL15" s="49"/>
      <c r="AM15" s="49"/>
      <c r="AN15" s="49"/>
      <c r="AO15" s="49"/>
      <c r="AP15" s="49"/>
      <c r="AQ15" s="49"/>
      <c r="AR15" s="49"/>
      <c r="AS15" s="49"/>
      <c r="AT15" s="49"/>
      <c r="AU15" s="49"/>
      <c r="AV15" s="49"/>
      <c r="AW15" s="49"/>
      <c r="AX15" s="49"/>
      <c r="AY15" s="49"/>
      <c r="AZ15" s="49"/>
      <c r="BA15" s="49"/>
      <c r="BB15" s="49"/>
      <c r="BC15" s="49"/>
      <c r="BD15" s="49"/>
      <c r="BE15" s="49"/>
      <c r="BF15" s="49"/>
    </row>
    <row r="16" spans="1:58" ht="110.25" customHeight="1" x14ac:dyDescent="0.2">
      <c r="A16" s="456"/>
      <c r="B16" s="456"/>
      <c r="C16" s="456"/>
      <c r="D16" s="456"/>
      <c r="E16" s="456"/>
      <c r="F16" s="456"/>
      <c r="G16" s="58"/>
      <c r="H16" s="58"/>
      <c r="I16" s="456"/>
      <c r="J16" s="456"/>
      <c r="K16" s="57"/>
      <c r="L16" s="456"/>
      <c r="M16" s="456"/>
      <c r="N16" s="456"/>
      <c r="O16" s="456"/>
      <c r="P16" s="456"/>
      <c r="Q16" s="59" t="s">
        <v>150</v>
      </c>
      <c r="R16" s="59" t="s">
        <v>151</v>
      </c>
      <c r="S16" s="59" t="s">
        <v>152</v>
      </c>
      <c r="T16" s="59" t="s">
        <v>153</v>
      </c>
      <c r="U16" s="59" t="s">
        <v>154</v>
      </c>
      <c r="V16" s="59" t="s">
        <v>155</v>
      </c>
      <c r="W16" s="456"/>
      <c r="X16" s="456"/>
      <c r="Y16" s="456"/>
      <c r="Z16" s="456"/>
      <c r="AA16" s="456"/>
      <c r="AB16" s="456"/>
      <c r="AC16" s="456"/>
      <c r="AD16" s="456"/>
      <c r="AE16" s="456"/>
      <c r="AF16" s="456"/>
      <c r="AG16" s="456"/>
      <c r="AH16" s="456"/>
      <c r="AI16" s="456"/>
      <c r="AJ16" s="456"/>
      <c r="AK16" s="456"/>
      <c r="AL16" s="60"/>
      <c r="AM16" s="60"/>
      <c r="AN16" s="60"/>
      <c r="AO16" s="60"/>
      <c r="AP16" s="60"/>
      <c r="AQ16" s="60"/>
      <c r="AR16" s="60"/>
      <c r="AS16" s="60"/>
      <c r="AT16" s="60"/>
      <c r="AU16" s="60"/>
      <c r="AV16" s="60"/>
      <c r="AW16" s="60"/>
      <c r="AX16" s="60"/>
      <c r="AY16" s="60"/>
      <c r="AZ16" s="60"/>
      <c r="BA16" s="60"/>
      <c r="BB16" s="60"/>
      <c r="BC16" s="60"/>
      <c r="BD16" s="60"/>
      <c r="BE16" s="60"/>
      <c r="BF16" s="60"/>
    </row>
    <row r="17" spans="1:58" ht="83.25" customHeight="1" x14ac:dyDescent="0.2">
      <c r="A17" s="465"/>
      <c r="B17" s="463"/>
      <c r="C17" s="463"/>
      <c r="D17" s="461"/>
      <c r="E17" s="465">
        <v>120</v>
      </c>
      <c r="F17" s="463" t="str">
        <f>IF(E17&lt;=0,"",IF(E17&lt;=2,"Muy Baja",IF(E17&lt;=24,"Baja",IF(E17&lt;=500,"Media",IF(E17&lt;=5000,"Alta","Muy Alta")))))</f>
        <v>Media</v>
      </c>
      <c r="G17" s="61"/>
      <c r="H17" s="61"/>
      <c r="I17" s="462">
        <f>IF(F17="","",IF(F17="Muy Baja",0.2,IF(F17="Baja",0.4,IF(F17="Media",0.6,IF(F17="Alta",0.8,IF(F17="Muy Alta",1,))))))</f>
        <v>0.6</v>
      </c>
      <c r="J17" s="461">
        <v>500</v>
      </c>
      <c r="K17" s="462">
        <f>IF(NOT(ISERROR(MATCH(J17,'[1]Tabla Impacto'!$B$221:$B$223,0))),'[1]Tabla Impacto'!$F$223&amp;"Por favor no seleccionar los criterios de impacto(Afectación Económica o presupuestal y Pérdida Reputacional)",J17)</f>
        <v>500</v>
      </c>
      <c r="L17" s="463" t="str">
        <f>IF(J17&lt;=0,"",IF(J17&lt;=10,"Leve",IF(J17&lt;=50,"Menor",IF(J17&lt;=100,"Moderado",IF(J17&lt;=500,"Mayor","Catastrófico")))))</f>
        <v>Mayor</v>
      </c>
      <c r="M17" s="462">
        <f>IF(L17="","",IF(L17="Leve",0.2,IF(L17="Menor",0.4,IF(L17="Moderado",0.6,IF(L17="Mayor",0.8,IF(L17="Catastrófico",1,))))))</f>
        <v>0.8</v>
      </c>
      <c r="N17" s="464"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62">
        <v>1</v>
      </c>
      <c r="P17" s="63"/>
      <c r="Q17" s="62" t="str">
        <f t="shared" ref="Q17:Q30" si="0">IF(OR(R17="Preventivo",R17="Detectivo"),"Probabilidad",IF(R17="Correctivo","Impacto",""))</f>
        <v>Probabilidad</v>
      </c>
      <c r="R17" s="64" t="s">
        <v>156</v>
      </c>
      <c r="S17" s="64" t="s">
        <v>157</v>
      </c>
      <c r="T17" s="65" t="str">
        <f t="shared" ref="T17:T30" si="1">IF(AND(R17="Preventivo",S17="Automático"),"50%",IF(AND(R17="Preventivo",S17="Manual"),"40%",IF(AND(R17="Detectivo",S17="Automático"),"40%",IF(AND(R17="Detectivo",S17="Manual"),"30%",IF(AND(R17="Correctivo",S17="Automático"),"35%",IF(AND(R17="Correctivo",S17="Manual"),"25%",""))))))</f>
        <v>40%</v>
      </c>
      <c r="U17" s="64" t="s">
        <v>158</v>
      </c>
      <c r="V17" s="64" t="s">
        <v>159</v>
      </c>
      <c r="W17" s="64" t="s">
        <v>160</v>
      </c>
      <c r="X17" s="66">
        <f>IFERROR(IF(Q17="Probabilidad",(I17-(+I17*T17)),IF(Q17="Impacto",I17,"")),"")</f>
        <v>0.36</v>
      </c>
      <c r="Y17" s="67" t="str">
        <f t="shared" ref="Y17:Y30" si="2">IFERROR(IF(X17="","",IF(X17&lt;=0.2,"Muy Baja",IF(X17&lt;=0.4,"Baja",IF(X17&lt;=0.6,"Media",IF(X17&lt;=0.8,"Alta","Muy Alta"))))),"")</f>
        <v>Baja</v>
      </c>
      <c r="Z17" s="65">
        <f t="shared" ref="Z17:Z30" si="3">+X17</f>
        <v>0.36</v>
      </c>
      <c r="AA17" s="67" t="str">
        <f t="shared" ref="AA17:AA30" si="4">IFERROR(IF(AB17="","",IF(AB17&lt;=0.2,"Leve",IF(AB17&lt;=0.4,"Menor",IF(AB17&lt;=0.6,"Moderado",IF(AB17&lt;=0.8,"Mayor","Catastrófico"))))),"")</f>
        <v>Mayor</v>
      </c>
      <c r="AB17" s="65">
        <f>IFERROR(IF(Q17="Impacto",(M17-(+M17*T17)),IF(Q17="Probabilidad",M17,"")),"")</f>
        <v>0.8</v>
      </c>
      <c r="AC17" s="68" t="str">
        <f t="shared" ref="AC17:AC30" si="5">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64" t="s">
        <v>161</v>
      </c>
      <c r="AE17" s="69"/>
      <c r="AF17" s="69"/>
      <c r="AG17" s="62"/>
      <c r="AH17" s="70"/>
      <c r="AI17" s="70"/>
      <c r="AJ17" s="70"/>
      <c r="AK17" s="69"/>
      <c r="AL17" s="71" t="s">
        <v>162</v>
      </c>
      <c r="AM17" s="72"/>
      <c r="AN17" s="72"/>
      <c r="AO17" s="72"/>
      <c r="AP17" s="72"/>
      <c r="AQ17" s="72"/>
      <c r="AR17" s="72"/>
      <c r="AS17" s="72"/>
      <c r="AT17" s="72"/>
      <c r="AU17" s="72"/>
      <c r="AV17" s="72"/>
      <c r="AW17" s="72"/>
      <c r="AX17" s="72"/>
      <c r="AY17" s="72"/>
      <c r="AZ17" s="72"/>
      <c r="BA17" s="72"/>
      <c r="BB17" s="72"/>
      <c r="BC17" s="72"/>
      <c r="BD17" s="72"/>
      <c r="BE17" s="72"/>
      <c r="BF17" s="72"/>
    </row>
    <row r="18" spans="1:58" ht="60" customHeight="1" x14ac:dyDescent="0.2">
      <c r="A18" s="456"/>
      <c r="B18" s="456"/>
      <c r="C18" s="456"/>
      <c r="D18" s="456"/>
      <c r="E18" s="456"/>
      <c r="F18" s="456"/>
      <c r="G18" s="73"/>
      <c r="H18" s="73"/>
      <c r="I18" s="456"/>
      <c r="J18" s="456"/>
      <c r="K18" s="456"/>
      <c r="L18" s="456"/>
      <c r="M18" s="456"/>
      <c r="N18" s="456"/>
      <c r="O18" s="62">
        <v>2</v>
      </c>
      <c r="P18" s="63"/>
      <c r="Q18" s="62" t="str">
        <f t="shared" si="0"/>
        <v>Probabilidad</v>
      </c>
      <c r="R18" s="64" t="s">
        <v>163</v>
      </c>
      <c r="S18" s="64" t="s">
        <v>157</v>
      </c>
      <c r="T18" s="65" t="str">
        <f t="shared" si="1"/>
        <v>30%</v>
      </c>
      <c r="U18" s="64" t="s">
        <v>158</v>
      </c>
      <c r="V18" s="64" t="s">
        <v>159</v>
      </c>
      <c r="W18" s="64" t="s">
        <v>160</v>
      </c>
      <c r="X18" s="66">
        <f>IFERROR(IF(AND(Q17="Probabilidad",Q18="Probabilidad"),(Z17-(+Z17*T18)),IF(Q18="Probabilidad",(I17-(+I17*T18)),IF(Q18="Impacto",Z17,""))),"")</f>
        <v>0.252</v>
      </c>
      <c r="Y18" s="67" t="str">
        <f t="shared" si="2"/>
        <v>Baja</v>
      </c>
      <c r="Z18" s="65">
        <f t="shared" si="3"/>
        <v>0.252</v>
      </c>
      <c r="AA18" s="67" t="str">
        <f t="shared" si="4"/>
        <v>Mayor</v>
      </c>
      <c r="AB18" s="65">
        <f>IFERROR(IF(AND(Q17="Impacto",Q18="Impacto"),(AB17-(+AB17*T18)),IF(Q18="Impacto",($M$17-(+$M$17*T18)),IF(Q18="Probabilidad",AB17,""))),"")</f>
        <v>0.8</v>
      </c>
      <c r="AC18" s="68" t="str">
        <f t="shared" si="5"/>
        <v>Alto</v>
      </c>
      <c r="AD18" s="64" t="s">
        <v>161</v>
      </c>
      <c r="AE18" s="69"/>
      <c r="AF18" s="69"/>
      <c r="AG18" s="62"/>
      <c r="AH18" s="70"/>
      <c r="AI18" s="70"/>
      <c r="AJ18" s="70"/>
      <c r="AK18" s="69"/>
      <c r="AL18" s="71"/>
      <c r="AM18" s="74"/>
      <c r="AN18" s="74"/>
      <c r="AO18" s="74"/>
      <c r="AP18" s="74"/>
      <c r="AQ18" s="74"/>
      <c r="AR18" s="74"/>
      <c r="AS18" s="74"/>
      <c r="AT18" s="74"/>
      <c r="AU18" s="74"/>
      <c r="AV18" s="74"/>
      <c r="AW18" s="74"/>
      <c r="AX18" s="74"/>
      <c r="AY18" s="74"/>
      <c r="AZ18" s="74"/>
      <c r="BA18" s="74"/>
      <c r="BB18" s="74"/>
      <c r="BC18" s="74"/>
      <c r="BD18" s="74"/>
      <c r="BE18" s="74"/>
      <c r="BF18" s="74"/>
    </row>
    <row r="19" spans="1:58" ht="69" customHeight="1" x14ac:dyDescent="0.2">
      <c r="A19" s="465"/>
      <c r="B19" s="461"/>
      <c r="C19" s="461"/>
      <c r="D19" s="461"/>
      <c r="E19" s="461"/>
      <c r="F19" s="461"/>
      <c r="G19" s="465"/>
      <c r="H19" s="463" t="str">
        <f>IF(G19&lt;=0,"",IF(G19&lt;=2,"Muy Baja",IF(G19&lt;=24,"Baja",IF(G19&lt;=500,"Media",IF(G19&lt;=5000,"Alta","Muy Alta")))))</f>
        <v/>
      </c>
      <c r="I19" s="462" t="str">
        <f>IF(H19="","",IF(H19="Muy Baja",0.2,IF(H19="Baja",0.4,IF(H19="Media",0.6,IF(H19="Alta",0.8,IF(H19="Muy Alta",1,))))))</f>
        <v/>
      </c>
      <c r="J19" s="461"/>
      <c r="K19" s="462">
        <f>IF(NOT(ISERROR(MATCH(J19,'[1]Tabla Impacto'!$B$221:$B$223,0))),'[1]Tabla Impacto'!$F$223&amp;"Por favor no seleccionar los criterios de impacto(Afectación Económica o presupuestal y Pérdida Reputacional)",J19)</f>
        <v>0</v>
      </c>
      <c r="L19" s="463" t="str">
        <f>IF(J19&lt;=0,"",IF(J19&lt;=10,"Leve",IF(J19&lt;=50,"Menor",IF(J19&lt;=100,"Moderado",IF(J19&lt;=500,"Mayor","Catastrófico")))))</f>
        <v/>
      </c>
      <c r="M19" s="462" t="str">
        <f>IF(L19="","",IF(L19="Leve",0.2,IF(L19="Menor",0.4,IF(L19="Moderado",0.6,IF(L19="Mayor",0.8,IF(L19="Catastrófico",1,))))))</f>
        <v/>
      </c>
      <c r="N19" s="464" t="str">
        <f>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62">
        <v>1</v>
      </c>
      <c r="P19" s="63"/>
      <c r="Q19" s="62" t="str">
        <f t="shared" si="0"/>
        <v/>
      </c>
      <c r="R19" s="64"/>
      <c r="S19" s="64"/>
      <c r="T19" s="65" t="str">
        <f t="shared" si="1"/>
        <v/>
      </c>
      <c r="U19" s="64"/>
      <c r="V19" s="64"/>
      <c r="W19" s="64"/>
      <c r="X19" s="66" t="str">
        <f>IFERROR(IF(Q19="Probabilidad",(I19-(+I19*T19)),IF(Q19="Impacto",I19,"")),"")</f>
        <v/>
      </c>
      <c r="Y19" s="67" t="str">
        <f t="shared" si="2"/>
        <v/>
      </c>
      <c r="Z19" s="65" t="str">
        <f t="shared" si="3"/>
        <v/>
      </c>
      <c r="AA19" s="67" t="str">
        <f t="shared" si="4"/>
        <v/>
      </c>
      <c r="AB19" s="65" t="str">
        <f>IFERROR(IF(Q19="Impacto",(M19-(+M19*T19)),IF(Q19="Probabilidad",M19,"")),"")</f>
        <v/>
      </c>
      <c r="AC19" s="68" t="str">
        <f t="shared" si="5"/>
        <v/>
      </c>
      <c r="AD19" s="64"/>
      <c r="AE19" s="69"/>
      <c r="AF19" s="69"/>
      <c r="AG19" s="62"/>
      <c r="AH19" s="70"/>
      <c r="AI19" s="70"/>
      <c r="AJ19" s="70"/>
      <c r="AK19" s="69"/>
      <c r="AL19" s="71"/>
      <c r="AM19" s="74"/>
      <c r="AN19" s="74"/>
      <c r="AO19" s="74"/>
      <c r="AP19" s="74"/>
      <c r="AQ19" s="74"/>
      <c r="AR19" s="74"/>
      <c r="AS19" s="74"/>
      <c r="AT19" s="74"/>
      <c r="AU19" s="74"/>
      <c r="AV19" s="74"/>
      <c r="AW19" s="74"/>
      <c r="AX19" s="74"/>
      <c r="AY19" s="74"/>
      <c r="AZ19" s="74"/>
      <c r="BA19" s="74"/>
      <c r="BB19" s="74"/>
      <c r="BC19" s="74"/>
      <c r="BD19" s="74"/>
      <c r="BE19" s="74"/>
      <c r="BF19" s="74"/>
    </row>
    <row r="20" spans="1:58" ht="69" customHeight="1" x14ac:dyDescent="0.2">
      <c r="A20" s="456"/>
      <c r="B20" s="456"/>
      <c r="C20" s="456"/>
      <c r="D20" s="456"/>
      <c r="E20" s="456"/>
      <c r="F20" s="456"/>
      <c r="G20" s="456"/>
      <c r="H20" s="456"/>
      <c r="I20" s="456"/>
      <c r="J20" s="456"/>
      <c r="K20" s="456"/>
      <c r="L20" s="456"/>
      <c r="M20" s="456"/>
      <c r="N20" s="456"/>
      <c r="O20" s="62">
        <v>2</v>
      </c>
      <c r="P20" s="63"/>
      <c r="Q20" s="62" t="str">
        <f t="shared" si="0"/>
        <v/>
      </c>
      <c r="R20" s="64"/>
      <c r="S20" s="64"/>
      <c r="T20" s="65" t="str">
        <f t="shared" si="1"/>
        <v/>
      </c>
      <c r="U20" s="64"/>
      <c r="V20" s="64"/>
      <c r="W20" s="64"/>
      <c r="X20" s="66" t="str">
        <f>IFERROR(IF(AND(Q19="Probabilidad",Q20="Probabilidad"),(Z19-(+Z19*T20)),IF(Q20="Probabilidad",(I19-(+I19*T20)),IF(Q20="Impacto",Z19,""))),"")</f>
        <v/>
      </c>
      <c r="Y20" s="67" t="str">
        <f t="shared" si="2"/>
        <v/>
      </c>
      <c r="Z20" s="65" t="str">
        <f t="shared" si="3"/>
        <v/>
      </c>
      <c r="AA20" s="67" t="str">
        <f t="shared" si="4"/>
        <v/>
      </c>
      <c r="AB20" s="65" t="str">
        <f>IFERROR(IF(AND(Q19="Impacto",Q20="Impacto"),(AB17-(+AB17*T20)),IF(Q20="Impacto",($M$19-(+$M$19*T20)),IF(Q20="Probabilidad",AB17,""))),"")</f>
        <v/>
      </c>
      <c r="AC20" s="68" t="str">
        <f t="shared" si="5"/>
        <v/>
      </c>
      <c r="AD20" s="64"/>
      <c r="AE20" s="69"/>
      <c r="AF20" s="69"/>
      <c r="AG20" s="62"/>
      <c r="AH20" s="70"/>
      <c r="AI20" s="70"/>
      <c r="AJ20" s="70"/>
      <c r="AK20" s="69"/>
      <c r="AL20" s="71"/>
      <c r="AM20" s="74"/>
      <c r="AN20" s="74"/>
      <c r="AO20" s="74"/>
      <c r="AP20" s="74"/>
      <c r="AQ20" s="74"/>
      <c r="AR20" s="74"/>
      <c r="AS20" s="74"/>
      <c r="AT20" s="74"/>
      <c r="AU20" s="74"/>
      <c r="AV20" s="74"/>
      <c r="AW20" s="74"/>
      <c r="AX20" s="74"/>
      <c r="AY20" s="74"/>
      <c r="AZ20" s="74"/>
      <c r="BA20" s="74"/>
      <c r="BB20" s="74"/>
      <c r="BC20" s="74"/>
      <c r="BD20" s="74"/>
      <c r="BE20" s="74"/>
      <c r="BF20" s="74"/>
    </row>
    <row r="21" spans="1:58" ht="69" customHeight="1" x14ac:dyDescent="0.2">
      <c r="A21" s="465"/>
      <c r="B21" s="461"/>
      <c r="C21" s="461"/>
      <c r="D21" s="461"/>
      <c r="E21" s="461"/>
      <c r="F21" s="461"/>
      <c r="G21" s="465"/>
      <c r="H21" s="463" t="str">
        <f>IF(G21&lt;=0,"",IF(G21&lt;=2,"Muy Baja",IF(G21&lt;=24,"Baja",IF(G21&lt;=500,"Media",IF(G21&lt;=5000,"Alta","Muy Alta")))))</f>
        <v/>
      </c>
      <c r="I21" s="462" t="str">
        <f>IF(H21="","",IF(H21="Muy Baja",0.2,IF(H21="Baja",0.4,IF(H21="Media",0.6,IF(H21="Alta",0.8,IF(H21="Muy Alta",1,))))))</f>
        <v/>
      </c>
      <c r="J21" s="461"/>
      <c r="K21" s="462">
        <f>IF(NOT(ISERROR(MATCH(J21,'[1]Tabla Impacto'!$B$221:$B$223,0))),'[1]Tabla Impacto'!$F$223&amp;"Por favor no seleccionar los criterios de impacto(Afectación Económica o presupuestal y Pérdida Reputacional)",J21)</f>
        <v>0</v>
      </c>
      <c r="L21" s="463" t="str">
        <f>IF(J21&lt;=0,"",IF(J21&lt;=10,"Leve",IF(J21&lt;=50,"Menor",IF(J21&lt;=100,"Moderado",IF(J21&lt;=500,"Mayor","Catastrófico")))))</f>
        <v/>
      </c>
      <c r="M21" s="462" t="str">
        <f>IF(L21="","",IF(L21="Leve",0.2,IF(L21="Menor",0.4,IF(L21="Moderado",0.6,IF(L21="Mayor",0.8,IF(L21="Catastrófico",1,))))))</f>
        <v/>
      </c>
      <c r="N21" s="464" t="str">
        <f>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62">
        <v>1</v>
      </c>
      <c r="P21" s="63"/>
      <c r="Q21" s="62" t="str">
        <f t="shared" si="0"/>
        <v/>
      </c>
      <c r="R21" s="64"/>
      <c r="S21" s="64"/>
      <c r="T21" s="65" t="str">
        <f t="shared" si="1"/>
        <v/>
      </c>
      <c r="U21" s="64"/>
      <c r="V21" s="64"/>
      <c r="W21" s="64"/>
      <c r="X21" s="66" t="str">
        <f>IFERROR(IF(Q21="Probabilidad",(I21-(+I21*T21)),IF(Q21="Impacto",I21,"")),"")</f>
        <v/>
      </c>
      <c r="Y21" s="67" t="str">
        <f t="shared" si="2"/>
        <v/>
      </c>
      <c r="Z21" s="65" t="str">
        <f t="shared" si="3"/>
        <v/>
      </c>
      <c r="AA21" s="67" t="str">
        <f t="shared" si="4"/>
        <v/>
      </c>
      <c r="AB21" s="65" t="str">
        <f>IFERROR(IF(Q21="Impacto",(M21-(+M21*T21)),IF(Q21="Probabilidad",M21,"")),"")</f>
        <v/>
      </c>
      <c r="AC21" s="68" t="str">
        <f t="shared" si="5"/>
        <v/>
      </c>
      <c r="AD21" s="64"/>
      <c r="AE21" s="69"/>
      <c r="AF21" s="69"/>
      <c r="AG21" s="62"/>
      <c r="AH21" s="70"/>
      <c r="AI21" s="70"/>
      <c r="AJ21" s="70"/>
      <c r="AK21" s="69"/>
      <c r="AL21" s="71"/>
      <c r="AM21" s="74"/>
      <c r="AN21" s="74"/>
      <c r="AO21" s="74"/>
      <c r="AP21" s="74"/>
      <c r="AQ21" s="74"/>
      <c r="AR21" s="74"/>
      <c r="AS21" s="74"/>
      <c r="AT21" s="74"/>
      <c r="AU21" s="74"/>
      <c r="AV21" s="74"/>
      <c r="AW21" s="74"/>
      <c r="AX21" s="74"/>
      <c r="AY21" s="74"/>
      <c r="AZ21" s="74"/>
      <c r="BA21" s="74"/>
      <c r="BB21" s="74"/>
      <c r="BC21" s="74"/>
      <c r="BD21" s="74"/>
      <c r="BE21" s="74"/>
      <c r="BF21" s="74"/>
    </row>
    <row r="22" spans="1:58" ht="69" customHeight="1" x14ac:dyDescent="0.2">
      <c r="A22" s="456"/>
      <c r="B22" s="456"/>
      <c r="C22" s="456"/>
      <c r="D22" s="456"/>
      <c r="E22" s="456"/>
      <c r="F22" s="456"/>
      <c r="G22" s="456"/>
      <c r="H22" s="456"/>
      <c r="I22" s="456"/>
      <c r="J22" s="456"/>
      <c r="K22" s="456"/>
      <c r="L22" s="456"/>
      <c r="M22" s="456"/>
      <c r="N22" s="456"/>
      <c r="O22" s="62">
        <v>2</v>
      </c>
      <c r="P22" s="63"/>
      <c r="Q22" s="62" t="str">
        <f t="shared" si="0"/>
        <v/>
      </c>
      <c r="R22" s="64"/>
      <c r="S22" s="64"/>
      <c r="T22" s="65" t="str">
        <f t="shared" si="1"/>
        <v/>
      </c>
      <c r="U22" s="64"/>
      <c r="V22" s="64"/>
      <c r="W22" s="64"/>
      <c r="X22" s="66" t="str">
        <f>IFERROR(IF(AND(Q21="Probabilidad",Q22="Probabilidad"),(Z21-(+Z21*T22)),IF(Q22="Probabilidad",(I21-(+I21*T22)),IF(Q22="Impacto",Z21,""))),"")</f>
        <v/>
      </c>
      <c r="Y22" s="67" t="str">
        <f t="shared" si="2"/>
        <v/>
      </c>
      <c r="Z22" s="65" t="str">
        <f t="shared" si="3"/>
        <v/>
      </c>
      <c r="AA22" s="67" t="str">
        <f t="shared" si="4"/>
        <v/>
      </c>
      <c r="AB22" s="65" t="str">
        <f>IFERROR(IF(AND(Q21="Impacto",Q22="Impacto"),(AB19-(+AB19*T22)),IF(Q22="Impacto",($M$21-(+$M$21*T22)),IF(Q22="Probabilidad",AB19,""))),"")</f>
        <v/>
      </c>
      <c r="AC22" s="68" t="str">
        <f t="shared" si="5"/>
        <v/>
      </c>
      <c r="AD22" s="64"/>
      <c r="AE22" s="69"/>
      <c r="AF22" s="69"/>
      <c r="AG22" s="62"/>
      <c r="AH22" s="70"/>
      <c r="AI22" s="70"/>
      <c r="AJ22" s="70"/>
      <c r="AK22" s="69"/>
      <c r="AL22" s="71"/>
      <c r="AM22" s="74"/>
      <c r="AN22" s="74"/>
      <c r="AO22" s="74"/>
      <c r="AP22" s="74"/>
      <c r="AQ22" s="74"/>
      <c r="AR22" s="74"/>
      <c r="AS22" s="74"/>
      <c r="AT22" s="74"/>
      <c r="AU22" s="74"/>
      <c r="AV22" s="74"/>
      <c r="AW22" s="74"/>
      <c r="AX22" s="74"/>
      <c r="AY22" s="74"/>
      <c r="AZ22" s="74"/>
      <c r="BA22" s="74"/>
      <c r="BB22" s="74"/>
      <c r="BC22" s="74"/>
      <c r="BD22" s="74"/>
      <c r="BE22" s="74"/>
      <c r="BF22" s="74"/>
    </row>
    <row r="23" spans="1:58" ht="69" customHeight="1" x14ac:dyDescent="0.2">
      <c r="A23" s="465"/>
      <c r="B23" s="461"/>
      <c r="C23" s="461"/>
      <c r="D23" s="461"/>
      <c r="E23" s="461"/>
      <c r="F23" s="461"/>
      <c r="G23" s="465"/>
      <c r="H23" s="463" t="str">
        <f>IF(G23&lt;=0,"",IF(G23&lt;=2,"Muy Baja",IF(G23&lt;=24,"Baja",IF(G23&lt;=500,"Media",IF(G23&lt;=5000,"Alta","Muy Alta")))))</f>
        <v/>
      </c>
      <c r="I23" s="462" t="str">
        <f>IF(H23="","",IF(H23="Muy Baja",0.2,IF(H23="Baja",0.4,IF(H23="Media",0.6,IF(H23="Alta",0.8,IF(H23="Muy Alta",1,))))))</f>
        <v/>
      </c>
      <c r="J23" s="461"/>
      <c r="K23" s="462">
        <f>IF(NOT(ISERROR(MATCH(J23,'[1]Tabla Impacto'!$B$221:$B$223,0))),'[1]Tabla Impacto'!$F$223&amp;"Por favor no seleccionar los criterios de impacto(Afectación Económica o presupuestal y Pérdida Reputacional)",J23)</f>
        <v>0</v>
      </c>
      <c r="L23" s="463" t="str">
        <f>IF(J23&lt;=0,"",IF(J23&lt;=10,"Leve",IF(J23&lt;=50,"Menor",IF(J23&lt;=100,"Moderado",IF(J23&lt;=500,"Mayor","Catastrófico")))))</f>
        <v/>
      </c>
      <c r="M23" s="462" t="str">
        <f>IF(L23="","",IF(L23="Leve",0.2,IF(L23="Menor",0.4,IF(L23="Moderado",0.6,IF(L23="Mayor",0.8,IF(L23="Catastrófico",1,))))))</f>
        <v/>
      </c>
      <c r="N23" s="464" t="str">
        <f>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62">
        <v>1</v>
      </c>
      <c r="P23" s="63"/>
      <c r="Q23" s="62" t="str">
        <f t="shared" si="0"/>
        <v/>
      </c>
      <c r="R23" s="64"/>
      <c r="S23" s="64"/>
      <c r="T23" s="65" t="str">
        <f t="shared" si="1"/>
        <v/>
      </c>
      <c r="U23" s="64"/>
      <c r="V23" s="64"/>
      <c r="W23" s="64"/>
      <c r="X23" s="66" t="str">
        <f>IFERROR(IF(Q23="Probabilidad",(I23-(+I23*T23)),IF(Q23="Impacto",I23,"")),"")</f>
        <v/>
      </c>
      <c r="Y23" s="67" t="str">
        <f t="shared" si="2"/>
        <v/>
      </c>
      <c r="Z23" s="65" t="str">
        <f t="shared" si="3"/>
        <v/>
      </c>
      <c r="AA23" s="67" t="str">
        <f t="shared" si="4"/>
        <v/>
      </c>
      <c r="AB23" s="65" t="str">
        <f>IFERROR(IF(Q23="Impacto",(M23-(+M23*T23)),IF(Q23="Probabilidad",M23,"")),"")</f>
        <v/>
      </c>
      <c r="AC23" s="68" t="str">
        <f t="shared" si="5"/>
        <v/>
      </c>
      <c r="AD23" s="64"/>
      <c r="AE23" s="69"/>
      <c r="AF23" s="69"/>
      <c r="AG23" s="62"/>
      <c r="AH23" s="70"/>
      <c r="AI23" s="70"/>
      <c r="AJ23" s="70"/>
      <c r="AK23" s="69"/>
      <c r="AL23" s="71"/>
      <c r="AM23" s="74"/>
      <c r="AN23" s="74"/>
      <c r="AO23" s="74"/>
      <c r="AP23" s="74"/>
      <c r="AQ23" s="74"/>
      <c r="AR23" s="74"/>
      <c r="AS23" s="74"/>
      <c r="AT23" s="74"/>
      <c r="AU23" s="74"/>
      <c r="AV23" s="74"/>
      <c r="AW23" s="74"/>
      <c r="AX23" s="74"/>
      <c r="AY23" s="74"/>
      <c r="AZ23" s="74"/>
      <c r="BA23" s="74"/>
      <c r="BB23" s="74"/>
      <c r="BC23" s="74"/>
      <c r="BD23" s="74"/>
      <c r="BE23" s="74"/>
      <c r="BF23" s="74"/>
    </row>
    <row r="24" spans="1:58" ht="69" customHeight="1" x14ac:dyDescent="0.2">
      <c r="A24" s="456"/>
      <c r="B24" s="456"/>
      <c r="C24" s="456"/>
      <c r="D24" s="456"/>
      <c r="E24" s="456"/>
      <c r="F24" s="456"/>
      <c r="G24" s="456"/>
      <c r="H24" s="456"/>
      <c r="I24" s="456"/>
      <c r="J24" s="456"/>
      <c r="K24" s="456"/>
      <c r="L24" s="456"/>
      <c r="M24" s="456"/>
      <c r="N24" s="456"/>
      <c r="O24" s="62">
        <v>2</v>
      </c>
      <c r="P24" s="63"/>
      <c r="Q24" s="62" t="str">
        <f t="shared" si="0"/>
        <v/>
      </c>
      <c r="R24" s="64"/>
      <c r="S24" s="64"/>
      <c r="T24" s="65" t="str">
        <f t="shared" si="1"/>
        <v/>
      </c>
      <c r="U24" s="64"/>
      <c r="V24" s="64"/>
      <c r="W24" s="64"/>
      <c r="X24" s="66" t="str">
        <f>IFERROR(IF(AND(Q23="Probabilidad",Q24="Probabilidad"),(Z23-(+Z23*T24)),IF(Q24="Probabilidad",(I23-(+I23*T24)),IF(Q24="Impacto",Z23,""))),"")</f>
        <v/>
      </c>
      <c r="Y24" s="67" t="str">
        <f t="shared" si="2"/>
        <v/>
      </c>
      <c r="Z24" s="65" t="str">
        <f t="shared" si="3"/>
        <v/>
      </c>
      <c r="AA24" s="67" t="str">
        <f t="shared" si="4"/>
        <v/>
      </c>
      <c r="AB24" s="65" t="str">
        <f>IFERROR(IF(AND(Q23="Impacto",Q24="Impacto"),(AB21-(+AB21*T24)),IF(Q24="Impacto",($M$23-(+$M$23*T24)),IF(Q24="Probabilidad",AB21,""))),"")</f>
        <v/>
      </c>
      <c r="AC24" s="68" t="str">
        <f t="shared" si="5"/>
        <v/>
      </c>
      <c r="AD24" s="64"/>
      <c r="AE24" s="69"/>
      <c r="AF24" s="69"/>
      <c r="AG24" s="62"/>
      <c r="AH24" s="70"/>
      <c r="AI24" s="70"/>
      <c r="AJ24" s="70"/>
      <c r="AK24" s="69"/>
      <c r="AL24" s="71"/>
      <c r="AM24" s="74"/>
      <c r="AN24" s="74"/>
      <c r="AO24" s="74"/>
      <c r="AP24" s="74"/>
      <c r="AQ24" s="74"/>
      <c r="AR24" s="74"/>
      <c r="AS24" s="74"/>
      <c r="AT24" s="74"/>
      <c r="AU24" s="74"/>
      <c r="AV24" s="74"/>
      <c r="AW24" s="74"/>
      <c r="AX24" s="74"/>
      <c r="AY24" s="74"/>
      <c r="AZ24" s="74"/>
      <c r="BA24" s="74"/>
      <c r="BB24" s="74"/>
      <c r="BC24" s="74"/>
      <c r="BD24" s="74"/>
      <c r="BE24" s="74"/>
      <c r="BF24" s="74"/>
    </row>
    <row r="25" spans="1:58" ht="69" customHeight="1" x14ac:dyDescent="0.2">
      <c r="A25" s="465"/>
      <c r="B25" s="461"/>
      <c r="C25" s="461"/>
      <c r="D25" s="461"/>
      <c r="E25" s="461"/>
      <c r="F25" s="461"/>
      <c r="G25" s="465"/>
      <c r="H25" s="463" t="str">
        <f>IF(G25&lt;=0,"",IF(G25&lt;=2,"Muy Baja",IF(G25&lt;=24,"Baja",IF(G25&lt;=500,"Media",IF(G25&lt;=5000,"Alta","Muy Alta")))))</f>
        <v/>
      </c>
      <c r="I25" s="462" t="str">
        <f>IF(H25="","",IF(H25="Muy Baja",0.2,IF(H25="Baja",0.4,IF(H25="Media",0.6,IF(H25="Alta",0.8,IF(H25="Muy Alta",1,))))))</f>
        <v/>
      </c>
      <c r="J25" s="461"/>
      <c r="K25" s="462">
        <f>IF(NOT(ISERROR(MATCH(J25,'[1]Tabla Impacto'!$B$221:$B$223,0))),'[1]Tabla Impacto'!$F$223&amp;"Por favor no seleccionar los criterios de impacto(Afectación Económica o presupuestal y Pérdida Reputacional)",J25)</f>
        <v>0</v>
      </c>
      <c r="L25" s="463" t="str">
        <f>IF(J25&lt;=0,"",IF(J25&lt;=10,"Leve",IF(J25&lt;=50,"Menor",IF(J25&lt;=100,"Moderado",IF(J25&lt;=500,"Mayor","Catastrófico")))))</f>
        <v/>
      </c>
      <c r="M25" s="462" t="str">
        <f>IF(L25="","",IF(L25="Leve",0.2,IF(L25="Menor",0.4,IF(L25="Moderado",0.6,IF(L25="Mayor",0.8,IF(L25="Catastrófico",1,))))))</f>
        <v/>
      </c>
      <c r="N25" s="464" t="str">
        <f>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62">
        <v>1</v>
      </c>
      <c r="P25" s="63"/>
      <c r="Q25" s="62" t="str">
        <f t="shared" si="0"/>
        <v/>
      </c>
      <c r="R25" s="64"/>
      <c r="S25" s="64"/>
      <c r="T25" s="65" t="str">
        <f t="shared" si="1"/>
        <v/>
      </c>
      <c r="U25" s="64"/>
      <c r="V25" s="64"/>
      <c r="W25" s="64"/>
      <c r="X25" s="66" t="str">
        <f>IFERROR(IF(Q25="Probabilidad",(I25-(+I25*T25)),IF(Q25="Impacto",I25,"")),"")</f>
        <v/>
      </c>
      <c r="Y25" s="67" t="str">
        <f t="shared" si="2"/>
        <v/>
      </c>
      <c r="Z25" s="65" t="str">
        <f t="shared" si="3"/>
        <v/>
      </c>
      <c r="AA25" s="67" t="str">
        <f t="shared" si="4"/>
        <v/>
      </c>
      <c r="AB25" s="65" t="str">
        <f>IFERROR(IF(Q25="Impacto",(M25-(+M25*T25)),IF(Q25="Probabilidad",M25,"")),"")</f>
        <v/>
      </c>
      <c r="AC25" s="68" t="str">
        <f t="shared" si="5"/>
        <v/>
      </c>
      <c r="AD25" s="64"/>
      <c r="AE25" s="69"/>
      <c r="AF25" s="69"/>
      <c r="AG25" s="62"/>
      <c r="AH25" s="70"/>
      <c r="AI25" s="70"/>
      <c r="AJ25" s="70"/>
      <c r="AK25" s="69"/>
      <c r="AL25" s="71"/>
      <c r="AM25" s="74"/>
      <c r="AN25" s="74"/>
      <c r="AO25" s="74"/>
      <c r="AP25" s="74"/>
      <c r="AQ25" s="74"/>
      <c r="AR25" s="74"/>
      <c r="AS25" s="74"/>
      <c r="AT25" s="74"/>
      <c r="AU25" s="74"/>
      <c r="AV25" s="74"/>
      <c r="AW25" s="74"/>
      <c r="AX25" s="74"/>
      <c r="AY25" s="74"/>
      <c r="AZ25" s="74"/>
      <c r="BA25" s="74"/>
      <c r="BB25" s="74"/>
      <c r="BC25" s="74"/>
      <c r="BD25" s="74"/>
      <c r="BE25" s="74"/>
      <c r="BF25" s="74"/>
    </row>
    <row r="26" spans="1:58" ht="69" customHeight="1" x14ac:dyDescent="0.2">
      <c r="A26" s="456"/>
      <c r="B26" s="456"/>
      <c r="C26" s="456"/>
      <c r="D26" s="456"/>
      <c r="E26" s="456"/>
      <c r="F26" s="456"/>
      <c r="G26" s="456"/>
      <c r="H26" s="456"/>
      <c r="I26" s="456"/>
      <c r="J26" s="456"/>
      <c r="K26" s="456"/>
      <c r="L26" s="456"/>
      <c r="M26" s="456"/>
      <c r="N26" s="456"/>
      <c r="O26" s="62">
        <v>2</v>
      </c>
      <c r="P26" s="63"/>
      <c r="Q26" s="62" t="str">
        <f t="shared" si="0"/>
        <v/>
      </c>
      <c r="R26" s="64"/>
      <c r="S26" s="64"/>
      <c r="T26" s="65" t="str">
        <f t="shared" si="1"/>
        <v/>
      </c>
      <c r="U26" s="64"/>
      <c r="V26" s="64"/>
      <c r="W26" s="64"/>
      <c r="X26" s="66" t="str">
        <f>IFERROR(IF(AND(Q25="Probabilidad",Q26="Probabilidad"),(Z25-(+Z25*T26)),IF(Q26="Probabilidad",(I25-(+I25*T26)),IF(Q26="Impacto",Z25,""))),"")</f>
        <v/>
      </c>
      <c r="Y26" s="67" t="str">
        <f t="shared" si="2"/>
        <v/>
      </c>
      <c r="Z26" s="65" t="str">
        <f t="shared" si="3"/>
        <v/>
      </c>
      <c r="AA26" s="67" t="str">
        <f t="shared" si="4"/>
        <v/>
      </c>
      <c r="AB26" s="65" t="str">
        <f>IFERROR(IF(AND(Q25="Impacto",Q26="Impacto"),(AB23-(+AB23*T26)),IF(Q26="Impacto",($M$25-(+$M$25*T26)),IF(Q26="Probabilidad",AB23,""))),"")</f>
        <v/>
      </c>
      <c r="AC26" s="68" t="str">
        <f t="shared" si="5"/>
        <v/>
      </c>
      <c r="AD26" s="64"/>
      <c r="AE26" s="69"/>
      <c r="AF26" s="69"/>
      <c r="AG26" s="62"/>
      <c r="AH26" s="70"/>
      <c r="AI26" s="70"/>
      <c r="AJ26" s="70"/>
      <c r="AK26" s="69"/>
      <c r="AL26" s="71"/>
      <c r="AM26" s="74"/>
      <c r="AN26" s="74"/>
      <c r="AO26" s="74"/>
      <c r="AP26" s="74"/>
      <c r="AQ26" s="74"/>
      <c r="AR26" s="74"/>
      <c r="AS26" s="74"/>
      <c r="AT26" s="74"/>
      <c r="AU26" s="74"/>
      <c r="AV26" s="74"/>
      <c r="AW26" s="74"/>
      <c r="AX26" s="74"/>
      <c r="AY26" s="74"/>
      <c r="AZ26" s="74"/>
      <c r="BA26" s="74"/>
      <c r="BB26" s="74"/>
      <c r="BC26" s="74"/>
      <c r="BD26" s="74"/>
      <c r="BE26" s="74"/>
      <c r="BF26" s="74"/>
    </row>
    <row r="27" spans="1:58" ht="69" customHeight="1" x14ac:dyDescent="0.2">
      <c r="A27" s="465"/>
      <c r="B27" s="461"/>
      <c r="C27" s="461"/>
      <c r="D27" s="75"/>
      <c r="E27" s="75"/>
      <c r="F27" s="75"/>
      <c r="G27" s="75"/>
      <c r="H27" s="75"/>
      <c r="I27" s="462" t="str">
        <f>IF(H27="","",IF(H27="Muy Baja",0.2,IF(H27="Baja",0.4,IF(H27="Media",0.6,IF(H27="Alta",0.8,IF(H27="Muy Alta",1,))))))</f>
        <v/>
      </c>
      <c r="J27" s="461"/>
      <c r="K27" s="462">
        <f>IF(NOT(ISERROR(MATCH(J27,'[1]Tabla Impacto'!$B$221:$B$223,0))),'[1]Tabla Impacto'!$F$223&amp;"Por favor no seleccionar los criterios de impacto(Afectación Económica o presupuestal y Pérdida Reputacional)",J27)</f>
        <v>0</v>
      </c>
      <c r="L27" s="463" t="str">
        <f>IF(J27&lt;=0,"",IF(J27&lt;=10,"Leve",IF(J27&lt;=50,"Menor",IF(J27&lt;=100,"Moderado",IF(J27&lt;=500,"Mayor","Catastrófico")))))</f>
        <v/>
      </c>
      <c r="M27" s="462" t="str">
        <f>IF(L27="","",IF(L27="Leve",0.2,IF(L27="Menor",0.4,IF(L27="Moderado",0.6,IF(L27="Mayor",0.8,IF(L27="Catastrófico",1,))))))</f>
        <v/>
      </c>
      <c r="N27" s="464" t="str">
        <f>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62">
        <v>1</v>
      </c>
      <c r="P27" s="63"/>
      <c r="Q27" s="62" t="str">
        <f t="shared" si="0"/>
        <v/>
      </c>
      <c r="R27" s="64"/>
      <c r="S27" s="64"/>
      <c r="T27" s="65" t="str">
        <f t="shared" si="1"/>
        <v/>
      </c>
      <c r="U27" s="64"/>
      <c r="V27" s="64"/>
      <c r="W27" s="64"/>
      <c r="X27" s="66" t="str">
        <f>IFERROR(IF(Q27="Probabilidad",(I27-(+I27*T27)),IF(Q27="Impacto",I27,"")),"")</f>
        <v/>
      </c>
      <c r="Y27" s="67" t="str">
        <f t="shared" si="2"/>
        <v/>
      </c>
      <c r="Z27" s="65" t="str">
        <f t="shared" si="3"/>
        <v/>
      </c>
      <c r="AA27" s="67" t="str">
        <f t="shared" si="4"/>
        <v/>
      </c>
      <c r="AB27" s="65" t="str">
        <f>IFERROR(IF(Q27="Impacto",(M27-(+M27*T27)),IF(Q27="Probabilidad",M27,"")),"")</f>
        <v/>
      </c>
      <c r="AC27" s="68" t="str">
        <f t="shared" si="5"/>
        <v/>
      </c>
      <c r="AD27" s="64"/>
      <c r="AE27" s="69"/>
      <c r="AF27" s="69"/>
      <c r="AG27" s="62"/>
      <c r="AH27" s="70"/>
      <c r="AI27" s="70"/>
      <c r="AJ27" s="70"/>
      <c r="AK27" s="69"/>
      <c r="AL27" s="71"/>
      <c r="AM27" s="74"/>
      <c r="AN27" s="74"/>
      <c r="AO27" s="74"/>
      <c r="AP27" s="74"/>
      <c r="AQ27" s="74"/>
      <c r="AR27" s="74"/>
      <c r="AS27" s="74"/>
      <c r="AT27" s="74"/>
      <c r="AU27" s="74"/>
      <c r="AV27" s="74"/>
      <c r="AW27" s="74"/>
      <c r="AX27" s="74"/>
      <c r="AY27" s="74"/>
      <c r="AZ27" s="74"/>
      <c r="BA27" s="74"/>
      <c r="BB27" s="74"/>
      <c r="BC27" s="74"/>
      <c r="BD27" s="74"/>
      <c r="BE27" s="74"/>
      <c r="BF27" s="74"/>
    </row>
    <row r="28" spans="1:58" ht="69" customHeight="1" x14ac:dyDescent="0.2">
      <c r="A28" s="456"/>
      <c r="B28" s="456"/>
      <c r="C28" s="456"/>
      <c r="D28" s="75"/>
      <c r="E28" s="75"/>
      <c r="F28" s="75"/>
      <c r="G28" s="75"/>
      <c r="H28" s="75"/>
      <c r="I28" s="456"/>
      <c r="J28" s="456"/>
      <c r="K28" s="456"/>
      <c r="L28" s="456"/>
      <c r="M28" s="456"/>
      <c r="N28" s="456"/>
      <c r="O28" s="62">
        <v>2</v>
      </c>
      <c r="P28" s="63"/>
      <c r="Q28" s="62" t="str">
        <f t="shared" si="0"/>
        <v/>
      </c>
      <c r="R28" s="64"/>
      <c r="S28" s="64"/>
      <c r="T28" s="65" t="str">
        <f t="shared" si="1"/>
        <v/>
      </c>
      <c r="U28" s="64"/>
      <c r="V28" s="64"/>
      <c r="W28" s="64"/>
      <c r="X28" s="66" t="str">
        <f>IFERROR(IF(AND(Q27="Probabilidad",Q28="Probabilidad"),(Z27-(+Z27*T28)),IF(Q28="Probabilidad",(I27-(+I27*T28)),IF(Q28="Impacto",Z27,""))),"")</f>
        <v/>
      </c>
      <c r="Y28" s="67" t="str">
        <f t="shared" si="2"/>
        <v/>
      </c>
      <c r="Z28" s="65" t="str">
        <f t="shared" si="3"/>
        <v/>
      </c>
      <c r="AA28" s="67" t="str">
        <f t="shared" si="4"/>
        <v/>
      </c>
      <c r="AB28" s="65" t="str">
        <f>IFERROR(IF(AND(Q27="Impacto",Q28="Impacto"),(AB25-(+AB25*T28)),IF(Q28="Impacto",($M$27-(+$M$27*T28)),IF(Q28="Probabilidad",AB25,""))),"")</f>
        <v/>
      </c>
      <c r="AC28" s="68" t="str">
        <f t="shared" si="5"/>
        <v/>
      </c>
      <c r="AD28" s="64"/>
      <c r="AE28" s="69"/>
      <c r="AF28" s="69"/>
      <c r="AG28" s="62"/>
      <c r="AH28" s="70"/>
      <c r="AI28" s="70"/>
      <c r="AJ28" s="70"/>
      <c r="AK28" s="69"/>
      <c r="AL28" s="71"/>
      <c r="AM28" s="74"/>
      <c r="AN28" s="74"/>
      <c r="AO28" s="74"/>
      <c r="AP28" s="74"/>
      <c r="AQ28" s="74"/>
      <c r="AR28" s="74"/>
      <c r="AS28" s="74"/>
      <c r="AT28" s="74"/>
      <c r="AU28" s="74"/>
      <c r="AV28" s="74"/>
      <c r="AW28" s="74"/>
      <c r="AX28" s="74"/>
      <c r="AY28" s="74"/>
      <c r="AZ28" s="74"/>
      <c r="BA28" s="74"/>
      <c r="BB28" s="74"/>
      <c r="BC28" s="74"/>
      <c r="BD28" s="74"/>
      <c r="BE28" s="74"/>
      <c r="BF28" s="74"/>
    </row>
    <row r="29" spans="1:58" ht="69" customHeight="1" x14ac:dyDescent="0.2">
      <c r="A29" s="465"/>
      <c r="B29" s="461"/>
      <c r="C29" s="461"/>
      <c r="D29" s="461"/>
      <c r="E29" s="461"/>
      <c r="F29" s="461"/>
      <c r="G29" s="465"/>
      <c r="H29" s="463" t="str">
        <f>IF(G29&lt;=0,"",IF(G29&lt;=2,"Muy Baja",IF(G29&lt;=24,"Baja",IF(G29&lt;=500,"Media",IF(G29&lt;=5000,"Alta","Muy Alta")))))</f>
        <v/>
      </c>
      <c r="I29" s="462" t="str">
        <f>IF(H29="","",IF(H29="Muy Baja",0.2,IF(H29="Baja",0.4,IF(H29="Media",0.6,IF(H29="Alta",0.8,IF(H29="Muy Alta",1,))))))</f>
        <v/>
      </c>
      <c r="J29" s="461"/>
      <c r="K29" s="462">
        <f>IF(NOT(ISERROR(MATCH(J29,'[1]Tabla Impacto'!$B$221:$B$223,0))),'[1]Tabla Impacto'!$F$223&amp;"Por favor no seleccionar los criterios de impacto(Afectación Económica o presupuestal y Pérdida Reputacional)",J29)</f>
        <v>0</v>
      </c>
      <c r="L29" s="463" t="str">
        <f>IF(J29&lt;=0,"",IF(J29&lt;=10,"Leve",IF(J29&lt;=50,"Menor",IF(J29&lt;=100,"Moderado",IF(J29&lt;=500,"Mayor","Catastrófico")))))</f>
        <v/>
      </c>
      <c r="M29" s="462" t="str">
        <f>IF(L29="","",IF(L29="Leve",0.2,IF(L29="Menor",0.4,IF(L29="Moderado",0.6,IF(L29="Mayor",0.8,IF(L29="Catastrófico",1,))))))</f>
        <v/>
      </c>
      <c r="N29" s="464" t="str">
        <f>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62">
        <v>1</v>
      </c>
      <c r="P29" s="63"/>
      <c r="Q29" s="62" t="str">
        <f t="shared" si="0"/>
        <v/>
      </c>
      <c r="R29" s="64"/>
      <c r="S29" s="64"/>
      <c r="T29" s="65" t="str">
        <f t="shared" si="1"/>
        <v/>
      </c>
      <c r="U29" s="64"/>
      <c r="V29" s="64"/>
      <c r="W29" s="64"/>
      <c r="X29" s="66" t="str">
        <f>IFERROR(IF(Q29="Probabilidad",(I29-(+I29*T29)),IF(Q29="Impacto",I29,"")),"")</f>
        <v/>
      </c>
      <c r="Y29" s="67" t="str">
        <f t="shared" si="2"/>
        <v/>
      </c>
      <c r="Z29" s="65" t="str">
        <f t="shared" si="3"/>
        <v/>
      </c>
      <c r="AA29" s="67" t="str">
        <f t="shared" si="4"/>
        <v/>
      </c>
      <c r="AB29" s="65" t="str">
        <f>IFERROR(IF(Q29="Impacto",(M29-(+M29*T29)),IF(Q29="Probabilidad",M29,"")),"")</f>
        <v/>
      </c>
      <c r="AC29" s="68" t="str">
        <f t="shared" si="5"/>
        <v/>
      </c>
      <c r="AD29" s="64"/>
      <c r="AE29" s="69"/>
      <c r="AF29" s="69"/>
      <c r="AG29" s="62"/>
      <c r="AH29" s="70"/>
      <c r="AI29" s="70"/>
      <c r="AJ29" s="70"/>
      <c r="AK29" s="69"/>
      <c r="AL29" s="71"/>
      <c r="AM29" s="74"/>
      <c r="AN29" s="74"/>
      <c r="AO29" s="74"/>
      <c r="AP29" s="74"/>
      <c r="AQ29" s="74"/>
      <c r="AR29" s="74"/>
      <c r="AS29" s="74"/>
      <c r="AT29" s="74"/>
      <c r="AU29" s="74"/>
      <c r="AV29" s="74"/>
      <c r="AW29" s="74"/>
      <c r="AX29" s="74"/>
      <c r="AY29" s="74"/>
      <c r="AZ29" s="74"/>
      <c r="BA29" s="74"/>
      <c r="BB29" s="74"/>
      <c r="BC29" s="74"/>
      <c r="BD29" s="74"/>
      <c r="BE29" s="74"/>
      <c r="BF29" s="74"/>
    </row>
    <row r="30" spans="1:58" ht="69" customHeight="1" x14ac:dyDescent="0.2">
      <c r="A30" s="456"/>
      <c r="B30" s="456"/>
      <c r="C30" s="456"/>
      <c r="D30" s="456"/>
      <c r="E30" s="456"/>
      <c r="F30" s="456"/>
      <c r="G30" s="456"/>
      <c r="H30" s="456"/>
      <c r="I30" s="456"/>
      <c r="J30" s="456"/>
      <c r="K30" s="456"/>
      <c r="L30" s="456"/>
      <c r="M30" s="456"/>
      <c r="N30" s="456"/>
      <c r="O30" s="62">
        <v>2</v>
      </c>
      <c r="P30" s="63"/>
      <c r="Q30" s="62" t="str">
        <f t="shared" si="0"/>
        <v/>
      </c>
      <c r="R30" s="64"/>
      <c r="S30" s="64"/>
      <c r="T30" s="65" t="str">
        <f t="shared" si="1"/>
        <v/>
      </c>
      <c r="U30" s="64"/>
      <c r="V30" s="64"/>
      <c r="W30" s="64"/>
      <c r="X30" s="66" t="str">
        <f>IFERROR(IF(AND(Q29="Probabilidad",Q30="Probabilidad"),(Z29-(+Z29*T30)),IF(Q30="Probabilidad",(I29-(+I29*T30)),IF(Q30="Impacto",Z29,""))),"")</f>
        <v/>
      </c>
      <c r="Y30" s="67" t="str">
        <f t="shared" si="2"/>
        <v/>
      </c>
      <c r="Z30" s="65" t="str">
        <f t="shared" si="3"/>
        <v/>
      </c>
      <c r="AA30" s="67" t="str">
        <f t="shared" si="4"/>
        <v/>
      </c>
      <c r="AB30" s="65" t="str">
        <f>IFERROR(IF(AND(Q29="Impacto",Q30="Impacto"),(AB27-(+AB27*T30)),IF(Q30="Impacto",($M$29-(+$M$29*T30)),IF(Q30="Probabilidad",AB27,""))),"")</f>
        <v/>
      </c>
      <c r="AC30" s="68" t="str">
        <f t="shared" si="5"/>
        <v/>
      </c>
      <c r="AD30" s="64"/>
      <c r="AE30" s="69"/>
      <c r="AF30" s="69"/>
      <c r="AG30" s="62"/>
      <c r="AH30" s="70"/>
      <c r="AI30" s="70"/>
      <c r="AJ30" s="70"/>
      <c r="AK30" s="69"/>
      <c r="AL30" s="71"/>
      <c r="AM30" s="74"/>
      <c r="AN30" s="74"/>
      <c r="AO30" s="74"/>
      <c r="AP30" s="74"/>
      <c r="AQ30" s="74"/>
      <c r="AR30" s="74"/>
      <c r="AS30" s="74"/>
      <c r="AT30" s="74"/>
      <c r="AU30" s="74"/>
      <c r="AV30" s="74"/>
      <c r="AW30" s="74"/>
      <c r="AX30" s="74"/>
      <c r="AY30" s="74"/>
      <c r="AZ30" s="74"/>
      <c r="BA30" s="74"/>
      <c r="BB30" s="74"/>
      <c r="BC30" s="74"/>
      <c r="BD30" s="74"/>
      <c r="BE30" s="74"/>
      <c r="BF30" s="74"/>
    </row>
    <row r="31" spans="1:58" ht="16.5" customHeight="1" x14ac:dyDescent="0.3">
      <c r="A31" s="45"/>
      <c r="B31" s="45"/>
      <c r="C31" s="45"/>
      <c r="D31" s="45"/>
      <c r="E31" s="46"/>
      <c r="F31" s="47"/>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row>
    <row r="32" spans="1:58" ht="16.5" customHeight="1" x14ac:dyDescent="0.3">
      <c r="A32" s="46"/>
      <c r="B32" s="7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row>
    <row r="33" spans="1:58" ht="16.5" customHeight="1" x14ac:dyDescent="0.3">
      <c r="A33" s="45"/>
      <c r="B33" s="45"/>
      <c r="C33" s="45"/>
      <c r="D33" s="45"/>
      <c r="E33" s="46"/>
      <c r="F33" s="47"/>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row>
    <row r="34" spans="1:58" ht="16.5" customHeight="1" x14ac:dyDescent="0.3">
      <c r="A34" s="45"/>
      <c r="B34" s="45"/>
      <c r="C34" s="45"/>
      <c r="D34" s="45"/>
      <c r="E34" s="46"/>
      <c r="F34" s="47"/>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row>
    <row r="35" spans="1:58" ht="16.5" customHeight="1" x14ac:dyDescent="0.3">
      <c r="A35" s="45"/>
      <c r="B35" s="45"/>
      <c r="C35" s="45"/>
      <c r="D35" s="45"/>
      <c r="E35" s="46"/>
      <c r="F35" s="47"/>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row>
    <row r="36" spans="1:58" ht="16.5" customHeight="1" x14ac:dyDescent="0.3">
      <c r="A36" s="45"/>
      <c r="B36" s="45"/>
      <c r="C36" s="45"/>
      <c r="D36" s="45"/>
      <c r="E36" s="46"/>
      <c r="F36" s="47"/>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row>
    <row r="37" spans="1:58" ht="16.5" customHeight="1" x14ac:dyDescent="0.3">
      <c r="A37" s="45"/>
      <c r="B37" s="45"/>
      <c r="C37" s="45"/>
      <c r="D37" s="45"/>
      <c r="E37" s="46"/>
      <c r="F37" s="47"/>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row>
    <row r="38" spans="1:58" ht="16.5" customHeight="1" x14ac:dyDescent="0.3">
      <c r="A38" s="45"/>
      <c r="B38" s="45"/>
      <c r="C38" s="45"/>
      <c r="D38" s="45"/>
      <c r="E38" s="46"/>
      <c r="F38" s="47"/>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row>
    <row r="39" spans="1:58" ht="16.5" customHeight="1" x14ac:dyDescent="0.3">
      <c r="A39" s="45"/>
      <c r="B39" s="45"/>
      <c r="C39" s="45"/>
      <c r="D39" s="45"/>
      <c r="E39" s="46"/>
      <c r="F39" s="47"/>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row>
    <row r="40" spans="1:58" ht="16.5" customHeight="1" x14ac:dyDescent="0.3">
      <c r="A40" s="45"/>
      <c r="B40" s="45"/>
      <c r="C40" s="45"/>
      <c r="D40" s="45"/>
      <c r="E40" s="46"/>
      <c r="F40" s="47"/>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row>
    <row r="41" spans="1:58" ht="16.5" customHeight="1" x14ac:dyDescent="0.3">
      <c r="A41" s="45"/>
      <c r="B41" s="45"/>
      <c r="C41" s="45"/>
      <c r="D41" s="45"/>
      <c r="E41" s="46"/>
      <c r="F41" s="47"/>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row>
    <row r="42" spans="1:58" ht="16.5" customHeight="1" x14ac:dyDescent="0.3">
      <c r="A42" s="45"/>
      <c r="B42" s="45"/>
      <c r="C42" s="45"/>
      <c r="D42" s="45"/>
      <c r="E42" s="46"/>
      <c r="F42" s="47"/>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row>
    <row r="43" spans="1:58" ht="16.5" customHeight="1" x14ac:dyDescent="0.3">
      <c r="A43" s="45"/>
      <c r="B43" s="45"/>
      <c r="C43" s="45"/>
      <c r="D43" s="45"/>
      <c r="E43" s="46"/>
      <c r="F43" s="47"/>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row>
    <row r="44" spans="1:58" ht="16.5" customHeight="1" x14ac:dyDescent="0.3">
      <c r="A44" s="45"/>
      <c r="B44" s="45"/>
      <c r="C44" s="45"/>
      <c r="D44" s="45"/>
      <c r="E44" s="46"/>
      <c r="F44" s="47"/>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row>
    <row r="45" spans="1:58" ht="16.5" customHeight="1" x14ac:dyDescent="0.3">
      <c r="A45" s="45"/>
      <c r="B45" s="45"/>
      <c r="C45" s="45"/>
      <c r="D45" s="45"/>
      <c r="E45" s="46"/>
      <c r="F45" s="47"/>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row>
    <row r="46" spans="1:58" ht="16.5" customHeight="1" x14ac:dyDescent="0.3">
      <c r="A46" s="45"/>
      <c r="B46" s="45"/>
      <c r="C46" s="45"/>
      <c r="D46" s="45"/>
      <c r="E46" s="46"/>
      <c r="F46" s="47"/>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row>
    <row r="47" spans="1:58" ht="16.5" customHeight="1" x14ac:dyDescent="0.3">
      <c r="A47" s="45"/>
      <c r="B47" s="45"/>
      <c r="C47" s="45"/>
      <c r="D47" s="45"/>
      <c r="E47" s="46"/>
      <c r="F47" s="47"/>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row>
    <row r="48" spans="1:58" ht="16.5" customHeight="1" x14ac:dyDescent="0.3">
      <c r="A48" s="45"/>
      <c r="B48" s="45"/>
      <c r="C48" s="45"/>
      <c r="D48" s="45"/>
      <c r="E48" s="46"/>
      <c r="F48" s="47"/>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row>
    <row r="49" spans="1:58" ht="16.5" customHeight="1" x14ac:dyDescent="0.3">
      <c r="A49" s="45"/>
      <c r="B49" s="45"/>
      <c r="C49" s="45"/>
      <c r="D49" s="45"/>
      <c r="E49" s="46"/>
      <c r="F49" s="47"/>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row>
    <row r="50" spans="1:58" ht="16.5" customHeight="1" x14ac:dyDescent="0.3">
      <c r="A50" s="45"/>
      <c r="B50" s="45"/>
      <c r="C50" s="45"/>
      <c r="D50" s="45"/>
      <c r="E50" s="46"/>
      <c r="F50" s="47"/>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row>
    <row r="51" spans="1:58" ht="16.5" customHeight="1" x14ac:dyDescent="0.3">
      <c r="A51" s="45"/>
      <c r="B51" s="45"/>
      <c r="C51" s="45"/>
      <c r="D51" s="45"/>
      <c r="E51" s="46"/>
      <c r="F51" s="47"/>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row>
    <row r="52" spans="1:58" ht="16.5" customHeight="1" x14ac:dyDescent="0.3">
      <c r="A52" s="45"/>
      <c r="B52" s="45"/>
      <c r="C52" s="45"/>
      <c r="D52" s="45"/>
      <c r="E52" s="46"/>
      <c r="F52" s="47"/>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row>
    <row r="53" spans="1:58" ht="16.5" customHeight="1" x14ac:dyDescent="0.3">
      <c r="A53" s="45"/>
      <c r="B53" s="45"/>
      <c r="C53" s="45"/>
      <c r="D53" s="45"/>
      <c r="E53" s="46"/>
      <c r="F53" s="47"/>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row>
    <row r="54" spans="1:58" ht="16.5" customHeight="1" x14ac:dyDescent="0.3">
      <c r="A54" s="45"/>
      <c r="B54" s="45"/>
      <c r="C54" s="45"/>
      <c r="D54" s="45"/>
      <c r="E54" s="46"/>
      <c r="F54" s="47"/>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row>
    <row r="55" spans="1:58" ht="16.5" customHeight="1" x14ac:dyDescent="0.3">
      <c r="A55" s="45"/>
      <c r="B55" s="45"/>
      <c r="C55" s="45"/>
      <c r="D55" s="45"/>
      <c r="E55" s="46"/>
      <c r="F55" s="47"/>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row>
    <row r="56" spans="1:58" ht="16.5" customHeight="1" x14ac:dyDescent="0.3">
      <c r="A56" s="45"/>
      <c r="B56" s="45"/>
      <c r="C56" s="45"/>
      <c r="D56" s="45"/>
      <c r="E56" s="46"/>
      <c r="F56" s="47"/>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row>
    <row r="57" spans="1:58" ht="16.5" customHeight="1" x14ac:dyDescent="0.3">
      <c r="A57" s="45"/>
      <c r="B57" s="45"/>
      <c r="C57" s="45"/>
      <c r="D57" s="45"/>
      <c r="E57" s="46"/>
      <c r="F57" s="47"/>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row>
    <row r="58" spans="1:58" ht="16.5" customHeight="1" x14ac:dyDescent="0.3">
      <c r="A58" s="45"/>
      <c r="B58" s="45"/>
      <c r="C58" s="45"/>
      <c r="D58" s="45"/>
      <c r="E58" s="46"/>
      <c r="F58" s="47"/>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row>
    <row r="59" spans="1:58" ht="16.5" customHeight="1" x14ac:dyDescent="0.3">
      <c r="A59" s="45"/>
      <c r="B59" s="45"/>
      <c r="C59" s="45"/>
      <c r="D59" s="45"/>
      <c r="E59" s="46"/>
      <c r="F59" s="47"/>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row>
    <row r="60" spans="1:58" ht="16.5" customHeight="1" x14ac:dyDescent="0.3">
      <c r="A60" s="45"/>
      <c r="B60" s="45"/>
      <c r="C60" s="45"/>
      <c r="D60" s="45"/>
      <c r="E60" s="46"/>
      <c r="F60" s="47"/>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row>
    <row r="61" spans="1:58" ht="16.5" customHeight="1" x14ac:dyDescent="0.3">
      <c r="A61" s="45"/>
      <c r="B61" s="45"/>
      <c r="C61" s="45"/>
      <c r="D61" s="45"/>
      <c r="E61" s="46"/>
      <c r="F61" s="47"/>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row>
    <row r="62" spans="1:58" ht="16.5" customHeight="1" x14ac:dyDescent="0.3">
      <c r="A62" s="45"/>
      <c r="B62" s="45"/>
      <c r="C62" s="45"/>
      <c r="D62" s="45"/>
      <c r="E62" s="46"/>
      <c r="F62" s="47"/>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row>
    <row r="63" spans="1:58" ht="16.5" customHeight="1" x14ac:dyDescent="0.3">
      <c r="A63" s="45"/>
      <c r="B63" s="45"/>
      <c r="C63" s="45"/>
      <c r="D63" s="45"/>
      <c r="E63" s="46"/>
      <c r="F63" s="47"/>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row>
    <row r="64" spans="1:58" ht="16.5" customHeight="1" x14ac:dyDescent="0.3">
      <c r="A64" s="45"/>
      <c r="B64" s="45"/>
      <c r="C64" s="45"/>
      <c r="D64" s="45"/>
      <c r="E64" s="46"/>
      <c r="F64" s="47"/>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row>
    <row r="65" spans="1:58" ht="16.5" customHeight="1" x14ac:dyDescent="0.3">
      <c r="A65" s="45"/>
      <c r="B65" s="45"/>
      <c r="C65" s="45"/>
      <c r="D65" s="45"/>
      <c r="E65" s="46"/>
      <c r="F65" s="47"/>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row>
    <row r="66" spans="1:58" ht="16.5" customHeight="1" x14ac:dyDescent="0.3">
      <c r="A66" s="45"/>
      <c r="B66" s="45"/>
      <c r="C66" s="45"/>
      <c r="D66" s="45"/>
      <c r="E66" s="46"/>
      <c r="F66" s="47"/>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row>
    <row r="67" spans="1:58" ht="16.5" customHeight="1" x14ac:dyDescent="0.3">
      <c r="A67" s="45"/>
      <c r="B67" s="45"/>
      <c r="C67" s="45"/>
      <c r="D67" s="45"/>
      <c r="E67" s="46"/>
      <c r="F67" s="47"/>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row>
    <row r="68" spans="1:58" ht="16.5" customHeight="1" x14ac:dyDescent="0.3">
      <c r="A68" s="45"/>
      <c r="B68" s="45"/>
      <c r="C68" s="45"/>
      <c r="D68" s="45"/>
      <c r="E68" s="46"/>
      <c r="F68" s="47"/>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row>
    <row r="69" spans="1:58" ht="16.5" customHeight="1" x14ac:dyDescent="0.3">
      <c r="A69" s="45"/>
      <c r="B69" s="45"/>
      <c r="C69" s="45"/>
      <c r="D69" s="45"/>
      <c r="E69" s="46"/>
      <c r="F69" s="47"/>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row>
    <row r="70" spans="1:58" ht="16.5" customHeight="1" x14ac:dyDescent="0.3">
      <c r="A70" s="45"/>
      <c r="B70" s="45"/>
      <c r="C70" s="45"/>
      <c r="D70" s="45"/>
      <c r="E70" s="46"/>
      <c r="F70" s="47"/>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row>
    <row r="71" spans="1:58" ht="16.5" customHeight="1" x14ac:dyDescent="0.3">
      <c r="A71" s="45"/>
      <c r="B71" s="45"/>
      <c r="C71" s="45"/>
      <c r="D71" s="45"/>
      <c r="E71" s="46"/>
      <c r="F71" s="47"/>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row>
    <row r="72" spans="1:58" ht="16.5" customHeight="1" x14ac:dyDescent="0.3">
      <c r="A72" s="45"/>
      <c r="B72" s="45"/>
      <c r="C72" s="45"/>
      <c r="D72" s="45"/>
      <c r="E72" s="46"/>
      <c r="F72" s="47"/>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row>
    <row r="73" spans="1:58" ht="16.5" customHeight="1" x14ac:dyDescent="0.3">
      <c r="A73" s="45"/>
      <c r="B73" s="45"/>
      <c r="C73" s="45"/>
      <c r="D73" s="45"/>
      <c r="E73" s="46"/>
      <c r="F73" s="47"/>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row>
    <row r="74" spans="1:58" ht="16.5" customHeight="1" x14ac:dyDescent="0.3">
      <c r="A74" s="45"/>
      <c r="B74" s="45"/>
      <c r="C74" s="45"/>
      <c r="D74" s="45"/>
      <c r="E74" s="46"/>
      <c r="F74" s="47"/>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row>
    <row r="75" spans="1:58" ht="16.5" customHeight="1" x14ac:dyDescent="0.3">
      <c r="A75" s="45"/>
      <c r="B75" s="45"/>
      <c r="C75" s="45"/>
      <c r="D75" s="45"/>
      <c r="E75" s="46"/>
      <c r="F75" s="47"/>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row>
    <row r="76" spans="1:58" ht="16.5" customHeight="1" x14ac:dyDescent="0.3">
      <c r="A76" s="45"/>
      <c r="B76" s="45"/>
      <c r="C76" s="45"/>
      <c r="D76" s="45"/>
      <c r="E76" s="46"/>
      <c r="F76" s="47"/>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row>
    <row r="77" spans="1:58" ht="16.5" customHeight="1" x14ac:dyDescent="0.3">
      <c r="A77" s="45"/>
      <c r="B77" s="45"/>
      <c r="C77" s="45"/>
      <c r="D77" s="45"/>
      <c r="E77" s="46"/>
      <c r="F77" s="47"/>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row>
    <row r="78" spans="1:58" ht="16.5" customHeight="1" x14ac:dyDescent="0.3">
      <c r="A78" s="45"/>
      <c r="B78" s="45"/>
      <c r="C78" s="45"/>
      <c r="D78" s="45"/>
      <c r="E78" s="46"/>
      <c r="F78" s="47"/>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row>
    <row r="79" spans="1:58" ht="16.5" customHeight="1" x14ac:dyDescent="0.3">
      <c r="A79" s="45"/>
      <c r="B79" s="45"/>
      <c r="C79" s="45"/>
      <c r="D79" s="45"/>
      <c r="E79" s="46"/>
      <c r="F79" s="47"/>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row>
    <row r="80" spans="1:58" ht="16.5" customHeight="1" x14ac:dyDescent="0.3">
      <c r="A80" s="45"/>
      <c r="B80" s="45"/>
      <c r="C80" s="45"/>
      <c r="D80" s="45"/>
      <c r="E80" s="46"/>
      <c r="F80" s="47"/>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row>
    <row r="81" spans="1:58" ht="16.5" customHeight="1" x14ac:dyDescent="0.3">
      <c r="A81" s="45"/>
      <c r="B81" s="45"/>
      <c r="C81" s="45"/>
      <c r="D81" s="45"/>
      <c r="E81" s="46"/>
      <c r="F81" s="47"/>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row>
    <row r="82" spans="1:58" ht="16.5" customHeight="1" x14ac:dyDescent="0.3">
      <c r="A82" s="45"/>
      <c r="B82" s="45"/>
      <c r="C82" s="45"/>
      <c r="D82" s="45"/>
      <c r="E82" s="46"/>
      <c r="F82" s="47"/>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row>
    <row r="83" spans="1:58" ht="16.5" customHeight="1" x14ac:dyDescent="0.3">
      <c r="A83" s="45"/>
      <c r="B83" s="45"/>
      <c r="C83" s="45"/>
      <c r="D83" s="45"/>
      <c r="E83" s="46"/>
      <c r="F83" s="47"/>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row>
    <row r="84" spans="1:58" ht="16.5" customHeight="1" x14ac:dyDescent="0.3">
      <c r="A84" s="45"/>
      <c r="B84" s="45"/>
      <c r="C84" s="45"/>
      <c r="D84" s="45"/>
      <c r="E84" s="46"/>
      <c r="F84" s="47"/>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row>
    <row r="85" spans="1:58" ht="16.5" customHeight="1" x14ac:dyDescent="0.3">
      <c r="A85" s="45"/>
      <c r="B85" s="45"/>
      <c r="C85" s="45"/>
      <c r="D85" s="45"/>
      <c r="E85" s="46"/>
      <c r="F85" s="47"/>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row>
    <row r="86" spans="1:58" ht="16.5" customHeight="1" x14ac:dyDescent="0.3">
      <c r="A86" s="45"/>
      <c r="B86" s="45"/>
      <c r="C86" s="45"/>
      <c r="D86" s="45"/>
      <c r="E86" s="46"/>
      <c r="F86" s="47"/>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row>
    <row r="87" spans="1:58" ht="16.5" customHeight="1" x14ac:dyDescent="0.3">
      <c r="A87" s="45"/>
      <c r="B87" s="45"/>
      <c r="C87" s="45"/>
      <c r="D87" s="45"/>
      <c r="E87" s="46"/>
      <c r="F87" s="47"/>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row>
    <row r="88" spans="1:58" ht="16.5" customHeight="1" x14ac:dyDescent="0.3">
      <c r="A88" s="45"/>
      <c r="B88" s="45"/>
      <c r="C88" s="45"/>
      <c r="D88" s="45"/>
      <c r="E88" s="46"/>
      <c r="F88" s="47"/>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row>
    <row r="89" spans="1:58" ht="16.5" customHeight="1" x14ac:dyDescent="0.3">
      <c r="A89" s="45"/>
      <c r="B89" s="45"/>
      <c r="C89" s="45"/>
      <c r="D89" s="45"/>
      <c r="E89" s="46"/>
      <c r="F89" s="47"/>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row>
    <row r="90" spans="1:58" ht="16.5" customHeight="1" x14ac:dyDescent="0.3">
      <c r="A90" s="45"/>
      <c r="B90" s="45"/>
      <c r="C90" s="45"/>
      <c r="D90" s="45"/>
      <c r="E90" s="46"/>
      <c r="F90" s="47"/>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row>
    <row r="91" spans="1:58" ht="16.5" customHeight="1" x14ac:dyDescent="0.3">
      <c r="A91" s="45"/>
      <c r="B91" s="45"/>
      <c r="C91" s="45"/>
      <c r="D91" s="45"/>
      <c r="E91" s="46"/>
      <c r="F91" s="47"/>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row>
    <row r="92" spans="1:58" ht="16.5" customHeight="1" x14ac:dyDescent="0.3">
      <c r="A92" s="45"/>
      <c r="B92" s="45"/>
      <c r="C92" s="45"/>
      <c r="D92" s="45"/>
      <c r="E92" s="46"/>
      <c r="F92" s="47"/>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row>
    <row r="93" spans="1:58" ht="16.5" customHeight="1" x14ac:dyDescent="0.3">
      <c r="A93" s="45"/>
      <c r="B93" s="45"/>
      <c r="C93" s="45"/>
      <c r="D93" s="45"/>
      <c r="E93" s="46"/>
      <c r="F93" s="47"/>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row>
    <row r="94" spans="1:58" ht="16.5" customHeight="1" x14ac:dyDescent="0.3">
      <c r="A94" s="45"/>
      <c r="B94" s="45"/>
      <c r="C94" s="45"/>
      <c r="D94" s="45"/>
      <c r="E94" s="46"/>
      <c r="F94" s="47"/>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row>
    <row r="95" spans="1:58" ht="16.5" customHeight="1" x14ac:dyDescent="0.3">
      <c r="A95" s="45"/>
      <c r="B95" s="45"/>
      <c r="C95" s="45"/>
      <c r="D95" s="45"/>
      <c r="E95" s="46"/>
      <c r="F95" s="47"/>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row>
    <row r="96" spans="1:58" ht="16.5" customHeight="1" x14ac:dyDescent="0.3">
      <c r="A96" s="45"/>
      <c r="B96" s="45"/>
      <c r="C96" s="45"/>
      <c r="D96" s="45"/>
      <c r="E96" s="46"/>
      <c r="F96" s="47"/>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row>
    <row r="97" spans="1:58" ht="16.5" customHeight="1" x14ac:dyDescent="0.3">
      <c r="A97" s="45"/>
      <c r="B97" s="45"/>
      <c r="C97" s="45"/>
      <c r="D97" s="45"/>
      <c r="E97" s="46"/>
      <c r="F97" s="47"/>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row>
    <row r="98" spans="1:58" ht="16.5" customHeight="1" x14ac:dyDescent="0.3">
      <c r="A98" s="45"/>
      <c r="B98" s="45"/>
      <c r="C98" s="45"/>
      <c r="D98" s="45"/>
      <c r="E98" s="46"/>
      <c r="F98" s="47"/>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row>
    <row r="99" spans="1:58" ht="16.5" customHeight="1" x14ac:dyDescent="0.3">
      <c r="A99" s="45"/>
      <c r="B99" s="45"/>
      <c r="C99" s="45"/>
      <c r="D99" s="45"/>
      <c r="E99" s="46"/>
      <c r="F99" s="47"/>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row>
    <row r="100" spans="1:58" ht="16.5" customHeight="1" x14ac:dyDescent="0.3">
      <c r="A100" s="45"/>
      <c r="B100" s="45"/>
      <c r="C100" s="45"/>
      <c r="D100" s="45"/>
      <c r="E100" s="466" t="s">
        <v>164</v>
      </c>
      <c r="F100" s="383"/>
      <c r="G100" s="383"/>
      <c r="H100" s="383"/>
      <c r="I100" s="383"/>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row>
    <row r="101" spans="1:58" ht="16.5" customHeight="1" x14ac:dyDescent="0.3">
      <c r="A101" s="45"/>
      <c r="B101" s="45"/>
      <c r="C101" s="45"/>
      <c r="D101" s="45"/>
      <c r="E101" s="46"/>
      <c r="F101" s="47"/>
      <c r="G101" s="77" t="s">
        <v>120</v>
      </c>
      <c r="H101" s="77" t="s">
        <v>165</v>
      </c>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row>
    <row r="102" spans="1:58" ht="16.5" customHeight="1" x14ac:dyDescent="0.3">
      <c r="A102" s="45"/>
      <c r="B102" s="45"/>
      <c r="C102" s="45"/>
      <c r="D102" s="45"/>
      <c r="E102" s="46" t="s">
        <v>166</v>
      </c>
      <c r="F102" s="47"/>
      <c r="G102" s="46" t="s">
        <v>156</v>
      </c>
      <c r="H102" s="46" t="s">
        <v>167</v>
      </c>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row>
    <row r="103" spans="1:58" ht="16.5" customHeight="1" x14ac:dyDescent="0.3">
      <c r="A103" s="45"/>
      <c r="B103" s="45"/>
      <c r="C103" s="45"/>
      <c r="D103" s="45"/>
      <c r="E103" s="3" t="s">
        <v>168</v>
      </c>
      <c r="F103" s="47"/>
      <c r="G103" s="46" t="s">
        <v>163</v>
      </c>
      <c r="H103" s="46" t="s">
        <v>157</v>
      </c>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row>
    <row r="104" spans="1:58" ht="16.5" customHeight="1" x14ac:dyDescent="0.3">
      <c r="A104" s="45"/>
      <c r="B104" s="45"/>
      <c r="C104" s="45"/>
      <c r="D104" s="45"/>
      <c r="E104" s="46" t="s">
        <v>169</v>
      </c>
      <c r="F104" s="47"/>
      <c r="G104" s="46" t="s">
        <v>170</v>
      </c>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row>
    <row r="105" spans="1:58" ht="16.5" customHeight="1" x14ac:dyDescent="0.3">
      <c r="A105" s="45"/>
      <c r="B105" s="45"/>
      <c r="C105" s="45"/>
      <c r="D105" s="45"/>
      <c r="E105" s="46" t="s">
        <v>171</v>
      </c>
      <c r="F105" s="47"/>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row>
    <row r="106" spans="1:58" ht="16.5" customHeight="1" x14ac:dyDescent="0.3">
      <c r="A106" s="45"/>
      <c r="B106" s="45"/>
      <c r="C106" s="45"/>
      <c r="D106" s="45"/>
      <c r="E106" s="46" t="s">
        <v>172</v>
      </c>
      <c r="F106" s="47"/>
      <c r="G106" s="77" t="s">
        <v>173</v>
      </c>
      <c r="H106" s="77" t="s">
        <v>174</v>
      </c>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row>
    <row r="107" spans="1:58" ht="16.5" customHeight="1" x14ac:dyDescent="0.3">
      <c r="A107" s="45"/>
      <c r="B107" s="45"/>
      <c r="C107" s="45"/>
      <c r="D107" s="45"/>
      <c r="E107" s="46" t="s">
        <v>175</v>
      </c>
      <c r="F107" s="47"/>
      <c r="G107" s="46" t="s">
        <v>158</v>
      </c>
      <c r="H107" s="46" t="s">
        <v>159</v>
      </c>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row>
    <row r="108" spans="1:58" ht="16.5" customHeight="1" x14ac:dyDescent="0.3">
      <c r="A108" s="45"/>
      <c r="B108" s="45"/>
      <c r="C108" s="45"/>
      <c r="D108" s="45"/>
      <c r="E108" s="46" t="s">
        <v>176</v>
      </c>
      <c r="F108" s="47"/>
      <c r="G108" s="46" t="s">
        <v>177</v>
      </c>
      <c r="H108" s="46" t="s">
        <v>178</v>
      </c>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row>
    <row r="109" spans="1:58" ht="16.5" customHeight="1" x14ac:dyDescent="0.3">
      <c r="A109" s="45"/>
      <c r="B109" s="45"/>
      <c r="C109" s="45"/>
      <c r="D109" s="45"/>
      <c r="E109" s="46"/>
      <c r="F109" s="47"/>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row>
    <row r="110" spans="1:58" ht="16.5" customHeight="1" x14ac:dyDescent="0.3">
      <c r="A110" s="45"/>
      <c r="B110" s="45"/>
      <c r="C110" s="45"/>
      <c r="D110" s="45"/>
      <c r="E110" s="46"/>
      <c r="F110" s="47"/>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row>
    <row r="111" spans="1:58" ht="16.5" customHeight="1" x14ac:dyDescent="0.3">
      <c r="A111" s="45"/>
      <c r="B111" s="45"/>
      <c r="C111" s="45"/>
      <c r="D111" s="45"/>
      <c r="E111" s="46"/>
      <c r="F111" s="47"/>
      <c r="G111" s="77" t="s">
        <v>144</v>
      </c>
      <c r="H111" s="77" t="s">
        <v>105</v>
      </c>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row>
    <row r="112" spans="1:58" ht="16.5" customHeight="1" x14ac:dyDescent="0.3">
      <c r="A112" s="45"/>
      <c r="B112" s="45"/>
      <c r="C112" s="45"/>
      <c r="D112" s="45"/>
      <c r="E112" s="46"/>
      <c r="F112" s="47"/>
      <c r="G112" s="46" t="s">
        <v>160</v>
      </c>
      <c r="H112" s="46" t="s">
        <v>161</v>
      </c>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row>
    <row r="113" spans="1:58" ht="16.5" customHeight="1" x14ac:dyDescent="0.3">
      <c r="A113" s="45"/>
      <c r="B113" s="45"/>
      <c r="C113" s="45"/>
      <c r="D113" s="45"/>
      <c r="E113" s="46"/>
      <c r="F113" s="47"/>
      <c r="G113" s="46" t="s">
        <v>179</v>
      </c>
      <c r="H113" s="46" t="s">
        <v>180</v>
      </c>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row>
    <row r="114" spans="1:58" ht="16.5" customHeight="1" x14ac:dyDescent="0.3">
      <c r="A114" s="45"/>
      <c r="B114" s="45"/>
      <c r="C114" s="45"/>
      <c r="D114" s="45"/>
      <c r="E114" s="46"/>
      <c r="F114" s="47"/>
      <c r="G114" s="46"/>
      <c r="H114" s="46" t="s">
        <v>181</v>
      </c>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row>
    <row r="115" spans="1:58" ht="16.5" customHeight="1" x14ac:dyDescent="0.3">
      <c r="A115" s="45"/>
      <c r="B115" s="45"/>
      <c r="C115" s="45"/>
      <c r="D115" s="45"/>
      <c r="E115" s="46"/>
      <c r="F115" s="47"/>
      <c r="G115" s="46"/>
      <c r="H115" s="46" t="s">
        <v>182</v>
      </c>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row>
    <row r="116" spans="1:58" ht="16.5" customHeight="1" x14ac:dyDescent="0.3">
      <c r="A116" s="45"/>
      <c r="B116" s="45"/>
      <c r="C116" s="45"/>
      <c r="D116" s="45"/>
      <c r="E116" s="46"/>
      <c r="F116" s="47"/>
      <c r="G116" s="46"/>
      <c r="H116" s="46" t="s">
        <v>183</v>
      </c>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row>
    <row r="117" spans="1:58" ht="16.5" customHeight="1" x14ac:dyDescent="0.3">
      <c r="A117" s="45"/>
      <c r="B117" s="45"/>
      <c r="C117" s="45"/>
      <c r="D117" s="45"/>
      <c r="E117" s="46"/>
      <c r="F117" s="47"/>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row>
    <row r="118" spans="1:58" ht="16.5" customHeight="1" x14ac:dyDescent="0.3">
      <c r="A118" s="45"/>
      <c r="B118" s="45"/>
      <c r="C118" s="45"/>
      <c r="D118" s="45"/>
      <c r="E118" s="46"/>
      <c r="F118" s="47"/>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row>
    <row r="119" spans="1:58" ht="16.5" customHeight="1" x14ac:dyDescent="0.3">
      <c r="A119" s="45"/>
      <c r="B119" s="45"/>
      <c r="C119" s="45"/>
      <c r="D119" s="45"/>
      <c r="E119" s="46"/>
      <c r="F119" s="47"/>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row>
    <row r="120" spans="1:58" ht="16.5" customHeight="1" x14ac:dyDescent="0.3">
      <c r="A120" s="45"/>
      <c r="B120" s="45"/>
      <c r="C120" s="45"/>
      <c r="D120" s="45"/>
      <c r="E120" s="46"/>
      <c r="F120" s="47"/>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row>
    <row r="121" spans="1:58" ht="16.5" customHeight="1" x14ac:dyDescent="0.3">
      <c r="A121" s="45"/>
      <c r="B121" s="45"/>
      <c r="C121" s="45"/>
      <c r="D121" s="45"/>
      <c r="E121" s="46"/>
      <c r="F121" s="47"/>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row>
    <row r="122" spans="1:58" ht="16.5" customHeight="1" x14ac:dyDescent="0.3">
      <c r="A122" s="45"/>
      <c r="B122" s="45"/>
      <c r="C122" s="45"/>
      <c r="D122" s="45"/>
      <c r="E122" s="46"/>
      <c r="F122" s="47"/>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row>
    <row r="123" spans="1:58" ht="16.5" customHeight="1" x14ac:dyDescent="0.3">
      <c r="A123" s="45"/>
      <c r="B123" s="45"/>
      <c r="C123" s="45"/>
      <c r="D123" s="45"/>
      <c r="E123" s="46"/>
      <c r="F123" s="47"/>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row>
    <row r="124" spans="1:58" ht="16.5" customHeight="1" x14ac:dyDescent="0.3">
      <c r="A124" s="45"/>
      <c r="B124" s="45"/>
      <c r="C124" s="45"/>
      <c r="D124" s="45"/>
      <c r="E124" s="46"/>
      <c r="F124" s="47"/>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row>
    <row r="125" spans="1:58" ht="16.5" customHeight="1" x14ac:dyDescent="0.3">
      <c r="A125" s="45"/>
      <c r="B125" s="45"/>
      <c r="C125" s="45"/>
      <c r="D125" s="45"/>
      <c r="E125" s="46"/>
      <c r="F125" s="47"/>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row>
    <row r="126" spans="1:58" ht="16.5" customHeight="1" x14ac:dyDescent="0.3">
      <c r="A126" s="45"/>
      <c r="B126" s="45"/>
      <c r="C126" s="45"/>
      <c r="D126" s="45"/>
      <c r="E126" s="46"/>
      <c r="F126" s="47"/>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row>
    <row r="127" spans="1:58" ht="16.5" customHeight="1" x14ac:dyDescent="0.3">
      <c r="A127" s="45"/>
      <c r="B127" s="45"/>
      <c r="C127" s="45"/>
      <c r="D127" s="45"/>
      <c r="E127" s="46"/>
      <c r="F127" s="47"/>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row>
    <row r="128" spans="1:58" ht="16.5" customHeight="1" x14ac:dyDescent="0.3">
      <c r="A128" s="45"/>
      <c r="B128" s="45"/>
      <c r="C128" s="45"/>
      <c r="D128" s="45"/>
      <c r="E128" s="46"/>
      <c r="F128" s="47"/>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row>
    <row r="129" spans="1:58" ht="16.5" customHeight="1" x14ac:dyDescent="0.3">
      <c r="A129" s="45"/>
      <c r="B129" s="45"/>
      <c r="C129" s="45"/>
      <c r="D129" s="45"/>
      <c r="E129" s="46"/>
      <c r="F129" s="47"/>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row>
    <row r="130" spans="1:58" ht="16.5" customHeight="1" x14ac:dyDescent="0.3">
      <c r="A130" s="45"/>
      <c r="B130" s="45"/>
      <c r="C130" s="45"/>
      <c r="D130" s="45"/>
      <c r="E130" s="46"/>
      <c r="F130" s="47"/>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row>
    <row r="131" spans="1:58" ht="16.5" customHeight="1" x14ac:dyDescent="0.3">
      <c r="A131" s="45"/>
      <c r="B131" s="45"/>
      <c r="C131" s="45"/>
      <c r="D131" s="45"/>
      <c r="E131" s="46"/>
      <c r="F131" s="47"/>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row>
    <row r="132" spans="1:58" ht="16.5" customHeight="1" x14ac:dyDescent="0.3">
      <c r="A132" s="45"/>
      <c r="B132" s="45"/>
      <c r="C132" s="45"/>
      <c r="D132" s="45"/>
      <c r="E132" s="46"/>
      <c r="F132" s="47"/>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row>
    <row r="133" spans="1:58" ht="16.5" customHeight="1" x14ac:dyDescent="0.3">
      <c r="A133" s="45"/>
      <c r="B133" s="45"/>
      <c r="C133" s="45"/>
      <c r="D133" s="45"/>
      <c r="E133" s="46"/>
      <c r="F133" s="47"/>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row>
    <row r="134" spans="1:58" ht="16.5" customHeight="1" x14ac:dyDescent="0.3">
      <c r="A134" s="45"/>
      <c r="B134" s="45"/>
      <c r="C134" s="45"/>
      <c r="D134" s="45"/>
      <c r="E134" s="46"/>
      <c r="F134" s="47"/>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row>
    <row r="135" spans="1:58" ht="16.5" customHeight="1" x14ac:dyDescent="0.3">
      <c r="A135" s="45"/>
      <c r="B135" s="45"/>
      <c r="C135" s="45"/>
      <c r="D135" s="45"/>
      <c r="E135" s="46"/>
      <c r="F135" s="47"/>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row>
    <row r="136" spans="1:58" ht="16.5" customHeight="1" x14ac:dyDescent="0.3">
      <c r="A136" s="45"/>
      <c r="B136" s="45"/>
      <c r="C136" s="45"/>
      <c r="D136" s="45"/>
      <c r="E136" s="46"/>
      <c r="F136" s="47"/>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row>
    <row r="137" spans="1:58" ht="16.5" customHeight="1" x14ac:dyDescent="0.3">
      <c r="A137" s="45"/>
      <c r="B137" s="45"/>
      <c r="C137" s="45"/>
      <c r="D137" s="45"/>
      <c r="E137" s="46"/>
      <c r="F137" s="47"/>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row>
    <row r="138" spans="1:58" ht="16.5" customHeight="1" x14ac:dyDescent="0.3">
      <c r="A138" s="45"/>
      <c r="B138" s="45"/>
      <c r="C138" s="45"/>
      <c r="D138" s="45"/>
      <c r="E138" s="46"/>
      <c r="F138" s="47"/>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row>
    <row r="139" spans="1:58" ht="16.5" customHeight="1" x14ac:dyDescent="0.3">
      <c r="A139" s="45"/>
      <c r="B139" s="45"/>
      <c r="C139" s="45"/>
      <c r="D139" s="45"/>
      <c r="E139" s="46"/>
      <c r="F139" s="47"/>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row>
    <row r="140" spans="1:58" ht="16.5" customHeight="1" x14ac:dyDescent="0.3">
      <c r="A140" s="45"/>
      <c r="B140" s="45"/>
      <c r="C140" s="45"/>
      <c r="D140" s="45"/>
      <c r="E140" s="46"/>
      <c r="F140" s="47"/>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row>
    <row r="141" spans="1:58" ht="16.5" customHeight="1" x14ac:dyDescent="0.3">
      <c r="A141" s="45"/>
      <c r="B141" s="45"/>
      <c r="C141" s="45"/>
      <c r="D141" s="45"/>
      <c r="E141" s="46"/>
      <c r="F141" s="47"/>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row>
    <row r="142" spans="1:58" ht="16.5" customHeight="1" x14ac:dyDescent="0.3">
      <c r="A142" s="45"/>
      <c r="B142" s="45"/>
      <c r="C142" s="45"/>
      <c r="D142" s="45"/>
      <c r="E142" s="46"/>
      <c r="F142" s="47"/>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row>
    <row r="143" spans="1:58" ht="16.5" customHeight="1" x14ac:dyDescent="0.3">
      <c r="A143" s="45"/>
      <c r="B143" s="45"/>
      <c r="C143" s="45"/>
      <c r="D143" s="45"/>
      <c r="E143" s="46"/>
      <c r="F143" s="47"/>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row>
    <row r="144" spans="1:58" ht="16.5" customHeight="1" x14ac:dyDescent="0.3">
      <c r="A144" s="45"/>
      <c r="B144" s="45"/>
      <c r="C144" s="45"/>
      <c r="D144" s="45"/>
      <c r="E144" s="46"/>
      <c r="F144" s="47"/>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row>
    <row r="145" spans="1:58" ht="16.5" customHeight="1" x14ac:dyDescent="0.3">
      <c r="A145" s="45"/>
      <c r="B145" s="45"/>
      <c r="C145" s="45"/>
      <c r="D145" s="45"/>
      <c r="E145" s="46"/>
      <c r="F145" s="47"/>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row>
    <row r="146" spans="1:58" ht="16.5" customHeight="1" x14ac:dyDescent="0.3">
      <c r="A146" s="45"/>
      <c r="B146" s="45"/>
      <c r="C146" s="45"/>
      <c r="D146" s="45"/>
      <c r="E146" s="46"/>
      <c r="F146" s="47"/>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row>
    <row r="147" spans="1:58" ht="16.5" customHeight="1" x14ac:dyDescent="0.3">
      <c r="A147" s="45"/>
      <c r="B147" s="45"/>
      <c r="C147" s="45"/>
      <c r="D147" s="45"/>
      <c r="E147" s="46"/>
      <c r="F147" s="47"/>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row>
    <row r="148" spans="1:58" ht="16.5" customHeight="1" x14ac:dyDescent="0.3">
      <c r="A148" s="45"/>
      <c r="B148" s="45"/>
      <c r="C148" s="45"/>
      <c r="D148" s="45"/>
      <c r="E148" s="46"/>
      <c r="F148" s="47"/>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row>
    <row r="149" spans="1:58" ht="16.5" customHeight="1" x14ac:dyDescent="0.3">
      <c r="A149" s="45"/>
      <c r="B149" s="45"/>
      <c r="C149" s="45"/>
      <c r="D149" s="45"/>
      <c r="E149" s="46"/>
      <c r="F149" s="47"/>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row>
    <row r="150" spans="1:58" ht="16.5" customHeight="1" x14ac:dyDescent="0.3">
      <c r="A150" s="45"/>
      <c r="B150" s="45"/>
      <c r="C150" s="45"/>
      <c r="D150" s="45"/>
      <c r="E150" s="46"/>
      <c r="F150" s="47"/>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row>
    <row r="151" spans="1:58" ht="16.5" customHeight="1" x14ac:dyDescent="0.3">
      <c r="A151" s="45"/>
      <c r="B151" s="45"/>
      <c r="C151" s="45"/>
      <c r="D151" s="45"/>
      <c r="E151" s="46"/>
      <c r="F151" s="47"/>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row>
    <row r="152" spans="1:58" ht="16.5" customHeight="1" x14ac:dyDescent="0.3">
      <c r="A152" s="45"/>
      <c r="B152" s="45"/>
      <c r="C152" s="45"/>
      <c r="D152" s="45"/>
      <c r="E152" s="46"/>
      <c r="F152" s="47"/>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row>
    <row r="153" spans="1:58" ht="16.5" customHeight="1" x14ac:dyDescent="0.3">
      <c r="A153" s="45"/>
      <c r="B153" s="45"/>
      <c r="C153" s="45"/>
      <c r="D153" s="45"/>
      <c r="E153" s="46"/>
      <c r="F153" s="47"/>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row>
    <row r="154" spans="1:58" ht="16.5" customHeight="1" x14ac:dyDescent="0.3">
      <c r="A154" s="45"/>
      <c r="B154" s="45"/>
      <c r="C154" s="45"/>
      <c r="D154" s="45"/>
      <c r="E154" s="46"/>
      <c r="F154" s="47"/>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row>
    <row r="155" spans="1:58" ht="16.5" customHeight="1" x14ac:dyDescent="0.3">
      <c r="A155" s="45"/>
      <c r="B155" s="45"/>
      <c r="C155" s="45"/>
      <c r="D155" s="45"/>
      <c r="E155" s="46"/>
      <c r="F155" s="47"/>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row>
    <row r="156" spans="1:58" ht="16.5" customHeight="1" x14ac:dyDescent="0.3">
      <c r="A156" s="45"/>
      <c r="B156" s="45"/>
      <c r="C156" s="45"/>
      <c r="D156" s="45"/>
      <c r="E156" s="46"/>
      <c r="F156" s="47"/>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row>
    <row r="157" spans="1:58" ht="16.5" customHeight="1" x14ac:dyDescent="0.3">
      <c r="A157" s="45"/>
      <c r="B157" s="45"/>
      <c r="C157" s="45"/>
      <c r="D157" s="45"/>
      <c r="E157" s="46"/>
      <c r="F157" s="47"/>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row>
    <row r="158" spans="1:58" ht="16.5" customHeight="1" x14ac:dyDescent="0.3">
      <c r="A158" s="45"/>
      <c r="B158" s="45"/>
      <c r="C158" s="45"/>
      <c r="D158" s="45"/>
      <c r="E158" s="46"/>
      <c r="F158" s="47"/>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row>
    <row r="159" spans="1:58" ht="16.5" customHeight="1" x14ac:dyDescent="0.3">
      <c r="A159" s="45"/>
      <c r="B159" s="45"/>
      <c r="C159" s="45"/>
      <c r="D159" s="45"/>
      <c r="E159" s="46"/>
      <c r="F159" s="47"/>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row>
    <row r="160" spans="1:58" ht="16.5" customHeight="1" x14ac:dyDescent="0.3">
      <c r="A160" s="45"/>
      <c r="B160" s="45"/>
      <c r="C160" s="45"/>
      <c r="D160" s="45"/>
      <c r="E160" s="46"/>
      <c r="F160" s="47"/>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row>
    <row r="161" spans="1:58" ht="16.5" customHeight="1" x14ac:dyDescent="0.3">
      <c r="A161" s="45"/>
      <c r="B161" s="45"/>
      <c r="C161" s="45"/>
      <c r="D161" s="45"/>
      <c r="E161" s="46"/>
      <c r="F161" s="47"/>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row>
    <row r="162" spans="1:58" ht="16.5" customHeight="1" x14ac:dyDescent="0.3">
      <c r="A162" s="45"/>
      <c r="B162" s="45"/>
      <c r="C162" s="45"/>
      <c r="D162" s="45"/>
      <c r="E162" s="46"/>
      <c r="F162" s="47"/>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row>
    <row r="163" spans="1:58" ht="16.5" customHeight="1" x14ac:dyDescent="0.3">
      <c r="A163" s="45"/>
      <c r="B163" s="45"/>
      <c r="C163" s="45"/>
      <c r="D163" s="45"/>
      <c r="E163" s="46"/>
      <c r="F163" s="47"/>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row>
    <row r="164" spans="1:58" ht="16.5" customHeight="1" x14ac:dyDescent="0.3">
      <c r="A164" s="45"/>
      <c r="B164" s="45"/>
      <c r="C164" s="45"/>
      <c r="D164" s="45"/>
      <c r="E164" s="46"/>
      <c r="F164" s="47"/>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row>
    <row r="165" spans="1:58" ht="16.5" customHeight="1" x14ac:dyDescent="0.3">
      <c r="A165" s="45"/>
      <c r="B165" s="45"/>
      <c r="C165" s="45"/>
      <c r="D165" s="45"/>
      <c r="E165" s="46"/>
      <c r="F165" s="47"/>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row>
    <row r="166" spans="1:58" ht="16.5" customHeight="1" x14ac:dyDescent="0.3">
      <c r="A166" s="45"/>
      <c r="B166" s="45"/>
      <c r="C166" s="45"/>
      <c r="D166" s="45"/>
      <c r="E166" s="46"/>
      <c r="F166" s="47"/>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row>
    <row r="167" spans="1:58" ht="16.5" customHeight="1" x14ac:dyDescent="0.3">
      <c r="A167" s="45"/>
      <c r="B167" s="45"/>
      <c r="C167" s="45"/>
      <c r="D167" s="45"/>
      <c r="E167" s="46"/>
      <c r="F167" s="47"/>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row>
    <row r="168" spans="1:58" ht="16.5" customHeight="1" x14ac:dyDescent="0.3">
      <c r="A168" s="45"/>
      <c r="B168" s="45"/>
      <c r="C168" s="45"/>
      <c r="D168" s="45"/>
      <c r="E168" s="46"/>
      <c r="F168" s="47"/>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row>
    <row r="169" spans="1:58" ht="16.5" customHeight="1" x14ac:dyDescent="0.3">
      <c r="A169" s="45"/>
      <c r="B169" s="45"/>
      <c r="C169" s="45"/>
      <c r="D169" s="45"/>
      <c r="E169" s="46"/>
      <c r="F169" s="47"/>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row>
    <row r="170" spans="1:58" ht="16.5" customHeight="1" x14ac:dyDescent="0.3">
      <c r="A170" s="45"/>
      <c r="B170" s="45"/>
      <c r="C170" s="45"/>
      <c r="D170" s="45"/>
      <c r="E170" s="46"/>
      <c r="F170" s="47"/>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row>
    <row r="171" spans="1:58" ht="16.5" customHeight="1" x14ac:dyDescent="0.3">
      <c r="A171" s="45"/>
      <c r="B171" s="45"/>
      <c r="C171" s="45"/>
      <c r="D171" s="45"/>
      <c r="E171" s="46"/>
      <c r="F171" s="47"/>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row>
    <row r="172" spans="1:58" ht="16.5" customHeight="1" x14ac:dyDescent="0.3">
      <c r="A172" s="45"/>
      <c r="B172" s="45"/>
      <c r="C172" s="45"/>
      <c r="D172" s="45"/>
      <c r="E172" s="46"/>
      <c r="F172" s="47"/>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row>
    <row r="173" spans="1:58" ht="16.5" customHeight="1" x14ac:dyDescent="0.3">
      <c r="A173" s="45"/>
      <c r="B173" s="45"/>
      <c r="C173" s="45"/>
      <c r="D173" s="45"/>
      <c r="E173" s="46"/>
      <c r="F173" s="47"/>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row>
    <row r="174" spans="1:58" ht="16.5" customHeight="1" x14ac:dyDescent="0.3">
      <c r="A174" s="45"/>
      <c r="B174" s="45"/>
      <c r="C174" s="45"/>
      <c r="D174" s="45"/>
      <c r="E174" s="46"/>
      <c r="F174" s="47"/>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row>
    <row r="175" spans="1:58" ht="16.5" customHeight="1" x14ac:dyDescent="0.3">
      <c r="A175" s="45"/>
      <c r="B175" s="45"/>
      <c r="C175" s="45"/>
      <c r="D175" s="45"/>
      <c r="E175" s="46"/>
      <c r="F175" s="47"/>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row>
    <row r="176" spans="1:58" ht="16.5" customHeight="1" x14ac:dyDescent="0.3">
      <c r="A176" s="45"/>
      <c r="B176" s="45"/>
      <c r="C176" s="45"/>
      <c r="D176" s="45"/>
      <c r="E176" s="46"/>
      <c r="F176" s="47"/>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row>
    <row r="177" spans="1:58" ht="16.5" customHeight="1" x14ac:dyDescent="0.3">
      <c r="A177" s="45"/>
      <c r="B177" s="45"/>
      <c r="C177" s="45"/>
      <c r="D177" s="45"/>
      <c r="E177" s="46"/>
      <c r="F177" s="47"/>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row>
    <row r="178" spans="1:58" ht="16.5" customHeight="1" x14ac:dyDescent="0.3">
      <c r="A178" s="45"/>
      <c r="B178" s="45"/>
      <c r="C178" s="45"/>
      <c r="D178" s="45"/>
      <c r="E178" s="46"/>
      <c r="F178" s="47"/>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row>
    <row r="179" spans="1:58" ht="16.5" customHeight="1" x14ac:dyDescent="0.3">
      <c r="A179" s="45"/>
      <c r="B179" s="45"/>
      <c r="C179" s="45"/>
      <c r="D179" s="45"/>
      <c r="E179" s="46"/>
      <c r="F179" s="47"/>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row>
    <row r="180" spans="1:58" ht="16.5" customHeight="1" x14ac:dyDescent="0.3">
      <c r="A180" s="45"/>
      <c r="B180" s="45"/>
      <c r="C180" s="45"/>
      <c r="D180" s="45"/>
      <c r="E180" s="46"/>
      <c r="F180" s="47"/>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row>
    <row r="181" spans="1:58" ht="16.5" customHeight="1" x14ac:dyDescent="0.3">
      <c r="A181" s="45"/>
      <c r="B181" s="45"/>
      <c r="C181" s="45"/>
      <c r="D181" s="45"/>
      <c r="E181" s="46"/>
      <c r="F181" s="47"/>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row>
    <row r="182" spans="1:58" ht="16.5" customHeight="1" x14ac:dyDescent="0.3">
      <c r="A182" s="45"/>
      <c r="B182" s="45"/>
      <c r="C182" s="45"/>
      <c r="D182" s="45"/>
      <c r="E182" s="46"/>
      <c r="F182" s="47"/>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row>
    <row r="183" spans="1:58" ht="16.5" customHeight="1" x14ac:dyDescent="0.3">
      <c r="A183" s="45"/>
      <c r="B183" s="45"/>
      <c r="C183" s="45"/>
      <c r="D183" s="45"/>
      <c r="E183" s="46"/>
      <c r="F183" s="47"/>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row>
    <row r="184" spans="1:58" ht="16.5" customHeight="1" x14ac:dyDescent="0.3">
      <c r="A184" s="45"/>
      <c r="B184" s="45"/>
      <c r="C184" s="45"/>
      <c r="D184" s="45"/>
      <c r="E184" s="46"/>
      <c r="F184" s="47"/>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row>
    <row r="185" spans="1:58" ht="16.5" customHeight="1" x14ac:dyDescent="0.3">
      <c r="A185" s="45"/>
      <c r="B185" s="45"/>
      <c r="C185" s="45"/>
      <c r="D185" s="45"/>
      <c r="E185" s="46"/>
      <c r="F185" s="4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row>
    <row r="186" spans="1:58" ht="16.5" customHeight="1" x14ac:dyDescent="0.3">
      <c r="A186" s="45"/>
      <c r="B186" s="45"/>
      <c r="C186" s="45"/>
      <c r="D186" s="45"/>
      <c r="E186" s="46"/>
      <c r="F186" s="47"/>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row>
    <row r="187" spans="1:58" ht="16.5" customHeight="1" x14ac:dyDescent="0.3">
      <c r="A187" s="45"/>
      <c r="B187" s="45"/>
      <c r="C187" s="45"/>
      <c r="D187" s="45"/>
      <c r="E187" s="46"/>
      <c r="F187" s="4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row>
    <row r="188" spans="1:58" ht="16.5" customHeight="1" x14ac:dyDescent="0.3">
      <c r="A188" s="45"/>
      <c r="B188" s="45"/>
      <c r="C188" s="45"/>
      <c r="D188" s="45"/>
      <c r="E188" s="46"/>
      <c r="F188" s="47"/>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row>
    <row r="189" spans="1:58" ht="16.5" customHeight="1" x14ac:dyDescent="0.3">
      <c r="A189" s="45"/>
      <c r="B189" s="45"/>
      <c r="C189" s="45"/>
      <c r="D189" s="45"/>
      <c r="E189" s="46"/>
      <c r="F189" s="4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row>
    <row r="190" spans="1:58" ht="16.5" customHeight="1" x14ac:dyDescent="0.3">
      <c r="A190" s="45"/>
      <c r="B190" s="45"/>
      <c r="C190" s="45"/>
      <c r="D190" s="45"/>
      <c r="E190" s="46"/>
      <c r="F190" s="47"/>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row>
    <row r="191" spans="1:58" ht="16.5" customHeight="1" x14ac:dyDescent="0.3">
      <c r="A191" s="45"/>
      <c r="B191" s="45"/>
      <c r="C191" s="45"/>
      <c r="D191" s="45"/>
      <c r="E191" s="46"/>
      <c r="F191" s="4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row>
    <row r="192" spans="1:58" ht="16.5" customHeight="1" x14ac:dyDescent="0.3">
      <c r="A192" s="45"/>
      <c r="B192" s="45"/>
      <c r="C192" s="45"/>
      <c r="D192" s="45"/>
      <c r="E192" s="46"/>
      <c r="F192" s="47"/>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row>
    <row r="193" spans="1:58" ht="16.5" customHeight="1" x14ac:dyDescent="0.3">
      <c r="A193" s="45"/>
      <c r="B193" s="45"/>
      <c r="C193" s="45"/>
      <c r="D193" s="45"/>
      <c r="E193" s="46"/>
      <c r="F193" s="47"/>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row>
    <row r="194" spans="1:58" ht="16.5" customHeight="1" x14ac:dyDescent="0.3">
      <c r="A194" s="45"/>
      <c r="B194" s="45"/>
      <c r="C194" s="45"/>
      <c r="D194" s="45"/>
      <c r="E194" s="46"/>
      <c r="F194" s="47"/>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row>
    <row r="195" spans="1:58" ht="16.5" customHeight="1" x14ac:dyDescent="0.3">
      <c r="A195" s="45"/>
      <c r="B195" s="45"/>
      <c r="C195" s="45"/>
      <c r="D195" s="45"/>
      <c r="E195" s="46"/>
      <c r="F195" s="47"/>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row>
    <row r="196" spans="1:58" ht="16.5" customHeight="1" x14ac:dyDescent="0.3">
      <c r="A196" s="45"/>
      <c r="B196" s="45"/>
      <c r="C196" s="45"/>
      <c r="D196" s="45"/>
      <c r="E196" s="46"/>
      <c r="F196" s="47"/>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row>
    <row r="197" spans="1:58" ht="16.5" customHeight="1" x14ac:dyDescent="0.3">
      <c r="A197" s="45"/>
      <c r="B197" s="45"/>
      <c r="C197" s="45"/>
      <c r="D197" s="45"/>
      <c r="E197" s="46"/>
      <c r="F197" s="4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row>
    <row r="198" spans="1:58" ht="16.5" customHeight="1" x14ac:dyDescent="0.3">
      <c r="A198" s="45"/>
      <c r="B198" s="45"/>
      <c r="C198" s="45"/>
      <c r="D198" s="45"/>
      <c r="E198" s="46"/>
      <c r="F198" s="47"/>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row>
    <row r="199" spans="1:58" ht="16.5" customHeight="1" x14ac:dyDescent="0.3">
      <c r="A199" s="45"/>
      <c r="B199" s="45"/>
      <c r="C199" s="45"/>
      <c r="D199" s="45"/>
      <c r="E199" s="46"/>
      <c r="F199" s="47"/>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row>
    <row r="200" spans="1:58" ht="16.5" customHeight="1" x14ac:dyDescent="0.3">
      <c r="A200" s="45"/>
      <c r="B200" s="45"/>
      <c r="C200" s="45"/>
      <c r="D200" s="45"/>
      <c r="E200" s="46"/>
      <c r="F200" s="47"/>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row>
    <row r="201" spans="1:58" ht="16.5" customHeight="1" x14ac:dyDescent="0.3">
      <c r="A201" s="45"/>
      <c r="B201" s="45"/>
      <c r="C201" s="45"/>
      <c r="D201" s="45"/>
      <c r="E201" s="46"/>
      <c r="F201" s="4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row>
    <row r="202" spans="1:58" ht="16.5" customHeight="1" x14ac:dyDescent="0.3">
      <c r="A202" s="45"/>
      <c r="B202" s="45"/>
      <c r="C202" s="45"/>
      <c r="D202" s="45"/>
      <c r="E202" s="46"/>
      <c r="F202" s="4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row>
    <row r="203" spans="1:58" ht="16.5" customHeight="1" x14ac:dyDescent="0.3">
      <c r="A203" s="45"/>
      <c r="B203" s="45"/>
      <c r="C203" s="45"/>
      <c r="D203" s="45"/>
      <c r="E203" s="46"/>
      <c r="F203" s="4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row>
    <row r="204" spans="1:58" ht="16.5" customHeight="1" x14ac:dyDescent="0.3">
      <c r="A204" s="45"/>
      <c r="B204" s="45"/>
      <c r="C204" s="45"/>
      <c r="D204" s="45"/>
      <c r="E204" s="46"/>
      <c r="F204" s="4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row>
    <row r="205" spans="1:58" ht="16.5" customHeight="1" x14ac:dyDescent="0.3">
      <c r="A205" s="45"/>
      <c r="B205" s="45"/>
      <c r="C205" s="45"/>
      <c r="D205" s="45"/>
      <c r="E205" s="46"/>
      <c r="F205" s="47"/>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row>
    <row r="206" spans="1:58" ht="16.5" customHeight="1" x14ac:dyDescent="0.3">
      <c r="A206" s="45"/>
      <c r="B206" s="45"/>
      <c r="C206" s="45"/>
      <c r="D206" s="45"/>
      <c r="E206" s="46"/>
      <c r="F206" s="4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row>
    <row r="207" spans="1:58" ht="16.5" customHeight="1" x14ac:dyDescent="0.3">
      <c r="A207" s="45"/>
      <c r="B207" s="45"/>
      <c r="C207" s="45"/>
      <c r="D207" s="45"/>
      <c r="E207" s="46"/>
      <c r="F207" s="47"/>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row>
    <row r="208" spans="1:58" ht="16.5" customHeight="1" x14ac:dyDescent="0.3">
      <c r="A208" s="45"/>
      <c r="B208" s="45"/>
      <c r="C208" s="45"/>
      <c r="D208" s="45"/>
      <c r="E208" s="46"/>
      <c r="F208" s="4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row>
    <row r="209" spans="1:58" ht="16.5" customHeight="1" x14ac:dyDescent="0.3">
      <c r="A209" s="45"/>
      <c r="B209" s="45"/>
      <c r="C209" s="45"/>
      <c r="D209" s="45"/>
      <c r="E209" s="46"/>
      <c r="F209" s="4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row>
    <row r="210" spans="1:58" ht="16.5" customHeight="1" x14ac:dyDescent="0.3">
      <c r="A210" s="45"/>
      <c r="B210" s="45"/>
      <c r="C210" s="45"/>
      <c r="D210" s="45"/>
      <c r="E210" s="46"/>
      <c r="F210" s="47"/>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row>
    <row r="211" spans="1:58" ht="16.5" customHeight="1" x14ac:dyDescent="0.3">
      <c r="A211" s="45"/>
      <c r="B211" s="45"/>
      <c r="C211" s="45"/>
      <c r="D211" s="45"/>
      <c r="E211" s="46"/>
      <c r="F211" s="47"/>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row>
    <row r="212" spans="1:58" ht="16.5" customHeight="1" x14ac:dyDescent="0.3">
      <c r="A212" s="45"/>
      <c r="B212" s="45"/>
      <c r="C212" s="45"/>
      <c r="D212" s="45"/>
      <c r="E212" s="46"/>
      <c r="F212" s="47"/>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row>
    <row r="213" spans="1:58" ht="16.5" customHeight="1" x14ac:dyDescent="0.3">
      <c r="A213" s="45"/>
      <c r="B213" s="45"/>
      <c r="C213" s="45"/>
      <c r="D213" s="45"/>
      <c r="E213" s="46"/>
      <c r="F213" s="4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row>
    <row r="214" spans="1:58" ht="16.5" customHeight="1" x14ac:dyDescent="0.3">
      <c r="A214" s="45"/>
      <c r="B214" s="45"/>
      <c r="C214" s="45"/>
      <c r="D214" s="45"/>
      <c r="E214" s="46"/>
      <c r="F214" s="4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row>
    <row r="215" spans="1:58" ht="16.5" customHeight="1" x14ac:dyDescent="0.3">
      <c r="A215" s="45"/>
      <c r="B215" s="45"/>
      <c r="C215" s="45"/>
      <c r="D215" s="45"/>
      <c r="E215" s="46"/>
      <c r="F215" s="47"/>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row>
    <row r="216" spans="1:58" ht="16.5" customHeight="1" x14ac:dyDescent="0.3">
      <c r="A216" s="45"/>
      <c r="B216" s="45"/>
      <c r="C216" s="45"/>
      <c r="D216" s="45"/>
      <c r="E216" s="46"/>
      <c r="F216" s="47"/>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row>
    <row r="217" spans="1:58" ht="16.5" customHeight="1" x14ac:dyDescent="0.3">
      <c r="A217" s="45"/>
      <c r="B217" s="45"/>
      <c r="C217" s="45"/>
      <c r="D217" s="45"/>
      <c r="E217" s="46"/>
      <c r="F217" s="47"/>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row>
    <row r="218" spans="1:58" ht="16.5" customHeight="1" x14ac:dyDescent="0.3">
      <c r="A218" s="45"/>
      <c r="B218" s="45"/>
      <c r="C218" s="45"/>
      <c r="D218" s="45"/>
      <c r="E218" s="46"/>
      <c r="F218" s="4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row>
    <row r="219" spans="1:58" ht="16.5" customHeight="1" x14ac:dyDescent="0.3">
      <c r="A219" s="45"/>
      <c r="B219" s="45"/>
      <c r="C219" s="45"/>
      <c r="D219" s="45"/>
      <c r="E219" s="46"/>
      <c r="F219" s="47"/>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row>
    <row r="220" spans="1:58" ht="16.5" customHeight="1" x14ac:dyDescent="0.3">
      <c r="A220" s="45"/>
      <c r="B220" s="45"/>
      <c r="C220" s="45"/>
      <c r="D220" s="45"/>
      <c r="E220" s="46"/>
      <c r="F220" s="4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row>
    <row r="221" spans="1:58" ht="16.5" customHeight="1" x14ac:dyDescent="0.3">
      <c r="A221" s="45"/>
      <c r="B221" s="45"/>
      <c r="C221" s="45"/>
      <c r="D221" s="45"/>
      <c r="E221" s="46"/>
      <c r="F221" s="47"/>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row>
    <row r="222" spans="1:58" ht="16.5" customHeight="1" x14ac:dyDescent="0.3">
      <c r="A222" s="45"/>
      <c r="B222" s="45"/>
      <c r="C222" s="45"/>
      <c r="D222" s="45"/>
      <c r="E222" s="46"/>
      <c r="F222" s="47"/>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row>
    <row r="223" spans="1:58" ht="16.5" customHeight="1" x14ac:dyDescent="0.3">
      <c r="A223" s="45"/>
      <c r="B223" s="45"/>
      <c r="C223" s="45"/>
      <c r="D223" s="45"/>
      <c r="E223" s="46"/>
      <c r="F223" s="47"/>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row>
    <row r="224" spans="1:58" ht="16.5" customHeight="1" x14ac:dyDescent="0.3">
      <c r="A224" s="45"/>
      <c r="B224" s="45"/>
      <c r="C224" s="45"/>
      <c r="D224" s="45"/>
      <c r="E224" s="46"/>
      <c r="F224" s="47"/>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row>
    <row r="225" spans="1:58" ht="16.5" customHeight="1" x14ac:dyDescent="0.3">
      <c r="A225" s="45"/>
      <c r="B225" s="45"/>
      <c r="C225" s="45"/>
      <c r="D225" s="45"/>
      <c r="E225" s="46"/>
      <c r="F225" s="4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row>
    <row r="226" spans="1:58" ht="16.5" customHeight="1" x14ac:dyDescent="0.3">
      <c r="A226" s="45"/>
      <c r="B226" s="45"/>
      <c r="C226" s="45"/>
      <c r="D226" s="45"/>
      <c r="E226" s="46"/>
      <c r="F226" s="4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row>
    <row r="227" spans="1:58" ht="16.5" customHeight="1" x14ac:dyDescent="0.3">
      <c r="A227" s="45"/>
      <c r="B227" s="45"/>
      <c r="C227" s="45"/>
      <c r="D227" s="45"/>
      <c r="E227" s="46"/>
      <c r="F227" s="47"/>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row>
    <row r="228" spans="1:58" ht="16.5" customHeight="1" x14ac:dyDescent="0.3">
      <c r="A228" s="45"/>
      <c r="B228" s="45"/>
      <c r="C228" s="45"/>
      <c r="D228" s="45"/>
      <c r="E228" s="46"/>
      <c r="F228" s="47"/>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row>
    <row r="229" spans="1:58" ht="16.5" customHeight="1" x14ac:dyDescent="0.3">
      <c r="A229" s="45"/>
      <c r="B229" s="45"/>
      <c r="C229" s="45"/>
      <c r="D229" s="45"/>
      <c r="E229" s="46"/>
      <c r="F229" s="47"/>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row>
    <row r="230" spans="1:58" ht="16.5" customHeight="1" x14ac:dyDescent="0.3">
      <c r="A230" s="45"/>
      <c r="B230" s="45"/>
      <c r="C230" s="45"/>
      <c r="D230" s="45"/>
      <c r="E230" s="46"/>
      <c r="F230" s="4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row>
    <row r="231" spans="1:58" ht="16.5" customHeight="1" x14ac:dyDescent="0.3">
      <c r="A231" s="45"/>
      <c r="B231" s="45"/>
      <c r="C231" s="45"/>
      <c r="D231" s="45"/>
      <c r="E231" s="46"/>
      <c r="F231" s="47"/>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row>
    <row r="232" spans="1:58" ht="16.5" customHeight="1" x14ac:dyDescent="0.3">
      <c r="A232" s="45"/>
      <c r="B232" s="45"/>
      <c r="C232" s="45"/>
      <c r="D232" s="45"/>
      <c r="E232" s="46"/>
      <c r="F232" s="47"/>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row>
    <row r="233" spans="1:58" ht="16.5" customHeight="1" x14ac:dyDescent="0.3">
      <c r="A233" s="45"/>
      <c r="B233" s="45"/>
      <c r="C233" s="45"/>
      <c r="D233" s="45"/>
      <c r="E233" s="46"/>
      <c r="F233" s="47"/>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row>
    <row r="234" spans="1:58" ht="16.5" customHeight="1" x14ac:dyDescent="0.3">
      <c r="A234" s="45"/>
      <c r="B234" s="45"/>
      <c r="C234" s="45"/>
      <c r="D234" s="45"/>
      <c r="E234" s="46"/>
      <c r="F234" s="4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row>
    <row r="235" spans="1:58" ht="16.5" customHeight="1" x14ac:dyDescent="0.3">
      <c r="A235" s="45"/>
      <c r="B235" s="45"/>
      <c r="C235" s="45"/>
      <c r="D235" s="45"/>
      <c r="E235" s="46"/>
      <c r="F235" s="47"/>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row>
    <row r="236" spans="1:58" ht="16.5" customHeight="1" x14ac:dyDescent="0.3">
      <c r="A236" s="45"/>
      <c r="B236" s="45"/>
      <c r="C236" s="45"/>
      <c r="D236" s="45"/>
      <c r="E236" s="46"/>
      <c r="F236" s="47"/>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row>
    <row r="237" spans="1:58" ht="16.5" customHeight="1" x14ac:dyDescent="0.3">
      <c r="A237" s="45"/>
      <c r="B237" s="45"/>
      <c r="C237" s="45"/>
      <c r="D237" s="45"/>
      <c r="E237" s="46"/>
      <c r="F237" s="47"/>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row>
    <row r="238" spans="1:58" ht="16.5" customHeight="1" x14ac:dyDescent="0.3">
      <c r="A238" s="45"/>
      <c r="B238" s="45"/>
      <c r="C238" s="45"/>
      <c r="D238" s="45"/>
      <c r="E238" s="46"/>
      <c r="F238" s="47"/>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row>
    <row r="239" spans="1:58" ht="16.5" customHeight="1" x14ac:dyDescent="0.3">
      <c r="A239" s="45"/>
      <c r="B239" s="45"/>
      <c r="C239" s="45"/>
      <c r="D239" s="45"/>
      <c r="E239" s="46"/>
      <c r="F239" s="47"/>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row>
    <row r="240" spans="1:58" ht="16.5" customHeight="1" x14ac:dyDescent="0.3">
      <c r="A240" s="45"/>
      <c r="B240" s="45"/>
      <c r="C240" s="45"/>
      <c r="D240" s="45"/>
      <c r="E240" s="46"/>
      <c r="F240" s="47"/>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row>
    <row r="241" spans="1:58" ht="16.5" customHeight="1" x14ac:dyDescent="0.3">
      <c r="A241" s="45"/>
      <c r="B241" s="45"/>
      <c r="C241" s="45"/>
      <c r="D241" s="45"/>
      <c r="E241" s="46"/>
      <c r="F241" s="47"/>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row>
    <row r="242" spans="1:58" ht="16.5" customHeight="1" x14ac:dyDescent="0.3">
      <c r="A242" s="45"/>
      <c r="B242" s="45"/>
      <c r="C242" s="45"/>
      <c r="D242" s="45"/>
      <c r="E242" s="46"/>
      <c r="F242" s="4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row>
    <row r="243" spans="1:58" ht="16.5" customHeight="1" x14ac:dyDescent="0.3">
      <c r="A243" s="45"/>
      <c r="B243" s="45"/>
      <c r="C243" s="45"/>
      <c r="D243" s="45"/>
      <c r="E243" s="46"/>
      <c r="F243" s="47"/>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row>
    <row r="244" spans="1:58" ht="16.5" customHeight="1" x14ac:dyDescent="0.3">
      <c r="A244" s="45"/>
      <c r="B244" s="45"/>
      <c r="C244" s="45"/>
      <c r="D244" s="45"/>
      <c r="E244" s="46"/>
      <c r="F244" s="47"/>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row>
    <row r="245" spans="1:58" ht="16.5" customHeight="1" x14ac:dyDescent="0.3">
      <c r="A245" s="45"/>
      <c r="B245" s="45"/>
      <c r="C245" s="45"/>
      <c r="D245" s="45"/>
      <c r="E245" s="46"/>
      <c r="F245" s="47"/>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row>
    <row r="246" spans="1:58" ht="16.5" customHeight="1" x14ac:dyDescent="0.3">
      <c r="A246" s="45"/>
      <c r="B246" s="45"/>
      <c r="C246" s="45"/>
      <c r="D246" s="45"/>
      <c r="E246" s="46"/>
      <c r="F246" s="47"/>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row>
    <row r="247" spans="1:58" ht="16.5" customHeight="1" x14ac:dyDescent="0.3">
      <c r="A247" s="45"/>
      <c r="B247" s="45"/>
      <c r="C247" s="45"/>
      <c r="D247" s="45"/>
      <c r="E247" s="46"/>
      <c r="F247" s="47"/>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row>
    <row r="248" spans="1:58" ht="16.5" customHeight="1" x14ac:dyDescent="0.3">
      <c r="A248" s="45"/>
      <c r="B248" s="45"/>
      <c r="C248" s="45"/>
      <c r="D248" s="45"/>
      <c r="E248" s="46"/>
      <c r="F248" s="47"/>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row>
    <row r="249" spans="1:58" ht="16.5" customHeight="1" x14ac:dyDescent="0.3">
      <c r="A249" s="45"/>
      <c r="B249" s="45"/>
      <c r="C249" s="45"/>
      <c r="D249" s="45"/>
      <c r="E249" s="46"/>
      <c r="F249" s="47"/>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row>
    <row r="250" spans="1:58" ht="16.5" customHeight="1" x14ac:dyDescent="0.3">
      <c r="A250" s="45"/>
      <c r="B250" s="45"/>
      <c r="C250" s="45"/>
      <c r="D250" s="45"/>
      <c r="E250" s="46"/>
      <c r="F250" s="47"/>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row>
    <row r="251" spans="1:58" ht="16.5" customHeight="1" x14ac:dyDescent="0.3">
      <c r="A251" s="45"/>
      <c r="B251" s="45"/>
      <c r="C251" s="45"/>
      <c r="D251" s="45"/>
      <c r="E251" s="46"/>
      <c r="F251" s="4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row>
    <row r="252" spans="1:58" ht="16.5" customHeight="1" x14ac:dyDescent="0.3">
      <c r="A252" s="45"/>
      <c r="B252" s="45"/>
      <c r="C252" s="45"/>
      <c r="D252" s="45"/>
      <c r="E252" s="46"/>
      <c r="F252" s="4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row>
    <row r="253" spans="1:58" ht="16.5" customHeight="1" x14ac:dyDescent="0.3">
      <c r="A253" s="45"/>
      <c r="B253" s="45"/>
      <c r="C253" s="45"/>
      <c r="D253" s="45"/>
      <c r="E253" s="46"/>
      <c r="F253" s="47"/>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row>
    <row r="254" spans="1:58" ht="16.5" customHeight="1" x14ac:dyDescent="0.3">
      <c r="A254" s="45"/>
      <c r="B254" s="45"/>
      <c r="C254" s="45"/>
      <c r="D254" s="45"/>
      <c r="E254" s="46"/>
      <c r="F254" s="47"/>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row>
    <row r="255" spans="1:58" ht="16.5" customHeight="1" x14ac:dyDescent="0.3">
      <c r="A255" s="45"/>
      <c r="B255" s="45"/>
      <c r="C255" s="45"/>
      <c r="D255" s="45"/>
      <c r="E255" s="46"/>
      <c r="F255" s="47"/>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row>
    <row r="256" spans="1:58" ht="16.5" customHeight="1" x14ac:dyDescent="0.3">
      <c r="A256" s="45"/>
      <c r="B256" s="45"/>
      <c r="C256" s="45"/>
      <c r="D256" s="45"/>
      <c r="E256" s="46"/>
      <c r="F256" s="47"/>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row>
    <row r="257" spans="1:58" ht="16.5" customHeight="1" x14ac:dyDescent="0.3">
      <c r="A257" s="45"/>
      <c r="B257" s="45"/>
      <c r="C257" s="45"/>
      <c r="D257" s="45"/>
      <c r="E257" s="46"/>
      <c r="F257" s="47"/>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row>
    <row r="258" spans="1:58" ht="16.5" customHeight="1" x14ac:dyDescent="0.3">
      <c r="A258" s="45"/>
      <c r="B258" s="45"/>
      <c r="C258" s="45"/>
      <c r="D258" s="45"/>
      <c r="E258" s="46"/>
      <c r="F258" s="47"/>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row>
    <row r="259" spans="1:58" ht="16.5" customHeight="1" x14ac:dyDescent="0.3">
      <c r="A259" s="45"/>
      <c r="B259" s="45"/>
      <c r="C259" s="45"/>
      <c r="D259" s="45"/>
      <c r="E259" s="46"/>
      <c r="F259" s="47"/>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row>
    <row r="260" spans="1:58" ht="16.5" customHeight="1" x14ac:dyDescent="0.3">
      <c r="A260" s="45"/>
      <c r="B260" s="45"/>
      <c r="C260" s="45"/>
      <c r="D260" s="45"/>
      <c r="E260" s="46"/>
      <c r="F260" s="47"/>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row>
    <row r="261" spans="1:58" ht="16.5" customHeight="1" x14ac:dyDescent="0.3">
      <c r="A261" s="45"/>
      <c r="B261" s="45"/>
      <c r="C261" s="45"/>
      <c r="D261" s="45"/>
      <c r="E261" s="46"/>
      <c r="F261" s="47"/>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row>
    <row r="262" spans="1:58" ht="16.5" customHeight="1" x14ac:dyDescent="0.3">
      <c r="A262" s="45"/>
      <c r="B262" s="45"/>
      <c r="C262" s="45"/>
      <c r="D262" s="45"/>
      <c r="E262" s="46"/>
      <c r="F262" s="47"/>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row>
    <row r="263" spans="1:58" ht="16.5" customHeight="1" x14ac:dyDescent="0.3">
      <c r="A263" s="45"/>
      <c r="B263" s="45"/>
      <c r="C263" s="45"/>
      <c r="D263" s="45"/>
      <c r="E263" s="46"/>
      <c r="F263" s="47"/>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row>
    <row r="264" spans="1:58" ht="16.5" customHeight="1" x14ac:dyDescent="0.3">
      <c r="A264" s="45"/>
      <c r="B264" s="45"/>
      <c r="C264" s="45"/>
      <c r="D264" s="45"/>
      <c r="E264" s="46"/>
      <c r="F264" s="47"/>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row>
    <row r="265" spans="1:58" ht="16.5" customHeight="1" x14ac:dyDescent="0.3">
      <c r="A265" s="45"/>
      <c r="B265" s="45"/>
      <c r="C265" s="45"/>
      <c r="D265" s="45"/>
      <c r="E265" s="46"/>
      <c r="F265" s="47"/>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row>
    <row r="266" spans="1:58" ht="16.5" customHeight="1" x14ac:dyDescent="0.3">
      <c r="A266" s="45"/>
      <c r="B266" s="45"/>
      <c r="C266" s="45"/>
      <c r="D266" s="45"/>
      <c r="E266" s="46"/>
      <c r="F266" s="47"/>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row>
    <row r="267" spans="1:58" ht="16.5" customHeight="1" x14ac:dyDescent="0.3">
      <c r="A267" s="45"/>
      <c r="B267" s="45"/>
      <c r="C267" s="45"/>
      <c r="D267" s="45"/>
      <c r="E267" s="46"/>
      <c r="F267" s="47"/>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row>
    <row r="268" spans="1:58" ht="16.5" customHeight="1" x14ac:dyDescent="0.3">
      <c r="A268" s="45"/>
      <c r="B268" s="45"/>
      <c r="C268" s="45"/>
      <c r="D268" s="45"/>
      <c r="E268" s="46"/>
      <c r="F268" s="47"/>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row>
    <row r="269" spans="1:58" ht="16.5" customHeight="1" x14ac:dyDescent="0.3">
      <c r="A269" s="45"/>
      <c r="B269" s="45"/>
      <c r="C269" s="45"/>
      <c r="D269" s="45"/>
      <c r="E269" s="46"/>
      <c r="F269" s="4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row>
    <row r="270" spans="1:58" ht="16.5" customHeight="1" x14ac:dyDescent="0.3">
      <c r="A270" s="45"/>
      <c r="B270" s="45"/>
      <c r="C270" s="45"/>
      <c r="D270" s="45"/>
      <c r="E270" s="46"/>
      <c r="F270" s="47"/>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row>
    <row r="271" spans="1:58" ht="16.5" customHeight="1" x14ac:dyDescent="0.3">
      <c r="A271" s="45"/>
      <c r="B271" s="45"/>
      <c r="C271" s="45"/>
      <c r="D271" s="45"/>
      <c r="E271" s="46"/>
      <c r="F271" s="47"/>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row>
    <row r="272" spans="1:58" ht="16.5" customHeight="1" x14ac:dyDescent="0.3">
      <c r="A272" s="45"/>
      <c r="B272" s="45"/>
      <c r="C272" s="45"/>
      <c r="D272" s="45"/>
      <c r="E272" s="46"/>
      <c r="F272" s="47"/>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row>
    <row r="273" spans="1:58" ht="16.5" customHeight="1" x14ac:dyDescent="0.3">
      <c r="A273" s="45"/>
      <c r="B273" s="45"/>
      <c r="C273" s="45"/>
      <c r="D273" s="45"/>
      <c r="E273" s="46"/>
      <c r="F273" s="47"/>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row>
    <row r="274" spans="1:58" ht="16.5" customHeight="1" x14ac:dyDescent="0.3">
      <c r="A274" s="45"/>
      <c r="B274" s="45"/>
      <c r="C274" s="45"/>
      <c r="D274" s="45"/>
      <c r="E274" s="46"/>
      <c r="F274" s="47"/>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row>
    <row r="275" spans="1:58" ht="16.5" customHeight="1" x14ac:dyDescent="0.3">
      <c r="A275" s="45"/>
      <c r="B275" s="45"/>
      <c r="C275" s="45"/>
      <c r="D275" s="45"/>
      <c r="E275" s="46"/>
      <c r="F275" s="47"/>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row>
    <row r="276" spans="1:58" ht="16.5" customHeight="1" x14ac:dyDescent="0.3">
      <c r="A276" s="45"/>
      <c r="B276" s="45"/>
      <c r="C276" s="45"/>
      <c r="D276" s="45"/>
      <c r="E276" s="46"/>
      <c r="F276" s="47"/>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row>
    <row r="277" spans="1:58" ht="16.5" customHeight="1" x14ac:dyDescent="0.3">
      <c r="A277" s="45"/>
      <c r="B277" s="45"/>
      <c r="C277" s="45"/>
      <c r="D277" s="45"/>
      <c r="E277" s="46"/>
      <c r="F277" s="47"/>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row>
    <row r="278" spans="1:58" ht="16.5" customHeight="1" x14ac:dyDescent="0.3">
      <c r="A278" s="45"/>
      <c r="B278" s="45"/>
      <c r="C278" s="45"/>
      <c r="D278" s="45"/>
      <c r="E278" s="46"/>
      <c r="F278" s="47"/>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row>
    <row r="279" spans="1:58" ht="16.5" customHeight="1" x14ac:dyDescent="0.3">
      <c r="A279" s="45"/>
      <c r="B279" s="45"/>
      <c r="C279" s="45"/>
      <c r="D279" s="45"/>
      <c r="E279" s="46"/>
      <c r="F279" s="47"/>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row>
    <row r="280" spans="1:58" ht="16.5" customHeight="1" x14ac:dyDescent="0.3">
      <c r="A280" s="45"/>
      <c r="B280" s="45"/>
      <c r="C280" s="45"/>
      <c r="D280" s="45"/>
      <c r="E280" s="46"/>
      <c r="F280" s="47"/>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row>
    <row r="281" spans="1:58" ht="16.5" customHeight="1" x14ac:dyDescent="0.3">
      <c r="A281" s="45"/>
      <c r="B281" s="45"/>
      <c r="C281" s="45"/>
      <c r="D281" s="45"/>
      <c r="E281" s="46"/>
      <c r="F281" s="47"/>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row>
    <row r="282" spans="1:58" ht="16.5" customHeight="1" x14ac:dyDescent="0.3">
      <c r="A282" s="45"/>
      <c r="B282" s="45"/>
      <c r="C282" s="45"/>
      <c r="D282" s="45"/>
      <c r="E282" s="46"/>
      <c r="F282" s="47"/>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row>
    <row r="283" spans="1:58" ht="16.5" customHeight="1" x14ac:dyDescent="0.3">
      <c r="A283" s="45"/>
      <c r="B283" s="45"/>
      <c r="C283" s="45"/>
      <c r="D283" s="45"/>
      <c r="E283" s="46"/>
      <c r="F283" s="47"/>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row>
    <row r="284" spans="1:58" ht="16.5" customHeight="1" x14ac:dyDescent="0.3">
      <c r="A284" s="45"/>
      <c r="B284" s="45"/>
      <c r="C284" s="45"/>
      <c r="D284" s="45"/>
      <c r="E284" s="46"/>
      <c r="F284" s="47"/>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row>
    <row r="285" spans="1:58" ht="16.5" customHeight="1" x14ac:dyDescent="0.3">
      <c r="A285" s="45"/>
      <c r="B285" s="45"/>
      <c r="C285" s="45"/>
      <c r="D285" s="45"/>
      <c r="E285" s="46"/>
      <c r="F285" s="47"/>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row>
    <row r="286" spans="1:58" ht="16.5" customHeight="1" x14ac:dyDescent="0.3">
      <c r="A286" s="45"/>
      <c r="B286" s="45"/>
      <c r="C286" s="45"/>
      <c r="D286" s="45"/>
      <c r="E286" s="46"/>
      <c r="F286" s="47"/>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row>
    <row r="287" spans="1:58" ht="16.5" customHeight="1" x14ac:dyDescent="0.3">
      <c r="A287" s="45"/>
      <c r="B287" s="45"/>
      <c r="C287" s="45"/>
      <c r="D287" s="45"/>
      <c r="E287" s="46"/>
      <c r="F287" s="47"/>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row>
    <row r="288" spans="1:58" ht="16.5" customHeight="1" x14ac:dyDescent="0.3">
      <c r="A288" s="45"/>
      <c r="B288" s="45"/>
      <c r="C288" s="45"/>
      <c r="D288" s="45"/>
      <c r="E288" s="46"/>
      <c r="F288" s="47"/>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row>
    <row r="289" spans="1:58" ht="16.5" customHeight="1" x14ac:dyDescent="0.3">
      <c r="A289" s="45"/>
      <c r="B289" s="45"/>
      <c r="C289" s="45"/>
      <c r="D289" s="45"/>
      <c r="E289" s="46"/>
      <c r="F289" s="47"/>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row>
    <row r="290" spans="1:58" ht="16.5" customHeight="1" x14ac:dyDescent="0.3">
      <c r="A290" s="45"/>
      <c r="B290" s="45"/>
      <c r="C290" s="45"/>
      <c r="D290" s="45"/>
      <c r="E290" s="46"/>
      <c r="F290" s="47"/>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row>
    <row r="291" spans="1:58" ht="16.5" customHeight="1" x14ac:dyDescent="0.3">
      <c r="A291" s="45"/>
      <c r="B291" s="45"/>
      <c r="C291" s="45"/>
      <c r="D291" s="45"/>
      <c r="E291" s="46"/>
      <c r="F291" s="47"/>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row>
    <row r="292" spans="1:58" ht="16.5" customHeight="1" x14ac:dyDescent="0.3">
      <c r="A292" s="45"/>
      <c r="B292" s="45"/>
      <c r="C292" s="45"/>
      <c r="D292" s="45"/>
      <c r="E292" s="46"/>
      <c r="F292" s="47"/>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row>
    <row r="293" spans="1:58" ht="16.5" customHeight="1" x14ac:dyDescent="0.3">
      <c r="A293" s="45"/>
      <c r="B293" s="45"/>
      <c r="C293" s="45"/>
      <c r="D293" s="45"/>
      <c r="E293" s="46"/>
      <c r="F293" s="47"/>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row>
    <row r="294" spans="1:58" ht="16.5" customHeight="1" x14ac:dyDescent="0.3">
      <c r="A294" s="45"/>
      <c r="B294" s="45"/>
      <c r="C294" s="45"/>
      <c r="D294" s="45"/>
      <c r="E294" s="46"/>
      <c r="F294" s="47"/>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row>
    <row r="295" spans="1:58" ht="16.5" customHeight="1" x14ac:dyDescent="0.3">
      <c r="A295" s="45"/>
      <c r="B295" s="45"/>
      <c r="C295" s="45"/>
      <c r="D295" s="45"/>
      <c r="E295" s="46"/>
      <c r="F295" s="47"/>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row>
    <row r="296" spans="1:58" ht="16.5" customHeight="1" x14ac:dyDescent="0.3">
      <c r="A296" s="45"/>
      <c r="B296" s="45"/>
      <c r="C296" s="45"/>
      <c r="D296" s="45"/>
      <c r="E296" s="46"/>
      <c r="F296" s="47"/>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row>
    <row r="297" spans="1:58" ht="16.5" customHeight="1" x14ac:dyDescent="0.3">
      <c r="A297" s="45"/>
      <c r="B297" s="45"/>
      <c r="C297" s="45"/>
      <c r="D297" s="45"/>
      <c r="E297" s="46"/>
      <c r="F297" s="47"/>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row>
    <row r="298" spans="1:58" ht="16.5" customHeight="1" x14ac:dyDescent="0.3">
      <c r="A298" s="45"/>
      <c r="B298" s="45"/>
      <c r="C298" s="45"/>
      <c r="D298" s="45"/>
      <c r="E298" s="46"/>
      <c r="F298" s="47"/>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row>
    <row r="299" spans="1:58" ht="16.5" customHeight="1" x14ac:dyDescent="0.3">
      <c r="A299" s="45"/>
      <c r="B299" s="45"/>
      <c r="C299" s="45"/>
      <c r="D299" s="45"/>
      <c r="E299" s="46"/>
      <c r="F299" s="47"/>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row>
    <row r="300" spans="1:58" ht="16.5" customHeight="1" x14ac:dyDescent="0.3">
      <c r="A300" s="45"/>
      <c r="B300" s="45"/>
      <c r="C300" s="45"/>
      <c r="D300" s="45"/>
      <c r="E300" s="46"/>
      <c r="F300" s="47"/>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row>
    <row r="301" spans="1:58" ht="16.5" customHeight="1" x14ac:dyDescent="0.3">
      <c r="A301" s="45"/>
      <c r="B301" s="45"/>
      <c r="C301" s="45"/>
      <c r="D301" s="45"/>
      <c r="E301" s="46"/>
      <c r="F301" s="47"/>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row>
    <row r="302" spans="1:58" ht="16.5" customHeight="1" x14ac:dyDescent="0.3">
      <c r="A302" s="45"/>
      <c r="B302" s="45"/>
      <c r="C302" s="45"/>
      <c r="D302" s="45"/>
      <c r="E302" s="46"/>
      <c r="F302" s="47"/>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row>
    <row r="303" spans="1:58" ht="16.5" customHeight="1" x14ac:dyDescent="0.3">
      <c r="A303" s="45"/>
      <c r="B303" s="45"/>
      <c r="C303" s="45"/>
      <c r="D303" s="45"/>
      <c r="E303" s="46"/>
      <c r="F303" s="47"/>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row>
    <row r="304" spans="1:58" ht="16.5" customHeight="1" x14ac:dyDescent="0.3">
      <c r="A304" s="45"/>
      <c r="B304" s="45"/>
      <c r="C304" s="45"/>
      <c r="D304" s="45"/>
      <c r="E304" s="46"/>
      <c r="F304" s="47"/>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row>
    <row r="305" spans="1:58" ht="16.5" customHeight="1" x14ac:dyDescent="0.3">
      <c r="A305" s="45"/>
      <c r="B305" s="45"/>
      <c r="C305" s="45"/>
      <c r="D305" s="45"/>
      <c r="E305" s="46"/>
      <c r="F305" s="47"/>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row>
    <row r="306" spans="1:58" ht="16.5" customHeight="1" x14ac:dyDescent="0.3">
      <c r="A306" s="45"/>
      <c r="B306" s="45"/>
      <c r="C306" s="45"/>
      <c r="D306" s="45"/>
      <c r="E306" s="46"/>
      <c r="F306" s="47"/>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row>
    <row r="307" spans="1:58" ht="16.5" customHeight="1" x14ac:dyDescent="0.3">
      <c r="A307" s="45"/>
      <c r="B307" s="45"/>
      <c r="C307" s="45"/>
      <c r="D307" s="45"/>
      <c r="E307" s="46"/>
      <c r="F307" s="47"/>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row>
    <row r="308" spans="1:58" ht="16.5" customHeight="1" x14ac:dyDescent="0.3">
      <c r="A308" s="45"/>
      <c r="B308" s="45"/>
      <c r="C308" s="45"/>
      <c r="D308" s="45"/>
      <c r="E308" s="46"/>
      <c r="F308" s="47"/>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row>
    <row r="309" spans="1:58" ht="16.5" customHeight="1" x14ac:dyDescent="0.3">
      <c r="A309" s="45"/>
      <c r="B309" s="45"/>
      <c r="C309" s="45"/>
      <c r="D309" s="45"/>
      <c r="E309" s="46"/>
      <c r="F309" s="47"/>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row>
    <row r="310" spans="1:58" ht="16.5" customHeight="1" x14ac:dyDescent="0.3">
      <c r="A310" s="45"/>
      <c r="B310" s="45"/>
      <c r="C310" s="45"/>
      <c r="D310" s="45"/>
      <c r="E310" s="46"/>
      <c r="F310" s="47"/>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row>
    <row r="311" spans="1:58" ht="16.5" customHeight="1" x14ac:dyDescent="0.3">
      <c r="A311" s="45"/>
      <c r="B311" s="45"/>
      <c r="C311" s="45"/>
      <c r="D311" s="45"/>
      <c r="E311" s="46"/>
      <c r="F311" s="47"/>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row>
    <row r="312" spans="1:58" ht="16.5" customHeight="1" x14ac:dyDescent="0.3">
      <c r="A312" s="45"/>
      <c r="B312" s="45"/>
      <c r="C312" s="45"/>
      <c r="D312" s="45"/>
      <c r="E312" s="46"/>
      <c r="F312" s="47"/>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row>
    <row r="313" spans="1:58" ht="16.5" customHeight="1" x14ac:dyDescent="0.3">
      <c r="A313" s="45"/>
      <c r="B313" s="45"/>
      <c r="C313" s="45"/>
      <c r="D313" s="45"/>
      <c r="E313" s="46"/>
      <c r="F313" s="47"/>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row>
    <row r="314" spans="1:58" ht="16.5" customHeight="1" x14ac:dyDescent="0.3">
      <c r="A314" s="45"/>
      <c r="B314" s="45"/>
      <c r="C314" s="45"/>
      <c r="D314" s="45"/>
      <c r="E314" s="46"/>
      <c r="F314" s="47"/>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row>
    <row r="315" spans="1:58" ht="16.5" customHeight="1" x14ac:dyDescent="0.3">
      <c r="A315" s="45"/>
      <c r="B315" s="45"/>
      <c r="C315" s="45"/>
      <c r="D315" s="45"/>
      <c r="E315" s="46"/>
      <c r="F315" s="47"/>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row>
    <row r="316" spans="1:58" ht="16.5" customHeight="1" x14ac:dyDescent="0.3">
      <c r="A316" s="45"/>
      <c r="B316" s="45"/>
      <c r="C316" s="45"/>
      <c r="D316" s="45"/>
      <c r="E316" s="46"/>
      <c r="F316" s="47"/>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row>
    <row r="317" spans="1:58" ht="15.75" customHeight="1" x14ac:dyDescent="0.2"/>
    <row r="318" spans="1:58" ht="15.75" customHeight="1" x14ac:dyDescent="0.2"/>
    <row r="319" spans="1:58" ht="15.75" customHeight="1" x14ac:dyDescent="0.2"/>
    <row r="320" spans="1:58"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63">
    <mergeCell ref="E100:I100"/>
    <mergeCell ref="H29:H30"/>
    <mergeCell ref="I29:I30"/>
    <mergeCell ref="J29:J30"/>
    <mergeCell ref="K29:K30"/>
    <mergeCell ref="L29:L30"/>
    <mergeCell ref="M29:M30"/>
    <mergeCell ref="N29:N30"/>
    <mergeCell ref="A29:A30"/>
    <mergeCell ref="B29:B30"/>
    <mergeCell ref="C29:C30"/>
    <mergeCell ref="D29:D30"/>
    <mergeCell ref="E29:E30"/>
    <mergeCell ref="F29:F30"/>
    <mergeCell ref="G29:G30"/>
    <mergeCell ref="H23:H24"/>
    <mergeCell ref="I23:I24"/>
    <mergeCell ref="J23:J24"/>
    <mergeCell ref="K23:K24"/>
    <mergeCell ref="L23:L24"/>
    <mergeCell ref="M23:M24"/>
    <mergeCell ref="N23:N24"/>
    <mergeCell ref="A23:A24"/>
    <mergeCell ref="B23:B24"/>
    <mergeCell ref="C23:C24"/>
    <mergeCell ref="D23:D24"/>
    <mergeCell ref="E23:E24"/>
    <mergeCell ref="F23:F24"/>
    <mergeCell ref="G23:G24"/>
    <mergeCell ref="H21:H22"/>
    <mergeCell ref="I21:I22"/>
    <mergeCell ref="J21:J22"/>
    <mergeCell ref="K21:K22"/>
    <mergeCell ref="L21:L22"/>
    <mergeCell ref="M21:M22"/>
    <mergeCell ref="N21:N22"/>
    <mergeCell ref="A21:A22"/>
    <mergeCell ref="B21:B22"/>
    <mergeCell ref="C21:C22"/>
    <mergeCell ref="D21:D22"/>
    <mergeCell ref="E21:E22"/>
    <mergeCell ref="F21:F22"/>
    <mergeCell ref="G21:G22"/>
    <mergeCell ref="H19:H20"/>
    <mergeCell ref="I19:I20"/>
    <mergeCell ref="J19:J20"/>
    <mergeCell ref="K19:K20"/>
    <mergeCell ref="L19:L20"/>
    <mergeCell ref="M19:M20"/>
    <mergeCell ref="N19:N20"/>
    <mergeCell ref="A19:A20"/>
    <mergeCell ref="B19:B20"/>
    <mergeCell ref="C19:C20"/>
    <mergeCell ref="D19:D20"/>
    <mergeCell ref="E19:E20"/>
    <mergeCell ref="F19:F20"/>
    <mergeCell ref="G19:G20"/>
    <mergeCell ref="M27:M28"/>
    <mergeCell ref="N27:N28"/>
    <mergeCell ref="A27:A28"/>
    <mergeCell ref="B27:B28"/>
    <mergeCell ref="C27:C28"/>
    <mergeCell ref="I27:I28"/>
    <mergeCell ref="J27:J28"/>
    <mergeCell ref="K27:K28"/>
    <mergeCell ref="L27:L28"/>
    <mergeCell ref="H25:H26"/>
    <mergeCell ref="I25:I26"/>
    <mergeCell ref="J25:J26"/>
    <mergeCell ref="K25:K26"/>
    <mergeCell ref="L25:L26"/>
    <mergeCell ref="M25:M26"/>
    <mergeCell ref="N25:N26"/>
    <mergeCell ref="A25:A26"/>
    <mergeCell ref="B25:B26"/>
    <mergeCell ref="C25:C26"/>
    <mergeCell ref="D25:D26"/>
    <mergeCell ref="E25:E26"/>
    <mergeCell ref="F25:F26"/>
    <mergeCell ref="G25:G26"/>
    <mergeCell ref="J17:J18"/>
    <mergeCell ref="K17:K18"/>
    <mergeCell ref="L17:L18"/>
    <mergeCell ref="I15:I16"/>
    <mergeCell ref="J15:J16"/>
    <mergeCell ref="L15:L16"/>
    <mergeCell ref="M17:M18"/>
    <mergeCell ref="N17:N18"/>
    <mergeCell ref="A17:A18"/>
    <mergeCell ref="B17:B18"/>
    <mergeCell ref="C17:C18"/>
    <mergeCell ref="D17:D18"/>
    <mergeCell ref="E17:E18"/>
    <mergeCell ref="F17:F18"/>
    <mergeCell ref="I17:I18"/>
    <mergeCell ref="M15:M16"/>
    <mergeCell ref="N15:N16"/>
    <mergeCell ref="X15:X16"/>
    <mergeCell ref="Y15:Y16"/>
    <mergeCell ref="Z15:Z16"/>
    <mergeCell ref="AA15:AA16"/>
    <mergeCell ref="AB15:AB16"/>
    <mergeCell ref="AJ15:AJ16"/>
    <mergeCell ref="AK15:AK16"/>
    <mergeCell ref="AC15:AC16"/>
    <mergeCell ref="AD15:AD16"/>
    <mergeCell ref="AE15:AE16"/>
    <mergeCell ref="AF15:AF16"/>
    <mergeCell ref="AG15:AG16"/>
    <mergeCell ref="AH15:AH16"/>
    <mergeCell ref="AI15:AI16"/>
    <mergeCell ref="O15:O16"/>
    <mergeCell ref="P15:P16"/>
    <mergeCell ref="Q15:V15"/>
    <mergeCell ref="W15:W16"/>
    <mergeCell ref="A14:G14"/>
    <mergeCell ref="H14:N14"/>
    <mergeCell ref="O14:W14"/>
    <mergeCell ref="A15:A16"/>
    <mergeCell ref="B15:B16"/>
    <mergeCell ref="C15:C16"/>
    <mergeCell ref="D15:D16"/>
    <mergeCell ref="E15:E16"/>
    <mergeCell ref="F15:F16"/>
    <mergeCell ref="X14:AD14"/>
    <mergeCell ref="AE14:AL14"/>
    <mergeCell ref="M12:N12"/>
    <mergeCell ref="M13:N13"/>
    <mergeCell ref="A12:C12"/>
    <mergeCell ref="D12:F12"/>
    <mergeCell ref="G12:H12"/>
    <mergeCell ref="I12:J12"/>
    <mergeCell ref="O12:P12"/>
    <mergeCell ref="I13:J13"/>
    <mergeCell ref="O13:P13"/>
    <mergeCell ref="A13:C13"/>
    <mergeCell ref="A10:C10"/>
    <mergeCell ref="D10:F10"/>
    <mergeCell ref="G10:H10"/>
    <mergeCell ref="I10:J10"/>
    <mergeCell ref="M10:N10"/>
    <mergeCell ref="R10:U10"/>
    <mergeCell ref="R11:U11"/>
    <mergeCell ref="R12:U12"/>
    <mergeCell ref="R13:U13"/>
    <mergeCell ref="O10:P10"/>
    <mergeCell ref="A11:C11"/>
    <mergeCell ref="D11:F11"/>
    <mergeCell ref="G11:H11"/>
    <mergeCell ref="I11:J11"/>
    <mergeCell ref="M11:N11"/>
    <mergeCell ref="O11:P11"/>
    <mergeCell ref="D13:F13"/>
    <mergeCell ref="G13:H13"/>
    <mergeCell ref="A3:AL4"/>
    <mergeCell ref="A5:B5"/>
    <mergeCell ref="C5:N5"/>
    <mergeCell ref="O5:Q5"/>
    <mergeCell ref="A6:B6"/>
    <mergeCell ref="C6:N6"/>
    <mergeCell ref="A7:BF7"/>
    <mergeCell ref="A8:V8"/>
    <mergeCell ref="A9:BF9"/>
  </mergeCells>
  <conditionalFormatting sqref="F17 H19 H21 H23 H25 H29">
    <cfRule type="cellIs" dxfId="701" priority="1" operator="equal">
      <formula>"Muy Alta"</formula>
    </cfRule>
  </conditionalFormatting>
  <conditionalFormatting sqref="F17 H19 H21 H23 H25 H29">
    <cfRule type="cellIs" dxfId="700" priority="2" operator="equal">
      <formula>"Alta"</formula>
    </cfRule>
  </conditionalFormatting>
  <conditionalFormatting sqref="F17 H19 H21 H23 H25 H29">
    <cfRule type="cellIs" dxfId="699" priority="3" operator="equal">
      <formula>"Media"</formula>
    </cfRule>
  </conditionalFormatting>
  <conditionalFormatting sqref="F17 H19 H21 H23 H25 H29">
    <cfRule type="cellIs" dxfId="698" priority="4" operator="equal">
      <formula>"Baja"</formula>
    </cfRule>
  </conditionalFormatting>
  <conditionalFormatting sqref="F17 H19 H21 H23 H25 H29">
    <cfRule type="cellIs" dxfId="697" priority="5" operator="equal">
      <formula>"Muy Baja"</formula>
    </cfRule>
  </conditionalFormatting>
  <conditionalFormatting sqref="L17 L19 L21 L23 L25 L27 L29">
    <cfRule type="cellIs" dxfId="696" priority="6" operator="equal">
      <formula>"Catastrófico"</formula>
    </cfRule>
  </conditionalFormatting>
  <conditionalFormatting sqref="L17 L19 L21 L23 L25 L27 L29">
    <cfRule type="cellIs" dxfId="695" priority="7" operator="equal">
      <formula>"Mayor"</formula>
    </cfRule>
  </conditionalFormatting>
  <conditionalFormatting sqref="L17 L19 L21 L23 L25 L27 L29">
    <cfRule type="cellIs" dxfId="694" priority="8" operator="equal">
      <formula>"Moderado"</formula>
    </cfRule>
  </conditionalFormatting>
  <conditionalFormatting sqref="L17 L19 L21 L23 L25 L27 L29">
    <cfRule type="cellIs" dxfId="693" priority="9" operator="equal">
      <formula>"Menor"</formula>
    </cfRule>
  </conditionalFormatting>
  <conditionalFormatting sqref="L17 L19 L21 L23 L25 L27 L29">
    <cfRule type="cellIs" dxfId="692" priority="10" operator="equal">
      <formula>"Leve"</formula>
    </cfRule>
  </conditionalFormatting>
  <conditionalFormatting sqref="N17 N19 N21 N23 N25 N27 N29">
    <cfRule type="cellIs" dxfId="691" priority="11" operator="equal">
      <formula>"Extremo"</formula>
    </cfRule>
  </conditionalFormatting>
  <conditionalFormatting sqref="N17 N19 N21 N23 N25 N27 N29">
    <cfRule type="cellIs" dxfId="690" priority="12" operator="equal">
      <formula>"Alto"</formula>
    </cfRule>
  </conditionalFormatting>
  <conditionalFormatting sqref="N17 N19 N21 N23 N25 N27 N29">
    <cfRule type="cellIs" dxfId="689" priority="13" operator="equal">
      <formula>"Moderado"</formula>
    </cfRule>
  </conditionalFormatting>
  <conditionalFormatting sqref="N17 N19 N21 N23 N25 N27 N29">
    <cfRule type="cellIs" dxfId="688" priority="14" operator="equal">
      <formula>"Bajo"</formula>
    </cfRule>
  </conditionalFormatting>
  <conditionalFormatting sqref="Y17:Y18">
    <cfRule type="cellIs" dxfId="687" priority="15" operator="equal">
      <formula>"Muy Alta"</formula>
    </cfRule>
  </conditionalFormatting>
  <conditionalFormatting sqref="Y17:Y18">
    <cfRule type="cellIs" dxfId="686" priority="16" operator="equal">
      <formula>"Alta"</formula>
    </cfRule>
  </conditionalFormatting>
  <conditionalFormatting sqref="Y17:Y18">
    <cfRule type="cellIs" dxfId="685" priority="17" operator="equal">
      <formula>"Media"</formula>
    </cfRule>
  </conditionalFormatting>
  <conditionalFormatting sqref="Y17:Y18">
    <cfRule type="cellIs" dxfId="684" priority="18" operator="equal">
      <formula>"Baja"</formula>
    </cfRule>
  </conditionalFormatting>
  <conditionalFormatting sqref="Y17:Y18">
    <cfRule type="cellIs" dxfId="683" priority="19" operator="equal">
      <formula>"Muy Baja"</formula>
    </cfRule>
  </conditionalFormatting>
  <conditionalFormatting sqref="AA17:AA18">
    <cfRule type="cellIs" dxfId="682" priority="20" operator="equal">
      <formula>"Catastrófico"</formula>
    </cfRule>
  </conditionalFormatting>
  <conditionalFormatting sqref="AA17:AA18">
    <cfRule type="cellIs" dxfId="681" priority="21" operator="equal">
      <formula>"Mayor"</formula>
    </cfRule>
  </conditionalFormatting>
  <conditionalFormatting sqref="AA17:AA18">
    <cfRule type="cellIs" dxfId="680" priority="22" operator="equal">
      <formula>"Moderado"</formula>
    </cfRule>
  </conditionalFormatting>
  <conditionalFormatting sqref="AA17:AA18">
    <cfRule type="cellIs" dxfId="679" priority="23" operator="equal">
      <formula>"Menor"</formula>
    </cfRule>
  </conditionalFormatting>
  <conditionalFormatting sqref="AA17:AA18">
    <cfRule type="cellIs" dxfId="678" priority="24" operator="equal">
      <formula>"Leve"</formula>
    </cfRule>
  </conditionalFormatting>
  <conditionalFormatting sqref="AC17:AC18">
    <cfRule type="cellIs" dxfId="677" priority="25" operator="equal">
      <formula>"Extremo"</formula>
    </cfRule>
  </conditionalFormatting>
  <conditionalFormatting sqref="AC17:AC18">
    <cfRule type="cellIs" dxfId="676" priority="26" operator="equal">
      <formula>"Alto"</formula>
    </cfRule>
  </conditionalFormatting>
  <conditionalFormatting sqref="AC17:AC18">
    <cfRule type="cellIs" dxfId="675" priority="27" operator="equal">
      <formula>"Moderado"</formula>
    </cfRule>
  </conditionalFormatting>
  <conditionalFormatting sqref="AC17:AC18">
    <cfRule type="cellIs" dxfId="674" priority="28" operator="equal">
      <formula>"Bajo"</formula>
    </cfRule>
  </conditionalFormatting>
  <conditionalFormatting sqref="Y19:Y20">
    <cfRule type="cellIs" dxfId="673" priority="29" operator="equal">
      <formula>"Muy Alta"</formula>
    </cfRule>
  </conditionalFormatting>
  <conditionalFormatting sqref="Y19:Y20">
    <cfRule type="cellIs" dxfId="672" priority="30" operator="equal">
      <formula>"Alta"</formula>
    </cfRule>
  </conditionalFormatting>
  <conditionalFormatting sqref="Y19:Y20">
    <cfRule type="cellIs" dxfId="671" priority="31" operator="equal">
      <formula>"Media"</formula>
    </cfRule>
  </conditionalFormatting>
  <conditionalFormatting sqref="Y19:Y20">
    <cfRule type="cellIs" dxfId="670" priority="32" operator="equal">
      <formula>"Baja"</formula>
    </cfRule>
  </conditionalFormatting>
  <conditionalFormatting sqref="Y19:Y20">
    <cfRule type="cellIs" dxfId="669" priority="33" operator="equal">
      <formula>"Muy Baja"</formula>
    </cfRule>
  </conditionalFormatting>
  <conditionalFormatting sqref="AA19:AA20">
    <cfRule type="cellIs" dxfId="668" priority="34" operator="equal">
      <formula>"Catastrófico"</formula>
    </cfRule>
  </conditionalFormatting>
  <conditionalFormatting sqref="AA19:AA20">
    <cfRule type="cellIs" dxfId="667" priority="35" operator="equal">
      <formula>"Mayor"</formula>
    </cfRule>
  </conditionalFormatting>
  <conditionalFormatting sqref="AA19:AA20">
    <cfRule type="cellIs" dxfId="666" priority="36" operator="equal">
      <formula>"Moderado"</formula>
    </cfRule>
  </conditionalFormatting>
  <conditionalFormatting sqref="AA19:AA20">
    <cfRule type="cellIs" dxfId="665" priority="37" operator="equal">
      <formula>"Menor"</formula>
    </cfRule>
  </conditionalFormatting>
  <conditionalFormatting sqref="AA19:AA20">
    <cfRule type="cellIs" dxfId="664" priority="38" operator="equal">
      <formula>"Leve"</formula>
    </cfRule>
  </conditionalFormatting>
  <conditionalFormatting sqref="AC19:AC20">
    <cfRule type="cellIs" dxfId="663" priority="39" operator="equal">
      <formula>"Extremo"</formula>
    </cfRule>
  </conditionalFormatting>
  <conditionalFormatting sqref="AC19:AC20">
    <cfRule type="cellIs" dxfId="662" priority="40" operator="equal">
      <formula>"Alto"</formula>
    </cfRule>
  </conditionalFormatting>
  <conditionalFormatting sqref="AC19:AC20">
    <cfRule type="cellIs" dxfId="661" priority="41" operator="equal">
      <formula>"Moderado"</formula>
    </cfRule>
  </conditionalFormatting>
  <conditionalFormatting sqref="AC19:AC20">
    <cfRule type="cellIs" dxfId="660" priority="42" operator="equal">
      <formula>"Bajo"</formula>
    </cfRule>
  </conditionalFormatting>
  <conditionalFormatting sqref="Y21:Y22">
    <cfRule type="cellIs" dxfId="659" priority="43" operator="equal">
      <formula>"Muy Alta"</formula>
    </cfRule>
  </conditionalFormatting>
  <conditionalFormatting sqref="Y21:Y22">
    <cfRule type="cellIs" dxfId="658" priority="44" operator="equal">
      <formula>"Alta"</formula>
    </cfRule>
  </conditionalFormatting>
  <conditionalFormatting sqref="Y21:Y22">
    <cfRule type="cellIs" dxfId="657" priority="45" operator="equal">
      <formula>"Media"</formula>
    </cfRule>
  </conditionalFormatting>
  <conditionalFormatting sqref="Y21:Y22">
    <cfRule type="cellIs" dxfId="656" priority="46" operator="equal">
      <formula>"Baja"</formula>
    </cfRule>
  </conditionalFormatting>
  <conditionalFormatting sqref="Y21:Y22">
    <cfRule type="cellIs" dxfId="655" priority="47" operator="equal">
      <formula>"Muy Baja"</formula>
    </cfRule>
  </conditionalFormatting>
  <conditionalFormatting sqref="AA21:AA22">
    <cfRule type="cellIs" dxfId="654" priority="48" operator="equal">
      <formula>"Catastrófico"</formula>
    </cfRule>
  </conditionalFormatting>
  <conditionalFormatting sqref="AA21:AA22">
    <cfRule type="cellIs" dxfId="653" priority="49" operator="equal">
      <formula>"Mayor"</formula>
    </cfRule>
  </conditionalFormatting>
  <conditionalFormatting sqref="AA21:AA22">
    <cfRule type="cellIs" dxfId="652" priority="50" operator="equal">
      <formula>"Moderado"</formula>
    </cfRule>
  </conditionalFormatting>
  <conditionalFormatting sqref="AA21:AA22">
    <cfRule type="cellIs" dxfId="651" priority="51" operator="equal">
      <formula>"Menor"</formula>
    </cfRule>
  </conditionalFormatting>
  <conditionalFormatting sqref="AA21:AA22">
    <cfRule type="cellIs" dxfId="650" priority="52" operator="equal">
      <formula>"Leve"</formula>
    </cfRule>
  </conditionalFormatting>
  <conditionalFormatting sqref="AC21:AC22">
    <cfRule type="cellIs" dxfId="649" priority="53" operator="equal">
      <formula>"Extremo"</formula>
    </cfRule>
  </conditionalFormatting>
  <conditionalFormatting sqref="AC21:AC22">
    <cfRule type="cellIs" dxfId="648" priority="54" operator="equal">
      <formula>"Alto"</formula>
    </cfRule>
  </conditionalFormatting>
  <conditionalFormatting sqref="AC21:AC22">
    <cfRule type="cellIs" dxfId="647" priority="55" operator="equal">
      <formula>"Moderado"</formula>
    </cfRule>
  </conditionalFormatting>
  <conditionalFormatting sqref="AC21:AC22">
    <cfRule type="cellIs" dxfId="646" priority="56" operator="equal">
      <formula>"Bajo"</formula>
    </cfRule>
  </conditionalFormatting>
  <conditionalFormatting sqref="Y23:Y24">
    <cfRule type="cellIs" dxfId="645" priority="57" operator="equal">
      <formula>"Muy Alta"</formula>
    </cfRule>
  </conditionalFormatting>
  <conditionalFormatting sqref="Y23:Y24">
    <cfRule type="cellIs" dxfId="644" priority="58" operator="equal">
      <formula>"Alta"</formula>
    </cfRule>
  </conditionalFormatting>
  <conditionalFormatting sqref="Y23:Y24">
    <cfRule type="cellIs" dxfId="643" priority="59" operator="equal">
      <formula>"Media"</formula>
    </cfRule>
  </conditionalFormatting>
  <conditionalFormatting sqref="Y23:Y24">
    <cfRule type="cellIs" dxfId="642" priority="60" operator="equal">
      <formula>"Baja"</formula>
    </cfRule>
  </conditionalFormatting>
  <conditionalFormatting sqref="Y23:Y24">
    <cfRule type="cellIs" dxfId="641" priority="61" operator="equal">
      <formula>"Muy Baja"</formula>
    </cfRule>
  </conditionalFormatting>
  <conditionalFormatting sqref="AA23:AA24">
    <cfRule type="cellIs" dxfId="640" priority="62" operator="equal">
      <formula>"Catastrófico"</formula>
    </cfRule>
  </conditionalFormatting>
  <conditionalFormatting sqref="AA23:AA24">
    <cfRule type="cellIs" dxfId="639" priority="63" operator="equal">
      <formula>"Mayor"</formula>
    </cfRule>
  </conditionalFormatting>
  <conditionalFormatting sqref="AA23:AA24">
    <cfRule type="cellIs" dxfId="638" priority="64" operator="equal">
      <formula>"Moderado"</formula>
    </cfRule>
  </conditionalFormatting>
  <conditionalFormatting sqref="AA23:AA24">
    <cfRule type="cellIs" dxfId="637" priority="65" operator="equal">
      <formula>"Menor"</formula>
    </cfRule>
  </conditionalFormatting>
  <conditionalFormatting sqref="AA23:AA24">
    <cfRule type="cellIs" dxfId="636" priority="66" operator="equal">
      <formula>"Leve"</formula>
    </cfRule>
  </conditionalFormatting>
  <conditionalFormatting sqref="AC23:AC24">
    <cfRule type="cellIs" dxfId="635" priority="67" operator="equal">
      <formula>"Extremo"</formula>
    </cfRule>
  </conditionalFormatting>
  <conditionalFormatting sqref="AC23:AC24">
    <cfRule type="cellIs" dxfId="634" priority="68" operator="equal">
      <formula>"Alto"</formula>
    </cfRule>
  </conditionalFormatting>
  <conditionalFormatting sqref="AC23:AC24">
    <cfRule type="cellIs" dxfId="633" priority="69" operator="equal">
      <formula>"Moderado"</formula>
    </cfRule>
  </conditionalFormatting>
  <conditionalFormatting sqref="AC23:AC24">
    <cfRule type="cellIs" dxfId="632" priority="70" operator="equal">
      <formula>"Bajo"</formula>
    </cfRule>
  </conditionalFormatting>
  <conditionalFormatting sqref="Y25:Y26">
    <cfRule type="cellIs" dxfId="631" priority="71" operator="equal">
      <formula>"Muy Alta"</formula>
    </cfRule>
  </conditionalFormatting>
  <conditionalFormatting sqref="Y25:Y26">
    <cfRule type="cellIs" dxfId="630" priority="72" operator="equal">
      <formula>"Alta"</formula>
    </cfRule>
  </conditionalFormatting>
  <conditionalFormatting sqref="Y25:Y26">
    <cfRule type="cellIs" dxfId="629" priority="73" operator="equal">
      <formula>"Media"</formula>
    </cfRule>
  </conditionalFormatting>
  <conditionalFormatting sqref="Y25:Y26">
    <cfRule type="cellIs" dxfId="628" priority="74" operator="equal">
      <formula>"Baja"</formula>
    </cfRule>
  </conditionalFormatting>
  <conditionalFormatting sqref="Y25:Y26">
    <cfRule type="cellIs" dxfId="627" priority="75" operator="equal">
      <formula>"Muy Baja"</formula>
    </cfRule>
  </conditionalFormatting>
  <conditionalFormatting sqref="AA25:AA26">
    <cfRule type="cellIs" dxfId="626" priority="76" operator="equal">
      <formula>"Catastrófico"</formula>
    </cfRule>
  </conditionalFormatting>
  <conditionalFormatting sqref="AA25:AA26">
    <cfRule type="cellIs" dxfId="625" priority="77" operator="equal">
      <formula>"Mayor"</formula>
    </cfRule>
  </conditionalFormatting>
  <conditionalFormatting sqref="AA25:AA26">
    <cfRule type="cellIs" dxfId="624" priority="78" operator="equal">
      <formula>"Moderado"</formula>
    </cfRule>
  </conditionalFormatting>
  <conditionalFormatting sqref="AA25:AA26">
    <cfRule type="cellIs" dxfId="623" priority="79" operator="equal">
      <formula>"Menor"</formula>
    </cfRule>
  </conditionalFormatting>
  <conditionalFormatting sqref="AA25:AA26">
    <cfRule type="cellIs" dxfId="622" priority="80" operator="equal">
      <formula>"Leve"</formula>
    </cfRule>
  </conditionalFormatting>
  <conditionalFormatting sqref="AC25:AC26">
    <cfRule type="cellIs" dxfId="621" priority="81" operator="equal">
      <formula>"Extremo"</formula>
    </cfRule>
  </conditionalFormatting>
  <conditionalFormatting sqref="AC25:AC26">
    <cfRule type="cellIs" dxfId="620" priority="82" operator="equal">
      <formula>"Alto"</formula>
    </cfRule>
  </conditionalFormatting>
  <conditionalFormatting sqref="AC25:AC26">
    <cfRule type="cellIs" dxfId="619" priority="83" operator="equal">
      <formula>"Moderado"</formula>
    </cfRule>
  </conditionalFormatting>
  <conditionalFormatting sqref="AC25:AC26">
    <cfRule type="cellIs" dxfId="618" priority="84" operator="equal">
      <formula>"Bajo"</formula>
    </cfRule>
  </conditionalFormatting>
  <conditionalFormatting sqref="Y27:Y28">
    <cfRule type="cellIs" dxfId="617" priority="85" operator="equal">
      <formula>"Muy Alta"</formula>
    </cfRule>
  </conditionalFormatting>
  <conditionalFormatting sqref="Y27:Y28">
    <cfRule type="cellIs" dxfId="616" priority="86" operator="equal">
      <formula>"Alta"</formula>
    </cfRule>
  </conditionalFormatting>
  <conditionalFormatting sqref="Y27:Y28">
    <cfRule type="cellIs" dxfId="615" priority="87" operator="equal">
      <formula>"Media"</formula>
    </cfRule>
  </conditionalFormatting>
  <conditionalFormatting sqref="Y27:Y28">
    <cfRule type="cellIs" dxfId="614" priority="88" operator="equal">
      <formula>"Baja"</formula>
    </cfRule>
  </conditionalFormatting>
  <conditionalFormatting sqref="Y27:Y28">
    <cfRule type="cellIs" dxfId="613" priority="89" operator="equal">
      <formula>"Muy Baja"</formula>
    </cfRule>
  </conditionalFormatting>
  <conditionalFormatting sqref="AA27:AA28">
    <cfRule type="cellIs" dxfId="612" priority="90" operator="equal">
      <formula>"Catastrófico"</formula>
    </cfRule>
  </conditionalFormatting>
  <conditionalFormatting sqref="AA27:AA28">
    <cfRule type="cellIs" dxfId="611" priority="91" operator="equal">
      <formula>"Mayor"</formula>
    </cfRule>
  </conditionalFormatting>
  <conditionalFormatting sqref="AA27:AA28">
    <cfRule type="cellIs" dxfId="610" priority="92" operator="equal">
      <formula>"Moderado"</formula>
    </cfRule>
  </conditionalFormatting>
  <conditionalFormatting sqref="AA27:AA28">
    <cfRule type="cellIs" dxfId="609" priority="93" operator="equal">
      <formula>"Menor"</formula>
    </cfRule>
  </conditionalFormatting>
  <conditionalFormatting sqref="AA27:AA28">
    <cfRule type="cellIs" dxfId="608" priority="94" operator="equal">
      <formula>"Leve"</formula>
    </cfRule>
  </conditionalFormatting>
  <conditionalFormatting sqref="AC27:AC28">
    <cfRule type="cellIs" dxfId="607" priority="95" operator="equal">
      <formula>"Extremo"</formula>
    </cfRule>
  </conditionalFormatting>
  <conditionalFormatting sqref="AC27:AC28">
    <cfRule type="cellIs" dxfId="606" priority="96" operator="equal">
      <formula>"Alto"</formula>
    </cfRule>
  </conditionalFormatting>
  <conditionalFormatting sqref="AC27:AC28">
    <cfRule type="cellIs" dxfId="605" priority="97" operator="equal">
      <formula>"Moderado"</formula>
    </cfRule>
  </conditionalFormatting>
  <conditionalFormatting sqref="AC27:AC28">
    <cfRule type="cellIs" dxfId="604" priority="98" operator="equal">
      <formula>"Bajo"</formula>
    </cfRule>
  </conditionalFormatting>
  <conditionalFormatting sqref="Y29:Y30">
    <cfRule type="cellIs" dxfId="603" priority="99" operator="equal">
      <formula>"Muy Alta"</formula>
    </cfRule>
  </conditionalFormatting>
  <conditionalFormatting sqref="Y29:Y30">
    <cfRule type="cellIs" dxfId="602" priority="100" operator="equal">
      <formula>"Alta"</formula>
    </cfRule>
  </conditionalFormatting>
  <conditionalFormatting sqref="Y29:Y30">
    <cfRule type="cellIs" dxfId="601" priority="101" operator="equal">
      <formula>"Media"</formula>
    </cfRule>
  </conditionalFormatting>
  <conditionalFormatting sqref="Y29:Y30">
    <cfRule type="cellIs" dxfId="600" priority="102" operator="equal">
      <formula>"Baja"</formula>
    </cfRule>
  </conditionalFormatting>
  <conditionalFormatting sqref="Y29:Y30">
    <cfRule type="cellIs" dxfId="599" priority="103" operator="equal">
      <formula>"Muy Baja"</formula>
    </cfRule>
  </conditionalFormatting>
  <conditionalFormatting sqref="AA29:AA30">
    <cfRule type="cellIs" dxfId="598" priority="104" operator="equal">
      <formula>"Catastrófico"</formula>
    </cfRule>
  </conditionalFormatting>
  <conditionalFormatting sqref="AA29:AA30">
    <cfRule type="cellIs" dxfId="597" priority="105" operator="equal">
      <formula>"Mayor"</formula>
    </cfRule>
  </conditionalFormatting>
  <conditionalFormatting sqref="AA29:AA30">
    <cfRule type="cellIs" dxfId="596" priority="106" operator="equal">
      <formula>"Moderado"</formula>
    </cfRule>
  </conditionalFormatting>
  <conditionalFormatting sqref="AA29:AA30">
    <cfRule type="cellIs" dxfId="595" priority="107" operator="equal">
      <formula>"Menor"</formula>
    </cfRule>
  </conditionalFormatting>
  <conditionalFormatting sqref="AA29:AA30">
    <cfRule type="cellIs" dxfId="594" priority="108" operator="equal">
      <formula>"Leve"</formula>
    </cfRule>
  </conditionalFormatting>
  <conditionalFormatting sqref="AC29:AC30">
    <cfRule type="cellIs" dxfId="593" priority="109" operator="equal">
      <formula>"Extremo"</formula>
    </cfRule>
  </conditionalFormatting>
  <conditionalFormatting sqref="AC29:AC30">
    <cfRule type="cellIs" dxfId="592" priority="110" operator="equal">
      <formula>"Alto"</formula>
    </cfRule>
  </conditionalFormatting>
  <conditionalFormatting sqref="AC29:AC30">
    <cfRule type="cellIs" dxfId="591" priority="111" operator="equal">
      <formula>"Moderado"</formula>
    </cfRule>
  </conditionalFormatting>
  <conditionalFormatting sqref="AC29:AC30">
    <cfRule type="cellIs" dxfId="590" priority="112" operator="equal">
      <formula>"Bajo"</formula>
    </cfRule>
  </conditionalFormatting>
  <conditionalFormatting sqref="K17:K30">
    <cfRule type="containsText" dxfId="589" priority="113" operator="containsText" text="❌">
      <formula>NOT(ISERROR(SEARCH(("❌"),(K17))))</formula>
    </cfRule>
  </conditionalFormatting>
  <conditionalFormatting sqref="C17">
    <cfRule type="cellIs" dxfId="588" priority="114" operator="equal">
      <formula>"Muy Alta"</formula>
    </cfRule>
  </conditionalFormatting>
  <conditionalFormatting sqref="C17">
    <cfRule type="cellIs" dxfId="587" priority="115" operator="equal">
      <formula>"Alta"</formula>
    </cfRule>
  </conditionalFormatting>
  <conditionalFormatting sqref="C17">
    <cfRule type="cellIs" dxfId="586" priority="116" operator="equal">
      <formula>"Media"</formula>
    </cfRule>
  </conditionalFormatting>
  <conditionalFormatting sqref="C17">
    <cfRule type="cellIs" dxfId="585" priority="117" operator="equal">
      <formula>"Baja"</formula>
    </cfRule>
  </conditionalFormatting>
  <conditionalFormatting sqref="C17">
    <cfRule type="cellIs" dxfId="584" priority="118" operator="equal">
      <formula>"Muy Baja"</formula>
    </cfRule>
  </conditionalFormatting>
  <conditionalFormatting sqref="B17">
    <cfRule type="cellIs" dxfId="583" priority="119" operator="equal">
      <formula>"Muy Alta"</formula>
    </cfRule>
  </conditionalFormatting>
  <conditionalFormatting sqref="B17">
    <cfRule type="cellIs" dxfId="582" priority="120" operator="equal">
      <formula>"Alta"</formula>
    </cfRule>
  </conditionalFormatting>
  <conditionalFormatting sqref="B17">
    <cfRule type="cellIs" dxfId="581" priority="121" operator="equal">
      <formula>"Media"</formula>
    </cfRule>
  </conditionalFormatting>
  <conditionalFormatting sqref="B17">
    <cfRule type="cellIs" dxfId="580" priority="122" operator="equal">
      <formula>"Baja"</formula>
    </cfRule>
  </conditionalFormatting>
  <conditionalFormatting sqref="B17">
    <cfRule type="cellIs" dxfId="579" priority="123" operator="equal">
      <formula>"Muy Baja"</formula>
    </cfRule>
  </conditionalFormatting>
  <dataValidations count="7">
    <dataValidation type="list" allowBlank="1" showErrorMessage="1" sqref="U17:U30" xr:uid="{00000000-0002-0000-0300-000000000000}">
      <formula1>$G$107:$G$108</formula1>
    </dataValidation>
    <dataValidation type="list" allowBlank="1" showErrorMessage="1" sqref="V17:V30" xr:uid="{00000000-0002-0000-0300-000001000000}">
      <formula1>$H$107:$H$108</formula1>
    </dataValidation>
    <dataValidation type="list" allowBlank="1" showErrorMessage="1" sqref="W17:W30" xr:uid="{00000000-0002-0000-0300-000002000000}">
      <formula1>$G$112:$G$113</formula1>
    </dataValidation>
    <dataValidation type="list" allowBlank="1" showErrorMessage="1" sqref="F19 F21 F23 F25 F27:F29" xr:uid="{00000000-0002-0000-0300-000003000000}">
      <formula1>$E$102:$E$108</formula1>
    </dataValidation>
    <dataValidation type="list" allowBlank="1" showErrorMessage="1" sqref="S17:S30" xr:uid="{00000000-0002-0000-0300-000004000000}">
      <formula1>$H$102:$H$103</formula1>
    </dataValidation>
    <dataValidation type="list" allowBlank="1" showErrorMessage="1" sqref="R17:R30" xr:uid="{00000000-0002-0000-0300-000005000000}">
      <formula1>$G$102:$G$104</formula1>
    </dataValidation>
    <dataValidation type="list" allowBlank="1" showErrorMessage="1" sqref="AD17:AD30" xr:uid="{00000000-0002-0000-0300-000006000000}">
      <formula1>$H$112:$H$116</formula1>
    </dataValidation>
  </dataValidations>
  <pageMargins left="0.7" right="0.7" top="0.75" bottom="0.75" header="0" footer="0"/>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BD1000"/>
  <sheetViews>
    <sheetView workbookViewId="0"/>
  </sheetViews>
  <sheetFormatPr baseColWidth="10" defaultColWidth="12.625" defaultRowHeight="15" customHeight="1" x14ac:dyDescent="0.2"/>
  <cols>
    <col min="1" max="1" width="3.5" customWidth="1"/>
    <col min="2" max="2" width="12.375" customWidth="1"/>
    <col min="3" max="3" width="11.5" customWidth="1"/>
    <col min="4" max="4" width="14.125" customWidth="1"/>
    <col min="5" max="5" width="28.375" customWidth="1"/>
    <col min="6" max="6" width="16.625" customWidth="1"/>
    <col min="7" max="7" width="15.625" customWidth="1"/>
    <col min="8" max="8" width="14.5" customWidth="1"/>
    <col min="9" max="9" width="5.5" customWidth="1"/>
    <col min="10" max="10" width="23.875" customWidth="1"/>
    <col min="11" max="11" width="26.75" hidden="1" customWidth="1"/>
    <col min="12" max="12" width="15.375" customWidth="1"/>
    <col min="13" max="13" width="5.5" customWidth="1"/>
    <col min="14" max="14" width="14" customWidth="1"/>
    <col min="15" max="15" width="5.125" customWidth="1"/>
    <col min="16" max="16" width="27.125" customWidth="1"/>
    <col min="17" max="17" width="13.25" customWidth="1"/>
    <col min="18" max="18" width="6" customWidth="1"/>
    <col min="19" max="19" width="4.375" customWidth="1"/>
    <col min="20" max="20" width="4.875" customWidth="1"/>
    <col min="21" max="21" width="6.25" customWidth="1"/>
    <col min="22" max="22" width="5.875" customWidth="1"/>
    <col min="23" max="23" width="6.625" customWidth="1"/>
    <col min="24" max="24" width="33.5" hidden="1" customWidth="1"/>
    <col min="25" max="25" width="7.625" customWidth="1"/>
    <col min="26" max="26" width="9.125" customWidth="1"/>
    <col min="27" max="27" width="8.125" customWidth="1"/>
    <col min="28" max="28" width="8" customWidth="1"/>
    <col min="29" max="29" width="7.375" customWidth="1"/>
    <col min="30" max="30" width="6.375" customWidth="1"/>
    <col min="31" max="31" width="20.125" customWidth="1"/>
    <col min="32" max="32" width="16.5" customWidth="1"/>
    <col min="33" max="33" width="14.75" customWidth="1"/>
    <col min="34" max="34" width="13" customWidth="1"/>
    <col min="35" max="35" width="16.25" customWidth="1"/>
    <col min="36" max="36" width="18.375" customWidth="1"/>
    <col min="37" max="56" width="10" customWidth="1"/>
  </cols>
  <sheetData>
    <row r="1" spans="1:56" ht="16.5" customHeight="1" x14ac:dyDescent="0.3">
      <c r="A1" s="474" t="s">
        <v>184</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6"/>
      <c r="AK1" s="48"/>
      <c r="AL1" s="48"/>
      <c r="AM1" s="48"/>
      <c r="AN1" s="48"/>
      <c r="AO1" s="48"/>
      <c r="AP1" s="48"/>
      <c r="AQ1" s="48"/>
      <c r="AR1" s="48"/>
      <c r="AS1" s="48"/>
      <c r="AT1" s="48"/>
      <c r="AU1" s="48"/>
      <c r="AV1" s="48"/>
      <c r="AW1" s="48"/>
      <c r="AX1" s="48"/>
      <c r="AY1" s="48"/>
      <c r="AZ1" s="48"/>
      <c r="BA1" s="48"/>
      <c r="BB1" s="48"/>
      <c r="BC1" s="48"/>
      <c r="BD1" s="48"/>
    </row>
    <row r="2" spans="1:56" ht="24" customHeight="1" x14ac:dyDescent="0.3">
      <c r="A2" s="477"/>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9"/>
      <c r="AK2" s="48"/>
      <c r="AL2" s="48"/>
      <c r="AM2" s="48"/>
      <c r="AN2" s="48"/>
      <c r="AO2" s="48"/>
      <c r="AP2" s="48"/>
      <c r="AQ2" s="48"/>
      <c r="AR2" s="48"/>
      <c r="AS2" s="48"/>
      <c r="AT2" s="48"/>
      <c r="AU2" s="48"/>
      <c r="AV2" s="48"/>
      <c r="AW2" s="48"/>
      <c r="AX2" s="48"/>
      <c r="AY2" s="48"/>
      <c r="AZ2" s="48"/>
      <c r="BA2" s="48"/>
      <c r="BB2" s="48"/>
      <c r="BC2" s="48"/>
      <c r="BD2" s="48"/>
    </row>
    <row r="3" spans="1:56" ht="16.5" customHeight="1" x14ac:dyDescent="0.3">
      <c r="A3" s="78"/>
      <c r="B3" s="79"/>
      <c r="C3" s="78"/>
      <c r="D3" s="78"/>
      <c r="E3" s="48"/>
      <c r="F3" s="80"/>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row>
    <row r="4" spans="1:56" ht="26.25" customHeight="1" x14ac:dyDescent="0.3">
      <c r="A4" s="480" t="s">
        <v>112</v>
      </c>
      <c r="B4" s="481"/>
      <c r="C4" s="482"/>
      <c r="D4" s="483"/>
      <c r="E4" s="483"/>
      <c r="F4" s="483"/>
      <c r="G4" s="483"/>
      <c r="H4" s="483"/>
      <c r="I4" s="483"/>
      <c r="J4" s="483"/>
      <c r="K4" s="483"/>
      <c r="L4" s="483"/>
      <c r="M4" s="483"/>
      <c r="N4" s="481"/>
      <c r="O4" s="484"/>
      <c r="P4" s="445"/>
      <c r="Q4" s="446"/>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row>
    <row r="5" spans="1:56" ht="30" customHeight="1" x14ac:dyDescent="0.3">
      <c r="A5" s="480" t="s">
        <v>113</v>
      </c>
      <c r="B5" s="481"/>
      <c r="C5" s="482"/>
      <c r="D5" s="483"/>
      <c r="E5" s="483"/>
      <c r="F5" s="483"/>
      <c r="G5" s="483"/>
      <c r="H5" s="483"/>
      <c r="I5" s="483"/>
      <c r="J5" s="483"/>
      <c r="K5" s="483"/>
      <c r="L5" s="483"/>
      <c r="M5" s="483"/>
      <c r="N5" s="481"/>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row>
    <row r="6" spans="1:56" ht="49.5" customHeight="1" x14ac:dyDescent="0.3">
      <c r="A6" s="480" t="s">
        <v>185</v>
      </c>
      <c r="B6" s="481"/>
      <c r="C6" s="485"/>
      <c r="D6" s="483"/>
      <c r="E6" s="483"/>
      <c r="F6" s="483"/>
      <c r="G6" s="483"/>
      <c r="H6" s="483"/>
      <c r="I6" s="483"/>
      <c r="J6" s="483"/>
      <c r="K6" s="483"/>
      <c r="L6" s="483"/>
      <c r="M6" s="483"/>
      <c r="N6" s="481"/>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row>
    <row r="7" spans="1:56" ht="16.5" customHeight="1" x14ac:dyDescent="0.3">
      <c r="A7" s="487" t="s">
        <v>186</v>
      </c>
      <c r="B7" s="483"/>
      <c r="C7" s="483"/>
      <c r="D7" s="483"/>
      <c r="E7" s="483"/>
      <c r="F7" s="483"/>
      <c r="G7" s="481"/>
      <c r="H7" s="487" t="s">
        <v>124</v>
      </c>
      <c r="I7" s="483"/>
      <c r="J7" s="483"/>
      <c r="K7" s="483"/>
      <c r="L7" s="483"/>
      <c r="M7" s="483"/>
      <c r="N7" s="481"/>
      <c r="O7" s="487" t="s">
        <v>125</v>
      </c>
      <c r="P7" s="483"/>
      <c r="Q7" s="483"/>
      <c r="R7" s="483"/>
      <c r="S7" s="483"/>
      <c r="T7" s="483"/>
      <c r="U7" s="483"/>
      <c r="V7" s="483"/>
      <c r="W7" s="481"/>
      <c r="X7" s="487" t="s">
        <v>126</v>
      </c>
      <c r="Y7" s="483"/>
      <c r="Z7" s="483"/>
      <c r="AA7" s="483"/>
      <c r="AB7" s="483"/>
      <c r="AC7" s="483"/>
      <c r="AD7" s="481"/>
      <c r="AE7" s="487" t="s">
        <v>127</v>
      </c>
      <c r="AF7" s="483"/>
      <c r="AG7" s="483"/>
      <c r="AH7" s="483"/>
      <c r="AI7" s="483"/>
      <c r="AJ7" s="481"/>
      <c r="AK7" s="48"/>
      <c r="AL7" s="48"/>
      <c r="AM7" s="48"/>
      <c r="AN7" s="48"/>
      <c r="AO7" s="48"/>
      <c r="AP7" s="48"/>
      <c r="AQ7" s="48"/>
      <c r="AR7" s="48"/>
      <c r="AS7" s="48"/>
      <c r="AT7" s="48"/>
      <c r="AU7" s="48"/>
      <c r="AV7" s="48"/>
      <c r="AW7" s="48"/>
      <c r="AX7" s="48"/>
      <c r="AY7" s="48"/>
      <c r="AZ7" s="48"/>
      <c r="BA7" s="48"/>
      <c r="BB7" s="48"/>
      <c r="BC7" s="48"/>
      <c r="BD7" s="48"/>
    </row>
    <row r="8" spans="1:56" ht="16.5" customHeight="1" x14ac:dyDescent="0.3">
      <c r="A8" s="488" t="s">
        <v>187</v>
      </c>
      <c r="B8" s="495" t="s">
        <v>70</v>
      </c>
      <c r="C8" s="494" t="s">
        <v>72</v>
      </c>
      <c r="D8" s="494" t="s">
        <v>74</v>
      </c>
      <c r="E8" s="496" t="s">
        <v>76</v>
      </c>
      <c r="F8" s="486" t="s">
        <v>78</v>
      </c>
      <c r="G8" s="494" t="s">
        <v>188</v>
      </c>
      <c r="H8" s="494" t="s">
        <v>189</v>
      </c>
      <c r="I8" s="493" t="s">
        <v>190</v>
      </c>
      <c r="J8" s="486" t="s">
        <v>191</v>
      </c>
      <c r="K8" s="486" t="s">
        <v>132</v>
      </c>
      <c r="L8" s="491" t="s">
        <v>192</v>
      </c>
      <c r="M8" s="493" t="s">
        <v>190</v>
      </c>
      <c r="N8" s="494" t="s">
        <v>84</v>
      </c>
      <c r="O8" s="490" t="s">
        <v>193</v>
      </c>
      <c r="P8" s="486" t="s">
        <v>86</v>
      </c>
      <c r="Q8" s="486" t="s">
        <v>88</v>
      </c>
      <c r="R8" s="489" t="s">
        <v>137</v>
      </c>
      <c r="S8" s="483"/>
      <c r="T8" s="483"/>
      <c r="U8" s="483"/>
      <c r="V8" s="483"/>
      <c r="W8" s="481"/>
      <c r="X8" s="490" t="s">
        <v>194</v>
      </c>
      <c r="Y8" s="490" t="s">
        <v>195</v>
      </c>
      <c r="Z8" s="490" t="s">
        <v>190</v>
      </c>
      <c r="AA8" s="490" t="s">
        <v>196</v>
      </c>
      <c r="AB8" s="490" t="s">
        <v>190</v>
      </c>
      <c r="AC8" s="490" t="s">
        <v>197</v>
      </c>
      <c r="AD8" s="490" t="s">
        <v>105</v>
      </c>
      <c r="AE8" s="486" t="s">
        <v>127</v>
      </c>
      <c r="AF8" s="486" t="s">
        <v>145</v>
      </c>
      <c r="AG8" s="486" t="s">
        <v>198</v>
      </c>
      <c r="AH8" s="486" t="s">
        <v>148</v>
      </c>
      <c r="AI8" s="486" t="s">
        <v>149</v>
      </c>
      <c r="AJ8" s="486" t="s">
        <v>109</v>
      </c>
      <c r="AK8" s="48"/>
      <c r="AL8" s="48"/>
      <c r="AM8" s="48"/>
      <c r="AN8" s="48"/>
      <c r="AO8" s="48"/>
      <c r="AP8" s="48"/>
      <c r="AQ8" s="48"/>
      <c r="AR8" s="48"/>
      <c r="AS8" s="48"/>
      <c r="AT8" s="48"/>
      <c r="AU8" s="48"/>
      <c r="AV8" s="48"/>
      <c r="AW8" s="48"/>
      <c r="AX8" s="48"/>
      <c r="AY8" s="48"/>
      <c r="AZ8" s="48"/>
      <c r="BA8" s="48"/>
      <c r="BB8" s="48"/>
      <c r="BC8" s="48"/>
      <c r="BD8" s="48"/>
    </row>
    <row r="9" spans="1:56" ht="94.5" customHeight="1" x14ac:dyDescent="0.2">
      <c r="A9" s="469"/>
      <c r="B9" s="469"/>
      <c r="C9" s="469"/>
      <c r="D9" s="469"/>
      <c r="E9" s="469"/>
      <c r="F9" s="469"/>
      <c r="G9" s="469"/>
      <c r="H9" s="469"/>
      <c r="I9" s="492"/>
      <c r="J9" s="469"/>
      <c r="K9" s="469"/>
      <c r="L9" s="492"/>
      <c r="M9" s="492"/>
      <c r="N9" s="469"/>
      <c r="O9" s="469"/>
      <c r="P9" s="469"/>
      <c r="Q9" s="469"/>
      <c r="R9" s="81" t="s">
        <v>120</v>
      </c>
      <c r="S9" s="81" t="s">
        <v>199</v>
      </c>
      <c r="T9" s="81" t="s">
        <v>200</v>
      </c>
      <c r="U9" s="81" t="s">
        <v>173</v>
      </c>
      <c r="V9" s="81" t="s">
        <v>201</v>
      </c>
      <c r="W9" s="81" t="s">
        <v>202</v>
      </c>
      <c r="X9" s="469"/>
      <c r="Y9" s="469"/>
      <c r="Z9" s="469"/>
      <c r="AA9" s="469"/>
      <c r="AB9" s="469"/>
      <c r="AC9" s="469"/>
      <c r="AD9" s="469"/>
      <c r="AE9" s="469"/>
      <c r="AF9" s="469"/>
      <c r="AG9" s="469"/>
      <c r="AH9" s="469"/>
      <c r="AI9" s="469"/>
      <c r="AJ9" s="469"/>
      <c r="AK9" s="82"/>
      <c r="AL9" s="82"/>
      <c r="AM9" s="82"/>
      <c r="AN9" s="82"/>
      <c r="AO9" s="82"/>
      <c r="AP9" s="82"/>
      <c r="AQ9" s="82"/>
      <c r="AR9" s="82"/>
      <c r="AS9" s="82"/>
      <c r="AT9" s="82"/>
      <c r="AU9" s="82"/>
      <c r="AV9" s="82"/>
      <c r="AW9" s="82"/>
      <c r="AX9" s="82"/>
      <c r="AY9" s="82"/>
      <c r="AZ9" s="82"/>
      <c r="BA9" s="82"/>
      <c r="BB9" s="82"/>
      <c r="BC9" s="82"/>
      <c r="BD9" s="82"/>
    </row>
    <row r="10" spans="1:56" ht="167.25" customHeight="1" x14ac:dyDescent="0.2">
      <c r="A10" s="472">
        <v>1</v>
      </c>
      <c r="B10" s="473" t="s">
        <v>203</v>
      </c>
      <c r="C10" s="473"/>
      <c r="D10" s="473"/>
      <c r="E10" s="473"/>
      <c r="F10" s="473" t="s">
        <v>204</v>
      </c>
      <c r="G10" s="472">
        <v>2</v>
      </c>
      <c r="H10" s="467" t="str">
        <f>IF(G10&lt;=0,"",IF(G10&lt;=2,"Muy Baja",IF(G10&lt;=24,"Baja",IF(G10&lt;=500,"Media",IF(G10&lt;=5000,"Alta","Muy Alta")))))</f>
        <v>Muy Baja</v>
      </c>
      <c r="I10" s="470">
        <f>IF(H10="","",IF(H10="Muy Baja",0.2,IF(H10="Baja",0.4,IF(H10="Media",0.6,IF(H10="Alta",0.8,IF(H10="Muy Alta",1,))))))</f>
        <v>0.2</v>
      </c>
      <c r="J10" s="470" t="s">
        <v>205</v>
      </c>
      <c r="K10" s="470" t="str">
        <f ca="1">IF(NOT(ISERROR(MATCH(J10,'Tabla Impacto'!$B$221:$B$223,0))),'Tabla Impacto'!$F$223&amp;"Por favor no seleccionar los criterios de impacto(Afectación Económica o presupuestal y Pérdida Reputacional)",J10)</f>
        <v xml:space="preserve">     Mayor a 500 SMLMV </v>
      </c>
      <c r="L10" s="467"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470">
        <f ca="1">IF(L10="","",IF(L10="Leve",0.2,IF(L10="Menor",0.4,IF(L10="Moderado",0.6,IF(L10="Mayor",0.8,IF(L10="Catastrófico",1,))))))</f>
        <v>1</v>
      </c>
      <c r="N10" s="471"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83">
        <v>1</v>
      </c>
      <c r="P10" s="84" t="s">
        <v>206</v>
      </c>
      <c r="Q10" s="83" t="str">
        <f t="shared" ref="Q10:Q69" si="0">IF(OR(R10="Preventivo",R10="Detectivo"),"Probabilidad",IF(R10="Correctivo","Impacto",""))</f>
        <v>Probabilidad</v>
      </c>
      <c r="R10" s="85" t="s">
        <v>156</v>
      </c>
      <c r="S10" s="85" t="s">
        <v>207</v>
      </c>
      <c r="T10" s="86" t="str">
        <f t="shared" ref="T10:T69" si="1">IF(AND(R10="Preventivo",S10="Automático"),"50%",IF(AND(R10="Preventivo",S10="Manual"),"40%",IF(AND(R10="Detectivo",S10="Automático"),"40%",IF(AND(R10="Detectivo",S10="Manual"),"30%",IF(AND(R10="Correctivo",S10="Automático"),"35%",IF(AND(R10="Correctivo",S10="Manual"),"25%",""))))))</f>
        <v>50%</v>
      </c>
      <c r="U10" s="85" t="s">
        <v>208</v>
      </c>
      <c r="V10" s="85" t="s">
        <v>178</v>
      </c>
      <c r="W10" s="85" t="s">
        <v>209</v>
      </c>
      <c r="X10" s="87">
        <f>IFERROR(IF(Q10="Probabilidad",(I10-(+I10*T10)),IF(Q10="Impacto",I10,"")),"")</f>
        <v>0.1</v>
      </c>
      <c r="Y10" s="88" t="str">
        <f t="shared" ref="Y10:Y69" si="2">IFERROR(IF(X10="","",IF(X10&lt;=0.2,"Muy Baja",IF(X10&lt;=0.4,"Baja",IF(X10&lt;=0.6,"Media",IF(X10&lt;=0.8,"Alta","Muy Alta"))))),"")</f>
        <v>Muy Baja</v>
      </c>
      <c r="Z10" s="89">
        <f t="shared" ref="Z10:Z69" si="3">+X10</f>
        <v>0.1</v>
      </c>
      <c r="AA10" s="88" t="str">
        <f t="shared" ref="AA10:AA69" ca="1" si="4">IFERROR(IF(AB10="","",IF(AB10&lt;=0.2,"Leve",IF(AB10&lt;=0.4,"Menor",IF(AB10&lt;=0.6,"Moderado",IF(AB10&lt;=0.8,"Mayor","Catastrófico"))))),"")</f>
        <v>Catastrófico</v>
      </c>
      <c r="AB10" s="89">
        <f ca="1">IFERROR(IF(Q10="Impacto",(M10-(+M10*T10)),IF(Q10="Probabilidad",M10,"")),"")</f>
        <v>1</v>
      </c>
      <c r="AC10" s="90" t="str">
        <f t="shared" ref="AC10:AC69" ca="1"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91" t="s">
        <v>183</v>
      </c>
      <c r="AE10" s="92"/>
      <c r="AF10" s="83"/>
      <c r="AG10" s="93"/>
      <c r="AH10" s="93"/>
      <c r="AI10" s="92"/>
      <c r="AJ10" s="83" t="s">
        <v>162</v>
      </c>
      <c r="AK10" s="94"/>
      <c r="AL10" s="94"/>
      <c r="AM10" s="94"/>
      <c r="AN10" s="94"/>
      <c r="AO10" s="94"/>
      <c r="AP10" s="94"/>
      <c r="AQ10" s="94"/>
      <c r="AR10" s="94"/>
      <c r="AS10" s="94"/>
      <c r="AT10" s="94"/>
      <c r="AU10" s="94"/>
      <c r="AV10" s="94"/>
      <c r="AW10" s="94"/>
      <c r="AX10" s="94"/>
      <c r="AY10" s="94"/>
      <c r="AZ10" s="94"/>
      <c r="BA10" s="94"/>
      <c r="BB10" s="94"/>
      <c r="BC10" s="94"/>
      <c r="BD10" s="94"/>
    </row>
    <row r="11" spans="1:56" ht="151.5" customHeight="1" x14ac:dyDescent="0.3">
      <c r="A11" s="468"/>
      <c r="B11" s="468"/>
      <c r="C11" s="468"/>
      <c r="D11" s="468"/>
      <c r="E11" s="468"/>
      <c r="F11" s="468"/>
      <c r="G11" s="468"/>
      <c r="H11" s="468"/>
      <c r="I11" s="468"/>
      <c r="J11" s="468"/>
      <c r="K11" s="468"/>
      <c r="L11" s="468"/>
      <c r="M11" s="468"/>
      <c r="N11" s="468"/>
      <c r="O11" s="83">
        <v>2</v>
      </c>
      <c r="P11" s="84"/>
      <c r="Q11" s="83" t="str">
        <f t="shared" si="0"/>
        <v/>
      </c>
      <c r="R11" s="85"/>
      <c r="S11" s="85"/>
      <c r="T11" s="86" t="str">
        <f t="shared" si="1"/>
        <v/>
      </c>
      <c r="U11" s="85"/>
      <c r="V11" s="85"/>
      <c r="W11" s="85"/>
      <c r="X11" s="87" t="str">
        <f>IFERROR(IF(AND(Q10="Probabilidad",Q11="Probabilidad"),(Z10-(+Z10*T11)),IF(Q11="Probabilidad",(I10-(+I10*T11)),IF(Q11="Impacto",Z10,""))),"")</f>
        <v/>
      </c>
      <c r="Y11" s="88" t="str">
        <f t="shared" si="2"/>
        <v/>
      </c>
      <c r="Z11" s="89" t="str">
        <f t="shared" si="3"/>
        <v/>
      </c>
      <c r="AA11" s="88" t="str">
        <f t="shared" si="4"/>
        <v/>
      </c>
      <c r="AB11" s="89" t="str">
        <f>IFERROR(IF(AND(Q10="Impacto",Q11="Impacto"),(AB10-(+AB10*T11)),IF(Q11="Impacto",($M$10-(+$M$10*T11)),IF(Q11="Probabilidad",AB10,""))),"")</f>
        <v/>
      </c>
      <c r="AC11" s="90" t="str">
        <f t="shared" si="5"/>
        <v/>
      </c>
      <c r="AD11" s="91"/>
      <c r="AE11" s="92"/>
      <c r="AF11" s="83"/>
      <c r="AG11" s="93"/>
      <c r="AH11" s="93"/>
      <c r="AI11" s="92"/>
      <c r="AJ11" s="83"/>
      <c r="AK11" s="48"/>
      <c r="AL11" s="48"/>
      <c r="AM11" s="48"/>
      <c r="AN11" s="48"/>
      <c r="AO11" s="48"/>
      <c r="AP11" s="48"/>
      <c r="AQ11" s="48"/>
      <c r="AR11" s="48"/>
      <c r="AS11" s="48"/>
      <c r="AT11" s="48"/>
      <c r="AU11" s="48"/>
      <c r="AV11" s="48"/>
      <c r="AW11" s="48"/>
      <c r="AX11" s="48"/>
      <c r="AY11" s="48"/>
      <c r="AZ11" s="48"/>
      <c r="BA11" s="48"/>
      <c r="BB11" s="48"/>
      <c r="BC11" s="48"/>
      <c r="BD11" s="48"/>
    </row>
    <row r="12" spans="1:56" ht="151.5" customHeight="1" x14ac:dyDescent="0.3">
      <c r="A12" s="468"/>
      <c r="B12" s="468"/>
      <c r="C12" s="468"/>
      <c r="D12" s="468"/>
      <c r="E12" s="468"/>
      <c r="F12" s="468"/>
      <c r="G12" s="468"/>
      <c r="H12" s="468"/>
      <c r="I12" s="468"/>
      <c r="J12" s="468"/>
      <c r="K12" s="468"/>
      <c r="L12" s="468"/>
      <c r="M12" s="468"/>
      <c r="N12" s="468"/>
      <c r="O12" s="83">
        <v>3</v>
      </c>
      <c r="P12" s="95"/>
      <c r="Q12" s="83" t="str">
        <f t="shared" si="0"/>
        <v/>
      </c>
      <c r="R12" s="85"/>
      <c r="S12" s="85"/>
      <c r="T12" s="86" t="str">
        <f t="shared" si="1"/>
        <v/>
      </c>
      <c r="U12" s="85"/>
      <c r="V12" s="85"/>
      <c r="W12" s="85"/>
      <c r="X12" s="87" t="str">
        <f t="shared" ref="X12:X15" si="6">IFERROR(IF(AND(Q11="Probabilidad",Q12="Probabilidad"),(Z11-(+Z11*T12)),IF(AND(Q11="Impacto",Q12="Probabilidad"),(Z10-(+Z10*T12)),IF(Q12="Impacto",Z11,""))),"")</f>
        <v/>
      </c>
      <c r="Y12" s="88" t="str">
        <f t="shared" si="2"/>
        <v/>
      </c>
      <c r="Z12" s="89" t="str">
        <f t="shared" si="3"/>
        <v/>
      </c>
      <c r="AA12" s="88" t="str">
        <f t="shared" si="4"/>
        <v/>
      </c>
      <c r="AB12" s="89" t="str">
        <f t="shared" ref="AB12:AB15" si="7">IFERROR(IF(AND(Q11="Impacto",Q12="Impacto"),(AB11-(+AB11*T12)),IF(AND(Q11="Probabilidad",Q12="Impacto"),(AB10-(+AB10*T12)),IF(Q12="Probabilidad",AB11,""))),"")</f>
        <v/>
      </c>
      <c r="AC12" s="90" t="str">
        <f t="shared" si="5"/>
        <v/>
      </c>
      <c r="AD12" s="91"/>
      <c r="AE12" s="92"/>
      <c r="AF12" s="83"/>
      <c r="AG12" s="93"/>
      <c r="AH12" s="93"/>
      <c r="AI12" s="92"/>
      <c r="AJ12" s="83"/>
      <c r="AK12" s="48"/>
      <c r="AL12" s="48"/>
      <c r="AM12" s="48"/>
      <c r="AN12" s="48"/>
      <c r="AO12" s="48"/>
      <c r="AP12" s="48"/>
      <c r="AQ12" s="48"/>
      <c r="AR12" s="48"/>
      <c r="AS12" s="48"/>
      <c r="AT12" s="48"/>
      <c r="AU12" s="48"/>
      <c r="AV12" s="48"/>
      <c r="AW12" s="48"/>
      <c r="AX12" s="48"/>
      <c r="AY12" s="48"/>
      <c r="AZ12" s="48"/>
      <c r="BA12" s="48"/>
      <c r="BB12" s="48"/>
      <c r="BC12" s="48"/>
      <c r="BD12" s="48"/>
    </row>
    <row r="13" spans="1:56" ht="151.5" customHeight="1" x14ac:dyDescent="0.3">
      <c r="A13" s="468"/>
      <c r="B13" s="468"/>
      <c r="C13" s="468"/>
      <c r="D13" s="468"/>
      <c r="E13" s="468"/>
      <c r="F13" s="468"/>
      <c r="G13" s="468"/>
      <c r="H13" s="468"/>
      <c r="I13" s="468"/>
      <c r="J13" s="468"/>
      <c r="K13" s="468"/>
      <c r="L13" s="468"/>
      <c r="M13" s="468"/>
      <c r="N13" s="468"/>
      <c r="O13" s="83">
        <v>4</v>
      </c>
      <c r="P13" s="84"/>
      <c r="Q13" s="83" t="str">
        <f t="shared" si="0"/>
        <v/>
      </c>
      <c r="R13" s="85"/>
      <c r="S13" s="85"/>
      <c r="T13" s="86" t="str">
        <f t="shared" si="1"/>
        <v/>
      </c>
      <c r="U13" s="85"/>
      <c r="V13" s="85"/>
      <c r="W13" s="85"/>
      <c r="X13" s="87" t="str">
        <f t="shared" si="6"/>
        <v/>
      </c>
      <c r="Y13" s="88" t="str">
        <f t="shared" si="2"/>
        <v/>
      </c>
      <c r="Z13" s="89" t="str">
        <f t="shared" si="3"/>
        <v/>
      </c>
      <c r="AA13" s="88" t="str">
        <f t="shared" si="4"/>
        <v/>
      </c>
      <c r="AB13" s="89" t="str">
        <f t="shared" si="7"/>
        <v/>
      </c>
      <c r="AC13" s="90" t="str">
        <f t="shared" si="5"/>
        <v/>
      </c>
      <c r="AD13" s="91"/>
      <c r="AE13" s="92"/>
      <c r="AF13" s="83"/>
      <c r="AG13" s="93"/>
      <c r="AH13" s="93"/>
      <c r="AI13" s="92"/>
      <c r="AJ13" s="83"/>
      <c r="AK13" s="48"/>
      <c r="AL13" s="48"/>
      <c r="AM13" s="48"/>
      <c r="AN13" s="48"/>
      <c r="AO13" s="48"/>
      <c r="AP13" s="48"/>
      <c r="AQ13" s="48"/>
      <c r="AR13" s="48"/>
      <c r="AS13" s="48"/>
      <c r="AT13" s="48"/>
      <c r="AU13" s="48"/>
      <c r="AV13" s="48"/>
      <c r="AW13" s="48"/>
      <c r="AX13" s="48"/>
      <c r="AY13" s="48"/>
      <c r="AZ13" s="48"/>
      <c r="BA13" s="48"/>
      <c r="BB13" s="48"/>
      <c r="BC13" s="48"/>
      <c r="BD13" s="48"/>
    </row>
    <row r="14" spans="1:56" ht="151.5" customHeight="1" x14ac:dyDescent="0.3">
      <c r="A14" s="468"/>
      <c r="B14" s="468"/>
      <c r="C14" s="468"/>
      <c r="D14" s="468"/>
      <c r="E14" s="468"/>
      <c r="F14" s="468"/>
      <c r="G14" s="468"/>
      <c r="H14" s="468"/>
      <c r="I14" s="468"/>
      <c r="J14" s="468"/>
      <c r="K14" s="468"/>
      <c r="L14" s="468"/>
      <c r="M14" s="468"/>
      <c r="N14" s="468"/>
      <c r="O14" s="83">
        <v>5</v>
      </c>
      <c r="P14" s="84"/>
      <c r="Q14" s="83" t="str">
        <f t="shared" si="0"/>
        <v/>
      </c>
      <c r="R14" s="85"/>
      <c r="S14" s="85"/>
      <c r="T14" s="86" t="str">
        <f t="shared" si="1"/>
        <v/>
      </c>
      <c r="U14" s="85"/>
      <c r="V14" s="85"/>
      <c r="W14" s="85"/>
      <c r="X14" s="87" t="str">
        <f t="shared" si="6"/>
        <v/>
      </c>
      <c r="Y14" s="88" t="str">
        <f t="shared" si="2"/>
        <v/>
      </c>
      <c r="Z14" s="89" t="str">
        <f t="shared" si="3"/>
        <v/>
      </c>
      <c r="AA14" s="88" t="str">
        <f t="shared" si="4"/>
        <v/>
      </c>
      <c r="AB14" s="89" t="str">
        <f t="shared" si="7"/>
        <v/>
      </c>
      <c r="AC14" s="90" t="str">
        <f t="shared" si="5"/>
        <v/>
      </c>
      <c r="AD14" s="91"/>
      <c r="AE14" s="92"/>
      <c r="AF14" s="83"/>
      <c r="AG14" s="93"/>
      <c r="AH14" s="93"/>
      <c r="AI14" s="92"/>
      <c r="AJ14" s="83"/>
      <c r="AK14" s="48"/>
      <c r="AL14" s="48"/>
      <c r="AM14" s="48"/>
      <c r="AN14" s="48"/>
      <c r="AO14" s="48"/>
      <c r="AP14" s="48"/>
      <c r="AQ14" s="48"/>
      <c r="AR14" s="48"/>
      <c r="AS14" s="48"/>
      <c r="AT14" s="48"/>
      <c r="AU14" s="48"/>
      <c r="AV14" s="48"/>
      <c r="AW14" s="48"/>
      <c r="AX14" s="48"/>
      <c r="AY14" s="48"/>
      <c r="AZ14" s="48"/>
      <c r="BA14" s="48"/>
      <c r="BB14" s="48"/>
      <c r="BC14" s="48"/>
      <c r="BD14" s="48"/>
    </row>
    <row r="15" spans="1:56" ht="151.5" customHeight="1" x14ac:dyDescent="0.3">
      <c r="A15" s="469"/>
      <c r="B15" s="469"/>
      <c r="C15" s="469"/>
      <c r="D15" s="469"/>
      <c r="E15" s="469"/>
      <c r="F15" s="469"/>
      <c r="G15" s="469"/>
      <c r="H15" s="469"/>
      <c r="I15" s="469"/>
      <c r="J15" s="469"/>
      <c r="K15" s="469"/>
      <c r="L15" s="469"/>
      <c r="M15" s="469"/>
      <c r="N15" s="469"/>
      <c r="O15" s="83">
        <v>6</v>
      </c>
      <c r="P15" s="84"/>
      <c r="Q15" s="83" t="str">
        <f t="shared" si="0"/>
        <v/>
      </c>
      <c r="R15" s="85"/>
      <c r="S15" s="85"/>
      <c r="T15" s="86" t="str">
        <f t="shared" si="1"/>
        <v/>
      </c>
      <c r="U15" s="85"/>
      <c r="V15" s="85"/>
      <c r="W15" s="85"/>
      <c r="X15" s="87" t="str">
        <f t="shared" si="6"/>
        <v/>
      </c>
      <c r="Y15" s="88" t="str">
        <f t="shared" si="2"/>
        <v/>
      </c>
      <c r="Z15" s="89" t="str">
        <f t="shared" si="3"/>
        <v/>
      </c>
      <c r="AA15" s="88" t="str">
        <f t="shared" si="4"/>
        <v/>
      </c>
      <c r="AB15" s="89" t="str">
        <f t="shared" si="7"/>
        <v/>
      </c>
      <c r="AC15" s="90" t="str">
        <f t="shared" si="5"/>
        <v/>
      </c>
      <c r="AD15" s="91"/>
      <c r="AE15" s="92"/>
      <c r="AF15" s="83"/>
      <c r="AG15" s="93"/>
      <c r="AH15" s="93"/>
      <c r="AI15" s="92"/>
      <c r="AJ15" s="83"/>
      <c r="AK15" s="48"/>
      <c r="AL15" s="48"/>
      <c r="AM15" s="48"/>
      <c r="AN15" s="48"/>
      <c r="AO15" s="48"/>
      <c r="AP15" s="48"/>
      <c r="AQ15" s="48"/>
      <c r="AR15" s="48"/>
      <c r="AS15" s="48"/>
      <c r="AT15" s="48"/>
      <c r="AU15" s="48"/>
      <c r="AV15" s="48"/>
      <c r="AW15" s="48"/>
      <c r="AX15" s="48"/>
      <c r="AY15" s="48"/>
      <c r="AZ15" s="48"/>
      <c r="BA15" s="48"/>
      <c r="BB15" s="48"/>
      <c r="BC15" s="48"/>
      <c r="BD15" s="48"/>
    </row>
    <row r="16" spans="1:56" ht="151.5" customHeight="1" x14ac:dyDescent="0.3">
      <c r="A16" s="472">
        <v>2</v>
      </c>
      <c r="B16" s="473"/>
      <c r="C16" s="473"/>
      <c r="D16" s="473"/>
      <c r="E16" s="473"/>
      <c r="F16" s="473"/>
      <c r="G16" s="472"/>
      <c r="H16" s="467" t="str">
        <f>IF(G16&lt;=0,"",IF(G16&lt;=2,"Muy Baja",IF(G16&lt;=24,"Baja",IF(G16&lt;=500,"Media",IF(G16&lt;=5000,"Alta","Muy Alta")))))</f>
        <v/>
      </c>
      <c r="I16" s="470" t="str">
        <f>IF(H16="","",IF(H16="Muy Baja",0.2,IF(H16="Baja",0.4,IF(H16="Media",0.6,IF(H16="Alta",0.8,IF(H16="Muy Alta",1,))))))</f>
        <v/>
      </c>
      <c r="J16" s="470"/>
      <c r="K16" s="470">
        <f ca="1">IF(NOT(ISERROR(MATCH(J16,'Tabla Impacto'!$B$221:$B$223,0))),'Tabla Impacto'!$F$223&amp;"Por favor no seleccionar los criterios de impacto(Afectación Económica o presupuestal y Pérdida Reputacional)",J16)</f>
        <v>0</v>
      </c>
      <c r="L16" s="467" t="str">
        <f ca="1">IF(OR(K16='Tabla Impacto'!$C$11,K16='Tabla Impacto'!$D$11),"Leve",IF(OR(K16='Tabla Impacto'!$C$12,K16='Tabla Impacto'!$D$12),"Menor",IF(OR(K16='Tabla Impacto'!$C$13,K16='Tabla Impacto'!$D$13),"Moderado",IF(OR(K16='Tabla Impacto'!$C$14,K16='Tabla Impacto'!$D$14),"Mayor",IF(OR(K16='Tabla Impacto'!$C$15,K16='Tabla Impacto'!$D$15),"Catastrófico","")))))</f>
        <v/>
      </c>
      <c r="M16" s="470" t="str">
        <f ca="1">IF(L16="","",IF(L16="Leve",0.2,IF(L16="Menor",0.4,IF(L16="Moderado",0.6,IF(L16="Mayor",0.8,IF(L16="Catastrófico",1,))))))</f>
        <v/>
      </c>
      <c r="N16" s="471"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83">
        <v>1</v>
      </c>
      <c r="P16" s="84"/>
      <c r="Q16" s="83" t="str">
        <f t="shared" si="0"/>
        <v/>
      </c>
      <c r="R16" s="85"/>
      <c r="S16" s="85"/>
      <c r="T16" s="86" t="str">
        <f t="shared" si="1"/>
        <v/>
      </c>
      <c r="U16" s="85"/>
      <c r="V16" s="85"/>
      <c r="W16" s="85"/>
      <c r="X16" s="87" t="str">
        <f>IFERROR(IF(Q16="Probabilidad",(I16-(+I16*T16)),IF(Q16="Impacto",I16,"")),"")</f>
        <v/>
      </c>
      <c r="Y16" s="88" t="str">
        <f t="shared" si="2"/>
        <v/>
      </c>
      <c r="Z16" s="89" t="str">
        <f t="shared" si="3"/>
        <v/>
      </c>
      <c r="AA16" s="88" t="str">
        <f t="shared" si="4"/>
        <v/>
      </c>
      <c r="AB16" s="89" t="str">
        <f>IFERROR(IF(Q16="Impacto",(M16-(+M16*T16)),IF(Q16="Probabilidad",M16,"")),"")</f>
        <v/>
      </c>
      <c r="AC16" s="90" t="str">
        <f t="shared" si="5"/>
        <v/>
      </c>
      <c r="AD16" s="91"/>
      <c r="AE16" s="92"/>
      <c r="AF16" s="83"/>
      <c r="AG16" s="93"/>
      <c r="AH16" s="93"/>
      <c r="AI16" s="92"/>
      <c r="AJ16" s="83"/>
      <c r="AK16" s="48"/>
      <c r="AL16" s="48"/>
      <c r="AM16" s="48"/>
      <c r="AN16" s="48"/>
      <c r="AO16" s="48"/>
      <c r="AP16" s="48"/>
      <c r="AQ16" s="48"/>
      <c r="AR16" s="48"/>
      <c r="AS16" s="48"/>
      <c r="AT16" s="48"/>
      <c r="AU16" s="48"/>
      <c r="AV16" s="48"/>
      <c r="AW16" s="48"/>
      <c r="AX16" s="48"/>
      <c r="AY16" s="48"/>
      <c r="AZ16" s="48"/>
      <c r="BA16" s="48"/>
      <c r="BB16" s="48"/>
      <c r="BC16" s="48"/>
      <c r="BD16" s="48"/>
    </row>
    <row r="17" spans="1:56" ht="151.5" customHeight="1" x14ac:dyDescent="0.3">
      <c r="A17" s="468"/>
      <c r="B17" s="468"/>
      <c r="C17" s="468"/>
      <c r="D17" s="468"/>
      <c r="E17" s="468"/>
      <c r="F17" s="468"/>
      <c r="G17" s="468"/>
      <c r="H17" s="468"/>
      <c r="I17" s="468"/>
      <c r="J17" s="468"/>
      <c r="K17" s="468"/>
      <c r="L17" s="468"/>
      <c r="M17" s="468"/>
      <c r="N17" s="468"/>
      <c r="O17" s="83">
        <v>2</v>
      </c>
      <c r="P17" s="84"/>
      <c r="Q17" s="83" t="str">
        <f t="shared" si="0"/>
        <v/>
      </c>
      <c r="R17" s="85"/>
      <c r="S17" s="85"/>
      <c r="T17" s="86" t="str">
        <f t="shared" si="1"/>
        <v/>
      </c>
      <c r="U17" s="85"/>
      <c r="V17" s="85"/>
      <c r="W17" s="85"/>
      <c r="X17" s="87" t="str">
        <f>IFERROR(IF(AND(Q16="Probabilidad",Q17="Probabilidad"),(Z16-(+Z16*T17)),IF(Q17="Probabilidad",(I16-(+I16*T17)),IF(Q17="Impacto",Z16,""))),"")</f>
        <v/>
      </c>
      <c r="Y17" s="88" t="str">
        <f t="shared" si="2"/>
        <v/>
      </c>
      <c r="Z17" s="89" t="str">
        <f t="shared" si="3"/>
        <v/>
      </c>
      <c r="AA17" s="88" t="str">
        <f t="shared" si="4"/>
        <v/>
      </c>
      <c r="AB17" s="89" t="str">
        <f>IFERROR(IF(AND(Q16="Impacto",Q17="Impacto"),(AB10-(+AB10*T17)),IF(Q17="Impacto",($M$16-(+$M$16*T17)),IF(Q17="Probabilidad",AB10,""))),"")</f>
        <v/>
      </c>
      <c r="AC17" s="90" t="str">
        <f t="shared" si="5"/>
        <v/>
      </c>
      <c r="AD17" s="91"/>
      <c r="AE17" s="92"/>
      <c r="AF17" s="83"/>
      <c r="AG17" s="93"/>
      <c r="AH17" s="93"/>
      <c r="AI17" s="92"/>
      <c r="AJ17" s="83"/>
      <c r="AK17" s="48"/>
      <c r="AL17" s="48"/>
      <c r="AM17" s="48"/>
      <c r="AN17" s="48"/>
      <c r="AO17" s="48"/>
      <c r="AP17" s="48"/>
      <c r="AQ17" s="48"/>
      <c r="AR17" s="48"/>
      <c r="AS17" s="48"/>
      <c r="AT17" s="48"/>
      <c r="AU17" s="48"/>
      <c r="AV17" s="48"/>
      <c r="AW17" s="48"/>
      <c r="AX17" s="48"/>
      <c r="AY17" s="48"/>
      <c r="AZ17" s="48"/>
      <c r="BA17" s="48"/>
      <c r="BB17" s="48"/>
      <c r="BC17" s="48"/>
      <c r="BD17" s="48"/>
    </row>
    <row r="18" spans="1:56" ht="151.5" customHeight="1" x14ac:dyDescent="0.3">
      <c r="A18" s="468"/>
      <c r="B18" s="468"/>
      <c r="C18" s="468"/>
      <c r="D18" s="468"/>
      <c r="E18" s="468"/>
      <c r="F18" s="468"/>
      <c r="G18" s="468"/>
      <c r="H18" s="468"/>
      <c r="I18" s="468"/>
      <c r="J18" s="468"/>
      <c r="K18" s="468"/>
      <c r="L18" s="468"/>
      <c r="M18" s="468"/>
      <c r="N18" s="468"/>
      <c r="O18" s="83">
        <v>3</v>
      </c>
      <c r="P18" s="95"/>
      <c r="Q18" s="83" t="str">
        <f t="shared" si="0"/>
        <v/>
      </c>
      <c r="R18" s="85"/>
      <c r="S18" s="85"/>
      <c r="T18" s="86" t="str">
        <f t="shared" si="1"/>
        <v/>
      </c>
      <c r="U18" s="85"/>
      <c r="V18" s="85"/>
      <c r="W18" s="85"/>
      <c r="X18" s="87" t="str">
        <f t="shared" ref="X18:X21" si="8">IFERROR(IF(AND(Q17="Probabilidad",Q18="Probabilidad"),(Z17-(+Z17*T18)),IF(AND(Q17="Impacto",Q18="Probabilidad"),(Z16-(+Z16*T18)),IF(Q18="Impacto",Z17,""))),"")</f>
        <v/>
      </c>
      <c r="Y18" s="88" t="str">
        <f t="shared" si="2"/>
        <v/>
      </c>
      <c r="Z18" s="89" t="str">
        <f t="shared" si="3"/>
        <v/>
      </c>
      <c r="AA18" s="88" t="str">
        <f t="shared" si="4"/>
        <v/>
      </c>
      <c r="AB18" s="89" t="str">
        <f t="shared" ref="AB18:AB21" si="9">IFERROR(IF(AND(Q17="Impacto",Q18="Impacto"),(AB17-(+AB17*T18)),IF(AND(Q17="Probabilidad",Q18="Impacto"),(AB16-(+AB16*T18)),IF(Q18="Probabilidad",AB17,""))),"")</f>
        <v/>
      </c>
      <c r="AC18" s="90" t="str">
        <f t="shared" si="5"/>
        <v/>
      </c>
      <c r="AD18" s="91"/>
      <c r="AE18" s="92"/>
      <c r="AF18" s="83"/>
      <c r="AG18" s="93"/>
      <c r="AH18" s="93"/>
      <c r="AI18" s="92"/>
      <c r="AJ18" s="83"/>
      <c r="AK18" s="48"/>
      <c r="AL18" s="48"/>
      <c r="AM18" s="48"/>
      <c r="AN18" s="48"/>
      <c r="AO18" s="48"/>
      <c r="AP18" s="48"/>
      <c r="AQ18" s="48"/>
      <c r="AR18" s="48"/>
      <c r="AS18" s="48"/>
      <c r="AT18" s="48"/>
      <c r="AU18" s="48"/>
      <c r="AV18" s="48"/>
      <c r="AW18" s="48"/>
      <c r="AX18" s="48"/>
      <c r="AY18" s="48"/>
      <c r="AZ18" s="48"/>
      <c r="BA18" s="48"/>
      <c r="BB18" s="48"/>
      <c r="BC18" s="48"/>
      <c r="BD18" s="48"/>
    </row>
    <row r="19" spans="1:56" ht="151.5" customHeight="1" x14ac:dyDescent="0.3">
      <c r="A19" s="468"/>
      <c r="B19" s="468"/>
      <c r="C19" s="468"/>
      <c r="D19" s="468"/>
      <c r="E19" s="468"/>
      <c r="F19" s="468"/>
      <c r="G19" s="468"/>
      <c r="H19" s="468"/>
      <c r="I19" s="468"/>
      <c r="J19" s="468"/>
      <c r="K19" s="468"/>
      <c r="L19" s="468"/>
      <c r="M19" s="468"/>
      <c r="N19" s="468"/>
      <c r="O19" s="83">
        <v>4</v>
      </c>
      <c r="P19" s="84"/>
      <c r="Q19" s="83" t="str">
        <f t="shared" si="0"/>
        <v/>
      </c>
      <c r="R19" s="85"/>
      <c r="S19" s="85"/>
      <c r="T19" s="86" t="str">
        <f t="shared" si="1"/>
        <v/>
      </c>
      <c r="U19" s="85"/>
      <c r="V19" s="85"/>
      <c r="W19" s="85"/>
      <c r="X19" s="87" t="str">
        <f t="shared" si="8"/>
        <v/>
      </c>
      <c r="Y19" s="88" t="str">
        <f t="shared" si="2"/>
        <v/>
      </c>
      <c r="Z19" s="89" t="str">
        <f t="shared" si="3"/>
        <v/>
      </c>
      <c r="AA19" s="88" t="str">
        <f t="shared" si="4"/>
        <v/>
      </c>
      <c r="AB19" s="89" t="str">
        <f t="shared" si="9"/>
        <v/>
      </c>
      <c r="AC19" s="90" t="str">
        <f t="shared" si="5"/>
        <v/>
      </c>
      <c r="AD19" s="91"/>
      <c r="AE19" s="92"/>
      <c r="AF19" s="83"/>
      <c r="AG19" s="93"/>
      <c r="AH19" s="93"/>
      <c r="AI19" s="92"/>
      <c r="AJ19" s="83"/>
      <c r="AK19" s="48"/>
      <c r="AL19" s="48"/>
      <c r="AM19" s="48"/>
      <c r="AN19" s="48"/>
      <c r="AO19" s="48"/>
      <c r="AP19" s="48"/>
      <c r="AQ19" s="48"/>
      <c r="AR19" s="48"/>
      <c r="AS19" s="48"/>
      <c r="AT19" s="48"/>
      <c r="AU19" s="48"/>
      <c r="AV19" s="48"/>
      <c r="AW19" s="48"/>
      <c r="AX19" s="48"/>
      <c r="AY19" s="48"/>
      <c r="AZ19" s="48"/>
      <c r="BA19" s="48"/>
      <c r="BB19" s="48"/>
      <c r="BC19" s="48"/>
      <c r="BD19" s="48"/>
    </row>
    <row r="20" spans="1:56" ht="151.5" customHeight="1" x14ac:dyDescent="0.3">
      <c r="A20" s="468"/>
      <c r="B20" s="468"/>
      <c r="C20" s="468"/>
      <c r="D20" s="468"/>
      <c r="E20" s="468"/>
      <c r="F20" s="468"/>
      <c r="G20" s="468"/>
      <c r="H20" s="468"/>
      <c r="I20" s="468"/>
      <c r="J20" s="468"/>
      <c r="K20" s="468"/>
      <c r="L20" s="468"/>
      <c r="M20" s="468"/>
      <c r="N20" s="468"/>
      <c r="O20" s="83">
        <v>5</v>
      </c>
      <c r="P20" s="84"/>
      <c r="Q20" s="83" t="str">
        <f t="shared" si="0"/>
        <v/>
      </c>
      <c r="R20" s="85"/>
      <c r="S20" s="85"/>
      <c r="T20" s="86" t="str">
        <f t="shared" si="1"/>
        <v/>
      </c>
      <c r="U20" s="85"/>
      <c r="V20" s="85"/>
      <c r="W20" s="85"/>
      <c r="X20" s="87" t="str">
        <f t="shared" si="8"/>
        <v/>
      </c>
      <c r="Y20" s="88" t="str">
        <f t="shared" si="2"/>
        <v/>
      </c>
      <c r="Z20" s="89" t="str">
        <f t="shared" si="3"/>
        <v/>
      </c>
      <c r="AA20" s="88" t="str">
        <f t="shared" si="4"/>
        <v/>
      </c>
      <c r="AB20" s="89" t="str">
        <f t="shared" si="9"/>
        <v/>
      </c>
      <c r="AC20" s="90" t="str">
        <f t="shared" si="5"/>
        <v/>
      </c>
      <c r="AD20" s="91"/>
      <c r="AE20" s="92"/>
      <c r="AF20" s="83"/>
      <c r="AG20" s="93"/>
      <c r="AH20" s="93"/>
      <c r="AI20" s="92"/>
      <c r="AJ20" s="83"/>
      <c r="AK20" s="48"/>
      <c r="AL20" s="48"/>
      <c r="AM20" s="48"/>
      <c r="AN20" s="48"/>
      <c r="AO20" s="48"/>
      <c r="AP20" s="48"/>
      <c r="AQ20" s="48"/>
      <c r="AR20" s="48"/>
      <c r="AS20" s="48"/>
      <c r="AT20" s="48"/>
      <c r="AU20" s="48"/>
      <c r="AV20" s="48"/>
      <c r="AW20" s="48"/>
      <c r="AX20" s="48"/>
      <c r="AY20" s="48"/>
      <c r="AZ20" s="48"/>
      <c r="BA20" s="48"/>
      <c r="BB20" s="48"/>
      <c r="BC20" s="48"/>
      <c r="BD20" s="48"/>
    </row>
    <row r="21" spans="1:56" ht="151.5" customHeight="1" x14ac:dyDescent="0.3">
      <c r="A21" s="469"/>
      <c r="B21" s="469"/>
      <c r="C21" s="469"/>
      <c r="D21" s="469"/>
      <c r="E21" s="469"/>
      <c r="F21" s="469"/>
      <c r="G21" s="469"/>
      <c r="H21" s="469"/>
      <c r="I21" s="469"/>
      <c r="J21" s="469"/>
      <c r="K21" s="469"/>
      <c r="L21" s="469"/>
      <c r="M21" s="469"/>
      <c r="N21" s="469"/>
      <c r="O21" s="83">
        <v>6</v>
      </c>
      <c r="P21" s="84"/>
      <c r="Q21" s="83" t="str">
        <f t="shared" si="0"/>
        <v/>
      </c>
      <c r="R21" s="85"/>
      <c r="S21" s="85"/>
      <c r="T21" s="86" t="str">
        <f t="shared" si="1"/>
        <v/>
      </c>
      <c r="U21" s="85"/>
      <c r="V21" s="85"/>
      <c r="W21" s="85"/>
      <c r="X21" s="87" t="str">
        <f t="shared" si="8"/>
        <v/>
      </c>
      <c r="Y21" s="88" t="str">
        <f t="shared" si="2"/>
        <v/>
      </c>
      <c r="Z21" s="89" t="str">
        <f t="shared" si="3"/>
        <v/>
      </c>
      <c r="AA21" s="88" t="str">
        <f t="shared" si="4"/>
        <v/>
      </c>
      <c r="AB21" s="89" t="str">
        <f t="shared" si="9"/>
        <v/>
      </c>
      <c r="AC21" s="90" t="str">
        <f t="shared" si="5"/>
        <v/>
      </c>
      <c r="AD21" s="91"/>
      <c r="AE21" s="92"/>
      <c r="AF21" s="83"/>
      <c r="AG21" s="93"/>
      <c r="AH21" s="93"/>
      <c r="AI21" s="92"/>
      <c r="AJ21" s="83"/>
      <c r="AK21" s="48"/>
      <c r="AL21" s="48"/>
      <c r="AM21" s="48"/>
      <c r="AN21" s="48"/>
      <c r="AO21" s="48"/>
      <c r="AP21" s="48"/>
      <c r="AQ21" s="48"/>
      <c r="AR21" s="48"/>
      <c r="AS21" s="48"/>
      <c r="AT21" s="48"/>
      <c r="AU21" s="48"/>
      <c r="AV21" s="48"/>
      <c r="AW21" s="48"/>
      <c r="AX21" s="48"/>
      <c r="AY21" s="48"/>
      <c r="AZ21" s="48"/>
      <c r="BA21" s="48"/>
      <c r="BB21" s="48"/>
      <c r="BC21" s="48"/>
      <c r="BD21" s="48"/>
    </row>
    <row r="22" spans="1:56" ht="151.5" customHeight="1" x14ac:dyDescent="0.3">
      <c r="A22" s="472">
        <v>3</v>
      </c>
      <c r="B22" s="473"/>
      <c r="C22" s="473"/>
      <c r="D22" s="473"/>
      <c r="E22" s="473"/>
      <c r="F22" s="473"/>
      <c r="G22" s="472"/>
      <c r="H22" s="467" t="str">
        <f>IF(G22&lt;=0,"",IF(G22&lt;=2,"Muy Baja",IF(G22&lt;=24,"Baja",IF(G22&lt;=500,"Media",IF(G22&lt;=5000,"Alta","Muy Alta")))))</f>
        <v/>
      </c>
      <c r="I22" s="470" t="str">
        <f>IF(H22="","",IF(H22="Muy Baja",0.2,IF(H22="Baja",0.4,IF(H22="Media",0.6,IF(H22="Alta",0.8,IF(H22="Muy Alta",1,))))))</f>
        <v/>
      </c>
      <c r="J22" s="470"/>
      <c r="K22" s="470">
        <f ca="1">IF(NOT(ISERROR(MATCH(J22,'Tabla Impacto'!$B$221:$B$223,0))),'Tabla Impacto'!$F$223&amp;"Por favor no seleccionar los criterios de impacto(Afectación Económica o presupuestal y Pérdida Reputacional)",J22)</f>
        <v>0</v>
      </c>
      <c r="L22" s="467" t="str">
        <f ca="1">IF(OR(K22='Tabla Impacto'!$C$11,K22='Tabla Impacto'!$D$11),"Leve",IF(OR(K22='Tabla Impacto'!$C$12,K22='Tabla Impacto'!$D$12),"Menor",IF(OR(K22='Tabla Impacto'!$C$13,K22='Tabla Impacto'!$D$13),"Moderado",IF(OR(K22='Tabla Impacto'!$C$14,K22='Tabla Impacto'!$D$14),"Mayor",IF(OR(K22='Tabla Impacto'!$C$15,K22='Tabla Impacto'!$D$15),"Catastrófico","")))))</f>
        <v/>
      </c>
      <c r="M22" s="470" t="str">
        <f ca="1">IF(L22="","",IF(L22="Leve",0.2,IF(L22="Menor",0.4,IF(L22="Moderado",0.6,IF(L22="Mayor",0.8,IF(L22="Catastrófico",1,))))))</f>
        <v/>
      </c>
      <c r="N22" s="471"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83">
        <v>1</v>
      </c>
      <c r="P22" s="84"/>
      <c r="Q22" s="83" t="str">
        <f t="shared" si="0"/>
        <v/>
      </c>
      <c r="R22" s="85"/>
      <c r="S22" s="85"/>
      <c r="T22" s="86" t="str">
        <f t="shared" si="1"/>
        <v/>
      </c>
      <c r="U22" s="85"/>
      <c r="V22" s="85"/>
      <c r="W22" s="85"/>
      <c r="X22" s="87" t="str">
        <f>IFERROR(IF(Q22="Probabilidad",(I22-(+I22*T22)),IF(Q22="Impacto",I22,"")),"")</f>
        <v/>
      </c>
      <c r="Y22" s="88" t="str">
        <f t="shared" si="2"/>
        <v/>
      </c>
      <c r="Z22" s="89" t="str">
        <f t="shared" si="3"/>
        <v/>
      </c>
      <c r="AA22" s="88" t="str">
        <f t="shared" si="4"/>
        <v/>
      </c>
      <c r="AB22" s="89" t="str">
        <f>IFERROR(IF(Q22="Impacto",(M22-(+M22*T22)),IF(Q22="Probabilidad",M22,"")),"")</f>
        <v/>
      </c>
      <c r="AC22" s="90" t="str">
        <f t="shared" si="5"/>
        <v/>
      </c>
      <c r="AD22" s="91"/>
      <c r="AE22" s="92"/>
      <c r="AF22" s="83"/>
      <c r="AG22" s="93"/>
      <c r="AH22" s="93"/>
      <c r="AI22" s="92"/>
      <c r="AJ22" s="83"/>
      <c r="AK22" s="48"/>
      <c r="AL22" s="48"/>
      <c r="AM22" s="48"/>
      <c r="AN22" s="48"/>
      <c r="AO22" s="48"/>
      <c r="AP22" s="48"/>
      <c r="AQ22" s="48"/>
      <c r="AR22" s="48"/>
      <c r="AS22" s="48"/>
      <c r="AT22" s="48"/>
      <c r="AU22" s="48"/>
      <c r="AV22" s="48"/>
      <c r="AW22" s="48"/>
      <c r="AX22" s="48"/>
      <c r="AY22" s="48"/>
      <c r="AZ22" s="48"/>
      <c r="BA22" s="48"/>
      <c r="BB22" s="48"/>
      <c r="BC22" s="48"/>
      <c r="BD22" s="48"/>
    </row>
    <row r="23" spans="1:56" ht="151.5" customHeight="1" x14ac:dyDescent="0.3">
      <c r="A23" s="468"/>
      <c r="B23" s="468"/>
      <c r="C23" s="468"/>
      <c r="D23" s="468"/>
      <c r="E23" s="468"/>
      <c r="F23" s="468"/>
      <c r="G23" s="468"/>
      <c r="H23" s="468"/>
      <c r="I23" s="468"/>
      <c r="J23" s="468"/>
      <c r="K23" s="468"/>
      <c r="L23" s="468"/>
      <c r="M23" s="468"/>
      <c r="N23" s="468"/>
      <c r="O23" s="83">
        <v>2</v>
      </c>
      <c r="P23" s="84"/>
      <c r="Q23" s="83" t="str">
        <f t="shared" si="0"/>
        <v/>
      </c>
      <c r="R23" s="85"/>
      <c r="S23" s="85"/>
      <c r="T23" s="86" t="str">
        <f t="shared" si="1"/>
        <v/>
      </c>
      <c r="U23" s="85"/>
      <c r="V23" s="85"/>
      <c r="W23" s="85"/>
      <c r="X23" s="96" t="str">
        <f>IFERROR(IF(AND(Q22="Probabilidad",Q23="Probabilidad"),(Z22-(+Z22*T23)),IF(Q23="Probabilidad",(I22-(+I22*T23)),IF(Q23="Impacto",Z22,""))),"")</f>
        <v/>
      </c>
      <c r="Y23" s="88" t="str">
        <f t="shared" si="2"/>
        <v/>
      </c>
      <c r="Z23" s="89" t="str">
        <f t="shared" si="3"/>
        <v/>
      </c>
      <c r="AA23" s="88" t="str">
        <f t="shared" si="4"/>
        <v/>
      </c>
      <c r="AB23" s="89" t="str">
        <f>IFERROR(IF(AND(Q22="Impacto",Q23="Impacto"),(AB16-(+AB16*T23)),IF(Q23="Impacto",($M$22-(+$M$22*T23)),IF(Q23="Probabilidad",AB16,""))),"")</f>
        <v/>
      </c>
      <c r="AC23" s="90" t="str">
        <f t="shared" si="5"/>
        <v/>
      </c>
      <c r="AD23" s="91"/>
      <c r="AE23" s="92"/>
      <c r="AF23" s="83"/>
      <c r="AG23" s="93"/>
      <c r="AH23" s="93"/>
      <c r="AI23" s="92"/>
      <c r="AJ23" s="83"/>
      <c r="AK23" s="48"/>
      <c r="AL23" s="48"/>
      <c r="AM23" s="48"/>
      <c r="AN23" s="48"/>
      <c r="AO23" s="48"/>
      <c r="AP23" s="48"/>
      <c r="AQ23" s="48"/>
      <c r="AR23" s="48"/>
      <c r="AS23" s="48"/>
      <c r="AT23" s="48"/>
      <c r="AU23" s="48"/>
      <c r="AV23" s="48"/>
      <c r="AW23" s="48"/>
      <c r="AX23" s="48"/>
      <c r="AY23" s="48"/>
      <c r="AZ23" s="48"/>
      <c r="BA23" s="48"/>
      <c r="BB23" s="48"/>
      <c r="BC23" s="48"/>
      <c r="BD23" s="48"/>
    </row>
    <row r="24" spans="1:56" ht="151.5" customHeight="1" x14ac:dyDescent="0.3">
      <c r="A24" s="468"/>
      <c r="B24" s="468"/>
      <c r="C24" s="468"/>
      <c r="D24" s="468"/>
      <c r="E24" s="468"/>
      <c r="F24" s="468"/>
      <c r="G24" s="468"/>
      <c r="H24" s="468"/>
      <c r="I24" s="468"/>
      <c r="J24" s="468"/>
      <c r="K24" s="468"/>
      <c r="L24" s="468"/>
      <c r="M24" s="468"/>
      <c r="N24" s="468"/>
      <c r="O24" s="83">
        <v>3</v>
      </c>
      <c r="P24" s="95"/>
      <c r="Q24" s="83" t="str">
        <f t="shared" si="0"/>
        <v/>
      </c>
      <c r="R24" s="85"/>
      <c r="S24" s="85"/>
      <c r="T24" s="86" t="str">
        <f t="shared" si="1"/>
        <v/>
      </c>
      <c r="U24" s="85"/>
      <c r="V24" s="85"/>
      <c r="W24" s="85"/>
      <c r="X24" s="87" t="str">
        <f t="shared" ref="X24:X27" si="10">IFERROR(IF(AND(Q23="Probabilidad",Q24="Probabilidad"),(Z23-(+Z23*T24)),IF(AND(Q23="Impacto",Q24="Probabilidad"),(Z22-(+Z22*T24)),IF(Q24="Impacto",Z23,""))),"")</f>
        <v/>
      </c>
      <c r="Y24" s="88" t="str">
        <f t="shared" si="2"/>
        <v/>
      </c>
      <c r="Z24" s="89" t="str">
        <f t="shared" si="3"/>
        <v/>
      </c>
      <c r="AA24" s="88" t="str">
        <f t="shared" si="4"/>
        <v/>
      </c>
      <c r="AB24" s="89" t="str">
        <f t="shared" ref="AB24:AB27" si="11">IFERROR(IF(AND(Q23="Impacto",Q24="Impacto"),(AB23-(+AB23*T24)),IF(AND(Q23="Probabilidad",Q24="Impacto"),(AB22-(+AB22*T24)),IF(Q24="Probabilidad",AB23,""))),"")</f>
        <v/>
      </c>
      <c r="AC24" s="90" t="str">
        <f t="shared" si="5"/>
        <v/>
      </c>
      <c r="AD24" s="91"/>
      <c r="AE24" s="92"/>
      <c r="AF24" s="83"/>
      <c r="AG24" s="93"/>
      <c r="AH24" s="93"/>
      <c r="AI24" s="92"/>
      <c r="AJ24" s="83"/>
      <c r="AK24" s="48"/>
      <c r="AL24" s="48"/>
      <c r="AM24" s="48"/>
      <c r="AN24" s="48"/>
      <c r="AO24" s="48"/>
      <c r="AP24" s="48"/>
      <c r="AQ24" s="48"/>
      <c r="AR24" s="48"/>
      <c r="AS24" s="48"/>
      <c r="AT24" s="48"/>
      <c r="AU24" s="48"/>
      <c r="AV24" s="48"/>
      <c r="AW24" s="48"/>
      <c r="AX24" s="48"/>
      <c r="AY24" s="48"/>
      <c r="AZ24" s="48"/>
      <c r="BA24" s="48"/>
      <c r="BB24" s="48"/>
      <c r="BC24" s="48"/>
      <c r="BD24" s="48"/>
    </row>
    <row r="25" spans="1:56" ht="151.5" customHeight="1" x14ac:dyDescent="0.3">
      <c r="A25" s="468"/>
      <c r="B25" s="468"/>
      <c r="C25" s="468"/>
      <c r="D25" s="468"/>
      <c r="E25" s="468"/>
      <c r="F25" s="468"/>
      <c r="G25" s="468"/>
      <c r="H25" s="468"/>
      <c r="I25" s="468"/>
      <c r="J25" s="468"/>
      <c r="K25" s="468"/>
      <c r="L25" s="468"/>
      <c r="M25" s="468"/>
      <c r="N25" s="468"/>
      <c r="O25" s="83">
        <v>4</v>
      </c>
      <c r="P25" s="84"/>
      <c r="Q25" s="83" t="str">
        <f t="shared" si="0"/>
        <v/>
      </c>
      <c r="R25" s="85"/>
      <c r="S25" s="85"/>
      <c r="T25" s="86" t="str">
        <f t="shared" si="1"/>
        <v/>
      </c>
      <c r="U25" s="85"/>
      <c r="V25" s="85"/>
      <c r="W25" s="85"/>
      <c r="X25" s="87" t="str">
        <f t="shared" si="10"/>
        <v/>
      </c>
      <c r="Y25" s="88" t="str">
        <f t="shared" si="2"/>
        <v/>
      </c>
      <c r="Z25" s="89" t="str">
        <f t="shared" si="3"/>
        <v/>
      </c>
      <c r="AA25" s="88" t="str">
        <f t="shared" si="4"/>
        <v/>
      </c>
      <c r="AB25" s="89" t="str">
        <f t="shared" si="11"/>
        <v/>
      </c>
      <c r="AC25" s="90" t="str">
        <f t="shared" si="5"/>
        <v/>
      </c>
      <c r="AD25" s="91"/>
      <c r="AE25" s="92"/>
      <c r="AF25" s="83"/>
      <c r="AG25" s="93"/>
      <c r="AH25" s="93"/>
      <c r="AI25" s="92"/>
      <c r="AJ25" s="83"/>
      <c r="AK25" s="48"/>
      <c r="AL25" s="48"/>
      <c r="AM25" s="48"/>
      <c r="AN25" s="48"/>
      <c r="AO25" s="48"/>
      <c r="AP25" s="48"/>
      <c r="AQ25" s="48"/>
      <c r="AR25" s="48"/>
      <c r="AS25" s="48"/>
      <c r="AT25" s="48"/>
      <c r="AU25" s="48"/>
      <c r="AV25" s="48"/>
      <c r="AW25" s="48"/>
      <c r="AX25" s="48"/>
      <c r="AY25" s="48"/>
      <c r="AZ25" s="48"/>
      <c r="BA25" s="48"/>
      <c r="BB25" s="48"/>
      <c r="BC25" s="48"/>
      <c r="BD25" s="48"/>
    </row>
    <row r="26" spans="1:56" ht="151.5" customHeight="1" x14ac:dyDescent="0.3">
      <c r="A26" s="468"/>
      <c r="B26" s="468"/>
      <c r="C26" s="468"/>
      <c r="D26" s="468"/>
      <c r="E26" s="468"/>
      <c r="F26" s="468"/>
      <c r="G26" s="468"/>
      <c r="H26" s="468"/>
      <c r="I26" s="468"/>
      <c r="J26" s="468"/>
      <c r="K26" s="468"/>
      <c r="L26" s="468"/>
      <c r="M26" s="468"/>
      <c r="N26" s="468"/>
      <c r="O26" s="83">
        <v>5</v>
      </c>
      <c r="P26" s="84"/>
      <c r="Q26" s="83" t="str">
        <f t="shared" si="0"/>
        <v/>
      </c>
      <c r="R26" s="85"/>
      <c r="S26" s="85"/>
      <c r="T26" s="86" t="str">
        <f t="shared" si="1"/>
        <v/>
      </c>
      <c r="U26" s="85"/>
      <c r="V26" s="85"/>
      <c r="W26" s="85"/>
      <c r="X26" s="87" t="str">
        <f t="shared" si="10"/>
        <v/>
      </c>
      <c r="Y26" s="88" t="str">
        <f t="shared" si="2"/>
        <v/>
      </c>
      <c r="Z26" s="89" t="str">
        <f t="shared" si="3"/>
        <v/>
      </c>
      <c r="AA26" s="88" t="str">
        <f t="shared" si="4"/>
        <v/>
      </c>
      <c r="AB26" s="89" t="str">
        <f t="shared" si="11"/>
        <v/>
      </c>
      <c r="AC26" s="90" t="str">
        <f t="shared" si="5"/>
        <v/>
      </c>
      <c r="AD26" s="91"/>
      <c r="AE26" s="92"/>
      <c r="AF26" s="83"/>
      <c r="AG26" s="93"/>
      <c r="AH26" s="93"/>
      <c r="AI26" s="92"/>
      <c r="AJ26" s="83"/>
      <c r="AK26" s="48"/>
      <c r="AL26" s="48"/>
      <c r="AM26" s="48"/>
      <c r="AN26" s="48"/>
      <c r="AO26" s="48"/>
      <c r="AP26" s="48"/>
      <c r="AQ26" s="48"/>
      <c r="AR26" s="48"/>
      <c r="AS26" s="48"/>
      <c r="AT26" s="48"/>
      <c r="AU26" s="48"/>
      <c r="AV26" s="48"/>
      <c r="AW26" s="48"/>
      <c r="AX26" s="48"/>
      <c r="AY26" s="48"/>
      <c r="AZ26" s="48"/>
      <c r="BA26" s="48"/>
      <c r="BB26" s="48"/>
      <c r="BC26" s="48"/>
      <c r="BD26" s="48"/>
    </row>
    <row r="27" spans="1:56" ht="151.5" customHeight="1" x14ac:dyDescent="0.3">
      <c r="A27" s="469"/>
      <c r="B27" s="469"/>
      <c r="C27" s="469"/>
      <c r="D27" s="469"/>
      <c r="E27" s="469"/>
      <c r="F27" s="469"/>
      <c r="G27" s="469"/>
      <c r="H27" s="469"/>
      <c r="I27" s="469"/>
      <c r="J27" s="469"/>
      <c r="K27" s="469"/>
      <c r="L27" s="469"/>
      <c r="M27" s="469"/>
      <c r="N27" s="469"/>
      <c r="O27" s="83">
        <v>6</v>
      </c>
      <c r="P27" s="84"/>
      <c r="Q27" s="83" t="str">
        <f t="shared" si="0"/>
        <v/>
      </c>
      <c r="R27" s="85"/>
      <c r="S27" s="85"/>
      <c r="T27" s="86" t="str">
        <f t="shared" si="1"/>
        <v/>
      </c>
      <c r="U27" s="85"/>
      <c r="V27" s="85"/>
      <c r="W27" s="85"/>
      <c r="X27" s="87" t="str">
        <f t="shared" si="10"/>
        <v/>
      </c>
      <c r="Y27" s="88" t="str">
        <f t="shared" si="2"/>
        <v/>
      </c>
      <c r="Z27" s="89" t="str">
        <f t="shared" si="3"/>
        <v/>
      </c>
      <c r="AA27" s="88" t="str">
        <f t="shared" si="4"/>
        <v/>
      </c>
      <c r="AB27" s="89" t="str">
        <f t="shared" si="11"/>
        <v/>
      </c>
      <c r="AC27" s="90" t="str">
        <f t="shared" si="5"/>
        <v/>
      </c>
      <c r="AD27" s="91"/>
      <c r="AE27" s="92"/>
      <c r="AF27" s="83"/>
      <c r="AG27" s="93"/>
      <c r="AH27" s="93"/>
      <c r="AI27" s="92"/>
      <c r="AJ27" s="83"/>
      <c r="AK27" s="48"/>
      <c r="AL27" s="48"/>
      <c r="AM27" s="48"/>
      <c r="AN27" s="48"/>
      <c r="AO27" s="48"/>
      <c r="AP27" s="48"/>
      <c r="AQ27" s="48"/>
      <c r="AR27" s="48"/>
      <c r="AS27" s="48"/>
      <c r="AT27" s="48"/>
      <c r="AU27" s="48"/>
      <c r="AV27" s="48"/>
      <c r="AW27" s="48"/>
      <c r="AX27" s="48"/>
      <c r="AY27" s="48"/>
      <c r="AZ27" s="48"/>
      <c r="BA27" s="48"/>
      <c r="BB27" s="48"/>
      <c r="BC27" s="48"/>
      <c r="BD27" s="48"/>
    </row>
    <row r="28" spans="1:56" ht="151.5" customHeight="1" x14ac:dyDescent="0.3">
      <c r="A28" s="472">
        <v>4</v>
      </c>
      <c r="B28" s="473"/>
      <c r="C28" s="473"/>
      <c r="D28" s="473"/>
      <c r="E28" s="473"/>
      <c r="F28" s="473"/>
      <c r="G28" s="472"/>
      <c r="H28" s="467" t="str">
        <f>IF(G28&lt;=0,"",IF(G28&lt;=2,"Muy Baja",IF(G28&lt;=24,"Baja",IF(G28&lt;=500,"Media",IF(G28&lt;=5000,"Alta","Muy Alta")))))</f>
        <v/>
      </c>
      <c r="I28" s="470" t="str">
        <f>IF(H28="","",IF(H28="Muy Baja",0.2,IF(H28="Baja",0.4,IF(H28="Media",0.6,IF(H28="Alta",0.8,IF(H28="Muy Alta",1,))))))</f>
        <v/>
      </c>
      <c r="J28" s="470"/>
      <c r="K28" s="470">
        <f ca="1">IF(NOT(ISERROR(MATCH(J28,'Tabla Impacto'!$B$221:$B$223,0))),'Tabla Impacto'!$F$223&amp;"Por favor no seleccionar los criterios de impacto(Afectación Económica o presupuestal y Pérdida Reputacional)",J28)</f>
        <v>0</v>
      </c>
      <c r="L28" s="467" t="str">
        <f ca="1">IF(OR(K28='Tabla Impacto'!$C$11,K28='Tabla Impacto'!$D$11),"Leve",IF(OR(K28='Tabla Impacto'!$C$12,K28='Tabla Impacto'!$D$12),"Menor",IF(OR(K28='Tabla Impacto'!$C$13,K28='Tabla Impacto'!$D$13),"Moderado",IF(OR(K28='Tabla Impacto'!$C$14,K28='Tabla Impacto'!$D$14),"Mayor",IF(OR(K28='Tabla Impacto'!$C$15,K28='Tabla Impacto'!$D$15),"Catastrófico","")))))</f>
        <v/>
      </c>
      <c r="M28" s="470" t="str">
        <f ca="1">IF(L28="","",IF(L28="Leve",0.2,IF(L28="Menor",0.4,IF(L28="Moderado",0.6,IF(L28="Mayor",0.8,IF(L28="Catastrófico",1,))))))</f>
        <v/>
      </c>
      <c r="N28" s="471"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83">
        <v>1</v>
      </c>
      <c r="P28" s="84"/>
      <c r="Q28" s="83" t="str">
        <f t="shared" si="0"/>
        <v/>
      </c>
      <c r="R28" s="85"/>
      <c r="S28" s="85"/>
      <c r="T28" s="86" t="str">
        <f t="shared" si="1"/>
        <v/>
      </c>
      <c r="U28" s="85"/>
      <c r="V28" s="85"/>
      <c r="W28" s="85"/>
      <c r="X28" s="87" t="str">
        <f>IFERROR(IF(Q28="Probabilidad",(I28-(+I28*T28)),IF(Q28="Impacto",I28,"")),"")</f>
        <v/>
      </c>
      <c r="Y28" s="88" t="str">
        <f t="shared" si="2"/>
        <v/>
      </c>
      <c r="Z28" s="89" t="str">
        <f t="shared" si="3"/>
        <v/>
      </c>
      <c r="AA28" s="88" t="str">
        <f t="shared" si="4"/>
        <v/>
      </c>
      <c r="AB28" s="89" t="str">
        <f>IFERROR(IF(Q28="Impacto",(M28-(+M28*T28)),IF(Q28="Probabilidad",M28,"")),"")</f>
        <v/>
      </c>
      <c r="AC28" s="90" t="str">
        <f t="shared" si="5"/>
        <v/>
      </c>
      <c r="AD28" s="91"/>
      <c r="AE28" s="92"/>
      <c r="AF28" s="83"/>
      <c r="AG28" s="93"/>
      <c r="AH28" s="93"/>
      <c r="AI28" s="92"/>
      <c r="AJ28" s="83"/>
      <c r="AK28" s="48"/>
      <c r="AL28" s="48"/>
      <c r="AM28" s="48"/>
      <c r="AN28" s="48"/>
      <c r="AO28" s="48"/>
      <c r="AP28" s="48"/>
      <c r="AQ28" s="48"/>
      <c r="AR28" s="48"/>
      <c r="AS28" s="48"/>
      <c r="AT28" s="48"/>
      <c r="AU28" s="48"/>
      <c r="AV28" s="48"/>
      <c r="AW28" s="48"/>
      <c r="AX28" s="48"/>
      <c r="AY28" s="48"/>
      <c r="AZ28" s="48"/>
      <c r="BA28" s="48"/>
      <c r="BB28" s="48"/>
      <c r="BC28" s="48"/>
      <c r="BD28" s="48"/>
    </row>
    <row r="29" spans="1:56" ht="151.5" customHeight="1" x14ac:dyDescent="0.3">
      <c r="A29" s="468"/>
      <c r="B29" s="468"/>
      <c r="C29" s="468"/>
      <c r="D29" s="468"/>
      <c r="E29" s="468"/>
      <c r="F29" s="468"/>
      <c r="G29" s="468"/>
      <c r="H29" s="468"/>
      <c r="I29" s="468"/>
      <c r="J29" s="468"/>
      <c r="K29" s="468"/>
      <c r="L29" s="468"/>
      <c r="M29" s="468"/>
      <c r="N29" s="468"/>
      <c r="O29" s="83">
        <v>2</v>
      </c>
      <c r="P29" s="84"/>
      <c r="Q29" s="83" t="str">
        <f t="shared" si="0"/>
        <v/>
      </c>
      <c r="R29" s="85"/>
      <c r="S29" s="85"/>
      <c r="T29" s="86" t="str">
        <f t="shared" si="1"/>
        <v/>
      </c>
      <c r="U29" s="85"/>
      <c r="V29" s="85"/>
      <c r="W29" s="85"/>
      <c r="X29" s="87" t="str">
        <f>IFERROR(IF(AND(Q28="Probabilidad",Q29="Probabilidad"),(Z28-(+Z28*T29)),IF(Q29="Probabilidad",(I28-(+I28*T29)),IF(Q29="Impacto",Z28,""))),"")</f>
        <v/>
      </c>
      <c r="Y29" s="88" t="str">
        <f t="shared" si="2"/>
        <v/>
      </c>
      <c r="Z29" s="89" t="str">
        <f t="shared" si="3"/>
        <v/>
      </c>
      <c r="AA29" s="88" t="str">
        <f t="shared" si="4"/>
        <v/>
      </c>
      <c r="AB29" s="89" t="str">
        <f>IFERROR(IF(AND(Q28="Impacto",Q29="Impacto"),(AB22-(+AB22*T29)),IF(Q29="Impacto",($M$28-(+$M$28*T29)),IF(Q29="Probabilidad",AB22,""))),"")</f>
        <v/>
      </c>
      <c r="AC29" s="90" t="str">
        <f t="shared" si="5"/>
        <v/>
      </c>
      <c r="AD29" s="91"/>
      <c r="AE29" s="92"/>
      <c r="AF29" s="83"/>
      <c r="AG29" s="93"/>
      <c r="AH29" s="93"/>
      <c r="AI29" s="92"/>
      <c r="AJ29" s="83"/>
      <c r="AK29" s="48"/>
      <c r="AL29" s="48"/>
      <c r="AM29" s="48"/>
      <c r="AN29" s="48"/>
      <c r="AO29" s="48"/>
      <c r="AP29" s="48"/>
      <c r="AQ29" s="48"/>
      <c r="AR29" s="48"/>
      <c r="AS29" s="48"/>
      <c r="AT29" s="48"/>
      <c r="AU29" s="48"/>
      <c r="AV29" s="48"/>
      <c r="AW29" s="48"/>
      <c r="AX29" s="48"/>
      <c r="AY29" s="48"/>
      <c r="AZ29" s="48"/>
      <c r="BA29" s="48"/>
      <c r="BB29" s="48"/>
      <c r="BC29" s="48"/>
      <c r="BD29" s="48"/>
    </row>
    <row r="30" spans="1:56" ht="151.5" customHeight="1" x14ac:dyDescent="0.3">
      <c r="A30" s="468"/>
      <c r="B30" s="468"/>
      <c r="C30" s="468"/>
      <c r="D30" s="468"/>
      <c r="E30" s="468"/>
      <c r="F30" s="468"/>
      <c r="G30" s="468"/>
      <c r="H30" s="468"/>
      <c r="I30" s="468"/>
      <c r="J30" s="468"/>
      <c r="K30" s="468"/>
      <c r="L30" s="468"/>
      <c r="M30" s="468"/>
      <c r="N30" s="468"/>
      <c r="O30" s="83">
        <v>3</v>
      </c>
      <c r="P30" s="95"/>
      <c r="Q30" s="83" t="str">
        <f t="shared" si="0"/>
        <v/>
      </c>
      <c r="R30" s="85"/>
      <c r="S30" s="85"/>
      <c r="T30" s="86" t="str">
        <f t="shared" si="1"/>
        <v/>
      </c>
      <c r="U30" s="85"/>
      <c r="V30" s="85"/>
      <c r="W30" s="85"/>
      <c r="X30" s="87" t="str">
        <f t="shared" ref="X30:X33" si="12">IFERROR(IF(AND(Q29="Probabilidad",Q30="Probabilidad"),(Z29-(+Z29*T30)),IF(AND(Q29="Impacto",Q30="Probabilidad"),(Z28-(+Z28*T30)),IF(Q30="Impacto",Z29,""))),"")</f>
        <v/>
      </c>
      <c r="Y30" s="88" t="str">
        <f t="shared" si="2"/>
        <v/>
      </c>
      <c r="Z30" s="89" t="str">
        <f t="shared" si="3"/>
        <v/>
      </c>
      <c r="AA30" s="88" t="str">
        <f t="shared" si="4"/>
        <v/>
      </c>
      <c r="AB30" s="89" t="str">
        <f t="shared" ref="AB30:AB33" si="13">IFERROR(IF(AND(Q29="Impacto",Q30="Impacto"),(AB29-(+AB29*T30)),IF(AND(Q29="Probabilidad",Q30="Impacto"),(AB28-(+AB28*T30)),IF(Q30="Probabilidad",AB29,""))),"")</f>
        <v/>
      </c>
      <c r="AC30" s="90" t="str">
        <f t="shared" si="5"/>
        <v/>
      </c>
      <c r="AD30" s="91"/>
      <c r="AE30" s="92"/>
      <c r="AF30" s="83"/>
      <c r="AG30" s="93"/>
      <c r="AH30" s="93"/>
      <c r="AI30" s="92"/>
      <c r="AJ30" s="83"/>
      <c r="AK30" s="48"/>
      <c r="AL30" s="48"/>
      <c r="AM30" s="48"/>
      <c r="AN30" s="48"/>
      <c r="AO30" s="48"/>
      <c r="AP30" s="48"/>
      <c r="AQ30" s="48"/>
      <c r="AR30" s="48"/>
      <c r="AS30" s="48"/>
      <c r="AT30" s="48"/>
      <c r="AU30" s="48"/>
      <c r="AV30" s="48"/>
      <c r="AW30" s="48"/>
      <c r="AX30" s="48"/>
      <c r="AY30" s="48"/>
      <c r="AZ30" s="48"/>
      <c r="BA30" s="48"/>
      <c r="BB30" s="48"/>
      <c r="BC30" s="48"/>
      <c r="BD30" s="48"/>
    </row>
    <row r="31" spans="1:56" ht="151.5" customHeight="1" x14ac:dyDescent="0.3">
      <c r="A31" s="468"/>
      <c r="B31" s="468"/>
      <c r="C31" s="468"/>
      <c r="D31" s="468"/>
      <c r="E31" s="468"/>
      <c r="F31" s="468"/>
      <c r="G31" s="468"/>
      <c r="H31" s="468"/>
      <c r="I31" s="468"/>
      <c r="J31" s="468"/>
      <c r="K31" s="468"/>
      <c r="L31" s="468"/>
      <c r="M31" s="468"/>
      <c r="N31" s="468"/>
      <c r="O31" s="83">
        <v>4</v>
      </c>
      <c r="P31" s="84"/>
      <c r="Q31" s="83" t="str">
        <f t="shared" si="0"/>
        <v/>
      </c>
      <c r="R31" s="85"/>
      <c r="S31" s="85"/>
      <c r="T31" s="86" t="str">
        <f t="shared" si="1"/>
        <v/>
      </c>
      <c r="U31" s="85"/>
      <c r="V31" s="85"/>
      <c r="W31" s="85"/>
      <c r="X31" s="87" t="str">
        <f t="shared" si="12"/>
        <v/>
      </c>
      <c r="Y31" s="88" t="str">
        <f t="shared" si="2"/>
        <v/>
      </c>
      <c r="Z31" s="89" t="str">
        <f t="shared" si="3"/>
        <v/>
      </c>
      <c r="AA31" s="88" t="str">
        <f t="shared" si="4"/>
        <v/>
      </c>
      <c r="AB31" s="89" t="str">
        <f t="shared" si="13"/>
        <v/>
      </c>
      <c r="AC31" s="90" t="str">
        <f t="shared" si="5"/>
        <v/>
      </c>
      <c r="AD31" s="91"/>
      <c r="AE31" s="92"/>
      <c r="AF31" s="83"/>
      <c r="AG31" s="93"/>
      <c r="AH31" s="93"/>
      <c r="AI31" s="92"/>
      <c r="AJ31" s="83"/>
      <c r="AK31" s="48"/>
      <c r="AL31" s="48"/>
      <c r="AM31" s="48"/>
      <c r="AN31" s="48"/>
      <c r="AO31" s="48"/>
      <c r="AP31" s="48"/>
      <c r="AQ31" s="48"/>
      <c r="AR31" s="48"/>
      <c r="AS31" s="48"/>
      <c r="AT31" s="48"/>
      <c r="AU31" s="48"/>
      <c r="AV31" s="48"/>
      <c r="AW31" s="48"/>
      <c r="AX31" s="48"/>
      <c r="AY31" s="48"/>
      <c r="AZ31" s="48"/>
      <c r="BA31" s="48"/>
      <c r="BB31" s="48"/>
      <c r="BC31" s="48"/>
      <c r="BD31" s="48"/>
    </row>
    <row r="32" spans="1:56" ht="151.5" customHeight="1" x14ac:dyDescent="0.3">
      <c r="A32" s="468"/>
      <c r="B32" s="468"/>
      <c r="C32" s="468"/>
      <c r="D32" s="468"/>
      <c r="E32" s="468"/>
      <c r="F32" s="468"/>
      <c r="G32" s="468"/>
      <c r="H32" s="468"/>
      <c r="I32" s="468"/>
      <c r="J32" s="468"/>
      <c r="K32" s="468"/>
      <c r="L32" s="468"/>
      <c r="M32" s="468"/>
      <c r="N32" s="468"/>
      <c r="O32" s="83">
        <v>5</v>
      </c>
      <c r="P32" s="84"/>
      <c r="Q32" s="83" t="str">
        <f t="shared" si="0"/>
        <v/>
      </c>
      <c r="R32" s="85"/>
      <c r="S32" s="85"/>
      <c r="T32" s="86" t="str">
        <f t="shared" si="1"/>
        <v/>
      </c>
      <c r="U32" s="85"/>
      <c r="V32" s="85"/>
      <c r="W32" s="85"/>
      <c r="X32" s="96" t="str">
        <f t="shared" si="12"/>
        <v/>
      </c>
      <c r="Y32" s="88" t="str">
        <f t="shared" si="2"/>
        <v/>
      </c>
      <c r="Z32" s="89" t="str">
        <f t="shared" si="3"/>
        <v/>
      </c>
      <c r="AA32" s="88" t="str">
        <f t="shared" si="4"/>
        <v/>
      </c>
      <c r="AB32" s="89" t="str">
        <f t="shared" si="13"/>
        <v/>
      </c>
      <c r="AC32" s="90" t="str">
        <f t="shared" si="5"/>
        <v/>
      </c>
      <c r="AD32" s="91"/>
      <c r="AE32" s="92"/>
      <c r="AF32" s="83"/>
      <c r="AG32" s="93"/>
      <c r="AH32" s="93"/>
      <c r="AI32" s="92"/>
      <c r="AJ32" s="83"/>
      <c r="AK32" s="48"/>
      <c r="AL32" s="48"/>
      <c r="AM32" s="48"/>
      <c r="AN32" s="48"/>
      <c r="AO32" s="48"/>
      <c r="AP32" s="48"/>
      <c r="AQ32" s="48"/>
      <c r="AR32" s="48"/>
      <c r="AS32" s="48"/>
      <c r="AT32" s="48"/>
      <c r="AU32" s="48"/>
      <c r="AV32" s="48"/>
      <c r="AW32" s="48"/>
      <c r="AX32" s="48"/>
      <c r="AY32" s="48"/>
      <c r="AZ32" s="48"/>
      <c r="BA32" s="48"/>
      <c r="BB32" s="48"/>
      <c r="BC32" s="48"/>
      <c r="BD32" s="48"/>
    </row>
    <row r="33" spans="1:56" ht="151.5" customHeight="1" x14ac:dyDescent="0.3">
      <c r="A33" s="469"/>
      <c r="B33" s="469"/>
      <c r="C33" s="469"/>
      <c r="D33" s="469"/>
      <c r="E33" s="469"/>
      <c r="F33" s="469"/>
      <c r="G33" s="469"/>
      <c r="H33" s="469"/>
      <c r="I33" s="469"/>
      <c r="J33" s="469"/>
      <c r="K33" s="469"/>
      <c r="L33" s="469"/>
      <c r="M33" s="469"/>
      <c r="N33" s="469"/>
      <c r="O33" s="83">
        <v>6</v>
      </c>
      <c r="P33" s="84"/>
      <c r="Q33" s="83" t="str">
        <f t="shared" si="0"/>
        <v/>
      </c>
      <c r="R33" s="85"/>
      <c r="S33" s="85"/>
      <c r="T33" s="86" t="str">
        <f t="shared" si="1"/>
        <v/>
      </c>
      <c r="U33" s="85"/>
      <c r="V33" s="85"/>
      <c r="W33" s="85"/>
      <c r="X33" s="87" t="str">
        <f t="shared" si="12"/>
        <v/>
      </c>
      <c r="Y33" s="88" t="str">
        <f t="shared" si="2"/>
        <v/>
      </c>
      <c r="Z33" s="89" t="str">
        <f t="shared" si="3"/>
        <v/>
      </c>
      <c r="AA33" s="88" t="str">
        <f t="shared" si="4"/>
        <v/>
      </c>
      <c r="AB33" s="89" t="str">
        <f t="shared" si="13"/>
        <v/>
      </c>
      <c r="AC33" s="90" t="str">
        <f t="shared" si="5"/>
        <v/>
      </c>
      <c r="AD33" s="91"/>
      <c r="AE33" s="92"/>
      <c r="AF33" s="83"/>
      <c r="AG33" s="93"/>
      <c r="AH33" s="93"/>
      <c r="AI33" s="92"/>
      <c r="AJ33" s="83"/>
      <c r="AK33" s="48"/>
      <c r="AL33" s="48"/>
      <c r="AM33" s="48"/>
      <c r="AN33" s="48"/>
      <c r="AO33" s="48"/>
      <c r="AP33" s="48"/>
      <c r="AQ33" s="48"/>
      <c r="AR33" s="48"/>
      <c r="AS33" s="48"/>
      <c r="AT33" s="48"/>
      <c r="AU33" s="48"/>
      <c r="AV33" s="48"/>
      <c r="AW33" s="48"/>
      <c r="AX33" s="48"/>
      <c r="AY33" s="48"/>
      <c r="AZ33" s="48"/>
      <c r="BA33" s="48"/>
      <c r="BB33" s="48"/>
      <c r="BC33" s="48"/>
      <c r="BD33" s="48"/>
    </row>
    <row r="34" spans="1:56" ht="151.5" customHeight="1" x14ac:dyDescent="0.3">
      <c r="A34" s="472">
        <v>5</v>
      </c>
      <c r="B34" s="473"/>
      <c r="C34" s="473"/>
      <c r="D34" s="473"/>
      <c r="E34" s="473"/>
      <c r="F34" s="473"/>
      <c r="G34" s="472"/>
      <c r="H34" s="467" t="str">
        <f>IF(G34&lt;=0,"",IF(G34&lt;=2,"Muy Baja",IF(G34&lt;=24,"Baja",IF(G34&lt;=500,"Media",IF(G34&lt;=5000,"Alta","Muy Alta")))))</f>
        <v/>
      </c>
      <c r="I34" s="470" t="str">
        <f>IF(H34="","",IF(H34="Muy Baja",0.2,IF(H34="Baja",0.4,IF(H34="Media",0.6,IF(H34="Alta",0.8,IF(H34="Muy Alta",1,))))))</f>
        <v/>
      </c>
      <c r="J34" s="470"/>
      <c r="K34" s="470">
        <f ca="1">IF(NOT(ISERROR(MATCH(J34,'Tabla Impacto'!$B$221:$B$223,0))),'Tabla Impacto'!$F$223&amp;"Por favor no seleccionar los criterios de impacto(Afectación Económica o presupuestal y Pérdida Reputacional)",J34)</f>
        <v>0</v>
      </c>
      <c r="L34" s="467" t="str">
        <f ca="1">IF(OR(K34='Tabla Impacto'!$C$11,K34='Tabla Impacto'!$D$11),"Leve",IF(OR(K34='Tabla Impacto'!$C$12,K34='Tabla Impacto'!$D$12),"Menor",IF(OR(K34='Tabla Impacto'!$C$13,K34='Tabla Impacto'!$D$13),"Moderado",IF(OR(K34='Tabla Impacto'!$C$14,K34='Tabla Impacto'!$D$14),"Mayor",IF(OR(K34='Tabla Impacto'!$C$15,K34='Tabla Impacto'!$D$15),"Catastrófico","")))))</f>
        <v/>
      </c>
      <c r="M34" s="470" t="str">
        <f ca="1">IF(L34="","",IF(L34="Leve",0.2,IF(L34="Menor",0.4,IF(L34="Moderado",0.6,IF(L34="Mayor",0.8,IF(L34="Catastrófico",1,))))))</f>
        <v/>
      </c>
      <c r="N34" s="471"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83">
        <v>1</v>
      </c>
      <c r="P34" s="84"/>
      <c r="Q34" s="83" t="str">
        <f t="shared" si="0"/>
        <v/>
      </c>
      <c r="R34" s="85"/>
      <c r="S34" s="85"/>
      <c r="T34" s="86" t="str">
        <f t="shared" si="1"/>
        <v/>
      </c>
      <c r="U34" s="85"/>
      <c r="V34" s="85"/>
      <c r="W34" s="85"/>
      <c r="X34" s="87" t="str">
        <f>IFERROR(IF(Q34="Probabilidad",(I34-(+I34*T34)),IF(Q34="Impacto",I34,"")),"")</f>
        <v/>
      </c>
      <c r="Y34" s="88" t="str">
        <f t="shared" si="2"/>
        <v/>
      </c>
      <c r="Z34" s="89" t="str">
        <f t="shared" si="3"/>
        <v/>
      </c>
      <c r="AA34" s="88" t="str">
        <f t="shared" si="4"/>
        <v/>
      </c>
      <c r="AB34" s="89" t="str">
        <f>IFERROR(IF(Q34="Impacto",(M34-(+M34*T34)),IF(Q34="Probabilidad",M34,"")),"")</f>
        <v/>
      </c>
      <c r="AC34" s="90" t="str">
        <f t="shared" si="5"/>
        <v/>
      </c>
      <c r="AD34" s="91"/>
      <c r="AE34" s="92"/>
      <c r="AF34" s="83"/>
      <c r="AG34" s="93"/>
      <c r="AH34" s="93"/>
      <c r="AI34" s="92"/>
      <c r="AJ34" s="83"/>
      <c r="AK34" s="48"/>
      <c r="AL34" s="48"/>
      <c r="AM34" s="48"/>
      <c r="AN34" s="48"/>
      <c r="AO34" s="48"/>
      <c r="AP34" s="48"/>
      <c r="AQ34" s="48"/>
      <c r="AR34" s="48"/>
      <c r="AS34" s="48"/>
      <c r="AT34" s="48"/>
      <c r="AU34" s="48"/>
      <c r="AV34" s="48"/>
      <c r="AW34" s="48"/>
      <c r="AX34" s="48"/>
      <c r="AY34" s="48"/>
      <c r="AZ34" s="48"/>
      <c r="BA34" s="48"/>
      <c r="BB34" s="48"/>
      <c r="BC34" s="48"/>
      <c r="BD34" s="48"/>
    </row>
    <row r="35" spans="1:56" ht="151.5" customHeight="1" x14ac:dyDescent="0.3">
      <c r="A35" s="468"/>
      <c r="B35" s="468"/>
      <c r="C35" s="468"/>
      <c r="D35" s="468"/>
      <c r="E35" s="468"/>
      <c r="F35" s="468"/>
      <c r="G35" s="468"/>
      <c r="H35" s="468"/>
      <c r="I35" s="468"/>
      <c r="J35" s="468"/>
      <c r="K35" s="468"/>
      <c r="L35" s="468"/>
      <c r="M35" s="468"/>
      <c r="N35" s="468"/>
      <c r="O35" s="83">
        <v>2</v>
      </c>
      <c r="P35" s="84"/>
      <c r="Q35" s="83" t="str">
        <f t="shared" si="0"/>
        <v/>
      </c>
      <c r="R35" s="85"/>
      <c r="S35" s="85"/>
      <c r="T35" s="86" t="str">
        <f t="shared" si="1"/>
        <v/>
      </c>
      <c r="U35" s="85"/>
      <c r="V35" s="85"/>
      <c r="W35" s="85"/>
      <c r="X35" s="87" t="str">
        <f>IFERROR(IF(AND(Q34="Probabilidad",Q35="Probabilidad"),(Z34-(+Z34*T35)),IF(Q35="Probabilidad",(I34-(+I34*T35)),IF(Q35="Impacto",Z34,""))),"")</f>
        <v/>
      </c>
      <c r="Y35" s="88" t="str">
        <f t="shared" si="2"/>
        <v/>
      </c>
      <c r="Z35" s="89" t="str">
        <f t="shared" si="3"/>
        <v/>
      </c>
      <c r="AA35" s="88" t="str">
        <f t="shared" si="4"/>
        <v/>
      </c>
      <c r="AB35" s="89" t="str">
        <f>IFERROR(IF(AND(Q34="Impacto",Q35="Impacto"),(AB28-(+AB28*T35)),IF(Q35="Impacto",($M$34-(+$M$34*T35)),IF(Q35="Probabilidad",AB28,""))),"")</f>
        <v/>
      </c>
      <c r="AC35" s="90" t="str">
        <f t="shared" si="5"/>
        <v/>
      </c>
      <c r="AD35" s="91"/>
      <c r="AE35" s="92"/>
      <c r="AF35" s="83"/>
      <c r="AG35" s="93"/>
      <c r="AH35" s="93"/>
      <c r="AI35" s="92"/>
      <c r="AJ35" s="83"/>
      <c r="AK35" s="48"/>
      <c r="AL35" s="48"/>
      <c r="AM35" s="48"/>
      <c r="AN35" s="48"/>
      <c r="AO35" s="48"/>
      <c r="AP35" s="48"/>
      <c r="AQ35" s="48"/>
      <c r="AR35" s="48"/>
      <c r="AS35" s="48"/>
      <c r="AT35" s="48"/>
      <c r="AU35" s="48"/>
      <c r="AV35" s="48"/>
      <c r="AW35" s="48"/>
      <c r="AX35" s="48"/>
      <c r="AY35" s="48"/>
      <c r="AZ35" s="48"/>
      <c r="BA35" s="48"/>
      <c r="BB35" s="48"/>
      <c r="BC35" s="48"/>
      <c r="BD35" s="48"/>
    </row>
    <row r="36" spans="1:56" ht="151.5" customHeight="1" x14ac:dyDescent="0.3">
      <c r="A36" s="468"/>
      <c r="B36" s="468"/>
      <c r="C36" s="468"/>
      <c r="D36" s="468"/>
      <c r="E36" s="468"/>
      <c r="F36" s="468"/>
      <c r="G36" s="468"/>
      <c r="H36" s="468"/>
      <c r="I36" s="468"/>
      <c r="J36" s="468"/>
      <c r="K36" s="468"/>
      <c r="L36" s="468"/>
      <c r="M36" s="468"/>
      <c r="N36" s="468"/>
      <c r="O36" s="83">
        <v>3</v>
      </c>
      <c r="P36" s="95"/>
      <c r="Q36" s="83" t="str">
        <f t="shared" si="0"/>
        <v/>
      </c>
      <c r="R36" s="85"/>
      <c r="S36" s="85"/>
      <c r="T36" s="86" t="str">
        <f t="shared" si="1"/>
        <v/>
      </c>
      <c r="U36" s="85"/>
      <c r="V36" s="85"/>
      <c r="W36" s="85"/>
      <c r="X36" s="87" t="str">
        <f t="shared" ref="X36:X39" si="14">IFERROR(IF(AND(Q35="Probabilidad",Q36="Probabilidad"),(Z35-(+Z35*T36)),IF(AND(Q35="Impacto",Q36="Probabilidad"),(Z34-(+Z34*T36)),IF(Q36="Impacto",Z35,""))),"")</f>
        <v/>
      </c>
      <c r="Y36" s="88" t="str">
        <f t="shared" si="2"/>
        <v/>
      </c>
      <c r="Z36" s="89" t="str">
        <f t="shared" si="3"/>
        <v/>
      </c>
      <c r="AA36" s="88" t="str">
        <f t="shared" si="4"/>
        <v/>
      </c>
      <c r="AB36" s="89" t="str">
        <f t="shared" ref="AB36:AB39" si="15">IFERROR(IF(AND(Q35="Impacto",Q36="Impacto"),(AB35-(+AB35*T36)),IF(AND(Q35="Probabilidad",Q36="Impacto"),(AB34-(+AB34*T36)),IF(Q36="Probabilidad",AB35,""))),"")</f>
        <v/>
      </c>
      <c r="AC36" s="90" t="str">
        <f t="shared" si="5"/>
        <v/>
      </c>
      <c r="AD36" s="91"/>
      <c r="AE36" s="92"/>
      <c r="AF36" s="83"/>
      <c r="AG36" s="93"/>
      <c r="AH36" s="93"/>
      <c r="AI36" s="92"/>
      <c r="AJ36" s="83"/>
      <c r="AK36" s="48"/>
      <c r="AL36" s="48"/>
      <c r="AM36" s="48"/>
      <c r="AN36" s="48"/>
      <c r="AO36" s="48"/>
      <c r="AP36" s="48"/>
      <c r="AQ36" s="48"/>
      <c r="AR36" s="48"/>
      <c r="AS36" s="48"/>
      <c r="AT36" s="48"/>
      <c r="AU36" s="48"/>
      <c r="AV36" s="48"/>
      <c r="AW36" s="48"/>
      <c r="AX36" s="48"/>
      <c r="AY36" s="48"/>
      <c r="AZ36" s="48"/>
      <c r="BA36" s="48"/>
      <c r="BB36" s="48"/>
      <c r="BC36" s="48"/>
      <c r="BD36" s="48"/>
    </row>
    <row r="37" spans="1:56" ht="151.5" customHeight="1" x14ac:dyDescent="0.3">
      <c r="A37" s="468"/>
      <c r="B37" s="468"/>
      <c r="C37" s="468"/>
      <c r="D37" s="468"/>
      <c r="E37" s="468"/>
      <c r="F37" s="468"/>
      <c r="G37" s="468"/>
      <c r="H37" s="468"/>
      <c r="I37" s="468"/>
      <c r="J37" s="468"/>
      <c r="K37" s="468"/>
      <c r="L37" s="468"/>
      <c r="M37" s="468"/>
      <c r="N37" s="468"/>
      <c r="O37" s="83">
        <v>4</v>
      </c>
      <c r="P37" s="84"/>
      <c r="Q37" s="83" t="str">
        <f t="shared" si="0"/>
        <v/>
      </c>
      <c r="R37" s="85"/>
      <c r="S37" s="85"/>
      <c r="T37" s="86" t="str">
        <f t="shared" si="1"/>
        <v/>
      </c>
      <c r="U37" s="85"/>
      <c r="V37" s="85"/>
      <c r="W37" s="85"/>
      <c r="X37" s="87" t="str">
        <f t="shared" si="14"/>
        <v/>
      </c>
      <c r="Y37" s="88" t="str">
        <f t="shared" si="2"/>
        <v/>
      </c>
      <c r="Z37" s="89" t="str">
        <f t="shared" si="3"/>
        <v/>
      </c>
      <c r="AA37" s="88" t="str">
        <f t="shared" si="4"/>
        <v/>
      </c>
      <c r="AB37" s="89" t="str">
        <f t="shared" si="15"/>
        <v/>
      </c>
      <c r="AC37" s="90" t="str">
        <f t="shared" si="5"/>
        <v/>
      </c>
      <c r="AD37" s="91"/>
      <c r="AE37" s="92"/>
      <c r="AF37" s="83"/>
      <c r="AG37" s="93"/>
      <c r="AH37" s="93"/>
      <c r="AI37" s="92"/>
      <c r="AJ37" s="83"/>
      <c r="AK37" s="48"/>
      <c r="AL37" s="48"/>
      <c r="AM37" s="48"/>
      <c r="AN37" s="48"/>
      <c r="AO37" s="48"/>
      <c r="AP37" s="48"/>
      <c r="AQ37" s="48"/>
      <c r="AR37" s="48"/>
      <c r="AS37" s="48"/>
      <c r="AT37" s="48"/>
      <c r="AU37" s="48"/>
      <c r="AV37" s="48"/>
      <c r="AW37" s="48"/>
      <c r="AX37" s="48"/>
      <c r="AY37" s="48"/>
      <c r="AZ37" s="48"/>
      <c r="BA37" s="48"/>
      <c r="BB37" s="48"/>
      <c r="BC37" s="48"/>
      <c r="BD37" s="48"/>
    </row>
    <row r="38" spans="1:56" ht="151.5" customHeight="1" x14ac:dyDescent="0.3">
      <c r="A38" s="468"/>
      <c r="B38" s="468"/>
      <c r="C38" s="468"/>
      <c r="D38" s="468"/>
      <c r="E38" s="468"/>
      <c r="F38" s="468"/>
      <c r="G38" s="468"/>
      <c r="H38" s="468"/>
      <c r="I38" s="468"/>
      <c r="J38" s="468"/>
      <c r="K38" s="468"/>
      <c r="L38" s="468"/>
      <c r="M38" s="468"/>
      <c r="N38" s="468"/>
      <c r="O38" s="83">
        <v>5</v>
      </c>
      <c r="P38" s="84"/>
      <c r="Q38" s="83" t="str">
        <f t="shared" si="0"/>
        <v/>
      </c>
      <c r="R38" s="85"/>
      <c r="S38" s="85"/>
      <c r="T38" s="86" t="str">
        <f t="shared" si="1"/>
        <v/>
      </c>
      <c r="U38" s="85"/>
      <c r="V38" s="85"/>
      <c r="W38" s="85"/>
      <c r="X38" s="87" t="str">
        <f t="shared" si="14"/>
        <v/>
      </c>
      <c r="Y38" s="88" t="str">
        <f t="shared" si="2"/>
        <v/>
      </c>
      <c r="Z38" s="89" t="str">
        <f t="shared" si="3"/>
        <v/>
      </c>
      <c r="AA38" s="88" t="str">
        <f t="shared" si="4"/>
        <v/>
      </c>
      <c r="AB38" s="89" t="str">
        <f t="shared" si="15"/>
        <v/>
      </c>
      <c r="AC38" s="90" t="str">
        <f t="shared" si="5"/>
        <v/>
      </c>
      <c r="AD38" s="91"/>
      <c r="AE38" s="92"/>
      <c r="AF38" s="83"/>
      <c r="AG38" s="93"/>
      <c r="AH38" s="93"/>
      <c r="AI38" s="92"/>
      <c r="AJ38" s="83"/>
      <c r="AK38" s="48"/>
      <c r="AL38" s="48"/>
      <c r="AM38" s="48"/>
      <c r="AN38" s="48"/>
      <c r="AO38" s="48"/>
      <c r="AP38" s="48"/>
      <c r="AQ38" s="48"/>
      <c r="AR38" s="48"/>
      <c r="AS38" s="48"/>
      <c r="AT38" s="48"/>
      <c r="AU38" s="48"/>
      <c r="AV38" s="48"/>
      <c r="AW38" s="48"/>
      <c r="AX38" s="48"/>
      <c r="AY38" s="48"/>
      <c r="AZ38" s="48"/>
      <c r="BA38" s="48"/>
      <c r="BB38" s="48"/>
      <c r="BC38" s="48"/>
      <c r="BD38" s="48"/>
    </row>
    <row r="39" spans="1:56" ht="151.5" customHeight="1" x14ac:dyDescent="0.3">
      <c r="A39" s="469"/>
      <c r="B39" s="469"/>
      <c r="C39" s="469"/>
      <c r="D39" s="469"/>
      <c r="E39" s="469"/>
      <c r="F39" s="469"/>
      <c r="G39" s="469"/>
      <c r="H39" s="469"/>
      <c r="I39" s="469"/>
      <c r="J39" s="469"/>
      <c r="K39" s="469"/>
      <c r="L39" s="469"/>
      <c r="M39" s="469"/>
      <c r="N39" s="469"/>
      <c r="O39" s="83">
        <v>6</v>
      </c>
      <c r="P39" s="84"/>
      <c r="Q39" s="83" t="str">
        <f t="shared" si="0"/>
        <v/>
      </c>
      <c r="R39" s="85"/>
      <c r="S39" s="85"/>
      <c r="T39" s="86" t="str">
        <f t="shared" si="1"/>
        <v/>
      </c>
      <c r="U39" s="85"/>
      <c r="V39" s="85"/>
      <c r="W39" s="85"/>
      <c r="X39" s="87" t="str">
        <f t="shared" si="14"/>
        <v/>
      </c>
      <c r="Y39" s="88" t="str">
        <f t="shared" si="2"/>
        <v/>
      </c>
      <c r="Z39" s="89" t="str">
        <f t="shared" si="3"/>
        <v/>
      </c>
      <c r="AA39" s="88" t="str">
        <f t="shared" si="4"/>
        <v/>
      </c>
      <c r="AB39" s="89" t="str">
        <f t="shared" si="15"/>
        <v/>
      </c>
      <c r="AC39" s="90" t="str">
        <f t="shared" si="5"/>
        <v/>
      </c>
      <c r="AD39" s="91"/>
      <c r="AE39" s="92"/>
      <c r="AF39" s="83"/>
      <c r="AG39" s="93"/>
      <c r="AH39" s="93"/>
      <c r="AI39" s="92"/>
      <c r="AJ39" s="83"/>
      <c r="AK39" s="48"/>
      <c r="AL39" s="48"/>
      <c r="AM39" s="48"/>
      <c r="AN39" s="48"/>
      <c r="AO39" s="48"/>
      <c r="AP39" s="48"/>
      <c r="AQ39" s="48"/>
      <c r="AR39" s="48"/>
      <c r="AS39" s="48"/>
      <c r="AT39" s="48"/>
      <c r="AU39" s="48"/>
      <c r="AV39" s="48"/>
      <c r="AW39" s="48"/>
      <c r="AX39" s="48"/>
      <c r="AY39" s="48"/>
      <c r="AZ39" s="48"/>
      <c r="BA39" s="48"/>
      <c r="BB39" s="48"/>
      <c r="BC39" s="48"/>
      <c r="BD39" s="48"/>
    </row>
    <row r="40" spans="1:56" ht="151.5" customHeight="1" x14ac:dyDescent="0.3">
      <c r="A40" s="472">
        <v>6</v>
      </c>
      <c r="B40" s="473"/>
      <c r="C40" s="473"/>
      <c r="D40" s="473"/>
      <c r="E40" s="473"/>
      <c r="F40" s="473"/>
      <c r="G40" s="472"/>
      <c r="H40" s="467" t="str">
        <f>IF(G40&lt;=0,"",IF(G40&lt;=2,"Muy Baja",IF(G40&lt;=24,"Baja",IF(G40&lt;=500,"Media",IF(G40&lt;=5000,"Alta","Muy Alta")))))</f>
        <v/>
      </c>
      <c r="I40" s="470" t="str">
        <f>IF(H40="","",IF(H40="Muy Baja",0.2,IF(H40="Baja",0.4,IF(H40="Media",0.6,IF(H40="Alta",0.8,IF(H40="Muy Alta",1,))))))</f>
        <v/>
      </c>
      <c r="J40" s="470"/>
      <c r="K40" s="470">
        <f ca="1">IF(NOT(ISERROR(MATCH(J40,'Tabla Impacto'!$B$221:$B$223,0))),'Tabla Impacto'!$F$223&amp;"Por favor no seleccionar los criterios de impacto(Afectación Económica o presupuestal y Pérdida Reputacional)",J40)</f>
        <v>0</v>
      </c>
      <c r="L40" s="467" t="str">
        <f ca="1">IF(OR(K40='Tabla Impacto'!$C$11,K40='Tabla Impacto'!$D$11),"Leve",IF(OR(K40='Tabla Impacto'!$C$12,K40='Tabla Impacto'!$D$12),"Menor",IF(OR(K40='Tabla Impacto'!$C$13,K40='Tabla Impacto'!$D$13),"Moderado",IF(OR(K40='Tabla Impacto'!$C$14,K40='Tabla Impacto'!$D$14),"Mayor",IF(OR(K40='Tabla Impacto'!$C$15,K40='Tabla Impacto'!$D$15),"Catastrófico","")))))</f>
        <v/>
      </c>
      <c r="M40" s="470" t="str">
        <f ca="1">IF(L40="","",IF(L40="Leve",0.2,IF(L40="Menor",0.4,IF(L40="Moderado",0.6,IF(L40="Mayor",0.8,IF(L40="Catastrófico",1,))))))</f>
        <v/>
      </c>
      <c r="N40" s="471"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83">
        <v>1</v>
      </c>
      <c r="P40" s="84"/>
      <c r="Q40" s="83" t="str">
        <f t="shared" si="0"/>
        <v/>
      </c>
      <c r="R40" s="85"/>
      <c r="S40" s="85"/>
      <c r="T40" s="86" t="str">
        <f t="shared" si="1"/>
        <v/>
      </c>
      <c r="U40" s="85"/>
      <c r="V40" s="85"/>
      <c r="W40" s="85"/>
      <c r="X40" s="87" t="str">
        <f>IFERROR(IF(Q40="Probabilidad",(I40-(+I40*T40)),IF(Q40="Impacto",I40,"")),"")</f>
        <v/>
      </c>
      <c r="Y40" s="88" t="str">
        <f t="shared" si="2"/>
        <v/>
      </c>
      <c r="Z40" s="89" t="str">
        <f t="shared" si="3"/>
        <v/>
      </c>
      <c r="AA40" s="88" t="str">
        <f t="shared" si="4"/>
        <v/>
      </c>
      <c r="AB40" s="89" t="str">
        <f>IFERROR(IF(Q40="Impacto",(M40-(+M40*T40)),IF(Q40="Probabilidad",M40,"")),"")</f>
        <v/>
      </c>
      <c r="AC40" s="90" t="str">
        <f t="shared" si="5"/>
        <v/>
      </c>
      <c r="AD40" s="91"/>
      <c r="AE40" s="92"/>
      <c r="AF40" s="83"/>
      <c r="AG40" s="93"/>
      <c r="AH40" s="93"/>
      <c r="AI40" s="92"/>
      <c r="AJ40" s="83"/>
      <c r="AK40" s="48"/>
      <c r="AL40" s="48"/>
      <c r="AM40" s="48"/>
      <c r="AN40" s="48"/>
      <c r="AO40" s="48"/>
      <c r="AP40" s="48"/>
      <c r="AQ40" s="48"/>
      <c r="AR40" s="48"/>
      <c r="AS40" s="48"/>
      <c r="AT40" s="48"/>
      <c r="AU40" s="48"/>
      <c r="AV40" s="48"/>
      <c r="AW40" s="48"/>
      <c r="AX40" s="48"/>
      <c r="AY40" s="48"/>
      <c r="AZ40" s="48"/>
      <c r="BA40" s="48"/>
      <c r="BB40" s="48"/>
      <c r="BC40" s="48"/>
      <c r="BD40" s="48"/>
    </row>
    <row r="41" spans="1:56" ht="151.5" customHeight="1" x14ac:dyDescent="0.3">
      <c r="A41" s="468"/>
      <c r="B41" s="468"/>
      <c r="C41" s="468"/>
      <c r="D41" s="468"/>
      <c r="E41" s="468"/>
      <c r="F41" s="468"/>
      <c r="G41" s="468"/>
      <c r="H41" s="468"/>
      <c r="I41" s="468"/>
      <c r="J41" s="468"/>
      <c r="K41" s="468"/>
      <c r="L41" s="468"/>
      <c r="M41" s="468"/>
      <c r="N41" s="468"/>
      <c r="O41" s="83">
        <v>2</v>
      </c>
      <c r="P41" s="84"/>
      <c r="Q41" s="83" t="str">
        <f t="shared" si="0"/>
        <v/>
      </c>
      <c r="R41" s="85"/>
      <c r="S41" s="85"/>
      <c r="T41" s="86" t="str">
        <f t="shared" si="1"/>
        <v/>
      </c>
      <c r="U41" s="85"/>
      <c r="V41" s="85"/>
      <c r="W41" s="85"/>
      <c r="X41" s="87" t="str">
        <f>IFERROR(IF(AND(Q40="Probabilidad",Q41="Probabilidad"),(Z40-(+Z40*T41)),IF(Q41="Probabilidad",(I40-(+I40*T41)),IF(Q41="Impacto",Z40,""))),"")</f>
        <v/>
      </c>
      <c r="Y41" s="88" t="str">
        <f t="shared" si="2"/>
        <v/>
      </c>
      <c r="Z41" s="89" t="str">
        <f t="shared" si="3"/>
        <v/>
      </c>
      <c r="AA41" s="88" t="str">
        <f t="shared" si="4"/>
        <v/>
      </c>
      <c r="AB41" s="89" t="str">
        <f>IFERROR(IF(AND(Q40="Impacto",Q41="Impacto"),(AB34-(+AB34*T41)),IF(Q41="Impacto",($M$40-(+$M$40*T41)),IF(Q41="Probabilidad",AB34,""))),"")</f>
        <v/>
      </c>
      <c r="AC41" s="90" t="str">
        <f t="shared" si="5"/>
        <v/>
      </c>
      <c r="AD41" s="91"/>
      <c r="AE41" s="92"/>
      <c r="AF41" s="83"/>
      <c r="AG41" s="93"/>
      <c r="AH41" s="93"/>
      <c r="AI41" s="92"/>
      <c r="AJ41" s="83"/>
      <c r="AK41" s="48"/>
      <c r="AL41" s="48"/>
      <c r="AM41" s="48"/>
      <c r="AN41" s="48"/>
      <c r="AO41" s="48"/>
      <c r="AP41" s="48"/>
      <c r="AQ41" s="48"/>
      <c r="AR41" s="48"/>
      <c r="AS41" s="48"/>
      <c r="AT41" s="48"/>
      <c r="AU41" s="48"/>
      <c r="AV41" s="48"/>
      <c r="AW41" s="48"/>
      <c r="AX41" s="48"/>
      <c r="AY41" s="48"/>
      <c r="AZ41" s="48"/>
      <c r="BA41" s="48"/>
      <c r="BB41" s="48"/>
      <c r="BC41" s="48"/>
      <c r="BD41" s="48"/>
    </row>
    <row r="42" spans="1:56" ht="151.5" customHeight="1" x14ac:dyDescent="0.3">
      <c r="A42" s="468"/>
      <c r="B42" s="468"/>
      <c r="C42" s="468"/>
      <c r="D42" s="468"/>
      <c r="E42" s="468"/>
      <c r="F42" s="468"/>
      <c r="G42" s="468"/>
      <c r="H42" s="468"/>
      <c r="I42" s="468"/>
      <c r="J42" s="468"/>
      <c r="K42" s="468"/>
      <c r="L42" s="468"/>
      <c r="M42" s="468"/>
      <c r="N42" s="468"/>
      <c r="O42" s="83">
        <v>3</v>
      </c>
      <c r="P42" s="95"/>
      <c r="Q42" s="83" t="str">
        <f t="shared" si="0"/>
        <v/>
      </c>
      <c r="R42" s="85"/>
      <c r="S42" s="85"/>
      <c r="T42" s="86" t="str">
        <f t="shared" si="1"/>
        <v/>
      </c>
      <c r="U42" s="85"/>
      <c r="V42" s="85"/>
      <c r="W42" s="85"/>
      <c r="X42" s="87" t="str">
        <f t="shared" ref="X42:X45" si="16">IFERROR(IF(AND(Q41="Probabilidad",Q42="Probabilidad"),(Z41-(+Z41*T42)),IF(AND(Q41="Impacto",Q42="Probabilidad"),(Z40-(+Z40*T42)),IF(Q42="Impacto",Z41,""))),"")</f>
        <v/>
      </c>
      <c r="Y42" s="88" t="str">
        <f t="shared" si="2"/>
        <v/>
      </c>
      <c r="Z42" s="89" t="str">
        <f t="shared" si="3"/>
        <v/>
      </c>
      <c r="AA42" s="88" t="str">
        <f t="shared" si="4"/>
        <v/>
      </c>
      <c r="AB42" s="89" t="str">
        <f t="shared" ref="AB42:AB45" si="17">IFERROR(IF(AND(Q41="Impacto",Q42="Impacto"),(AB41-(+AB41*T42)),IF(AND(Q41="Probabilidad",Q42="Impacto"),(AB40-(+AB40*T42)),IF(Q42="Probabilidad",AB41,""))),"")</f>
        <v/>
      </c>
      <c r="AC42" s="90" t="str">
        <f t="shared" si="5"/>
        <v/>
      </c>
      <c r="AD42" s="91"/>
      <c r="AE42" s="92"/>
      <c r="AF42" s="83"/>
      <c r="AG42" s="93"/>
      <c r="AH42" s="93"/>
      <c r="AI42" s="92"/>
      <c r="AJ42" s="83"/>
      <c r="AK42" s="48"/>
      <c r="AL42" s="48"/>
      <c r="AM42" s="48"/>
      <c r="AN42" s="48"/>
      <c r="AO42" s="48"/>
      <c r="AP42" s="48"/>
      <c r="AQ42" s="48"/>
      <c r="AR42" s="48"/>
      <c r="AS42" s="48"/>
      <c r="AT42" s="48"/>
      <c r="AU42" s="48"/>
      <c r="AV42" s="48"/>
      <c r="AW42" s="48"/>
      <c r="AX42" s="48"/>
      <c r="AY42" s="48"/>
      <c r="AZ42" s="48"/>
      <c r="BA42" s="48"/>
      <c r="BB42" s="48"/>
      <c r="BC42" s="48"/>
      <c r="BD42" s="48"/>
    </row>
    <row r="43" spans="1:56" ht="151.5" customHeight="1" x14ac:dyDescent="0.3">
      <c r="A43" s="468"/>
      <c r="B43" s="468"/>
      <c r="C43" s="468"/>
      <c r="D43" s="468"/>
      <c r="E43" s="468"/>
      <c r="F43" s="468"/>
      <c r="G43" s="468"/>
      <c r="H43" s="468"/>
      <c r="I43" s="468"/>
      <c r="J43" s="468"/>
      <c r="K43" s="468"/>
      <c r="L43" s="468"/>
      <c r="M43" s="468"/>
      <c r="N43" s="468"/>
      <c r="O43" s="83">
        <v>4</v>
      </c>
      <c r="P43" s="84"/>
      <c r="Q43" s="83" t="str">
        <f t="shared" si="0"/>
        <v/>
      </c>
      <c r="R43" s="85"/>
      <c r="S43" s="85"/>
      <c r="T43" s="86" t="str">
        <f t="shared" si="1"/>
        <v/>
      </c>
      <c r="U43" s="85"/>
      <c r="V43" s="85"/>
      <c r="W43" s="85"/>
      <c r="X43" s="87" t="str">
        <f t="shared" si="16"/>
        <v/>
      </c>
      <c r="Y43" s="88" t="str">
        <f t="shared" si="2"/>
        <v/>
      </c>
      <c r="Z43" s="89" t="str">
        <f t="shared" si="3"/>
        <v/>
      </c>
      <c r="AA43" s="88" t="str">
        <f t="shared" si="4"/>
        <v/>
      </c>
      <c r="AB43" s="89" t="str">
        <f t="shared" si="17"/>
        <v/>
      </c>
      <c r="AC43" s="90" t="str">
        <f t="shared" si="5"/>
        <v/>
      </c>
      <c r="AD43" s="91"/>
      <c r="AE43" s="92"/>
      <c r="AF43" s="83"/>
      <c r="AG43" s="93"/>
      <c r="AH43" s="93"/>
      <c r="AI43" s="92"/>
      <c r="AJ43" s="83"/>
      <c r="AK43" s="48"/>
      <c r="AL43" s="48"/>
      <c r="AM43" s="48"/>
      <c r="AN43" s="48"/>
      <c r="AO43" s="48"/>
      <c r="AP43" s="48"/>
      <c r="AQ43" s="48"/>
      <c r="AR43" s="48"/>
      <c r="AS43" s="48"/>
      <c r="AT43" s="48"/>
      <c r="AU43" s="48"/>
      <c r="AV43" s="48"/>
      <c r="AW43" s="48"/>
      <c r="AX43" s="48"/>
      <c r="AY43" s="48"/>
      <c r="AZ43" s="48"/>
      <c r="BA43" s="48"/>
      <c r="BB43" s="48"/>
      <c r="BC43" s="48"/>
      <c r="BD43" s="48"/>
    </row>
    <row r="44" spans="1:56" ht="151.5" customHeight="1" x14ac:dyDescent="0.3">
      <c r="A44" s="468"/>
      <c r="B44" s="468"/>
      <c r="C44" s="468"/>
      <c r="D44" s="468"/>
      <c r="E44" s="468"/>
      <c r="F44" s="468"/>
      <c r="G44" s="468"/>
      <c r="H44" s="468"/>
      <c r="I44" s="468"/>
      <c r="J44" s="468"/>
      <c r="K44" s="468"/>
      <c r="L44" s="468"/>
      <c r="M44" s="468"/>
      <c r="N44" s="468"/>
      <c r="O44" s="83">
        <v>5</v>
      </c>
      <c r="P44" s="84"/>
      <c r="Q44" s="83" t="str">
        <f t="shared" si="0"/>
        <v/>
      </c>
      <c r="R44" s="85"/>
      <c r="S44" s="85"/>
      <c r="T44" s="86" t="str">
        <f t="shared" si="1"/>
        <v/>
      </c>
      <c r="U44" s="85"/>
      <c r="V44" s="85"/>
      <c r="W44" s="85"/>
      <c r="X44" s="87" t="str">
        <f t="shared" si="16"/>
        <v/>
      </c>
      <c r="Y44" s="88" t="str">
        <f t="shared" si="2"/>
        <v/>
      </c>
      <c r="Z44" s="89" t="str">
        <f t="shared" si="3"/>
        <v/>
      </c>
      <c r="AA44" s="88" t="str">
        <f t="shared" si="4"/>
        <v/>
      </c>
      <c r="AB44" s="89" t="str">
        <f t="shared" si="17"/>
        <v/>
      </c>
      <c r="AC44" s="90" t="str">
        <f t="shared" si="5"/>
        <v/>
      </c>
      <c r="AD44" s="91"/>
      <c r="AE44" s="92"/>
      <c r="AF44" s="83"/>
      <c r="AG44" s="93"/>
      <c r="AH44" s="93"/>
      <c r="AI44" s="92"/>
      <c r="AJ44" s="83"/>
      <c r="AK44" s="48"/>
      <c r="AL44" s="48"/>
      <c r="AM44" s="48"/>
      <c r="AN44" s="48"/>
      <c r="AO44" s="48"/>
      <c r="AP44" s="48"/>
      <c r="AQ44" s="48"/>
      <c r="AR44" s="48"/>
      <c r="AS44" s="48"/>
      <c r="AT44" s="48"/>
      <c r="AU44" s="48"/>
      <c r="AV44" s="48"/>
      <c r="AW44" s="48"/>
      <c r="AX44" s="48"/>
      <c r="AY44" s="48"/>
      <c r="AZ44" s="48"/>
      <c r="BA44" s="48"/>
      <c r="BB44" s="48"/>
      <c r="BC44" s="48"/>
      <c r="BD44" s="48"/>
    </row>
    <row r="45" spans="1:56" ht="151.5" customHeight="1" x14ac:dyDescent="0.3">
      <c r="A45" s="469"/>
      <c r="B45" s="469"/>
      <c r="C45" s="469"/>
      <c r="D45" s="469"/>
      <c r="E45" s="469"/>
      <c r="F45" s="469"/>
      <c r="G45" s="469"/>
      <c r="H45" s="469"/>
      <c r="I45" s="469"/>
      <c r="J45" s="469"/>
      <c r="K45" s="469"/>
      <c r="L45" s="469"/>
      <c r="M45" s="469"/>
      <c r="N45" s="469"/>
      <c r="O45" s="83">
        <v>6</v>
      </c>
      <c r="P45" s="84"/>
      <c r="Q45" s="83" t="str">
        <f t="shared" si="0"/>
        <v/>
      </c>
      <c r="R45" s="85"/>
      <c r="S45" s="85"/>
      <c r="T45" s="86" t="str">
        <f t="shared" si="1"/>
        <v/>
      </c>
      <c r="U45" s="85"/>
      <c r="V45" s="85"/>
      <c r="W45" s="85"/>
      <c r="X45" s="87" t="str">
        <f t="shared" si="16"/>
        <v/>
      </c>
      <c r="Y45" s="88" t="str">
        <f t="shared" si="2"/>
        <v/>
      </c>
      <c r="Z45" s="89" t="str">
        <f t="shared" si="3"/>
        <v/>
      </c>
      <c r="AA45" s="88" t="str">
        <f t="shared" si="4"/>
        <v/>
      </c>
      <c r="AB45" s="89" t="str">
        <f t="shared" si="17"/>
        <v/>
      </c>
      <c r="AC45" s="90" t="str">
        <f t="shared" si="5"/>
        <v/>
      </c>
      <c r="AD45" s="91"/>
      <c r="AE45" s="92"/>
      <c r="AF45" s="83"/>
      <c r="AG45" s="93"/>
      <c r="AH45" s="93"/>
      <c r="AI45" s="92"/>
      <c r="AJ45" s="83"/>
      <c r="AK45" s="48"/>
      <c r="AL45" s="48"/>
      <c r="AM45" s="48"/>
      <c r="AN45" s="48"/>
      <c r="AO45" s="48"/>
      <c r="AP45" s="48"/>
      <c r="AQ45" s="48"/>
      <c r="AR45" s="48"/>
      <c r="AS45" s="48"/>
      <c r="AT45" s="48"/>
      <c r="AU45" s="48"/>
      <c r="AV45" s="48"/>
      <c r="AW45" s="48"/>
      <c r="AX45" s="48"/>
      <c r="AY45" s="48"/>
      <c r="AZ45" s="48"/>
      <c r="BA45" s="48"/>
      <c r="BB45" s="48"/>
      <c r="BC45" s="48"/>
      <c r="BD45" s="48"/>
    </row>
    <row r="46" spans="1:56" ht="151.5" customHeight="1" x14ac:dyDescent="0.3">
      <c r="A46" s="472">
        <v>7</v>
      </c>
      <c r="B46" s="473"/>
      <c r="C46" s="473"/>
      <c r="D46" s="473"/>
      <c r="E46" s="473"/>
      <c r="F46" s="473"/>
      <c r="G46" s="472"/>
      <c r="H46" s="467" t="str">
        <f>IF(G46&lt;=0,"",IF(G46&lt;=2,"Muy Baja",IF(G46&lt;=24,"Baja",IF(G46&lt;=500,"Media",IF(G46&lt;=5000,"Alta","Muy Alta")))))</f>
        <v/>
      </c>
      <c r="I46" s="470" t="str">
        <f>IF(H46="","",IF(H46="Muy Baja",0.2,IF(H46="Baja",0.4,IF(H46="Media",0.6,IF(H46="Alta",0.8,IF(H46="Muy Alta",1,))))))</f>
        <v/>
      </c>
      <c r="J46" s="470"/>
      <c r="K46" s="470">
        <f ca="1">IF(NOT(ISERROR(MATCH(J46,'Tabla Impacto'!$B$221:$B$223,0))),'Tabla Impacto'!$F$223&amp;"Por favor no seleccionar los criterios de impacto(Afectación Económica o presupuestal y Pérdida Reputacional)",J46)</f>
        <v>0</v>
      </c>
      <c r="L46" s="467" t="str">
        <f ca="1">IF(OR(K46='Tabla Impacto'!$C$11,K46='Tabla Impacto'!$D$11),"Leve",IF(OR(K46='Tabla Impacto'!$C$12,K46='Tabla Impacto'!$D$12),"Menor",IF(OR(K46='Tabla Impacto'!$C$13,K46='Tabla Impacto'!$D$13),"Moderado",IF(OR(K46='Tabla Impacto'!$C$14,K46='Tabla Impacto'!$D$14),"Mayor",IF(OR(K46='Tabla Impacto'!$C$15,K46='Tabla Impacto'!$D$15),"Catastrófico","")))))</f>
        <v/>
      </c>
      <c r="M46" s="470" t="str">
        <f ca="1">IF(L46="","",IF(L46="Leve",0.2,IF(L46="Menor",0.4,IF(L46="Moderado",0.6,IF(L46="Mayor",0.8,IF(L46="Catastrófico",1,))))))</f>
        <v/>
      </c>
      <c r="N46" s="471"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83">
        <v>1</v>
      </c>
      <c r="P46" s="84"/>
      <c r="Q46" s="83" t="str">
        <f t="shared" si="0"/>
        <v/>
      </c>
      <c r="R46" s="85"/>
      <c r="S46" s="85"/>
      <c r="T46" s="86" t="str">
        <f t="shared" si="1"/>
        <v/>
      </c>
      <c r="U46" s="85"/>
      <c r="V46" s="85"/>
      <c r="W46" s="85"/>
      <c r="X46" s="87" t="str">
        <f>IFERROR(IF(Q46="Probabilidad",(I46-(+I46*T46)),IF(Q46="Impacto",I46,"")),"")</f>
        <v/>
      </c>
      <c r="Y46" s="88" t="str">
        <f t="shared" si="2"/>
        <v/>
      </c>
      <c r="Z46" s="89" t="str">
        <f t="shared" si="3"/>
        <v/>
      </c>
      <c r="AA46" s="88" t="str">
        <f t="shared" si="4"/>
        <v/>
      </c>
      <c r="AB46" s="89" t="str">
        <f>IFERROR(IF(Q46="Impacto",(M46-(+M46*T46)),IF(Q46="Probabilidad",M46,"")),"")</f>
        <v/>
      </c>
      <c r="AC46" s="90" t="str">
        <f t="shared" si="5"/>
        <v/>
      </c>
      <c r="AD46" s="91"/>
      <c r="AE46" s="92"/>
      <c r="AF46" s="83"/>
      <c r="AG46" s="93"/>
      <c r="AH46" s="93"/>
      <c r="AI46" s="92"/>
      <c r="AJ46" s="83"/>
      <c r="AK46" s="48"/>
      <c r="AL46" s="48"/>
      <c r="AM46" s="48"/>
      <c r="AN46" s="48"/>
      <c r="AO46" s="48"/>
      <c r="AP46" s="48"/>
      <c r="AQ46" s="48"/>
      <c r="AR46" s="48"/>
      <c r="AS46" s="48"/>
      <c r="AT46" s="48"/>
      <c r="AU46" s="48"/>
      <c r="AV46" s="48"/>
      <c r="AW46" s="48"/>
      <c r="AX46" s="48"/>
      <c r="AY46" s="48"/>
      <c r="AZ46" s="48"/>
      <c r="BA46" s="48"/>
      <c r="BB46" s="48"/>
      <c r="BC46" s="48"/>
      <c r="BD46" s="48"/>
    </row>
    <row r="47" spans="1:56" ht="151.5" customHeight="1" x14ac:dyDescent="0.3">
      <c r="A47" s="468"/>
      <c r="B47" s="468"/>
      <c r="C47" s="468"/>
      <c r="D47" s="468"/>
      <c r="E47" s="468"/>
      <c r="F47" s="468"/>
      <c r="G47" s="468"/>
      <c r="H47" s="468"/>
      <c r="I47" s="468"/>
      <c r="J47" s="468"/>
      <c r="K47" s="468"/>
      <c r="L47" s="468"/>
      <c r="M47" s="468"/>
      <c r="N47" s="468"/>
      <c r="O47" s="83">
        <v>2</v>
      </c>
      <c r="P47" s="84"/>
      <c r="Q47" s="83" t="str">
        <f t="shared" si="0"/>
        <v/>
      </c>
      <c r="R47" s="85"/>
      <c r="S47" s="85"/>
      <c r="T47" s="86" t="str">
        <f t="shared" si="1"/>
        <v/>
      </c>
      <c r="U47" s="85"/>
      <c r="V47" s="85"/>
      <c r="W47" s="85"/>
      <c r="X47" s="87" t="str">
        <f>IFERROR(IF(AND(Q46="Probabilidad",Q47="Probabilidad"),(Z46-(+Z46*T47)),IF(Q47="Probabilidad",(I46-(+I46*T47)),IF(Q47="Impacto",Z46,""))),"")</f>
        <v/>
      </c>
      <c r="Y47" s="88" t="str">
        <f t="shared" si="2"/>
        <v/>
      </c>
      <c r="Z47" s="89" t="str">
        <f t="shared" si="3"/>
        <v/>
      </c>
      <c r="AA47" s="88" t="str">
        <f t="shared" si="4"/>
        <v/>
      </c>
      <c r="AB47" s="89" t="str">
        <f>IFERROR(IF(AND(Q46="Impacto",Q47="Impacto"),(AB40-(+AB40*T47)),IF(Q47="Impacto",($M$46-(+$M$46*T47)),IF(Q47="Probabilidad",AB40,""))),"")</f>
        <v/>
      </c>
      <c r="AC47" s="90" t="str">
        <f t="shared" si="5"/>
        <v/>
      </c>
      <c r="AD47" s="91"/>
      <c r="AE47" s="92"/>
      <c r="AF47" s="83"/>
      <c r="AG47" s="93"/>
      <c r="AH47" s="93"/>
      <c r="AI47" s="92"/>
      <c r="AJ47" s="83"/>
      <c r="AK47" s="48"/>
      <c r="AL47" s="48"/>
      <c r="AM47" s="48"/>
      <c r="AN47" s="48"/>
      <c r="AO47" s="48"/>
      <c r="AP47" s="48"/>
      <c r="AQ47" s="48"/>
      <c r="AR47" s="48"/>
      <c r="AS47" s="48"/>
      <c r="AT47" s="48"/>
      <c r="AU47" s="48"/>
      <c r="AV47" s="48"/>
      <c r="AW47" s="48"/>
      <c r="AX47" s="48"/>
      <c r="AY47" s="48"/>
      <c r="AZ47" s="48"/>
      <c r="BA47" s="48"/>
      <c r="BB47" s="48"/>
      <c r="BC47" s="48"/>
      <c r="BD47" s="48"/>
    </row>
    <row r="48" spans="1:56" ht="151.5" customHeight="1" x14ac:dyDescent="0.3">
      <c r="A48" s="468"/>
      <c r="B48" s="468"/>
      <c r="C48" s="468"/>
      <c r="D48" s="468"/>
      <c r="E48" s="468"/>
      <c r="F48" s="468"/>
      <c r="G48" s="468"/>
      <c r="H48" s="468"/>
      <c r="I48" s="468"/>
      <c r="J48" s="468"/>
      <c r="K48" s="468"/>
      <c r="L48" s="468"/>
      <c r="M48" s="468"/>
      <c r="N48" s="468"/>
      <c r="O48" s="83">
        <v>3</v>
      </c>
      <c r="P48" s="95"/>
      <c r="Q48" s="83" t="str">
        <f t="shared" si="0"/>
        <v/>
      </c>
      <c r="R48" s="85"/>
      <c r="S48" s="85"/>
      <c r="T48" s="86" t="str">
        <f t="shared" si="1"/>
        <v/>
      </c>
      <c r="U48" s="85"/>
      <c r="V48" s="85"/>
      <c r="W48" s="85"/>
      <c r="X48" s="87" t="str">
        <f t="shared" ref="X48:X51" si="18">IFERROR(IF(AND(Q47="Probabilidad",Q48="Probabilidad"),(Z47-(+Z47*T48)),IF(AND(Q47="Impacto",Q48="Probabilidad"),(Z46-(+Z46*T48)),IF(Q48="Impacto",Z47,""))),"")</f>
        <v/>
      </c>
      <c r="Y48" s="88" t="str">
        <f t="shared" si="2"/>
        <v/>
      </c>
      <c r="Z48" s="89" t="str">
        <f t="shared" si="3"/>
        <v/>
      </c>
      <c r="AA48" s="88" t="str">
        <f t="shared" si="4"/>
        <v/>
      </c>
      <c r="AB48" s="89" t="str">
        <f t="shared" ref="AB48:AB51" si="19">IFERROR(IF(AND(Q47="Impacto",Q48="Impacto"),(AB47-(+AB47*T48)),IF(AND(Q47="Probabilidad",Q48="Impacto"),(AB46-(+AB46*T48)),IF(Q48="Probabilidad",AB47,""))),"")</f>
        <v/>
      </c>
      <c r="AC48" s="90" t="str">
        <f t="shared" si="5"/>
        <v/>
      </c>
      <c r="AD48" s="91"/>
      <c r="AE48" s="92"/>
      <c r="AF48" s="83"/>
      <c r="AG48" s="93"/>
      <c r="AH48" s="93"/>
      <c r="AI48" s="92"/>
      <c r="AJ48" s="83"/>
      <c r="AK48" s="48"/>
      <c r="AL48" s="48"/>
      <c r="AM48" s="48"/>
      <c r="AN48" s="48"/>
      <c r="AO48" s="48"/>
      <c r="AP48" s="48"/>
      <c r="AQ48" s="48"/>
      <c r="AR48" s="48"/>
      <c r="AS48" s="48"/>
      <c r="AT48" s="48"/>
      <c r="AU48" s="48"/>
      <c r="AV48" s="48"/>
      <c r="AW48" s="48"/>
      <c r="AX48" s="48"/>
      <c r="AY48" s="48"/>
      <c r="AZ48" s="48"/>
      <c r="BA48" s="48"/>
      <c r="BB48" s="48"/>
      <c r="BC48" s="48"/>
      <c r="BD48" s="48"/>
    </row>
    <row r="49" spans="1:56" ht="151.5" customHeight="1" x14ac:dyDescent="0.3">
      <c r="A49" s="468"/>
      <c r="B49" s="468"/>
      <c r="C49" s="468"/>
      <c r="D49" s="468"/>
      <c r="E49" s="468"/>
      <c r="F49" s="468"/>
      <c r="G49" s="468"/>
      <c r="H49" s="468"/>
      <c r="I49" s="468"/>
      <c r="J49" s="468"/>
      <c r="K49" s="468"/>
      <c r="L49" s="468"/>
      <c r="M49" s="468"/>
      <c r="N49" s="468"/>
      <c r="O49" s="83">
        <v>4</v>
      </c>
      <c r="P49" s="84"/>
      <c r="Q49" s="83" t="str">
        <f t="shared" si="0"/>
        <v/>
      </c>
      <c r="R49" s="85"/>
      <c r="S49" s="85"/>
      <c r="T49" s="86" t="str">
        <f t="shared" si="1"/>
        <v/>
      </c>
      <c r="U49" s="85"/>
      <c r="V49" s="85"/>
      <c r="W49" s="85"/>
      <c r="X49" s="87" t="str">
        <f t="shared" si="18"/>
        <v/>
      </c>
      <c r="Y49" s="88" t="str">
        <f t="shared" si="2"/>
        <v/>
      </c>
      <c r="Z49" s="89" t="str">
        <f t="shared" si="3"/>
        <v/>
      </c>
      <c r="AA49" s="88" t="str">
        <f t="shared" si="4"/>
        <v/>
      </c>
      <c r="AB49" s="89" t="str">
        <f t="shared" si="19"/>
        <v/>
      </c>
      <c r="AC49" s="90" t="str">
        <f t="shared" si="5"/>
        <v/>
      </c>
      <c r="AD49" s="91"/>
      <c r="AE49" s="92"/>
      <c r="AF49" s="83"/>
      <c r="AG49" s="93"/>
      <c r="AH49" s="93"/>
      <c r="AI49" s="92"/>
      <c r="AJ49" s="83"/>
      <c r="AK49" s="48"/>
      <c r="AL49" s="48"/>
      <c r="AM49" s="48"/>
      <c r="AN49" s="48"/>
      <c r="AO49" s="48"/>
      <c r="AP49" s="48"/>
      <c r="AQ49" s="48"/>
      <c r="AR49" s="48"/>
      <c r="AS49" s="48"/>
      <c r="AT49" s="48"/>
      <c r="AU49" s="48"/>
      <c r="AV49" s="48"/>
      <c r="AW49" s="48"/>
      <c r="AX49" s="48"/>
      <c r="AY49" s="48"/>
      <c r="AZ49" s="48"/>
      <c r="BA49" s="48"/>
      <c r="BB49" s="48"/>
      <c r="BC49" s="48"/>
      <c r="BD49" s="48"/>
    </row>
    <row r="50" spans="1:56" ht="151.5" customHeight="1" x14ac:dyDescent="0.3">
      <c r="A50" s="468"/>
      <c r="B50" s="468"/>
      <c r="C50" s="468"/>
      <c r="D50" s="468"/>
      <c r="E50" s="468"/>
      <c r="F50" s="468"/>
      <c r="G50" s="468"/>
      <c r="H50" s="468"/>
      <c r="I50" s="468"/>
      <c r="J50" s="468"/>
      <c r="K50" s="468"/>
      <c r="L50" s="468"/>
      <c r="M50" s="468"/>
      <c r="N50" s="468"/>
      <c r="O50" s="83">
        <v>5</v>
      </c>
      <c r="P50" s="84"/>
      <c r="Q50" s="83" t="str">
        <f t="shared" si="0"/>
        <v/>
      </c>
      <c r="R50" s="85"/>
      <c r="S50" s="85"/>
      <c r="T50" s="86" t="str">
        <f t="shared" si="1"/>
        <v/>
      </c>
      <c r="U50" s="85"/>
      <c r="V50" s="85"/>
      <c r="W50" s="85"/>
      <c r="X50" s="87" t="str">
        <f t="shared" si="18"/>
        <v/>
      </c>
      <c r="Y50" s="88" t="str">
        <f t="shared" si="2"/>
        <v/>
      </c>
      <c r="Z50" s="89" t="str">
        <f t="shared" si="3"/>
        <v/>
      </c>
      <c r="AA50" s="88" t="str">
        <f t="shared" si="4"/>
        <v/>
      </c>
      <c r="AB50" s="89" t="str">
        <f t="shared" si="19"/>
        <v/>
      </c>
      <c r="AC50" s="90" t="str">
        <f t="shared" si="5"/>
        <v/>
      </c>
      <c r="AD50" s="91"/>
      <c r="AE50" s="92"/>
      <c r="AF50" s="83"/>
      <c r="AG50" s="93"/>
      <c r="AH50" s="93"/>
      <c r="AI50" s="92"/>
      <c r="AJ50" s="83"/>
      <c r="AK50" s="48"/>
      <c r="AL50" s="48"/>
      <c r="AM50" s="48"/>
      <c r="AN50" s="48"/>
      <c r="AO50" s="48"/>
      <c r="AP50" s="48"/>
      <c r="AQ50" s="48"/>
      <c r="AR50" s="48"/>
      <c r="AS50" s="48"/>
      <c r="AT50" s="48"/>
      <c r="AU50" s="48"/>
      <c r="AV50" s="48"/>
      <c r="AW50" s="48"/>
      <c r="AX50" s="48"/>
      <c r="AY50" s="48"/>
      <c r="AZ50" s="48"/>
      <c r="BA50" s="48"/>
      <c r="BB50" s="48"/>
      <c r="BC50" s="48"/>
      <c r="BD50" s="48"/>
    </row>
    <row r="51" spans="1:56" ht="151.5" customHeight="1" x14ac:dyDescent="0.3">
      <c r="A51" s="469"/>
      <c r="B51" s="469"/>
      <c r="C51" s="469"/>
      <c r="D51" s="469"/>
      <c r="E51" s="469"/>
      <c r="F51" s="469"/>
      <c r="G51" s="469"/>
      <c r="H51" s="469"/>
      <c r="I51" s="469"/>
      <c r="J51" s="469"/>
      <c r="K51" s="469"/>
      <c r="L51" s="469"/>
      <c r="M51" s="469"/>
      <c r="N51" s="469"/>
      <c r="O51" s="83">
        <v>6</v>
      </c>
      <c r="P51" s="84"/>
      <c r="Q51" s="83" t="str">
        <f t="shared" si="0"/>
        <v/>
      </c>
      <c r="R51" s="85"/>
      <c r="S51" s="85"/>
      <c r="T51" s="86" t="str">
        <f t="shared" si="1"/>
        <v/>
      </c>
      <c r="U51" s="85"/>
      <c r="V51" s="85"/>
      <c r="W51" s="85"/>
      <c r="X51" s="87" t="str">
        <f t="shared" si="18"/>
        <v/>
      </c>
      <c r="Y51" s="88" t="str">
        <f t="shared" si="2"/>
        <v/>
      </c>
      <c r="Z51" s="89" t="str">
        <f t="shared" si="3"/>
        <v/>
      </c>
      <c r="AA51" s="88" t="str">
        <f t="shared" si="4"/>
        <v/>
      </c>
      <c r="AB51" s="89" t="str">
        <f t="shared" si="19"/>
        <v/>
      </c>
      <c r="AC51" s="90" t="str">
        <f t="shared" si="5"/>
        <v/>
      </c>
      <c r="AD51" s="91"/>
      <c r="AE51" s="92"/>
      <c r="AF51" s="83"/>
      <c r="AG51" s="93"/>
      <c r="AH51" s="93"/>
      <c r="AI51" s="92"/>
      <c r="AJ51" s="83"/>
      <c r="AK51" s="48"/>
      <c r="AL51" s="48"/>
      <c r="AM51" s="48"/>
      <c r="AN51" s="48"/>
      <c r="AO51" s="48"/>
      <c r="AP51" s="48"/>
      <c r="AQ51" s="48"/>
      <c r="AR51" s="48"/>
      <c r="AS51" s="48"/>
      <c r="AT51" s="48"/>
      <c r="AU51" s="48"/>
      <c r="AV51" s="48"/>
      <c r="AW51" s="48"/>
      <c r="AX51" s="48"/>
      <c r="AY51" s="48"/>
      <c r="AZ51" s="48"/>
      <c r="BA51" s="48"/>
      <c r="BB51" s="48"/>
      <c r="BC51" s="48"/>
      <c r="BD51" s="48"/>
    </row>
    <row r="52" spans="1:56" ht="151.5" customHeight="1" x14ac:dyDescent="0.3">
      <c r="A52" s="472">
        <v>8</v>
      </c>
      <c r="B52" s="473"/>
      <c r="C52" s="473"/>
      <c r="D52" s="473"/>
      <c r="E52" s="473"/>
      <c r="F52" s="473"/>
      <c r="G52" s="472"/>
      <c r="H52" s="467" t="str">
        <f>IF(G52&lt;=0,"",IF(G52&lt;=2,"Muy Baja",IF(G52&lt;=24,"Baja",IF(G52&lt;=500,"Media",IF(G52&lt;=5000,"Alta","Muy Alta")))))</f>
        <v/>
      </c>
      <c r="I52" s="470" t="str">
        <f>IF(H52="","",IF(H52="Muy Baja",0.2,IF(H52="Baja",0.4,IF(H52="Media",0.6,IF(H52="Alta",0.8,IF(H52="Muy Alta",1,))))))</f>
        <v/>
      </c>
      <c r="J52" s="470"/>
      <c r="K52" s="470">
        <f ca="1">IF(NOT(ISERROR(MATCH(J52,'Tabla Impacto'!$B$221:$B$223,0))),'Tabla Impacto'!$F$223&amp;"Por favor no seleccionar los criterios de impacto(Afectación Económica o presupuestal y Pérdida Reputacional)",J52)</f>
        <v>0</v>
      </c>
      <c r="L52" s="467" t="str">
        <f ca="1">IF(OR(K52='Tabla Impacto'!$C$11,K52='Tabla Impacto'!$D$11),"Leve",IF(OR(K52='Tabla Impacto'!$C$12,K52='Tabla Impacto'!$D$12),"Menor",IF(OR(K52='Tabla Impacto'!$C$13,K52='Tabla Impacto'!$D$13),"Moderado",IF(OR(K52='Tabla Impacto'!$C$14,K52='Tabla Impacto'!$D$14),"Mayor",IF(OR(K52='Tabla Impacto'!$C$15,K52='Tabla Impacto'!$D$15),"Catastrófico","")))))</f>
        <v/>
      </c>
      <c r="M52" s="470" t="str">
        <f ca="1">IF(L52="","",IF(L52="Leve",0.2,IF(L52="Menor",0.4,IF(L52="Moderado",0.6,IF(L52="Mayor",0.8,IF(L52="Catastrófico",1,))))))</f>
        <v/>
      </c>
      <c r="N52" s="471"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83">
        <v>1</v>
      </c>
      <c r="P52" s="84"/>
      <c r="Q52" s="83" t="str">
        <f t="shared" si="0"/>
        <v/>
      </c>
      <c r="R52" s="85"/>
      <c r="S52" s="85"/>
      <c r="T52" s="86" t="str">
        <f t="shared" si="1"/>
        <v/>
      </c>
      <c r="U52" s="85"/>
      <c r="V52" s="85"/>
      <c r="W52" s="85"/>
      <c r="X52" s="87" t="str">
        <f>IFERROR(IF(Q52="Probabilidad",(I52-(+I52*T52)),IF(Q52="Impacto",I52,"")),"")</f>
        <v/>
      </c>
      <c r="Y52" s="88" t="str">
        <f t="shared" si="2"/>
        <v/>
      </c>
      <c r="Z52" s="89" t="str">
        <f t="shared" si="3"/>
        <v/>
      </c>
      <c r="AA52" s="88" t="str">
        <f t="shared" si="4"/>
        <v/>
      </c>
      <c r="AB52" s="89" t="str">
        <f>IFERROR(IF(Q52="Impacto",(M52-(+M52*T52)),IF(Q52="Probabilidad",M52,"")),"")</f>
        <v/>
      </c>
      <c r="AC52" s="90" t="str">
        <f t="shared" si="5"/>
        <v/>
      </c>
      <c r="AD52" s="91"/>
      <c r="AE52" s="92"/>
      <c r="AF52" s="83"/>
      <c r="AG52" s="93"/>
      <c r="AH52" s="93"/>
      <c r="AI52" s="92"/>
      <c r="AJ52" s="83"/>
      <c r="AK52" s="48"/>
      <c r="AL52" s="48"/>
      <c r="AM52" s="48"/>
      <c r="AN52" s="48"/>
      <c r="AO52" s="48"/>
      <c r="AP52" s="48"/>
      <c r="AQ52" s="48"/>
      <c r="AR52" s="48"/>
      <c r="AS52" s="48"/>
      <c r="AT52" s="48"/>
      <c r="AU52" s="48"/>
      <c r="AV52" s="48"/>
      <c r="AW52" s="48"/>
      <c r="AX52" s="48"/>
      <c r="AY52" s="48"/>
      <c r="AZ52" s="48"/>
      <c r="BA52" s="48"/>
      <c r="BB52" s="48"/>
      <c r="BC52" s="48"/>
      <c r="BD52" s="48"/>
    </row>
    <row r="53" spans="1:56" ht="151.5" customHeight="1" x14ac:dyDescent="0.3">
      <c r="A53" s="468"/>
      <c r="B53" s="468"/>
      <c r="C53" s="468"/>
      <c r="D53" s="468"/>
      <c r="E53" s="468"/>
      <c r="F53" s="468"/>
      <c r="G53" s="468"/>
      <c r="H53" s="468"/>
      <c r="I53" s="468"/>
      <c r="J53" s="468"/>
      <c r="K53" s="468"/>
      <c r="L53" s="468"/>
      <c r="M53" s="468"/>
      <c r="N53" s="468"/>
      <c r="O53" s="83">
        <v>2</v>
      </c>
      <c r="P53" s="84"/>
      <c r="Q53" s="83" t="str">
        <f t="shared" si="0"/>
        <v/>
      </c>
      <c r="R53" s="85"/>
      <c r="S53" s="85"/>
      <c r="T53" s="86" t="str">
        <f t="shared" si="1"/>
        <v/>
      </c>
      <c r="U53" s="85"/>
      <c r="V53" s="85"/>
      <c r="W53" s="85"/>
      <c r="X53" s="87" t="str">
        <f>IFERROR(IF(AND(Q52="Probabilidad",Q53="Probabilidad"),(Z52-(+Z52*T53)),IF(Q53="Probabilidad",(I52-(+I52*T53)),IF(Q53="Impacto",Z52,""))),"")</f>
        <v/>
      </c>
      <c r="Y53" s="88" t="str">
        <f t="shared" si="2"/>
        <v/>
      </c>
      <c r="Z53" s="89" t="str">
        <f t="shared" si="3"/>
        <v/>
      </c>
      <c r="AA53" s="88" t="str">
        <f t="shared" si="4"/>
        <v/>
      </c>
      <c r="AB53" s="89" t="str">
        <f>IFERROR(IF(AND(Q52="Impacto",Q53="Impacto"),(AB46-(+AB46*T53)),IF(Q53="Impacto",($M$52-(+$M$52*T53)),IF(Q53="Probabilidad",AB46,""))),"")</f>
        <v/>
      </c>
      <c r="AC53" s="90" t="str">
        <f t="shared" si="5"/>
        <v/>
      </c>
      <c r="AD53" s="91"/>
      <c r="AE53" s="92"/>
      <c r="AF53" s="83"/>
      <c r="AG53" s="93"/>
      <c r="AH53" s="93"/>
      <c r="AI53" s="92"/>
      <c r="AJ53" s="83"/>
      <c r="AK53" s="48"/>
      <c r="AL53" s="48"/>
      <c r="AM53" s="48"/>
      <c r="AN53" s="48"/>
      <c r="AO53" s="48"/>
      <c r="AP53" s="48"/>
      <c r="AQ53" s="48"/>
      <c r="AR53" s="48"/>
      <c r="AS53" s="48"/>
      <c r="AT53" s="48"/>
      <c r="AU53" s="48"/>
      <c r="AV53" s="48"/>
      <c r="AW53" s="48"/>
      <c r="AX53" s="48"/>
      <c r="AY53" s="48"/>
      <c r="AZ53" s="48"/>
      <c r="BA53" s="48"/>
      <c r="BB53" s="48"/>
      <c r="BC53" s="48"/>
      <c r="BD53" s="48"/>
    </row>
    <row r="54" spans="1:56" ht="151.5" customHeight="1" x14ac:dyDescent="0.3">
      <c r="A54" s="468"/>
      <c r="B54" s="468"/>
      <c r="C54" s="468"/>
      <c r="D54" s="468"/>
      <c r="E54" s="468"/>
      <c r="F54" s="468"/>
      <c r="G54" s="468"/>
      <c r="H54" s="468"/>
      <c r="I54" s="468"/>
      <c r="J54" s="468"/>
      <c r="K54" s="468"/>
      <c r="L54" s="468"/>
      <c r="M54" s="468"/>
      <c r="N54" s="468"/>
      <c r="O54" s="83">
        <v>3</v>
      </c>
      <c r="P54" s="95"/>
      <c r="Q54" s="83" t="str">
        <f t="shared" si="0"/>
        <v/>
      </c>
      <c r="R54" s="85"/>
      <c r="S54" s="85"/>
      <c r="T54" s="86" t="str">
        <f t="shared" si="1"/>
        <v/>
      </c>
      <c r="U54" s="85"/>
      <c r="V54" s="85"/>
      <c r="W54" s="85"/>
      <c r="X54" s="87" t="str">
        <f t="shared" ref="X54:X57" si="20">IFERROR(IF(AND(Q53="Probabilidad",Q54="Probabilidad"),(Z53-(+Z53*T54)),IF(AND(Q53="Impacto",Q54="Probabilidad"),(Z52-(+Z52*T54)),IF(Q54="Impacto",Z53,""))),"")</f>
        <v/>
      </c>
      <c r="Y54" s="88" t="str">
        <f t="shared" si="2"/>
        <v/>
      </c>
      <c r="Z54" s="89" t="str">
        <f t="shared" si="3"/>
        <v/>
      </c>
      <c r="AA54" s="88" t="str">
        <f t="shared" si="4"/>
        <v/>
      </c>
      <c r="AB54" s="89" t="str">
        <f t="shared" ref="AB54:AB57" si="21">IFERROR(IF(AND(Q53="Impacto",Q54="Impacto"),(AB53-(+AB53*T54)),IF(AND(Q53="Probabilidad",Q54="Impacto"),(AB52-(+AB52*T54)),IF(Q54="Probabilidad",AB53,""))),"")</f>
        <v/>
      </c>
      <c r="AC54" s="90" t="str">
        <f t="shared" si="5"/>
        <v/>
      </c>
      <c r="AD54" s="91"/>
      <c r="AE54" s="92"/>
      <c r="AF54" s="83"/>
      <c r="AG54" s="93"/>
      <c r="AH54" s="93"/>
      <c r="AI54" s="92"/>
      <c r="AJ54" s="83"/>
      <c r="AK54" s="48"/>
      <c r="AL54" s="48"/>
      <c r="AM54" s="48"/>
      <c r="AN54" s="48"/>
      <c r="AO54" s="48"/>
      <c r="AP54" s="48"/>
      <c r="AQ54" s="48"/>
      <c r="AR54" s="48"/>
      <c r="AS54" s="48"/>
      <c r="AT54" s="48"/>
      <c r="AU54" s="48"/>
      <c r="AV54" s="48"/>
      <c r="AW54" s="48"/>
      <c r="AX54" s="48"/>
      <c r="AY54" s="48"/>
      <c r="AZ54" s="48"/>
      <c r="BA54" s="48"/>
      <c r="BB54" s="48"/>
      <c r="BC54" s="48"/>
      <c r="BD54" s="48"/>
    </row>
    <row r="55" spans="1:56" ht="151.5" customHeight="1" x14ac:dyDescent="0.3">
      <c r="A55" s="468"/>
      <c r="B55" s="468"/>
      <c r="C55" s="468"/>
      <c r="D55" s="468"/>
      <c r="E55" s="468"/>
      <c r="F55" s="468"/>
      <c r="G55" s="468"/>
      <c r="H55" s="468"/>
      <c r="I55" s="468"/>
      <c r="J55" s="468"/>
      <c r="K55" s="468"/>
      <c r="L55" s="468"/>
      <c r="M55" s="468"/>
      <c r="N55" s="468"/>
      <c r="O55" s="83">
        <v>4</v>
      </c>
      <c r="P55" s="84"/>
      <c r="Q55" s="83" t="str">
        <f t="shared" si="0"/>
        <v/>
      </c>
      <c r="R55" s="85"/>
      <c r="S55" s="85"/>
      <c r="T55" s="86" t="str">
        <f t="shared" si="1"/>
        <v/>
      </c>
      <c r="U55" s="85"/>
      <c r="V55" s="85"/>
      <c r="W55" s="85"/>
      <c r="X55" s="87" t="str">
        <f t="shared" si="20"/>
        <v/>
      </c>
      <c r="Y55" s="88" t="str">
        <f t="shared" si="2"/>
        <v/>
      </c>
      <c r="Z55" s="89" t="str">
        <f t="shared" si="3"/>
        <v/>
      </c>
      <c r="AA55" s="88" t="str">
        <f t="shared" si="4"/>
        <v/>
      </c>
      <c r="AB55" s="89" t="str">
        <f t="shared" si="21"/>
        <v/>
      </c>
      <c r="AC55" s="90" t="str">
        <f t="shared" si="5"/>
        <v/>
      </c>
      <c r="AD55" s="91"/>
      <c r="AE55" s="92"/>
      <c r="AF55" s="83"/>
      <c r="AG55" s="93"/>
      <c r="AH55" s="93"/>
      <c r="AI55" s="92"/>
      <c r="AJ55" s="83"/>
      <c r="AK55" s="48"/>
      <c r="AL55" s="48"/>
      <c r="AM55" s="48"/>
      <c r="AN55" s="48"/>
      <c r="AO55" s="48"/>
      <c r="AP55" s="48"/>
      <c r="AQ55" s="48"/>
      <c r="AR55" s="48"/>
      <c r="AS55" s="48"/>
      <c r="AT55" s="48"/>
      <c r="AU55" s="48"/>
      <c r="AV55" s="48"/>
      <c r="AW55" s="48"/>
      <c r="AX55" s="48"/>
      <c r="AY55" s="48"/>
      <c r="AZ55" s="48"/>
      <c r="BA55" s="48"/>
      <c r="BB55" s="48"/>
      <c r="BC55" s="48"/>
      <c r="BD55" s="48"/>
    </row>
    <row r="56" spans="1:56" ht="151.5" customHeight="1" x14ac:dyDescent="0.3">
      <c r="A56" s="468"/>
      <c r="B56" s="468"/>
      <c r="C56" s="468"/>
      <c r="D56" s="468"/>
      <c r="E56" s="468"/>
      <c r="F56" s="468"/>
      <c r="G56" s="468"/>
      <c r="H56" s="468"/>
      <c r="I56" s="468"/>
      <c r="J56" s="468"/>
      <c r="K56" s="468"/>
      <c r="L56" s="468"/>
      <c r="M56" s="468"/>
      <c r="N56" s="468"/>
      <c r="O56" s="83">
        <v>5</v>
      </c>
      <c r="P56" s="84"/>
      <c r="Q56" s="83" t="str">
        <f t="shared" si="0"/>
        <v/>
      </c>
      <c r="R56" s="85"/>
      <c r="S56" s="85"/>
      <c r="T56" s="86" t="str">
        <f t="shared" si="1"/>
        <v/>
      </c>
      <c r="U56" s="85"/>
      <c r="V56" s="85"/>
      <c r="W56" s="85"/>
      <c r="X56" s="87" t="str">
        <f t="shared" si="20"/>
        <v/>
      </c>
      <c r="Y56" s="88" t="str">
        <f t="shared" si="2"/>
        <v/>
      </c>
      <c r="Z56" s="89" t="str">
        <f t="shared" si="3"/>
        <v/>
      </c>
      <c r="AA56" s="88" t="str">
        <f t="shared" si="4"/>
        <v/>
      </c>
      <c r="AB56" s="89" t="str">
        <f t="shared" si="21"/>
        <v/>
      </c>
      <c r="AC56" s="90" t="str">
        <f t="shared" si="5"/>
        <v/>
      </c>
      <c r="AD56" s="91"/>
      <c r="AE56" s="92"/>
      <c r="AF56" s="83"/>
      <c r="AG56" s="93"/>
      <c r="AH56" s="93"/>
      <c r="AI56" s="92"/>
      <c r="AJ56" s="83"/>
      <c r="AK56" s="48"/>
      <c r="AL56" s="48"/>
      <c r="AM56" s="48"/>
      <c r="AN56" s="48"/>
      <c r="AO56" s="48"/>
      <c r="AP56" s="48"/>
      <c r="AQ56" s="48"/>
      <c r="AR56" s="48"/>
      <c r="AS56" s="48"/>
      <c r="AT56" s="48"/>
      <c r="AU56" s="48"/>
      <c r="AV56" s="48"/>
      <c r="AW56" s="48"/>
      <c r="AX56" s="48"/>
      <c r="AY56" s="48"/>
      <c r="AZ56" s="48"/>
      <c r="BA56" s="48"/>
      <c r="BB56" s="48"/>
      <c r="BC56" s="48"/>
      <c r="BD56" s="48"/>
    </row>
    <row r="57" spans="1:56" ht="151.5" customHeight="1" x14ac:dyDescent="0.3">
      <c r="A57" s="469"/>
      <c r="B57" s="469"/>
      <c r="C57" s="469"/>
      <c r="D57" s="469"/>
      <c r="E57" s="469"/>
      <c r="F57" s="469"/>
      <c r="G57" s="469"/>
      <c r="H57" s="469"/>
      <c r="I57" s="469"/>
      <c r="J57" s="469"/>
      <c r="K57" s="469"/>
      <c r="L57" s="469"/>
      <c r="M57" s="469"/>
      <c r="N57" s="469"/>
      <c r="O57" s="83">
        <v>6</v>
      </c>
      <c r="P57" s="84"/>
      <c r="Q57" s="83" t="str">
        <f t="shared" si="0"/>
        <v/>
      </c>
      <c r="R57" s="85"/>
      <c r="S57" s="85"/>
      <c r="T57" s="86" t="str">
        <f t="shared" si="1"/>
        <v/>
      </c>
      <c r="U57" s="85"/>
      <c r="V57" s="85"/>
      <c r="W57" s="85"/>
      <c r="X57" s="87" t="str">
        <f t="shared" si="20"/>
        <v/>
      </c>
      <c r="Y57" s="88" t="str">
        <f t="shared" si="2"/>
        <v/>
      </c>
      <c r="Z57" s="89" t="str">
        <f t="shared" si="3"/>
        <v/>
      </c>
      <c r="AA57" s="88" t="str">
        <f t="shared" si="4"/>
        <v/>
      </c>
      <c r="AB57" s="89" t="str">
        <f t="shared" si="21"/>
        <v/>
      </c>
      <c r="AC57" s="90" t="str">
        <f t="shared" si="5"/>
        <v/>
      </c>
      <c r="AD57" s="91"/>
      <c r="AE57" s="92"/>
      <c r="AF57" s="83"/>
      <c r="AG57" s="93"/>
      <c r="AH57" s="93"/>
      <c r="AI57" s="92"/>
      <c r="AJ57" s="83"/>
      <c r="AK57" s="48"/>
      <c r="AL57" s="48"/>
      <c r="AM57" s="48"/>
      <c r="AN57" s="48"/>
      <c r="AO57" s="48"/>
      <c r="AP57" s="48"/>
      <c r="AQ57" s="48"/>
      <c r="AR57" s="48"/>
      <c r="AS57" s="48"/>
      <c r="AT57" s="48"/>
      <c r="AU57" s="48"/>
      <c r="AV57" s="48"/>
      <c r="AW57" s="48"/>
      <c r="AX57" s="48"/>
      <c r="AY57" s="48"/>
      <c r="AZ57" s="48"/>
      <c r="BA57" s="48"/>
      <c r="BB57" s="48"/>
      <c r="BC57" s="48"/>
      <c r="BD57" s="48"/>
    </row>
    <row r="58" spans="1:56" ht="151.5" customHeight="1" x14ac:dyDescent="0.3">
      <c r="A58" s="472">
        <v>9</v>
      </c>
      <c r="B58" s="473"/>
      <c r="C58" s="473"/>
      <c r="D58" s="473"/>
      <c r="E58" s="473"/>
      <c r="F58" s="473"/>
      <c r="G58" s="472"/>
      <c r="H58" s="467" t="str">
        <f>IF(G58&lt;=0,"",IF(G58&lt;=2,"Muy Baja",IF(G58&lt;=24,"Baja",IF(G58&lt;=500,"Media",IF(G58&lt;=5000,"Alta","Muy Alta")))))</f>
        <v/>
      </c>
      <c r="I58" s="470" t="str">
        <f>IF(H58="","",IF(H58="Muy Baja",0.2,IF(H58="Baja",0.4,IF(H58="Media",0.6,IF(H58="Alta",0.8,IF(H58="Muy Alta",1,))))))</f>
        <v/>
      </c>
      <c r="J58" s="470"/>
      <c r="K58" s="470">
        <f ca="1">IF(NOT(ISERROR(MATCH(J58,'Tabla Impacto'!$B$221:$B$223,0))),'Tabla Impacto'!$F$223&amp;"Por favor no seleccionar los criterios de impacto(Afectación Económica o presupuestal y Pérdida Reputacional)",J58)</f>
        <v>0</v>
      </c>
      <c r="L58" s="467" t="str">
        <f ca="1">IF(OR(K58='Tabla Impacto'!$C$11,K58='Tabla Impacto'!$D$11),"Leve",IF(OR(K58='Tabla Impacto'!$C$12,K58='Tabla Impacto'!$D$12),"Menor",IF(OR(K58='Tabla Impacto'!$C$13,K58='Tabla Impacto'!$D$13),"Moderado",IF(OR(K58='Tabla Impacto'!$C$14,K58='Tabla Impacto'!$D$14),"Mayor",IF(OR(K58='Tabla Impacto'!$C$15,K58='Tabla Impacto'!$D$15),"Catastrófico","")))))</f>
        <v/>
      </c>
      <c r="M58" s="470" t="str">
        <f ca="1">IF(L58="","",IF(L58="Leve",0.2,IF(L58="Menor",0.4,IF(L58="Moderado",0.6,IF(L58="Mayor",0.8,IF(L58="Catastrófico",1,))))))</f>
        <v/>
      </c>
      <c r="N58" s="471"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83">
        <v>1</v>
      </c>
      <c r="P58" s="84"/>
      <c r="Q58" s="83" t="str">
        <f t="shared" si="0"/>
        <v/>
      </c>
      <c r="R58" s="85"/>
      <c r="S58" s="85"/>
      <c r="T58" s="86" t="str">
        <f t="shared" si="1"/>
        <v/>
      </c>
      <c r="U58" s="85"/>
      <c r="V58" s="85"/>
      <c r="W58" s="85"/>
      <c r="X58" s="87" t="str">
        <f>IFERROR(IF(Q58="Probabilidad",(I58-(+I58*T58)),IF(Q58="Impacto",I58,"")),"")</f>
        <v/>
      </c>
      <c r="Y58" s="88" t="str">
        <f t="shared" si="2"/>
        <v/>
      </c>
      <c r="Z58" s="89" t="str">
        <f t="shared" si="3"/>
        <v/>
      </c>
      <c r="AA58" s="88" t="str">
        <f t="shared" si="4"/>
        <v/>
      </c>
      <c r="AB58" s="89" t="str">
        <f>IFERROR(IF(Q58="Impacto",(M58-(+M58*T58)),IF(Q58="Probabilidad",M58,"")),"")</f>
        <v/>
      </c>
      <c r="AC58" s="90" t="str">
        <f t="shared" si="5"/>
        <v/>
      </c>
      <c r="AD58" s="91"/>
      <c r="AE58" s="92"/>
      <c r="AF58" s="83"/>
      <c r="AG58" s="93"/>
      <c r="AH58" s="93"/>
      <c r="AI58" s="92"/>
      <c r="AJ58" s="83"/>
      <c r="AK58" s="48"/>
      <c r="AL58" s="48"/>
      <c r="AM58" s="48"/>
      <c r="AN58" s="48"/>
      <c r="AO58" s="48"/>
      <c r="AP58" s="48"/>
      <c r="AQ58" s="48"/>
      <c r="AR58" s="48"/>
      <c r="AS58" s="48"/>
      <c r="AT58" s="48"/>
      <c r="AU58" s="48"/>
      <c r="AV58" s="48"/>
      <c r="AW58" s="48"/>
      <c r="AX58" s="48"/>
      <c r="AY58" s="48"/>
      <c r="AZ58" s="48"/>
      <c r="BA58" s="48"/>
      <c r="BB58" s="48"/>
      <c r="BC58" s="48"/>
      <c r="BD58" s="48"/>
    </row>
    <row r="59" spans="1:56" ht="151.5" customHeight="1" x14ac:dyDescent="0.3">
      <c r="A59" s="468"/>
      <c r="B59" s="468"/>
      <c r="C59" s="468"/>
      <c r="D59" s="468"/>
      <c r="E59" s="468"/>
      <c r="F59" s="468"/>
      <c r="G59" s="468"/>
      <c r="H59" s="468"/>
      <c r="I59" s="468"/>
      <c r="J59" s="468"/>
      <c r="K59" s="468"/>
      <c r="L59" s="468"/>
      <c r="M59" s="468"/>
      <c r="N59" s="468"/>
      <c r="O59" s="83">
        <v>2</v>
      </c>
      <c r="P59" s="84"/>
      <c r="Q59" s="83" t="str">
        <f t="shared" si="0"/>
        <v/>
      </c>
      <c r="R59" s="85"/>
      <c r="S59" s="85"/>
      <c r="T59" s="86" t="str">
        <f t="shared" si="1"/>
        <v/>
      </c>
      <c r="U59" s="85"/>
      <c r="V59" s="85"/>
      <c r="W59" s="85"/>
      <c r="X59" s="87" t="str">
        <f>IFERROR(IF(AND(Q58="Probabilidad",Q59="Probabilidad"),(Z58-(+Z58*T59)),IF(Q59="Probabilidad",(I58-(+I58*T59)),IF(Q59="Impacto",Z58,""))),"")</f>
        <v/>
      </c>
      <c r="Y59" s="88" t="str">
        <f t="shared" si="2"/>
        <v/>
      </c>
      <c r="Z59" s="89" t="str">
        <f t="shared" si="3"/>
        <v/>
      </c>
      <c r="AA59" s="88" t="str">
        <f t="shared" si="4"/>
        <v/>
      </c>
      <c r="AB59" s="89" t="str">
        <f>IFERROR(IF(AND(Q58="Impacto",Q59="Impacto"),(AB52-(+AB52*T59)),IF(Q59="Impacto",($M$58-(+$M$58*T59)),IF(Q59="Probabilidad",AB52,""))),"")</f>
        <v/>
      </c>
      <c r="AC59" s="90" t="str">
        <f t="shared" si="5"/>
        <v/>
      </c>
      <c r="AD59" s="91"/>
      <c r="AE59" s="92"/>
      <c r="AF59" s="83"/>
      <c r="AG59" s="93"/>
      <c r="AH59" s="93"/>
      <c r="AI59" s="92"/>
      <c r="AJ59" s="83"/>
      <c r="AK59" s="48"/>
      <c r="AL59" s="48"/>
      <c r="AM59" s="48"/>
      <c r="AN59" s="48"/>
      <c r="AO59" s="48"/>
      <c r="AP59" s="48"/>
      <c r="AQ59" s="48"/>
      <c r="AR59" s="48"/>
      <c r="AS59" s="48"/>
      <c r="AT59" s="48"/>
      <c r="AU59" s="48"/>
      <c r="AV59" s="48"/>
      <c r="AW59" s="48"/>
      <c r="AX59" s="48"/>
      <c r="AY59" s="48"/>
      <c r="AZ59" s="48"/>
      <c r="BA59" s="48"/>
      <c r="BB59" s="48"/>
      <c r="BC59" s="48"/>
      <c r="BD59" s="48"/>
    </row>
    <row r="60" spans="1:56" ht="151.5" customHeight="1" x14ac:dyDescent="0.3">
      <c r="A60" s="468"/>
      <c r="B60" s="468"/>
      <c r="C60" s="468"/>
      <c r="D60" s="468"/>
      <c r="E60" s="468"/>
      <c r="F60" s="468"/>
      <c r="G60" s="468"/>
      <c r="H60" s="468"/>
      <c r="I60" s="468"/>
      <c r="J60" s="468"/>
      <c r="K60" s="468"/>
      <c r="L60" s="468"/>
      <c r="M60" s="468"/>
      <c r="N60" s="468"/>
      <c r="O60" s="83">
        <v>3</v>
      </c>
      <c r="P60" s="95"/>
      <c r="Q60" s="83" t="str">
        <f t="shared" si="0"/>
        <v/>
      </c>
      <c r="R60" s="85"/>
      <c r="S60" s="85"/>
      <c r="T60" s="86" t="str">
        <f t="shared" si="1"/>
        <v/>
      </c>
      <c r="U60" s="85"/>
      <c r="V60" s="85"/>
      <c r="W60" s="85"/>
      <c r="X60" s="87" t="str">
        <f t="shared" ref="X60:X63" si="22">IFERROR(IF(AND(Q59="Probabilidad",Q60="Probabilidad"),(Z59-(+Z59*T60)),IF(AND(Q59="Impacto",Q60="Probabilidad"),(Z58-(+Z58*T60)),IF(Q60="Impacto",Z59,""))),"")</f>
        <v/>
      </c>
      <c r="Y60" s="88" t="str">
        <f t="shared" si="2"/>
        <v/>
      </c>
      <c r="Z60" s="89" t="str">
        <f t="shared" si="3"/>
        <v/>
      </c>
      <c r="AA60" s="88" t="str">
        <f t="shared" si="4"/>
        <v/>
      </c>
      <c r="AB60" s="89" t="str">
        <f t="shared" ref="AB60:AB63" si="23">IFERROR(IF(AND(Q59="Impacto",Q60="Impacto"),(AB59-(+AB59*T60)),IF(AND(Q59="Probabilidad",Q60="Impacto"),(AB58-(+AB58*T60)),IF(Q60="Probabilidad",AB59,""))),"")</f>
        <v/>
      </c>
      <c r="AC60" s="90" t="str">
        <f t="shared" si="5"/>
        <v/>
      </c>
      <c r="AD60" s="91"/>
      <c r="AE60" s="92"/>
      <c r="AF60" s="83"/>
      <c r="AG60" s="93"/>
      <c r="AH60" s="93"/>
      <c r="AI60" s="92"/>
      <c r="AJ60" s="83"/>
      <c r="AK60" s="48"/>
      <c r="AL60" s="48"/>
      <c r="AM60" s="48"/>
      <c r="AN60" s="48"/>
      <c r="AO60" s="48"/>
      <c r="AP60" s="48"/>
      <c r="AQ60" s="48"/>
      <c r="AR60" s="48"/>
      <c r="AS60" s="48"/>
      <c r="AT60" s="48"/>
      <c r="AU60" s="48"/>
      <c r="AV60" s="48"/>
      <c r="AW60" s="48"/>
      <c r="AX60" s="48"/>
      <c r="AY60" s="48"/>
      <c r="AZ60" s="48"/>
      <c r="BA60" s="48"/>
      <c r="BB60" s="48"/>
      <c r="BC60" s="48"/>
      <c r="BD60" s="48"/>
    </row>
    <row r="61" spans="1:56" ht="151.5" customHeight="1" x14ac:dyDescent="0.3">
      <c r="A61" s="468"/>
      <c r="B61" s="468"/>
      <c r="C61" s="468"/>
      <c r="D61" s="468"/>
      <c r="E61" s="468"/>
      <c r="F61" s="468"/>
      <c r="G61" s="468"/>
      <c r="H61" s="468"/>
      <c r="I61" s="468"/>
      <c r="J61" s="468"/>
      <c r="K61" s="468"/>
      <c r="L61" s="468"/>
      <c r="M61" s="468"/>
      <c r="N61" s="468"/>
      <c r="O61" s="83">
        <v>4</v>
      </c>
      <c r="P61" s="84"/>
      <c r="Q61" s="83" t="str">
        <f t="shared" si="0"/>
        <v/>
      </c>
      <c r="R61" s="85"/>
      <c r="S61" s="85"/>
      <c r="T61" s="86" t="str">
        <f t="shared" si="1"/>
        <v/>
      </c>
      <c r="U61" s="85"/>
      <c r="V61" s="85"/>
      <c r="W61" s="85"/>
      <c r="X61" s="87" t="str">
        <f t="shared" si="22"/>
        <v/>
      </c>
      <c r="Y61" s="88" t="str">
        <f t="shared" si="2"/>
        <v/>
      </c>
      <c r="Z61" s="89" t="str">
        <f t="shared" si="3"/>
        <v/>
      </c>
      <c r="AA61" s="88" t="str">
        <f t="shared" si="4"/>
        <v/>
      </c>
      <c r="AB61" s="89" t="str">
        <f t="shared" si="23"/>
        <v/>
      </c>
      <c r="AC61" s="90" t="str">
        <f t="shared" si="5"/>
        <v/>
      </c>
      <c r="AD61" s="91"/>
      <c r="AE61" s="92"/>
      <c r="AF61" s="83"/>
      <c r="AG61" s="93"/>
      <c r="AH61" s="93"/>
      <c r="AI61" s="92"/>
      <c r="AJ61" s="83"/>
      <c r="AK61" s="48"/>
      <c r="AL61" s="48"/>
      <c r="AM61" s="48"/>
      <c r="AN61" s="48"/>
      <c r="AO61" s="48"/>
      <c r="AP61" s="48"/>
      <c r="AQ61" s="48"/>
      <c r="AR61" s="48"/>
      <c r="AS61" s="48"/>
      <c r="AT61" s="48"/>
      <c r="AU61" s="48"/>
      <c r="AV61" s="48"/>
      <c r="AW61" s="48"/>
      <c r="AX61" s="48"/>
      <c r="AY61" s="48"/>
      <c r="AZ61" s="48"/>
      <c r="BA61" s="48"/>
      <c r="BB61" s="48"/>
      <c r="BC61" s="48"/>
      <c r="BD61" s="48"/>
    </row>
    <row r="62" spans="1:56" ht="151.5" customHeight="1" x14ac:dyDescent="0.3">
      <c r="A62" s="468"/>
      <c r="B62" s="468"/>
      <c r="C62" s="468"/>
      <c r="D62" s="468"/>
      <c r="E62" s="468"/>
      <c r="F62" s="468"/>
      <c r="G62" s="468"/>
      <c r="H62" s="468"/>
      <c r="I62" s="468"/>
      <c r="J62" s="468"/>
      <c r="K62" s="468"/>
      <c r="L62" s="468"/>
      <c r="M62" s="468"/>
      <c r="N62" s="468"/>
      <c r="O62" s="83">
        <v>5</v>
      </c>
      <c r="P62" s="84"/>
      <c r="Q62" s="83" t="str">
        <f t="shared" si="0"/>
        <v/>
      </c>
      <c r="R62" s="85"/>
      <c r="S62" s="85"/>
      <c r="T62" s="86" t="str">
        <f t="shared" si="1"/>
        <v/>
      </c>
      <c r="U62" s="85"/>
      <c r="V62" s="85"/>
      <c r="W62" s="85"/>
      <c r="X62" s="87" t="str">
        <f t="shared" si="22"/>
        <v/>
      </c>
      <c r="Y62" s="88" t="str">
        <f t="shared" si="2"/>
        <v/>
      </c>
      <c r="Z62" s="89" t="str">
        <f t="shared" si="3"/>
        <v/>
      </c>
      <c r="AA62" s="88" t="str">
        <f t="shared" si="4"/>
        <v/>
      </c>
      <c r="AB62" s="89" t="str">
        <f t="shared" si="23"/>
        <v/>
      </c>
      <c r="AC62" s="90" t="str">
        <f t="shared" si="5"/>
        <v/>
      </c>
      <c r="AD62" s="91"/>
      <c r="AE62" s="92"/>
      <c r="AF62" s="83"/>
      <c r="AG62" s="93"/>
      <c r="AH62" s="93"/>
      <c r="AI62" s="92"/>
      <c r="AJ62" s="83"/>
      <c r="AK62" s="48"/>
      <c r="AL62" s="48"/>
      <c r="AM62" s="48"/>
      <c r="AN62" s="48"/>
      <c r="AO62" s="48"/>
      <c r="AP62" s="48"/>
      <c r="AQ62" s="48"/>
      <c r="AR62" s="48"/>
      <c r="AS62" s="48"/>
      <c r="AT62" s="48"/>
      <c r="AU62" s="48"/>
      <c r="AV62" s="48"/>
      <c r="AW62" s="48"/>
      <c r="AX62" s="48"/>
      <c r="AY62" s="48"/>
      <c r="AZ62" s="48"/>
      <c r="BA62" s="48"/>
      <c r="BB62" s="48"/>
      <c r="BC62" s="48"/>
      <c r="BD62" s="48"/>
    </row>
    <row r="63" spans="1:56" ht="151.5" customHeight="1" x14ac:dyDescent="0.3">
      <c r="A63" s="469"/>
      <c r="B63" s="469"/>
      <c r="C63" s="469"/>
      <c r="D63" s="469"/>
      <c r="E63" s="469"/>
      <c r="F63" s="469"/>
      <c r="G63" s="469"/>
      <c r="H63" s="469"/>
      <c r="I63" s="469"/>
      <c r="J63" s="469"/>
      <c r="K63" s="469"/>
      <c r="L63" s="469"/>
      <c r="M63" s="469"/>
      <c r="N63" s="469"/>
      <c r="O63" s="83">
        <v>6</v>
      </c>
      <c r="P63" s="84"/>
      <c r="Q63" s="83" t="str">
        <f t="shared" si="0"/>
        <v/>
      </c>
      <c r="R63" s="85"/>
      <c r="S63" s="85"/>
      <c r="T63" s="86" t="str">
        <f t="shared" si="1"/>
        <v/>
      </c>
      <c r="U63" s="85"/>
      <c r="V63" s="85"/>
      <c r="W63" s="85"/>
      <c r="X63" s="87" t="str">
        <f t="shared" si="22"/>
        <v/>
      </c>
      <c r="Y63" s="88" t="str">
        <f t="shared" si="2"/>
        <v/>
      </c>
      <c r="Z63" s="89" t="str">
        <f t="shared" si="3"/>
        <v/>
      </c>
      <c r="AA63" s="88" t="str">
        <f t="shared" si="4"/>
        <v/>
      </c>
      <c r="AB63" s="89" t="str">
        <f t="shared" si="23"/>
        <v/>
      </c>
      <c r="AC63" s="90" t="str">
        <f t="shared" si="5"/>
        <v/>
      </c>
      <c r="AD63" s="91"/>
      <c r="AE63" s="92"/>
      <c r="AF63" s="83"/>
      <c r="AG63" s="93"/>
      <c r="AH63" s="93"/>
      <c r="AI63" s="92"/>
      <c r="AJ63" s="83"/>
      <c r="AK63" s="48"/>
      <c r="AL63" s="48"/>
      <c r="AM63" s="48"/>
      <c r="AN63" s="48"/>
      <c r="AO63" s="48"/>
      <c r="AP63" s="48"/>
      <c r="AQ63" s="48"/>
      <c r="AR63" s="48"/>
      <c r="AS63" s="48"/>
      <c r="AT63" s="48"/>
      <c r="AU63" s="48"/>
      <c r="AV63" s="48"/>
      <c r="AW63" s="48"/>
      <c r="AX63" s="48"/>
      <c r="AY63" s="48"/>
      <c r="AZ63" s="48"/>
      <c r="BA63" s="48"/>
      <c r="BB63" s="48"/>
      <c r="BC63" s="48"/>
      <c r="BD63" s="48"/>
    </row>
    <row r="64" spans="1:56" ht="151.5" customHeight="1" x14ac:dyDescent="0.3">
      <c r="A64" s="472">
        <v>10</v>
      </c>
      <c r="B64" s="473"/>
      <c r="C64" s="473"/>
      <c r="D64" s="473"/>
      <c r="E64" s="473"/>
      <c r="F64" s="473"/>
      <c r="G64" s="472"/>
      <c r="H64" s="467" t="str">
        <f>IF(G64&lt;=0,"",IF(G64&lt;=2,"Muy Baja",IF(G64&lt;=24,"Baja",IF(G64&lt;=500,"Media",IF(G64&lt;=5000,"Alta","Muy Alta")))))</f>
        <v/>
      </c>
      <c r="I64" s="470" t="str">
        <f>IF(H64="","",IF(H64="Muy Baja",0.2,IF(H64="Baja",0.4,IF(H64="Media",0.6,IF(H64="Alta",0.8,IF(H64="Muy Alta",1,))))))</f>
        <v/>
      </c>
      <c r="J64" s="470"/>
      <c r="K64" s="470">
        <f ca="1">IF(NOT(ISERROR(MATCH(J64,'Tabla Impacto'!$B$221:$B$223,0))),'Tabla Impacto'!$F$223&amp;"Por favor no seleccionar los criterios de impacto(Afectación Económica o presupuestal y Pérdida Reputacional)",J64)</f>
        <v>0</v>
      </c>
      <c r="L64" s="467" t="str">
        <f ca="1">IF(OR(K64='Tabla Impacto'!$C$11,K64='Tabla Impacto'!$D$11),"Leve",IF(OR(K64='Tabla Impacto'!$C$12,K64='Tabla Impacto'!$D$12),"Menor",IF(OR(K64='Tabla Impacto'!$C$13,K64='Tabla Impacto'!$D$13),"Moderado",IF(OR(K64='Tabla Impacto'!$C$14,K64='Tabla Impacto'!$D$14),"Mayor",IF(OR(K64='Tabla Impacto'!$C$15,K64='Tabla Impacto'!$D$15),"Catastrófico","")))))</f>
        <v/>
      </c>
      <c r="M64" s="470" t="str">
        <f ca="1">IF(L64="","",IF(L64="Leve",0.2,IF(L64="Menor",0.4,IF(L64="Moderado",0.6,IF(L64="Mayor",0.8,IF(L64="Catastrófico",1,))))))</f>
        <v/>
      </c>
      <c r="N64" s="471"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83">
        <v>1</v>
      </c>
      <c r="P64" s="84"/>
      <c r="Q64" s="83" t="str">
        <f t="shared" si="0"/>
        <v/>
      </c>
      <c r="R64" s="85"/>
      <c r="S64" s="85"/>
      <c r="T64" s="86" t="str">
        <f t="shared" si="1"/>
        <v/>
      </c>
      <c r="U64" s="85"/>
      <c r="V64" s="85"/>
      <c r="W64" s="85"/>
      <c r="X64" s="87" t="str">
        <f>IFERROR(IF(Q64="Probabilidad",(I64-(+I64*T64)),IF(Q64="Impacto",I64,"")),"")</f>
        <v/>
      </c>
      <c r="Y64" s="88" t="str">
        <f t="shared" si="2"/>
        <v/>
      </c>
      <c r="Z64" s="89" t="str">
        <f t="shared" si="3"/>
        <v/>
      </c>
      <c r="AA64" s="88" t="str">
        <f t="shared" si="4"/>
        <v/>
      </c>
      <c r="AB64" s="89" t="str">
        <f>IFERROR(IF(Q64="Impacto",(M64-(+M64*T64)),IF(Q64="Probabilidad",M64,"")),"")</f>
        <v/>
      </c>
      <c r="AC64" s="90" t="str">
        <f t="shared" si="5"/>
        <v/>
      </c>
      <c r="AD64" s="91"/>
      <c r="AE64" s="92"/>
      <c r="AF64" s="83"/>
      <c r="AG64" s="93"/>
      <c r="AH64" s="93"/>
      <c r="AI64" s="92"/>
      <c r="AJ64" s="83"/>
      <c r="AK64" s="48"/>
      <c r="AL64" s="48"/>
      <c r="AM64" s="48"/>
      <c r="AN64" s="48"/>
      <c r="AO64" s="48"/>
      <c r="AP64" s="48"/>
      <c r="AQ64" s="48"/>
      <c r="AR64" s="48"/>
      <c r="AS64" s="48"/>
      <c r="AT64" s="48"/>
      <c r="AU64" s="48"/>
      <c r="AV64" s="48"/>
      <c r="AW64" s="48"/>
      <c r="AX64" s="48"/>
      <c r="AY64" s="48"/>
      <c r="AZ64" s="48"/>
      <c r="BA64" s="48"/>
      <c r="BB64" s="48"/>
      <c r="BC64" s="48"/>
      <c r="BD64" s="48"/>
    </row>
    <row r="65" spans="1:56" ht="151.5" customHeight="1" x14ac:dyDescent="0.3">
      <c r="A65" s="468"/>
      <c r="B65" s="468"/>
      <c r="C65" s="468"/>
      <c r="D65" s="468"/>
      <c r="E65" s="468"/>
      <c r="F65" s="468"/>
      <c r="G65" s="468"/>
      <c r="H65" s="468"/>
      <c r="I65" s="468"/>
      <c r="J65" s="468"/>
      <c r="K65" s="468"/>
      <c r="L65" s="468"/>
      <c r="M65" s="468"/>
      <c r="N65" s="468"/>
      <c r="O65" s="83">
        <v>2</v>
      </c>
      <c r="P65" s="84"/>
      <c r="Q65" s="83" t="str">
        <f t="shared" si="0"/>
        <v/>
      </c>
      <c r="R65" s="85"/>
      <c r="S65" s="85"/>
      <c r="T65" s="86" t="str">
        <f t="shared" si="1"/>
        <v/>
      </c>
      <c r="U65" s="85"/>
      <c r="V65" s="85"/>
      <c r="W65" s="85"/>
      <c r="X65" s="87" t="str">
        <f>IFERROR(IF(AND(Q64="Probabilidad",Q65="Probabilidad"),(Z64-(+Z64*T65)),IF(Q65="Probabilidad",(I64-(+I64*T65)),IF(Q65="Impacto",Z64,""))),"")</f>
        <v/>
      </c>
      <c r="Y65" s="88" t="str">
        <f t="shared" si="2"/>
        <v/>
      </c>
      <c r="Z65" s="89" t="str">
        <f t="shared" si="3"/>
        <v/>
      </c>
      <c r="AA65" s="88" t="str">
        <f t="shared" si="4"/>
        <v/>
      </c>
      <c r="AB65" s="89" t="str">
        <f>IFERROR(IF(AND(Q64="Impacto",Q65="Impacto"),(AB58-(+AB58*T65)),IF(Q65="Impacto",($M$64-(+$M$64*T65)),IF(Q65="Probabilidad",AB58,""))),"")</f>
        <v/>
      </c>
      <c r="AC65" s="90" t="str">
        <f t="shared" si="5"/>
        <v/>
      </c>
      <c r="AD65" s="91"/>
      <c r="AE65" s="92"/>
      <c r="AF65" s="83"/>
      <c r="AG65" s="93"/>
      <c r="AH65" s="93"/>
      <c r="AI65" s="92"/>
      <c r="AJ65" s="83"/>
      <c r="AK65" s="46"/>
      <c r="AL65" s="46"/>
      <c r="AM65" s="46"/>
      <c r="AN65" s="46"/>
      <c r="AO65" s="46"/>
      <c r="AP65" s="46"/>
      <c r="AQ65" s="46"/>
      <c r="AR65" s="46"/>
      <c r="AS65" s="46"/>
      <c r="AT65" s="46"/>
      <c r="AU65" s="46"/>
      <c r="AV65" s="46"/>
      <c r="AW65" s="46"/>
      <c r="AX65" s="46"/>
      <c r="AY65" s="46"/>
      <c r="AZ65" s="46"/>
      <c r="BA65" s="46"/>
      <c r="BB65" s="46"/>
      <c r="BC65" s="46"/>
      <c r="BD65" s="46"/>
    </row>
    <row r="66" spans="1:56" ht="151.5" customHeight="1" x14ac:dyDescent="0.3">
      <c r="A66" s="468"/>
      <c r="B66" s="468"/>
      <c r="C66" s="468"/>
      <c r="D66" s="468"/>
      <c r="E66" s="468"/>
      <c r="F66" s="468"/>
      <c r="G66" s="468"/>
      <c r="H66" s="468"/>
      <c r="I66" s="468"/>
      <c r="J66" s="468"/>
      <c r="K66" s="468"/>
      <c r="L66" s="468"/>
      <c r="M66" s="468"/>
      <c r="N66" s="468"/>
      <c r="O66" s="83">
        <v>3</v>
      </c>
      <c r="P66" s="95"/>
      <c r="Q66" s="83" t="str">
        <f t="shared" si="0"/>
        <v/>
      </c>
      <c r="R66" s="85"/>
      <c r="S66" s="85"/>
      <c r="T66" s="86" t="str">
        <f t="shared" si="1"/>
        <v/>
      </c>
      <c r="U66" s="85"/>
      <c r="V66" s="85"/>
      <c r="W66" s="85"/>
      <c r="X66" s="87" t="str">
        <f t="shared" ref="X66:X69" si="24">IFERROR(IF(AND(Q65="Probabilidad",Q66="Probabilidad"),(Z65-(+Z65*T66)),IF(AND(Q65="Impacto",Q66="Probabilidad"),(Z64-(+Z64*T66)),IF(Q66="Impacto",Z65,""))),"")</f>
        <v/>
      </c>
      <c r="Y66" s="88" t="str">
        <f t="shared" si="2"/>
        <v/>
      </c>
      <c r="Z66" s="89" t="str">
        <f t="shared" si="3"/>
        <v/>
      </c>
      <c r="AA66" s="88" t="str">
        <f t="shared" si="4"/>
        <v/>
      </c>
      <c r="AB66" s="89" t="str">
        <f t="shared" ref="AB66:AB69" si="25">IFERROR(IF(AND(Q65="Impacto",Q66="Impacto"),(AB65-(+AB65*T66)),IF(AND(Q65="Probabilidad",Q66="Impacto"),(AB64-(+AB64*T66)),IF(Q66="Probabilidad",AB65,""))),"")</f>
        <v/>
      </c>
      <c r="AC66" s="90" t="str">
        <f t="shared" si="5"/>
        <v/>
      </c>
      <c r="AD66" s="91"/>
      <c r="AE66" s="92"/>
      <c r="AF66" s="83"/>
      <c r="AG66" s="93"/>
      <c r="AH66" s="93"/>
      <c r="AI66" s="92"/>
      <c r="AJ66" s="83"/>
      <c r="AK66" s="46"/>
      <c r="AL66" s="46"/>
      <c r="AM66" s="46"/>
      <c r="AN66" s="46"/>
      <c r="AO66" s="46"/>
      <c r="AP66" s="46"/>
      <c r="AQ66" s="46"/>
      <c r="AR66" s="46"/>
      <c r="AS66" s="46"/>
      <c r="AT66" s="46"/>
      <c r="AU66" s="46"/>
      <c r="AV66" s="46"/>
      <c r="AW66" s="46"/>
      <c r="AX66" s="46"/>
      <c r="AY66" s="46"/>
      <c r="AZ66" s="46"/>
      <c r="BA66" s="46"/>
      <c r="BB66" s="46"/>
      <c r="BC66" s="46"/>
      <c r="BD66" s="46"/>
    </row>
    <row r="67" spans="1:56" ht="151.5" customHeight="1" x14ac:dyDescent="0.3">
      <c r="A67" s="468"/>
      <c r="B67" s="468"/>
      <c r="C67" s="468"/>
      <c r="D67" s="468"/>
      <c r="E67" s="468"/>
      <c r="F67" s="468"/>
      <c r="G67" s="468"/>
      <c r="H67" s="468"/>
      <c r="I67" s="468"/>
      <c r="J67" s="468"/>
      <c r="K67" s="468"/>
      <c r="L67" s="468"/>
      <c r="M67" s="468"/>
      <c r="N67" s="468"/>
      <c r="O67" s="83">
        <v>4</v>
      </c>
      <c r="P67" s="84"/>
      <c r="Q67" s="83" t="str">
        <f t="shared" si="0"/>
        <v/>
      </c>
      <c r="R67" s="85"/>
      <c r="S67" s="85"/>
      <c r="T67" s="86" t="str">
        <f t="shared" si="1"/>
        <v/>
      </c>
      <c r="U67" s="85"/>
      <c r="V67" s="85"/>
      <c r="W67" s="85"/>
      <c r="X67" s="87" t="str">
        <f t="shared" si="24"/>
        <v/>
      </c>
      <c r="Y67" s="88" t="str">
        <f t="shared" si="2"/>
        <v/>
      </c>
      <c r="Z67" s="89" t="str">
        <f t="shared" si="3"/>
        <v/>
      </c>
      <c r="AA67" s="88" t="str">
        <f t="shared" si="4"/>
        <v/>
      </c>
      <c r="AB67" s="89" t="str">
        <f t="shared" si="25"/>
        <v/>
      </c>
      <c r="AC67" s="90" t="str">
        <f t="shared" si="5"/>
        <v/>
      </c>
      <c r="AD67" s="91"/>
      <c r="AE67" s="92"/>
      <c r="AF67" s="83"/>
      <c r="AG67" s="93"/>
      <c r="AH67" s="93"/>
      <c r="AI67" s="92"/>
      <c r="AJ67" s="83"/>
      <c r="AK67" s="46"/>
      <c r="AL67" s="46"/>
      <c r="AM67" s="46"/>
      <c r="AN67" s="46"/>
      <c r="AO67" s="46"/>
      <c r="AP67" s="46"/>
      <c r="AQ67" s="46"/>
      <c r="AR67" s="46"/>
      <c r="AS67" s="46"/>
      <c r="AT67" s="46"/>
      <c r="AU67" s="46"/>
      <c r="AV67" s="46"/>
      <c r="AW67" s="46"/>
      <c r="AX67" s="46"/>
      <c r="AY67" s="46"/>
      <c r="AZ67" s="46"/>
      <c r="BA67" s="46"/>
      <c r="BB67" s="46"/>
      <c r="BC67" s="46"/>
      <c r="BD67" s="46"/>
    </row>
    <row r="68" spans="1:56" ht="151.5" customHeight="1" x14ac:dyDescent="0.3">
      <c r="A68" s="468"/>
      <c r="B68" s="468"/>
      <c r="C68" s="468"/>
      <c r="D68" s="468"/>
      <c r="E68" s="468"/>
      <c r="F68" s="468"/>
      <c r="G68" s="468"/>
      <c r="H68" s="468"/>
      <c r="I68" s="468"/>
      <c r="J68" s="468"/>
      <c r="K68" s="468"/>
      <c r="L68" s="468"/>
      <c r="M68" s="468"/>
      <c r="N68" s="468"/>
      <c r="O68" s="83">
        <v>5</v>
      </c>
      <c r="P68" s="84"/>
      <c r="Q68" s="83" t="str">
        <f t="shared" si="0"/>
        <v/>
      </c>
      <c r="R68" s="85"/>
      <c r="S68" s="85"/>
      <c r="T68" s="86" t="str">
        <f t="shared" si="1"/>
        <v/>
      </c>
      <c r="U68" s="85"/>
      <c r="V68" s="85"/>
      <c r="W68" s="85"/>
      <c r="X68" s="87" t="str">
        <f t="shared" si="24"/>
        <v/>
      </c>
      <c r="Y68" s="88" t="str">
        <f t="shared" si="2"/>
        <v/>
      </c>
      <c r="Z68" s="89" t="str">
        <f t="shared" si="3"/>
        <v/>
      </c>
      <c r="AA68" s="88" t="str">
        <f t="shared" si="4"/>
        <v/>
      </c>
      <c r="AB68" s="89" t="str">
        <f t="shared" si="25"/>
        <v/>
      </c>
      <c r="AC68" s="90" t="str">
        <f t="shared" si="5"/>
        <v/>
      </c>
      <c r="AD68" s="91"/>
      <c r="AE68" s="92"/>
      <c r="AF68" s="83"/>
      <c r="AG68" s="93"/>
      <c r="AH68" s="93"/>
      <c r="AI68" s="92"/>
      <c r="AJ68" s="83"/>
      <c r="AK68" s="46"/>
      <c r="AL68" s="46"/>
      <c r="AM68" s="46"/>
      <c r="AN68" s="46"/>
      <c r="AO68" s="46"/>
      <c r="AP68" s="46"/>
      <c r="AQ68" s="46"/>
      <c r="AR68" s="46"/>
      <c r="AS68" s="46"/>
      <c r="AT68" s="46"/>
      <c r="AU68" s="46"/>
      <c r="AV68" s="46"/>
      <c r="AW68" s="46"/>
      <c r="AX68" s="46"/>
      <c r="AY68" s="46"/>
      <c r="AZ68" s="46"/>
      <c r="BA68" s="46"/>
      <c r="BB68" s="46"/>
      <c r="BC68" s="46"/>
      <c r="BD68" s="46"/>
    </row>
    <row r="69" spans="1:56" ht="151.5" customHeight="1" x14ac:dyDescent="0.3">
      <c r="A69" s="469"/>
      <c r="B69" s="469"/>
      <c r="C69" s="469"/>
      <c r="D69" s="469"/>
      <c r="E69" s="469"/>
      <c r="F69" s="469"/>
      <c r="G69" s="469"/>
      <c r="H69" s="469"/>
      <c r="I69" s="469"/>
      <c r="J69" s="469"/>
      <c r="K69" s="469"/>
      <c r="L69" s="469"/>
      <c r="M69" s="469"/>
      <c r="N69" s="469"/>
      <c r="O69" s="83">
        <v>6</v>
      </c>
      <c r="P69" s="84"/>
      <c r="Q69" s="83" t="str">
        <f t="shared" si="0"/>
        <v/>
      </c>
      <c r="R69" s="85"/>
      <c r="S69" s="85"/>
      <c r="T69" s="86" t="str">
        <f t="shared" si="1"/>
        <v/>
      </c>
      <c r="U69" s="85"/>
      <c r="V69" s="85"/>
      <c r="W69" s="85"/>
      <c r="X69" s="87" t="str">
        <f t="shared" si="24"/>
        <v/>
      </c>
      <c r="Y69" s="88" t="str">
        <f t="shared" si="2"/>
        <v/>
      </c>
      <c r="Z69" s="89" t="str">
        <f t="shared" si="3"/>
        <v/>
      </c>
      <c r="AA69" s="88" t="str">
        <f t="shared" si="4"/>
        <v/>
      </c>
      <c r="AB69" s="89" t="str">
        <f t="shared" si="25"/>
        <v/>
      </c>
      <c r="AC69" s="90" t="str">
        <f t="shared" si="5"/>
        <v/>
      </c>
      <c r="AD69" s="91"/>
      <c r="AE69" s="92"/>
      <c r="AF69" s="83"/>
      <c r="AG69" s="93"/>
      <c r="AH69" s="93"/>
      <c r="AI69" s="92"/>
      <c r="AJ69" s="83"/>
      <c r="AK69" s="46"/>
      <c r="AL69" s="46"/>
      <c r="AM69" s="46"/>
      <c r="AN69" s="46"/>
      <c r="AO69" s="46"/>
      <c r="AP69" s="46"/>
      <c r="AQ69" s="46"/>
      <c r="AR69" s="46"/>
      <c r="AS69" s="46"/>
      <c r="AT69" s="46"/>
      <c r="AU69" s="46"/>
      <c r="AV69" s="46"/>
      <c r="AW69" s="46"/>
      <c r="AX69" s="46"/>
      <c r="AY69" s="46"/>
      <c r="AZ69" s="46"/>
      <c r="BA69" s="46"/>
      <c r="BB69" s="46"/>
      <c r="BC69" s="46"/>
      <c r="BD69" s="46"/>
    </row>
    <row r="70" spans="1:56" ht="49.5" customHeight="1" x14ac:dyDescent="0.3">
      <c r="A70" s="97"/>
      <c r="B70" s="497" t="s">
        <v>210</v>
      </c>
      <c r="C70" s="483"/>
      <c r="D70" s="483"/>
      <c r="E70" s="483"/>
      <c r="F70" s="483"/>
      <c r="G70" s="483"/>
      <c r="H70" s="483"/>
      <c r="I70" s="483"/>
      <c r="J70" s="483"/>
      <c r="K70" s="483"/>
      <c r="L70" s="483"/>
      <c r="M70" s="483"/>
      <c r="N70" s="483"/>
      <c r="O70" s="483"/>
      <c r="P70" s="483"/>
      <c r="Q70" s="483"/>
      <c r="R70" s="483"/>
      <c r="S70" s="483"/>
      <c r="T70" s="483"/>
      <c r="U70" s="483"/>
      <c r="V70" s="483"/>
      <c r="W70" s="483"/>
      <c r="X70" s="483"/>
      <c r="Y70" s="483"/>
      <c r="Z70" s="483"/>
      <c r="AA70" s="483"/>
      <c r="AB70" s="483"/>
      <c r="AC70" s="483"/>
      <c r="AD70" s="483"/>
      <c r="AE70" s="483"/>
      <c r="AF70" s="483"/>
      <c r="AG70" s="483"/>
      <c r="AH70" s="483"/>
      <c r="AI70" s="483"/>
      <c r="AJ70" s="481"/>
      <c r="AK70" s="46"/>
      <c r="AL70" s="46"/>
      <c r="AM70" s="46"/>
      <c r="AN70" s="46"/>
      <c r="AO70" s="46"/>
      <c r="AP70" s="46"/>
      <c r="AQ70" s="46"/>
      <c r="AR70" s="46"/>
      <c r="AS70" s="46"/>
      <c r="AT70" s="46"/>
      <c r="AU70" s="46"/>
      <c r="AV70" s="46"/>
      <c r="AW70" s="46"/>
      <c r="AX70" s="46"/>
      <c r="AY70" s="46"/>
      <c r="AZ70" s="46"/>
      <c r="BA70" s="46"/>
      <c r="BB70" s="46"/>
      <c r="BC70" s="46"/>
      <c r="BD70" s="46"/>
    </row>
    <row r="71" spans="1:56" ht="16.5" customHeight="1" x14ac:dyDescent="0.3">
      <c r="A71" s="45"/>
      <c r="B71" s="45"/>
      <c r="C71" s="45"/>
      <c r="D71" s="45"/>
      <c r="E71" s="46"/>
      <c r="F71" s="47"/>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row>
    <row r="72" spans="1:56" ht="16.5" customHeight="1" x14ac:dyDescent="0.3">
      <c r="A72" s="46"/>
      <c r="B72" s="76" t="s">
        <v>211</v>
      </c>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row>
    <row r="73" spans="1:56" ht="16.5" customHeight="1" x14ac:dyDescent="0.3">
      <c r="A73" s="45"/>
      <c r="B73" s="45"/>
      <c r="C73" s="45"/>
      <c r="D73" s="45"/>
      <c r="E73" s="46"/>
      <c r="F73" s="47"/>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row>
    <row r="74" spans="1:56" ht="16.5" customHeight="1" x14ac:dyDescent="0.3">
      <c r="A74" s="45"/>
      <c r="B74" s="45"/>
      <c r="C74" s="45"/>
      <c r="D74" s="45"/>
      <c r="E74" s="46"/>
      <c r="F74" s="47"/>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row>
    <row r="75" spans="1:56" ht="16.5" customHeight="1" x14ac:dyDescent="0.3">
      <c r="A75" s="45"/>
      <c r="B75" s="45"/>
      <c r="C75" s="45"/>
      <c r="D75" s="45"/>
      <c r="E75" s="46"/>
      <c r="F75" s="47"/>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row>
    <row r="76" spans="1:56" ht="16.5" customHeight="1" x14ac:dyDescent="0.3">
      <c r="A76" s="45"/>
      <c r="B76" s="45"/>
      <c r="C76" s="45"/>
      <c r="D76" s="45"/>
      <c r="E76" s="46"/>
      <c r="F76" s="47"/>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row>
    <row r="77" spans="1:56" ht="16.5" customHeight="1" x14ac:dyDescent="0.3">
      <c r="A77" s="45"/>
      <c r="B77" s="45"/>
      <c r="C77" s="45"/>
      <c r="D77" s="45"/>
      <c r="E77" s="46"/>
      <c r="F77" s="47"/>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row>
    <row r="78" spans="1:56" ht="16.5" customHeight="1" x14ac:dyDescent="0.3">
      <c r="A78" s="45"/>
      <c r="B78" s="45"/>
      <c r="C78" s="45"/>
      <c r="D78" s="45"/>
      <c r="E78" s="46"/>
      <c r="F78" s="47"/>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row>
    <row r="79" spans="1:56" ht="16.5" customHeight="1" x14ac:dyDescent="0.3">
      <c r="A79" s="45"/>
      <c r="B79" s="45"/>
      <c r="C79" s="45"/>
      <c r="D79" s="45"/>
      <c r="E79" s="46"/>
      <c r="F79" s="47"/>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row>
    <row r="80" spans="1:56" ht="16.5" customHeight="1" x14ac:dyDescent="0.3">
      <c r="A80" s="45"/>
      <c r="B80" s="45"/>
      <c r="C80" s="45"/>
      <c r="D80" s="45"/>
      <c r="E80" s="46"/>
      <c r="F80" s="47"/>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row>
    <row r="81" spans="1:56" ht="16.5" customHeight="1" x14ac:dyDescent="0.3">
      <c r="A81" s="45"/>
      <c r="B81" s="45"/>
      <c r="C81" s="45"/>
      <c r="D81" s="45"/>
      <c r="E81" s="46"/>
      <c r="F81" s="47"/>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row>
    <row r="82" spans="1:56" ht="16.5" customHeight="1" x14ac:dyDescent="0.3">
      <c r="A82" s="45"/>
      <c r="B82" s="45"/>
      <c r="C82" s="45"/>
      <c r="D82" s="45"/>
      <c r="E82" s="46"/>
      <c r="F82" s="47"/>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row>
    <row r="83" spans="1:56" ht="16.5" customHeight="1" x14ac:dyDescent="0.3">
      <c r="A83" s="45"/>
      <c r="B83" s="45"/>
      <c r="C83" s="45"/>
      <c r="D83" s="45"/>
      <c r="E83" s="46"/>
      <c r="F83" s="47"/>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row>
    <row r="84" spans="1:56" ht="16.5" customHeight="1" x14ac:dyDescent="0.3">
      <c r="A84" s="45"/>
      <c r="B84" s="45"/>
      <c r="C84" s="45"/>
      <c r="D84" s="45"/>
      <c r="E84" s="46"/>
      <c r="F84" s="47"/>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row>
    <row r="85" spans="1:56" ht="16.5" customHeight="1" x14ac:dyDescent="0.3">
      <c r="A85" s="45"/>
      <c r="B85" s="45"/>
      <c r="C85" s="45"/>
      <c r="D85" s="45"/>
      <c r="E85" s="46"/>
      <c r="F85" s="47"/>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row>
    <row r="86" spans="1:56" ht="16.5" customHeight="1" x14ac:dyDescent="0.3">
      <c r="A86" s="45"/>
      <c r="B86" s="45"/>
      <c r="C86" s="45"/>
      <c r="D86" s="45"/>
      <c r="E86" s="46"/>
      <c r="F86" s="47"/>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row>
    <row r="87" spans="1:56" ht="16.5" customHeight="1" x14ac:dyDescent="0.3">
      <c r="A87" s="45"/>
      <c r="B87" s="45"/>
      <c r="C87" s="45"/>
      <c r="D87" s="45"/>
      <c r="E87" s="46"/>
      <c r="F87" s="47"/>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row>
    <row r="88" spans="1:56" ht="16.5" customHeight="1" x14ac:dyDescent="0.3">
      <c r="A88" s="45"/>
      <c r="B88" s="45"/>
      <c r="C88" s="45"/>
      <c r="D88" s="45"/>
      <c r="E88" s="46"/>
      <c r="F88" s="47"/>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row>
    <row r="89" spans="1:56" ht="16.5" customHeight="1" x14ac:dyDescent="0.3">
      <c r="A89" s="45"/>
      <c r="B89" s="45"/>
      <c r="C89" s="45"/>
      <c r="D89" s="45"/>
      <c r="E89" s="46"/>
      <c r="F89" s="47"/>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row>
    <row r="90" spans="1:56" ht="16.5" customHeight="1" x14ac:dyDescent="0.3">
      <c r="A90" s="45"/>
      <c r="B90" s="45"/>
      <c r="C90" s="45"/>
      <c r="D90" s="45"/>
      <c r="E90" s="46"/>
      <c r="F90" s="47"/>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row>
    <row r="91" spans="1:56" ht="16.5" customHeight="1" x14ac:dyDescent="0.3">
      <c r="A91" s="45"/>
      <c r="B91" s="45"/>
      <c r="C91" s="45"/>
      <c r="D91" s="45"/>
      <c r="E91" s="46"/>
      <c r="F91" s="47"/>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row>
    <row r="92" spans="1:56" ht="16.5" customHeight="1" x14ac:dyDescent="0.3">
      <c r="A92" s="45"/>
      <c r="B92" s="45"/>
      <c r="C92" s="45"/>
      <c r="D92" s="45"/>
      <c r="E92" s="46"/>
      <c r="F92" s="47"/>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row>
    <row r="93" spans="1:56" ht="16.5" customHeight="1" x14ac:dyDescent="0.3">
      <c r="A93" s="45"/>
      <c r="B93" s="45"/>
      <c r="C93" s="45"/>
      <c r="D93" s="45"/>
      <c r="E93" s="46"/>
      <c r="F93" s="47"/>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row>
    <row r="94" spans="1:56" ht="16.5" customHeight="1" x14ac:dyDescent="0.3">
      <c r="A94" s="45"/>
      <c r="B94" s="45"/>
      <c r="C94" s="45"/>
      <c r="D94" s="45"/>
      <c r="E94" s="46"/>
      <c r="F94" s="47"/>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row>
    <row r="95" spans="1:56" ht="16.5" customHeight="1" x14ac:dyDescent="0.3">
      <c r="A95" s="45"/>
      <c r="B95" s="45"/>
      <c r="C95" s="45"/>
      <c r="D95" s="45"/>
      <c r="E95" s="46"/>
      <c r="F95" s="47"/>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row>
    <row r="96" spans="1:56" ht="16.5" customHeight="1" x14ac:dyDescent="0.3">
      <c r="A96" s="45"/>
      <c r="B96" s="45"/>
      <c r="C96" s="45"/>
      <c r="D96" s="45"/>
      <c r="E96" s="46"/>
      <c r="F96" s="47"/>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row>
    <row r="97" spans="1:56" ht="16.5" customHeight="1" x14ac:dyDescent="0.3">
      <c r="A97" s="45"/>
      <c r="B97" s="45"/>
      <c r="C97" s="45"/>
      <c r="D97" s="45"/>
      <c r="E97" s="46"/>
      <c r="F97" s="47"/>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row>
    <row r="98" spans="1:56" ht="16.5" customHeight="1" x14ac:dyDescent="0.3">
      <c r="A98" s="45"/>
      <c r="B98" s="45"/>
      <c r="C98" s="45"/>
      <c r="D98" s="45"/>
      <c r="E98" s="46"/>
      <c r="F98" s="47"/>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row>
    <row r="99" spans="1:56" ht="16.5" customHeight="1" x14ac:dyDescent="0.3">
      <c r="A99" s="45"/>
      <c r="B99" s="45"/>
      <c r="C99" s="45"/>
      <c r="D99" s="45"/>
      <c r="E99" s="46"/>
      <c r="F99" s="47"/>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row>
    <row r="100" spans="1:56" ht="16.5" customHeight="1" x14ac:dyDescent="0.3">
      <c r="A100" s="45"/>
      <c r="B100" s="45"/>
      <c r="C100" s="45"/>
      <c r="D100" s="45"/>
      <c r="E100" s="46"/>
      <c r="F100" s="47"/>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row>
    <row r="101" spans="1:56" ht="16.5" customHeight="1" x14ac:dyDescent="0.3">
      <c r="A101" s="45"/>
      <c r="B101" s="45"/>
      <c r="C101" s="45"/>
      <c r="D101" s="45"/>
      <c r="E101" s="46"/>
      <c r="F101" s="47"/>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row>
    <row r="102" spans="1:56" ht="16.5" customHeight="1" x14ac:dyDescent="0.3">
      <c r="A102" s="45"/>
      <c r="B102" s="45"/>
      <c r="C102" s="45"/>
      <c r="D102" s="45"/>
      <c r="E102" s="46"/>
      <c r="F102" s="47"/>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row>
    <row r="103" spans="1:56" ht="16.5" customHeight="1" x14ac:dyDescent="0.3">
      <c r="A103" s="45"/>
      <c r="B103" s="45"/>
      <c r="C103" s="45"/>
      <c r="D103" s="45"/>
      <c r="E103" s="46"/>
      <c r="F103" s="47"/>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row>
    <row r="104" spans="1:56" ht="16.5" customHeight="1" x14ac:dyDescent="0.3">
      <c r="A104" s="45"/>
      <c r="B104" s="45"/>
      <c r="C104" s="45"/>
      <c r="D104" s="45"/>
      <c r="E104" s="46"/>
      <c r="F104" s="47"/>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row>
    <row r="105" spans="1:56" ht="16.5" customHeight="1" x14ac:dyDescent="0.3">
      <c r="A105" s="45"/>
      <c r="B105" s="45"/>
      <c r="C105" s="45"/>
      <c r="D105" s="45"/>
      <c r="E105" s="46"/>
      <c r="F105" s="47"/>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row>
    <row r="106" spans="1:56" ht="16.5" customHeight="1" x14ac:dyDescent="0.3">
      <c r="A106" s="45"/>
      <c r="B106" s="45"/>
      <c r="C106" s="45"/>
      <c r="D106" s="45"/>
      <c r="E106" s="46"/>
      <c r="F106" s="47"/>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row>
    <row r="107" spans="1:56" ht="16.5" customHeight="1" x14ac:dyDescent="0.3">
      <c r="A107" s="45"/>
      <c r="B107" s="45"/>
      <c r="C107" s="45"/>
      <c r="D107" s="45"/>
      <c r="E107" s="46"/>
      <c r="F107" s="47"/>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row>
    <row r="108" spans="1:56" ht="16.5" customHeight="1" x14ac:dyDescent="0.3">
      <c r="A108" s="45"/>
      <c r="B108" s="45"/>
      <c r="C108" s="45"/>
      <c r="D108" s="45"/>
      <c r="E108" s="46"/>
      <c r="F108" s="47"/>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row>
    <row r="109" spans="1:56" ht="16.5" customHeight="1" x14ac:dyDescent="0.3">
      <c r="A109" s="45"/>
      <c r="B109" s="45"/>
      <c r="C109" s="45"/>
      <c r="D109" s="45"/>
      <c r="E109" s="46"/>
      <c r="F109" s="47"/>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row>
    <row r="110" spans="1:56" ht="16.5" customHeight="1" x14ac:dyDescent="0.3">
      <c r="A110" s="45"/>
      <c r="B110" s="45"/>
      <c r="C110" s="45"/>
      <c r="D110" s="45"/>
      <c r="E110" s="46"/>
      <c r="F110" s="47"/>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row>
    <row r="111" spans="1:56" ht="16.5" customHeight="1" x14ac:dyDescent="0.3">
      <c r="A111" s="45"/>
      <c r="B111" s="45"/>
      <c r="C111" s="45"/>
      <c r="D111" s="45"/>
      <c r="E111" s="46"/>
      <c r="F111" s="47"/>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row>
    <row r="112" spans="1:56" ht="16.5" customHeight="1" x14ac:dyDescent="0.3">
      <c r="A112" s="45"/>
      <c r="B112" s="45"/>
      <c r="C112" s="45"/>
      <c r="D112" s="45"/>
      <c r="E112" s="46"/>
      <c r="F112" s="47"/>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row>
    <row r="113" spans="1:56" ht="16.5" customHeight="1" x14ac:dyDescent="0.3">
      <c r="A113" s="45"/>
      <c r="B113" s="45"/>
      <c r="C113" s="45"/>
      <c r="D113" s="45"/>
      <c r="E113" s="46"/>
      <c r="F113" s="47"/>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row>
    <row r="114" spans="1:56" ht="16.5" customHeight="1" x14ac:dyDescent="0.3">
      <c r="A114" s="45"/>
      <c r="B114" s="45"/>
      <c r="C114" s="45"/>
      <c r="D114" s="45"/>
      <c r="E114" s="46"/>
      <c r="F114" s="47"/>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row>
    <row r="115" spans="1:56" ht="16.5" customHeight="1" x14ac:dyDescent="0.3">
      <c r="A115" s="45"/>
      <c r="B115" s="45"/>
      <c r="C115" s="45"/>
      <c r="D115" s="45"/>
      <c r="E115" s="46"/>
      <c r="F115" s="47"/>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row>
    <row r="116" spans="1:56" ht="16.5" customHeight="1" x14ac:dyDescent="0.3">
      <c r="A116" s="45"/>
      <c r="B116" s="45"/>
      <c r="C116" s="45"/>
      <c r="D116" s="45"/>
      <c r="E116" s="46"/>
      <c r="F116" s="47"/>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row>
    <row r="117" spans="1:56" ht="16.5" customHeight="1" x14ac:dyDescent="0.3">
      <c r="A117" s="45"/>
      <c r="B117" s="45"/>
      <c r="C117" s="45"/>
      <c r="D117" s="45"/>
      <c r="E117" s="46"/>
      <c r="F117" s="47"/>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row>
    <row r="118" spans="1:56" ht="16.5" customHeight="1" x14ac:dyDescent="0.3">
      <c r="A118" s="45"/>
      <c r="B118" s="45"/>
      <c r="C118" s="45"/>
      <c r="D118" s="45"/>
      <c r="E118" s="46"/>
      <c r="F118" s="47"/>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row>
    <row r="119" spans="1:56" ht="16.5" customHeight="1" x14ac:dyDescent="0.3">
      <c r="A119" s="45"/>
      <c r="B119" s="45"/>
      <c r="C119" s="45"/>
      <c r="D119" s="45"/>
      <c r="E119" s="46"/>
      <c r="F119" s="47"/>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row>
    <row r="120" spans="1:56" ht="16.5" customHeight="1" x14ac:dyDescent="0.3">
      <c r="A120" s="45"/>
      <c r="B120" s="45"/>
      <c r="C120" s="45"/>
      <c r="D120" s="45"/>
      <c r="E120" s="46"/>
      <c r="F120" s="47"/>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row>
    <row r="121" spans="1:56" ht="16.5" customHeight="1" x14ac:dyDescent="0.3">
      <c r="A121" s="45"/>
      <c r="B121" s="45"/>
      <c r="C121" s="45"/>
      <c r="D121" s="45"/>
      <c r="E121" s="46"/>
      <c r="F121" s="47"/>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row>
    <row r="122" spans="1:56" ht="16.5" customHeight="1" x14ac:dyDescent="0.3">
      <c r="A122" s="45"/>
      <c r="B122" s="45"/>
      <c r="C122" s="45"/>
      <c r="D122" s="45"/>
      <c r="E122" s="46"/>
      <c r="F122" s="47"/>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row>
    <row r="123" spans="1:56" ht="16.5" customHeight="1" x14ac:dyDescent="0.3">
      <c r="A123" s="45"/>
      <c r="B123" s="45"/>
      <c r="C123" s="45"/>
      <c r="D123" s="45"/>
      <c r="E123" s="46"/>
      <c r="F123" s="47"/>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row>
    <row r="124" spans="1:56" ht="16.5" customHeight="1" x14ac:dyDescent="0.3">
      <c r="A124" s="45"/>
      <c r="B124" s="45"/>
      <c r="C124" s="45"/>
      <c r="D124" s="45"/>
      <c r="E124" s="46"/>
      <c r="F124" s="47"/>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row>
    <row r="125" spans="1:56" ht="16.5" customHeight="1" x14ac:dyDescent="0.3">
      <c r="A125" s="45"/>
      <c r="B125" s="45"/>
      <c r="C125" s="45"/>
      <c r="D125" s="45"/>
      <c r="E125" s="46"/>
      <c r="F125" s="47"/>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row>
    <row r="126" spans="1:56" ht="16.5" customHeight="1" x14ac:dyDescent="0.3">
      <c r="A126" s="45"/>
      <c r="B126" s="45"/>
      <c r="C126" s="45"/>
      <c r="D126" s="45"/>
      <c r="E126" s="46"/>
      <c r="F126" s="47"/>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row>
    <row r="127" spans="1:56" ht="16.5" customHeight="1" x14ac:dyDescent="0.3">
      <c r="A127" s="45"/>
      <c r="B127" s="45"/>
      <c r="C127" s="45"/>
      <c r="D127" s="45"/>
      <c r="E127" s="46"/>
      <c r="F127" s="47"/>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row>
    <row r="128" spans="1:56" ht="16.5" customHeight="1" x14ac:dyDescent="0.3">
      <c r="A128" s="45"/>
      <c r="B128" s="45"/>
      <c r="C128" s="45"/>
      <c r="D128" s="45"/>
      <c r="E128" s="46"/>
      <c r="F128" s="47"/>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row>
    <row r="129" spans="1:56" ht="16.5" customHeight="1" x14ac:dyDescent="0.3">
      <c r="A129" s="45"/>
      <c r="B129" s="45"/>
      <c r="C129" s="45"/>
      <c r="D129" s="45"/>
      <c r="E129" s="46"/>
      <c r="F129" s="47"/>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row>
    <row r="130" spans="1:56" ht="16.5" customHeight="1" x14ac:dyDescent="0.3">
      <c r="A130" s="45"/>
      <c r="B130" s="45"/>
      <c r="C130" s="45"/>
      <c r="D130" s="45"/>
      <c r="E130" s="46"/>
      <c r="F130" s="47"/>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row>
    <row r="131" spans="1:56" ht="16.5" customHeight="1" x14ac:dyDescent="0.3">
      <c r="A131" s="45"/>
      <c r="B131" s="45"/>
      <c r="C131" s="45"/>
      <c r="D131" s="45"/>
      <c r="E131" s="46"/>
      <c r="F131" s="47"/>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row>
    <row r="132" spans="1:56" ht="16.5" customHeight="1" x14ac:dyDescent="0.3">
      <c r="A132" s="45"/>
      <c r="B132" s="45"/>
      <c r="C132" s="45"/>
      <c r="D132" s="45"/>
      <c r="E132" s="46"/>
      <c r="F132" s="47"/>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row>
    <row r="133" spans="1:56" ht="16.5" customHeight="1" x14ac:dyDescent="0.3">
      <c r="A133" s="45"/>
      <c r="B133" s="45"/>
      <c r="C133" s="45"/>
      <c r="D133" s="45"/>
      <c r="E133" s="46"/>
      <c r="F133" s="47"/>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row>
    <row r="134" spans="1:56" ht="16.5" customHeight="1" x14ac:dyDescent="0.3">
      <c r="A134" s="45"/>
      <c r="B134" s="45"/>
      <c r="C134" s="45"/>
      <c r="D134" s="45"/>
      <c r="E134" s="46"/>
      <c r="F134" s="47"/>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row>
    <row r="135" spans="1:56" ht="16.5" customHeight="1" x14ac:dyDescent="0.3">
      <c r="A135" s="45"/>
      <c r="B135" s="45"/>
      <c r="C135" s="45"/>
      <c r="D135" s="45"/>
      <c r="E135" s="46"/>
      <c r="F135" s="47"/>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row>
    <row r="136" spans="1:56" ht="16.5" customHeight="1" x14ac:dyDescent="0.3">
      <c r="A136" s="45"/>
      <c r="B136" s="45"/>
      <c r="C136" s="45"/>
      <c r="D136" s="45"/>
      <c r="E136" s="46"/>
      <c r="F136" s="47"/>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row>
    <row r="137" spans="1:56" ht="16.5" customHeight="1" x14ac:dyDescent="0.3">
      <c r="A137" s="45"/>
      <c r="B137" s="45"/>
      <c r="C137" s="45"/>
      <c r="D137" s="45"/>
      <c r="E137" s="46"/>
      <c r="F137" s="47"/>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row>
    <row r="138" spans="1:56" ht="16.5" customHeight="1" x14ac:dyDescent="0.3">
      <c r="A138" s="45"/>
      <c r="B138" s="45"/>
      <c r="C138" s="45"/>
      <c r="D138" s="45"/>
      <c r="E138" s="46"/>
      <c r="F138" s="47"/>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row>
    <row r="139" spans="1:56" ht="16.5" customHeight="1" x14ac:dyDescent="0.3">
      <c r="A139" s="45"/>
      <c r="B139" s="45"/>
      <c r="C139" s="45"/>
      <c r="D139" s="45"/>
      <c r="E139" s="46"/>
      <c r="F139" s="47"/>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row>
    <row r="140" spans="1:56" ht="16.5" customHeight="1" x14ac:dyDescent="0.3">
      <c r="A140" s="45"/>
      <c r="B140" s="45"/>
      <c r="C140" s="45"/>
      <c r="D140" s="45"/>
      <c r="E140" s="46"/>
      <c r="F140" s="47"/>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row>
    <row r="141" spans="1:56" ht="16.5" customHeight="1" x14ac:dyDescent="0.3">
      <c r="A141" s="45"/>
      <c r="B141" s="45"/>
      <c r="C141" s="45"/>
      <c r="D141" s="45"/>
      <c r="E141" s="46"/>
      <c r="F141" s="47"/>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row>
    <row r="142" spans="1:56" ht="16.5" customHeight="1" x14ac:dyDescent="0.3">
      <c r="A142" s="45"/>
      <c r="B142" s="45"/>
      <c r="C142" s="45"/>
      <c r="D142" s="45"/>
      <c r="E142" s="46"/>
      <c r="F142" s="47"/>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row>
    <row r="143" spans="1:56" ht="16.5" customHeight="1" x14ac:dyDescent="0.3">
      <c r="A143" s="45"/>
      <c r="B143" s="45"/>
      <c r="C143" s="45"/>
      <c r="D143" s="45"/>
      <c r="E143" s="46"/>
      <c r="F143" s="47"/>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row>
    <row r="144" spans="1:56" ht="16.5" customHeight="1" x14ac:dyDescent="0.3">
      <c r="A144" s="45"/>
      <c r="B144" s="45"/>
      <c r="C144" s="45"/>
      <c r="D144" s="45"/>
      <c r="E144" s="46"/>
      <c r="F144" s="47"/>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row>
    <row r="145" spans="1:56" ht="16.5" customHeight="1" x14ac:dyDescent="0.3">
      <c r="A145" s="45"/>
      <c r="B145" s="45"/>
      <c r="C145" s="45"/>
      <c r="D145" s="45"/>
      <c r="E145" s="46"/>
      <c r="F145" s="47"/>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row>
    <row r="146" spans="1:56" ht="16.5" customHeight="1" x14ac:dyDescent="0.3">
      <c r="A146" s="45"/>
      <c r="B146" s="45"/>
      <c r="C146" s="45"/>
      <c r="D146" s="45"/>
      <c r="E146" s="46"/>
      <c r="F146" s="47"/>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row>
    <row r="147" spans="1:56" ht="16.5" customHeight="1" x14ac:dyDescent="0.3">
      <c r="A147" s="45"/>
      <c r="B147" s="45"/>
      <c r="C147" s="45"/>
      <c r="D147" s="45"/>
      <c r="E147" s="46"/>
      <c r="F147" s="47"/>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row>
    <row r="148" spans="1:56" ht="16.5" customHeight="1" x14ac:dyDescent="0.3">
      <c r="A148" s="45"/>
      <c r="B148" s="45"/>
      <c r="C148" s="45"/>
      <c r="D148" s="45"/>
      <c r="E148" s="46"/>
      <c r="F148" s="47"/>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row>
    <row r="149" spans="1:56" ht="16.5" customHeight="1" x14ac:dyDescent="0.3">
      <c r="A149" s="45"/>
      <c r="B149" s="45"/>
      <c r="C149" s="45"/>
      <c r="D149" s="45"/>
      <c r="E149" s="46"/>
      <c r="F149" s="47"/>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row>
    <row r="150" spans="1:56" ht="16.5" customHeight="1" x14ac:dyDescent="0.3">
      <c r="A150" s="45"/>
      <c r="B150" s="45"/>
      <c r="C150" s="45"/>
      <c r="D150" s="45"/>
      <c r="E150" s="46"/>
      <c r="F150" s="47"/>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row>
    <row r="151" spans="1:56" ht="16.5" customHeight="1" x14ac:dyDescent="0.3">
      <c r="A151" s="45"/>
      <c r="B151" s="45"/>
      <c r="C151" s="45"/>
      <c r="D151" s="45"/>
      <c r="E151" s="46"/>
      <c r="F151" s="47"/>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row>
    <row r="152" spans="1:56" ht="16.5" customHeight="1" x14ac:dyDescent="0.3">
      <c r="A152" s="45"/>
      <c r="B152" s="45"/>
      <c r="C152" s="45"/>
      <c r="D152" s="45"/>
      <c r="E152" s="46"/>
      <c r="F152" s="47"/>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row>
    <row r="153" spans="1:56" ht="16.5" customHeight="1" x14ac:dyDescent="0.3">
      <c r="A153" s="45"/>
      <c r="B153" s="45"/>
      <c r="C153" s="45"/>
      <c r="D153" s="45"/>
      <c r="E153" s="46"/>
      <c r="F153" s="47"/>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row>
    <row r="154" spans="1:56" ht="16.5" customHeight="1" x14ac:dyDescent="0.3">
      <c r="A154" s="45"/>
      <c r="B154" s="45"/>
      <c r="C154" s="45"/>
      <c r="D154" s="45"/>
      <c r="E154" s="46"/>
      <c r="F154" s="47"/>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row>
    <row r="155" spans="1:56" ht="16.5" customHeight="1" x14ac:dyDescent="0.3">
      <c r="A155" s="45"/>
      <c r="B155" s="45"/>
      <c r="C155" s="45"/>
      <c r="D155" s="45"/>
      <c r="E155" s="46"/>
      <c r="F155" s="47"/>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row>
    <row r="156" spans="1:56" ht="16.5" customHeight="1" x14ac:dyDescent="0.3">
      <c r="A156" s="45"/>
      <c r="B156" s="45"/>
      <c r="C156" s="45"/>
      <c r="D156" s="45"/>
      <c r="E156" s="46"/>
      <c r="F156" s="47"/>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row>
    <row r="157" spans="1:56" ht="16.5" customHeight="1" x14ac:dyDescent="0.3">
      <c r="A157" s="45"/>
      <c r="B157" s="45"/>
      <c r="C157" s="45"/>
      <c r="D157" s="45"/>
      <c r="E157" s="46"/>
      <c r="F157" s="47"/>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row>
    <row r="158" spans="1:56" ht="16.5" customHeight="1" x14ac:dyDescent="0.3">
      <c r="A158" s="45"/>
      <c r="B158" s="45"/>
      <c r="C158" s="45"/>
      <c r="D158" s="45"/>
      <c r="E158" s="46"/>
      <c r="F158" s="47"/>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row>
    <row r="159" spans="1:56" ht="16.5" customHeight="1" x14ac:dyDescent="0.3">
      <c r="A159" s="45"/>
      <c r="B159" s="45"/>
      <c r="C159" s="45"/>
      <c r="D159" s="45"/>
      <c r="E159" s="46"/>
      <c r="F159" s="47"/>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row>
    <row r="160" spans="1:56" ht="16.5" customHeight="1" x14ac:dyDescent="0.3">
      <c r="A160" s="45"/>
      <c r="B160" s="45"/>
      <c r="C160" s="45"/>
      <c r="D160" s="45"/>
      <c r="E160" s="46"/>
      <c r="F160" s="47"/>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row>
    <row r="161" spans="1:56" ht="16.5" customHeight="1" x14ac:dyDescent="0.3">
      <c r="A161" s="45"/>
      <c r="B161" s="45"/>
      <c r="C161" s="45"/>
      <c r="D161" s="45"/>
      <c r="E161" s="46"/>
      <c r="F161" s="47"/>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row>
    <row r="162" spans="1:56" ht="16.5" customHeight="1" x14ac:dyDescent="0.3">
      <c r="A162" s="45"/>
      <c r="B162" s="45"/>
      <c r="C162" s="45"/>
      <c r="D162" s="45"/>
      <c r="E162" s="46"/>
      <c r="F162" s="47"/>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row>
    <row r="163" spans="1:56" ht="16.5" customHeight="1" x14ac:dyDescent="0.3">
      <c r="A163" s="45"/>
      <c r="B163" s="45"/>
      <c r="C163" s="45"/>
      <c r="D163" s="45"/>
      <c r="E163" s="46"/>
      <c r="F163" s="47"/>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row>
    <row r="164" spans="1:56" ht="16.5" customHeight="1" x14ac:dyDescent="0.3">
      <c r="A164" s="45"/>
      <c r="B164" s="45"/>
      <c r="C164" s="45"/>
      <c r="D164" s="45"/>
      <c r="E164" s="46"/>
      <c r="F164" s="47"/>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row>
    <row r="165" spans="1:56" ht="16.5" customHeight="1" x14ac:dyDescent="0.3">
      <c r="A165" s="45"/>
      <c r="B165" s="45"/>
      <c r="C165" s="45"/>
      <c r="D165" s="45"/>
      <c r="E165" s="46"/>
      <c r="F165" s="47"/>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row>
    <row r="166" spans="1:56" ht="16.5" customHeight="1" x14ac:dyDescent="0.3">
      <c r="A166" s="45"/>
      <c r="B166" s="45"/>
      <c r="C166" s="45"/>
      <c r="D166" s="45"/>
      <c r="E166" s="46"/>
      <c r="F166" s="47"/>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row>
    <row r="167" spans="1:56" ht="16.5" customHeight="1" x14ac:dyDescent="0.3">
      <c r="A167" s="45"/>
      <c r="B167" s="45"/>
      <c r="C167" s="45"/>
      <c r="D167" s="45"/>
      <c r="E167" s="46"/>
      <c r="F167" s="47"/>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row>
    <row r="168" spans="1:56" ht="16.5" customHeight="1" x14ac:dyDescent="0.3">
      <c r="A168" s="45"/>
      <c r="B168" s="45"/>
      <c r="C168" s="45"/>
      <c r="D168" s="45"/>
      <c r="E168" s="46"/>
      <c r="F168" s="47"/>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row>
    <row r="169" spans="1:56" ht="16.5" customHeight="1" x14ac:dyDescent="0.3">
      <c r="A169" s="45"/>
      <c r="B169" s="45"/>
      <c r="C169" s="45"/>
      <c r="D169" s="45"/>
      <c r="E169" s="46"/>
      <c r="F169" s="47"/>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row>
    <row r="170" spans="1:56" ht="16.5" customHeight="1" x14ac:dyDescent="0.3">
      <c r="A170" s="45"/>
      <c r="B170" s="45"/>
      <c r="C170" s="45"/>
      <c r="D170" s="45"/>
      <c r="E170" s="46"/>
      <c r="F170" s="47"/>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row>
    <row r="171" spans="1:56" ht="16.5" customHeight="1" x14ac:dyDescent="0.3">
      <c r="A171" s="45"/>
      <c r="B171" s="45"/>
      <c r="C171" s="45"/>
      <c r="D171" s="45"/>
      <c r="E171" s="46"/>
      <c r="F171" s="47"/>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row>
    <row r="172" spans="1:56" ht="16.5" customHeight="1" x14ac:dyDescent="0.3">
      <c r="A172" s="45"/>
      <c r="B172" s="45"/>
      <c r="C172" s="45"/>
      <c r="D172" s="45"/>
      <c r="E172" s="46"/>
      <c r="F172" s="47"/>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row>
    <row r="173" spans="1:56" ht="16.5" customHeight="1" x14ac:dyDescent="0.3">
      <c r="A173" s="45"/>
      <c r="B173" s="45"/>
      <c r="C173" s="45"/>
      <c r="D173" s="45"/>
      <c r="E173" s="46"/>
      <c r="F173" s="47"/>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row>
    <row r="174" spans="1:56" ht="16.5" customHeight="1" x14ac:dyDescent="0.3">
      <c r="A174" s="45"/>
      <c r="B174" s="45"/>
      <c r="C174" s="45"/>
      <c r="D174" s="45"/>
      <c r="E174" s="46"/>
      <c r="F174" s="47"/>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row>
    <row r="175" spans="1:56" ht="16.5" customHeight="1" x14ac:dyDescent="0.3">
      <c r="A175" s="45"/>
      <c r="B175" s="45"/>
      <c r="C175" s="45"/>
      <c r="D175" s="45"/>
      <c r="E175" s="46"/>
      <c r="F175" s="47"/>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row>
    <row r="176" spans="1:56" ht="16.5" customHeight="1" x14ac:dyDescent="0.3">
      <c r="A176" s="45"/>
      <c r="B176" s="45"/>
      <c r="C176" s="45"/>
      <c r="D176" s="45"/>
      <c r="E176" s="46"/>
      <c r="F176" s="47"/>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row>
    <row r="177" spans="1:56" ht="16.5" customHeight="1" x14ac:dyDescent="0.3">
      <c r="A177" s="45"/>
      <c r="B177" s="45"/>
      <c r="C177" s="45"/>
      <c r="D177" s="45"/>
      <c r="E177" s="46"/>
      <c r="F177" s="47"/>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row>
    <row r="178" spans="1:56" ht="16.5" customHeight="1" x14ac:dyDescent="0.3">
      <c r="A178" s="45"/>
      <c r="B178" s="45"/>
      <c r="C178" s="45"/>
      <c r="D178" s="45"/>
      <c r="E178" s="46"/>
      <c r="F178" s="47"/>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row>
    <row r="179" spans="1:56" ht="16.5" customHeight="1" x14ac:dyDescent="0.3">
      <c r="A179" s="45"/>
      <c r="B179" s="45"/>
      <c r="C179" s="45"/>
      <c r="D179" s="45"/>
      <c r="E179" s="46"/>
      <c r="F179" s="47"/>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row>
    <row r="180" spans="1:56" ht="16.5" customHeight="1" x14ac:dyDescent="0.3">
      <c r="A180" s="45"/>
      <c r="B180" s="45"/>
      <c r="C180" s="45"/>
      <c r="D180" s="45"/>
      <c r="E180" s="46"/>
      <c r="F180" s="47"/>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row>
    <row r="181" spans="1:56" ht="16.5" customHeight="1" x14ac:dyDescent="0.3">
      <c r="A181" s="45"/>
      <c r="B181" s="45"/>
      <c r="C181" s="45"/>
      <c r="D181" s="45"/>
      <c r="E181" s="46"/>
      <c r="F181" s="47"/>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row>
    <row r="182" spans="1:56" ht="16.5" customHeight="1" x14ac:dyDescent="0.3">
      <c r="A182" s="45"/>
      <c r="B182" s="45"/>
      <c r="C182" s="45"/>
      <c r="D182" s="45"/>
      <c r="E182" s="46"/>
      <c r="F182" s="47"/>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row>
    <row r="183" spans="1:56" ht="16.5" customHeight="1" x14ac:dyDescent="0.3">
      <c r="A183" s="45"/>
      <c r="B183" s="45"/>
      <c r="C183" s="45"/>
      <c r="D183" s="45"/>
      <c r="E183" s="46"/>
      <c r="F183" s="47"/>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row>
    <row r="184" spans="1:56" ht="16.5" customHeight="1" x14ac:dyDescent="0.3">
      <c r="A184" s="45"/>
      <c r="B184" s="45"/>
      <c r="C184" s="45"/>
      <c r="D184" s="45"/>
      <c r="E184" s="46"/>
      <c r="F184" s="47"/>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row>
    <row r="185" spans="1:56" ht="16.5" customHeight="1" x14ac:dyDescent="0.3">
      <c r="A185" s="45"/>
      <c r="B185" s="45"/>
      <c r="C185" s="45"/>
      <c r="D185" s="45"/>
      <c r="E185" s="46"/>
      <c r="F185" s="4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row>
    <row r="186" spans="1:56" ht="16.5" customHeight="1" x14ac:dyDescent="0.3">
      <c r="A186" s="45"/>
      <c r="B186" s="45"/>
      <c r="C186" s="45"/>
      <c r="D186" s="45"/>
      <c r="E186" s="46"/>
      <c r="F186" s="47"/>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row>
    <row r="187" spans="1:56" ht="16.5" customHeight="1" x14ac:dyDescent="0.3">
      <c r="A187" s="45"/>
      <c r="B187" s="45"/>
      <c r="C187" s="45"/>
      <c r="D187" s="45"/>
      <c r="E187" s="46"/>
      <c r="F187" s="4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row>
    <row r="188" spans="1:56" ht="16.5" customHeight="1" x14ac:dyDescent="0.3">
      <c r="A188" s="45"/>
      <c r="B188" s="45"/>
      <c r="C188" s="45"/>
      <c r="D188" s="45"/>
      <c r="E188" s="46"/>
      <c r="F188" s="47"/>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row>
    <row r="189" spans="1:56" ht="16.5" customHeight="1" x14ac:dyDescent="0.3">
      <c r="A189" s="45"/>
      <c r="B189" s="45"/>
      <c r="C189" s="45"/>
      <c r="D189" s="45"/>
      <c r="E189" s="46"/>
      <c r="F189" s="4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row>
    <row r="190" spans="1:56" ht="16.5" customHeight="1" x14ac:dyDescent="0.3">
      <c r="A190" s="45"/>
      <c r="B190" s="45"/>
      <c r="C190" s="45"/>
      <c r="D190" s="45"/>
      <c r="E190" s="46"/>
      <c r="F190" s="47"/>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row>
    <row r="191" spans="1:56" ht="16.5" customHeight="1" x14ac:dyDescent="0.3">
      <c r="A191" s="45"/>
      <c r="B191" s="45"/>
      <c r="C191" s="45"/>
      <c r="D191" s="45"/>
      <c r="E191" s="46"/>
      <c r="F191" s="4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row>
    <row r="192" spans="1:56" ht="16.5" customHeight="1" x14ac:dyDescent="0.3">
      <c r="A192" s="45"/>
      <c r="B192" s="45"/>
      <c r="C192" s="45"/>
      <c r="D192" s="45"/>
      <c r="E192" s="46"/>
      <c r="F192" s="47"/>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row>
    <row r="193" spans="1:56" ht="16.5" customHeight="1" x14ac:dyDescent="0.3">
      <c r="A193" s="45"/>
      <c r="B193" s="45"/>
      <c r="C193" s="45"/>
      <c r="D193" s="45"/>
      <c r="E193" s="46"/>
      <c r="F193" s="47"/>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row>
    <row r="194" spans="1:56" ht="16.5" customHeight="1" x14ac:dyDescent="0.3">
      <c r="A194" s="45"/>
      <c r="B194" s="45"/>
      <c r="C194" s="45"/>
      <c r="D194" s="45"/>
      <c r="E194" s="46"/>
      <c r="F194" s="47"/>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row>
    <row r="195" spans="1:56" ht="16.5" customHeight="1" x14ac:dyDescent="0.3">
      <c r="A195" s="45"/>
      <c r="B195" s="45"/>
      <c r="C195" s="45"/>
      <c r="D195" s="45"/>
      <c r="E195" s="46"/>
      <c r="F195" s="47"/>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row>
    <row r="196" spans="1:56" ht="16.5" customHeight="1" x14ac:dyDescent="0.3">
      <c r="A196" s="45"/>
      <c r="B196" s="45"/>
      <c r="C196" s="45"/>
      <c r="D196" s="45"/>
      <c r="E196" s="46"/>
      <c r="F196" s="47"/>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row>
    <row r="197" spans="1:56" ht="16.5" customHeight="1" x14ac:dyDescent="0.3">
      <c r="A197" s="45"/>
      <c r="B197" s="45"/>
      <c r="C197" s="45"/>
      <c r="D197" s="45"/>
      <c r="E197" s="46"/>
      <c r="F197" s="4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row>
    <row r="198" spans="1:56" ht="16.5" customHeight="1" x14ac:dyDescent="0.3">
      <c r="A198" s="45"/>
      <c r="B198" s="45"/>
      <c r="C198" s="45"/>
      <c r="D198" s="45"/>
      <c r="E198" s="46"/>
      <c r="F198" s="47"/>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row>
    <row r="199" spans="1:56" ht="16.5" customHeight="1" x14ac:dyDescent="0.3">
      <c r="A199" s="45"/>
      <c r="B199" s="45"/>
      <c r="C199" s="45"/>
      <c r="D199" s="45"/>
      <c r="E199" s="46"/>
      <c r="F199" s="47"/>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row>
    <row r="200" spans="1:56" ht="16.5" customHeight="1" x14ac:dyDescent="0.3">
      <c r="A200" s="45"/>
      <c r="B200" s="45"/>
      <c r="C200" s="45"/>
      <c r="D200" s="45"/>
      <c r="E200" s="46"/>
      <c r="F200" s="47"/>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row>
    <row r="201" spans="1:56" ht="16.5" customHeight="1" x14ac:dyDescent="0.3">
      <c r="A201" s="45"/>
      <c r="B201" s="45"/>
      <c r="C201" s="45"/>
      <c r="D201" s="45"/>
      <c r="E201" s="46"/>
      <c r="F201" s="4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row>
    <row r="202" spans="1:56" ht="16.5" customHeight="1" x14ac:dyDescent="0.3">
      <c r="A202" s="45"/>
      <c r="B202" s="45"/>
      <c r="C202" s="45"/>
      <c r="D202" s="45"/>
      <c r="E202" s="46"/>
      <c r="F202" s="4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row>
    <row r="203" spans="1:56" ht="16.5" customHeight="1" x14ac:dyDescent="0.3">
      <c r="A203" s="45"/>
      <c r="B203" s="45"/>
      <c r="C203" s="45"/>
      <c r="D203" s="45"/>
      <c r="E203" s="46"/>
      <c r="F203" s="4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row>
    <row r="204" spans="1:56" ht="16.5" customHeight="1" x14ac:dyDescent="0.3">
      <c r="A204" s="45"/>
      <c r="B204" s="45"/>
      <c r="C204" s="45"/>
      <c r="D204" s="45"/>
      <c r="E204" s="46"/>
      <c r="F204" s="4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row>
    <row r="205" spans="1:56" ht="16.5" customHeight="1" x14ac:dyDescent="0.3">
      <c r="A205" s="45"/>
      <c r="B205" s="45"/>
      <c r="C205" s="45"/>
      <c r="D205" s="45"/>
      <c r="E205" s="46"/>
      <c r="F205" s="47"/>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row>
    <row r="206" spans="1:56" ht="16.5" customHeight="1" x14ac:dyDescent="0.3">
      <c r="A206" s="45"/>
      <c r="B206" s="45"/>
      <c r="C206" s="45"/>
      <c r="D206" s="45"/>
      <c r="E206" s="46"/>
      <c r="F206" s="4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row>
    <row r="207" spans="1:56" ht="16.5" customHeight="1" x14ac:dyDescent="0.3">
      <c r="A207" s="45"/>
      <c r="B207" s="45"/>
      <c r="C207" s="45"/>
      <c r="D207" s="45"/>
      <c r="E207" s="46"/>
      <c r="F207" s="47"/>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row>
    <row r="208" spans="1:56" ht="16.5" customHeight="1" x14ac:dyDescent="0.3">
      <c r="A208" s="45"/>
      <c r="B208" s="45"/>
      <c r="C208" s="45"/>
      <c r="D208" s="45"/>
      <c r="E208" s="46"/>
      <c r="F208" s="4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row>
    <row r="209" spans="1:56" ht="16.5" customHeight="1" x14ac:dyDescent="0.3">
      <c r="A209" s="45"/>
      <c r="B209" s="45"/>
      <c r="C209" s="45"/>
      <c r="D209" s="45"/>
      <c r="E209" s="46"/>
      <c r="F209" s="4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row>
    <row r="210" spans="1:56" ht="16.5" customHeight="1" x14ac:dyDescent="0.3">
      <c r="A210" s="45"/>
      <c r="B210" s="45"/>
      <c r="C210" s="45"/>
      <c r="D210" s="45"/>
      <c r="E210" s="46"/>
      <c r="F210" s="47"/>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row>
    <row r="211" spans="1:56" ht="16.5" customHeight="1" x14ac:dyDescent="0.3">
      <c r="A211" s="45"/>
      <c r="B211" s="45"/>
      <c r="C211" s="45"/>
      <c r="D211" s="45"/>
      <c r="E211" s="46"/>
      <c r="F211" s="47"/>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row>
    <row r="212" spans="1:56" ht="16.5" customHeight="1" x14ac:dyDescent="0.3">
      <c r="A212" s="45"/>
      <c r="B212" s="45"/>
      <c r="C212" s="45"/>
      <c r="D212" s="45"/>
      <c r="E212" s="46"/>
      <c r="F212" s="47"/>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row>
    <row r="213" spans="1:56" ht="16.5" customHeight="1" x14ac:dyDescent="0.3">
      <c r="A213" s="45"/>
      <c r="B213" s="45"/>
      <c r="C213" s="45"/>
      <c r="D213" s="45"/>
      <c r="E213" s="46"/>
      <c r="F213" s="4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row>
    <row r="214" spans="1:56" ht="16.5" customHeight="1" x14ac:dyDescent="0.3">
      <c r="A214" s="45"/>
      <c r="B214" s="45"/>
      <c r="C214" s="45"/>
      <c r="D214" s="45"/>
      <c r="E214" s="46"/>
      <c r="F214" s="4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row>
    <row r="215" spans="1:56" ht="16.5" customHeight="1" x14ac:dyDescent="0.3">
      <c r="A215" s="45"/>
      <c r="B215" s="45"/>
      <c r="C215" s="45"/>
      <c r="D215" s="45"/>
      <c r="E215" s="46"/>
      <c r="F215" s="47"/>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row>
    <row r="216" spans="1:56" ht="16.5" customHeight="1" x14ac:dyDescent="0.3">
      <c r="A216" s="45"/>
      <c r="B216" s="45"/>
      <c r="C216" s="45"/>
      <c r="D216" s="45"/>
      <c r="E216" s="46"/>
      <c r="F216" s="47"/>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row>
    <row r="217" spans="1:56" ht="16.5" customHeight="1" x14ac:dyDescent="0.3">
      <c r="A217" s="45"/>
      <c r="B217" s="45"/>
      <c r="C217" s="45"/>
      <c r="D217" s="45"/>
      <c r="E217" s="46"/>
      <c r="F217" s="47"/>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row>
    <row r="218" spans="1:56" ht="16.5" customHeight="1" x14ac:dyDescent="0.3">
      <c r="A218" s="45"/>
      <c r="B218" s="45"/>
      <c r="C218" s="45"/>
      <c r="D218" s="45"/>
      <c r="E218" s="46"/>
      <c r="F218" s="4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row>
    <row r="219" spans="1:56" ht="16.5" customHeight="1" x14ac:dyDescent="0.3">
      <c r="A219" s="45"/>
      <c r="B219" s="45"/>
      <c r="C219" s="45"/>
      <c r="D219" s="45"/>
      <c r="E219" s="46"/>
      <c r="F219" s="47"/>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row>
    <row r="220" spans="1:56" ht="16.5" customHeight="1" x14ac:dyDescent="0.3">
      <c r="A220" s="45"/>
      <c r="B220" s="45"/>
      <c r="C220" s="45"/>
      <c r="D220" s="45"/>
      <c r="E220" s="46"/>
      <c r="F220" s="4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row>
    <row r="221" spans="1:56" ht="16.5" customHeight="1" x14ac:dyDescent="0.3">
      <c r="A221" s="45"/>
      <c r="B221" s="45"/>
      <c r="C221" s="45"/>
      <c r="D221" s="45"/>
      <c r="E221" s="46"/>
      <c r="F221" s="47"/>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row>
    <row r="222" spans="1:56" ht="16.5" customHeight="1" x14ac:dyDescent="0.3">
      <c r="A222" s="45"/>
      <c r="B222" s="45"/>
      <c r="C222" s="45"/>
      <c r="D222" s="45"/>
      <c r="E222" s="46"/>
      <c r="F222" s="47"/>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row>
    <row r="223" spans="1:56" ht="16.5" customHeight="1" x14ac:dyDescent="0.3">
      <c r="A223" s="45"/>
      <c r="B223" s="45"/>
      <c r="C223" s="45"/>
      <c r="D223" s="45"/>
      <c r="E223" s="46"/>
      <c r="F223" s="47"/>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row>
    <row r="224" spans="1:56" ht="16.5" customHeight="1" x14ac:dyDescent="0.3">
      <c r="A224" s="45"/>
      <c r="B224" s="45"/>
      <c r="C224" s="45"/>
      <c r="D224" s="45"/>
      <c r="E224" s="46"/>
      <c r="F224" s="47"/>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row>
    <row r="225" spans="1:56" ht="16.5" customHeight="1" x14ac:dyDescent="0.3">
      <c r="A225" s="45"/>
      <c r="B225" s="45"/>
      <c r="C225" s="45"/>
      <c r="D225" s="45"/>
      <c r="E225" s="46"/>
      <c r="F225" s="4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row>
    <row r="226" spans="1:56" ht="16.5" customHeight="1" x14ac:dyDescent="0.3">
      <c r="A226" s="45"/>
      <c r="B226" s="45"/>
      <c r="C226" s="45"/>
      <c r="D226" s="45"/>
      <c r="E226" s="46"/>
      <c r="F226" s="4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row>
    <row r="227" spans="1:56" ht="16.5" customHeight="1" x14ac:dyDescent="0.3">
      <c r="A227" s="45"/>
      <c r="B227" s="45"/>
      <c r="C227" s="45"/>
      <c r="D227" s="45"/>
      <c r="E227" s="46"/>
      <c r="F227" s="47"/>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row>
    <row r="228" spans="1:56" ht="16.5" customHeight="1" x14ac:dyDescent="0.3">
      <c r="A228" s="45"/>
      <c r="B228" s="45"/>
      <c r="C228" s="45"/>
      <c r="D228" s="45"/>
      <c r="E228" s="46"/>
      <c r="F228" s="47"/>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row>
    <row r="229" spans="1:56" ht="16.5" customHeight="1" x14ac:dyDescent="0.3">
      <c r="A229" s="45"/>
      <c r="B229" s="45"/>
      <c r="C229" s="45"/>
      <c r="D229" s="45"/>
      <c r="E229" s="46"/>
      <c r="F229" s="47"/>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row>
    <row r="230" spans="1:56" ht="16.5" customHeight="1" x14ac:dyDescent="0.3">
      <c r="A230" s="45"/>
      <c r="B230" s="45"/>
      <c r="C230" s="45"/>
      <c r="D230" s="45"/>
      <c r="E230" s="46"/>
      <c r="F230" s="4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row>
    <row r="231" spans="1:56" ht="16.5" customHeight="1" x14ac:dyDescent="0.3">
      <c r="A231" s="45"/>
      <c r="B231" s="45"/>
      <c r="C231" s="45"/>
      <c r="D231" s="45"/>
      <c r="E231" s="46"/>
      <c r="F231" s="47"/>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row>
    <row r="232" spans="1:56" ht="16.5" customHeight="1" x14ac:dyDescent="0.3">
      <c r="A232" s="45"/>
      <c r="B232" s="45"/>
      <c r="C232" s="45"/>
      <c r="D232" s="45"/>
      <c r="E232" s="46"/>
      <c r="F232" s="47"/>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row>
    <row r="233" spans="1:56" ht="16.5" customHeight="1" x14ac:dyDescent="0.3">
      <c r="A233" s="45"/>
      <c r="B233" s="45"/>
      <c r="C233" s="45"/>
      <c r="D233" s="45"/>
      <c r="E233" s="46"/>
      <c r="F233" s="47"/>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row>
    <row r="234" spans="1:56" ht="16.5" customHeight="1" x14ac:dyDescent="0.3">
      <c r="A234" s="45"/>
      <c r="B234" s="45"/>
      <c r="C234" s="45"/>
      <c r="D234" s="45"/>
      <c r="E234" s="46"/>
      <c r="F234" s="4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row>
    <row r="235" spans="1:56" ht="16.5" customHeight="1" x14ac:dyDescent="0.3">
      <c r="A235" s="45"/>
      <c r="B235" s="45"/>
      <c r="C235" s="45"/>
      <c r="D235" s="45"/>
      <c r="E235" s="46"/>
      <c r="F235" s="47"/>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row>
    <row r="236" spans="1:56" ht="16.5" customHeight="1" x14ac:dyDescent="0.3">
      <c r="A236" s="45"/>
      <c r="B236" s="45"/>
      <c r="C236" s="45"/>
      <c r="D236" s="45"/>
      <c r="E236" s="46"/>
      <c r="F236" s="47"/>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row>
    <row r="237" spans="1:56" ht="16.5" customHeight="1" x14ac:dyDescent="0.3">
      <c r="A237" s="45"/>
      <c r="B237" s="45"/>
      <c r="C237" s="45"/>
      <c r="D237" s="45"/>
      <c r="E237" s="46"/>
      <c r="F237" s="47"/>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row>
    <row r="238" spans="1:56" ht="16.5" customHeight="1" x14ac:dyDescent="0.3">
      <c r="A238" s="45"/>
      <c r="B238" s="45"/>
      <c r="C238" s="45"/>
      <c r="D238" s="45"/>
      <c r="E238" s="46"/>
      <c r="F238" s="47"/>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row>
    <row r="239" spans="1:56" ht="16.5" customHeight="1" x14ac:dyDescent="0.3">
      <c r="A239" s="45"/>
      <c r="B239" s="45"/>
      <c r="C239" s="45"/>
      <c r="D239" s="45"/>
      <c r="E239" s="46"/>
      <c r="F239" s="47"/>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row>
    <row r="240" spans="1:56" ht="16.5" customHeight="1" x14ac:dyDescent="0.3">
      <c r="A240" s="45"/>
      <c r="B240" s="45"/>
      <c r="C240" s="45"/>
      <c r="D240" s="45"/>
      <c r="E240" s="46"/>
      <c r="F240" s="47"/>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row>
    <row r="241" spans="1:56" ht="16.5" customHeight="1" x14ac:dyDescent="0.3">
      <c r="A241" s="45"/>
      <c r="B241" s="45"/>
      <c r="C241" s="45"/>
      <c r="D241" s="45"/>
      <c r="E241" s="46"/>
      <c r="F241" s="47"/>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row>
    <row r="242" spans="1:56" ht="16.5" customHeight="1" x14ac:dyDescent="0.3">
      <c r="A242" s="45"/>
      <c r="B242" s="45"/>
      <c r="C242" s="45"/>
      <c r="D242" s="45"/>
      <c r="E242" s="46"/>
      <c r="F242" s="4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row>
    <row r="243" spans="1:56" ht="16.5" customHeight="1" x14ac:dyDescent="0.3">
      <c r="A243" s="45"/>
      <c r="B243" s="45"/>
      <c r="C243" s="45"/>
      <c r="D243" s="45"/>
      <c r="E243" s="46"/>
      <c r="F243" s="47"/>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row>
    <row r="244" spans="1:56" ht="16.5" customHeight="1" x14ac:dyDescent="0.3">
      <c r="A244" s="45"/>
      <c r="B244" s="45"/>
      <c r="C244" s="45"/>
      <c r="D244" s="45"/>
      <c r="E244" s="46"/>
      <c r="F244" s="47"/>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row>
    <row r="245" spans="1:56" ht="16.5" customHeight="1" x14ac:dyDescent="0.3">
      <c r="A245" s="45"/>
      <c r="B245" s="45"/>
      <c r="C245" s="45"/>
      <c r="D245" s="45"/>
      <c r="E245" s="46"/>
      <c r="F245" s="47"/>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row>
    <row r="246" spans="1:56" ht="16.5" customHeight="1" x14ac:dyDescent="0.3">
      <c r="A246" s="45"/>
      <c r="B246" s="45"/>
      <c r="C246" s="45"/>
      <c r="D246" s="45"/>
      <c r="E246" s="46"/>
      <c r="F246" s="47"/>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row>
    <row r="247" spans="1:56" ht="16.5" customHeight="1" x14ac:dyDescent="0.3">
      <c r="A247" s="45"/>
      <c r="B247" s="45"/>
      <c r="C247" s="45"/>
      <c r="D247" s="45"/>
      <c r="E247" s="46"/>
      <c r="F247" s="47"/>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row>
    <row r="248" spans="1:56" ht="16.5" customHeight="1" x14ac:dyDescent="0.3">
      <c r="A248" s="45"/>
      <c r="B248" s="45"/>
      <c r="C248" s="45"/>
      <c r="D248" s="45"/>
      <c r="E248" s="46"/>
      <c r="F248" s="47"/>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row>
    <row r="249" spans="1:56" ht="16.5" customHeight="1" x14ac:dyDescent="0.3">
      <c r="A249" s="45"/>
      <c r="B249" s="45"/>
      <c r="C249" s="45"/>
      <c r="D249" s="45"/>
      <c r="E249" s="46"/>
      <c r="F249" s="47"/>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row>
    <row r="250" spans="1:56" ht="16.5" customHeight="1" x14ac:dyDescent="0.3">
      <c r="A250" s="45"/>
      <c r="B250" s="45"/>
      <c r="C250" s="45"/>
      <c r="D250" s="45"/>
      <c r="E250" s="46"/>
      <c r="F250" s="47"/>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row>
    <row r="251" spans="1:56" ht="16.5" customHeight="1" x14ac:dyDescent="0.3">
      <c r="A251" s="45"/>
      <c r="B251" s="45"/>
      <c r="C251" s="45"/>
      <c r="D251" s="45"/>
      <c r="E251" s="46"/>
      <c r="F251" s="4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row>
    <row r="252" spans="1:56" ht="16.5" customHeight="1" x14ac:dyDescent="0.3">
      <c r="A252" s="45"/>
      <c r="B252" s="45"/>
      <c r="C252" s="45"/>
      <c r="D252" s="45"/>
      <c r="E252" s="46"/>
      <c r="F252" s="4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row>
    <row r="253" spans="1:56" ht="16.5" customHeight="1" x14ac:dyDescent="0.3">
      <c r="A253" s="45"/>
      <c r="B253" s="45"/>
      <c r="C253" s="45"/>
      <c r="D253" s="45"/>
      <c r="E253" s="46"/>
      <c r="F253" s="47"/>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row>
    <row r="254" spans="1:56" ht="16.5" customHeight="1" x14ac:dyDescent="0.3">
      <c r="A254" s="45"/>
      <c r="B254" s="45"/>
      <c r="C254" s="45"/>
      <c r="D254" s="45"/>
      <c r="E254" s="46"/>
      <c r="F254" s="47"/>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row>
    <row r="255" spans="1:56" ht="16.5" customHeight="1" x14ac:dyDescent="0.3">
      <c r="A255" s="45"/>
      <c r="B255" s="45"/>
      <c r="C255" s="45"/>
      <c r="D255" s="45"/>
      <c r="E255" s="46"/>
      <c r="F255" s="47"/>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row>
    <row r="256" spans="1:56" ht="16.5" customHeight="1" x14ac:dyDescent="0.3">
      <c r="A256" s="45"/>
      <c r="B256" s="45"/>
      <c r="C256" s="45"/>
      <c r="D256" s="45"/>
      <c r="E256" s="46"/>
      <c r="F256" s="47"/>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row>
    <row r="257" spans="1:56" ht="16.5" customHeight="1" x14ac:dyDescent="0.3">
      <c r="A257" s="45"/>
      <c r="B257" s="45"/>
      <c r="C257" s="45"/>
      <c r="D257" s="45"/>
      <c r="E257" s="46"/>
      <c r="F257" s="47"/>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row>
    <row r="258" spans="1:56" ht="16.5" customHeight="1" x14ac:dyDescent="0.3">
      <c r="A258" s="45"/>
      <c r="B258" s="45"/>
      <c r="C258" s="45"/>
      <c r="D258" s="45"/>
      <c r="E258" s="46"/>
      <c r="F258" s="47"/>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row>
    <row r="259" spans="1:56" ht="16.5" customHeight="1" x14ac:dyDescent="0.3">
      <c r="A259" s="45"/>
      <c r="B259" s="45"/>
      <c r="C259" s="45"/>
      <c r="D259" s="45"/>
      <c r="E259" s="46"/>
      <c r="F259" s="47"/>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row>
    <row r="260" spans="1:56" ht="16.5" customHeight="1" x14ac:dyDescent="0.3">
      <c r="A260" s="45"/>
      <c r="B260" s="45"/>
      <c r="C260" s="45"/>
      <c r="D260" s="45"/>
      <c r="E260" s="46"/>
      <c r="F260" s="47"/>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row>
    <row r="261" spans="1:56" ht="16.5" customHeight="1" x14ac:dyDescent="0.3">
      <c r="A261" s="45"/>
      <c r="B261" s="45"/>
      <c r="C261" s="45"/>
      <c r="D261" s="45"/>
      <c r="E261" s="46"/>
      <c r="F261" s="47"/>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row>
    <row r="262" spans="1:56" ht="16.5" customHeight="1" x14ac:dyDescent="0.3">
      <c r="A262" s="45"/>
      <c r="B262" s="45"/>
      <c r="C262" s="45"/>
      <c r="D262" s="45"/>
      <c r="E262" s="46"/>
      <c r="F262" s="47"/>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row>
    <row r="263" spans="1:56" ht="16.5" customHeight="1" x14ac:dyDescent="0.3">
      <c r="A263" s="45"/>
      <c r="B263" s="45"/>
      <c r="C263" s="45"/>
      <c r="D263" s="45"/>
      <c r="E263" s="46"/>
      <c r="F263" s="47"/>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row>
    <row r="264" spans="1:56" ht="16.5" customHeight="1" x14ac:dyDescent="0.3">
      <c r="A264" s="45"/>
      <c r="B264" s="45"/>
      <c r="C264" s="45"/>
      <c r="D264" s="45"/>
      <c r="E264" s="46"/>
      <c r="F264" s="47"/>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row>
    <row r="265" spans="1:56" ht="16.5" customHeight="1" x14ac:dyDescent="0.3">
      <c r="A265" s="45"/>
      <c r="B265" s="45"/>
      <c r="C265" s="45"/>
      <c r="D265" s="45"/>
      <c r="E265" s="46"/>
      <c r="F265" s="47"/>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row>
    <row r="266" spans="1:56" ht="16.5" customHeight="1" x14ac:dyDescent="0.3">
      <c r="A266" s="45"/>
      <c r="B266" s="45"/>
      <c r="C266" s="45"/>
      <c r="D266" s="45"/>
      <c r="E266" s="46"/>
      <c r="F266" s="47"/>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row>
    <row r="267" spans="1:56" ht="16.5" customHeight="1" x14ac:dyDescent="0.3">
      <c r="A267" s="45"/>
      <c r="B267" s="45"/>
      <c r="C267" s="45"/>
      <c r="D267" s="45"/>
      <c r="E267" s="46"/>
      <c r="F267" s="47"/>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row>
    <row r="268" spans="1:56" ht="16.5" customHeight="1" x14ac:dyDescent="0.3">
      <c r="A268" s="45"/>
      <c r="B268" s="45"/>
      <c r="C268" s="45"/>
      <c r="D268" s="45"/>
      <c r="E268" s="46"/>
      <c r="F268" s="47"/>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row>
    <row r="269" spans="1:56" ht="16.5" customHeight="1" x14ac:dyDescent="0.3">
      <c r="A269" s="45"/>
      <c r="B269" s="45"/>
      <c r="C269" s="45"/>
      <c r="D269" s="45"/>
      <c r="E269" s="46"/>
      <c r="F269" s="4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row>
    <row r="270" spans="1:56" ht="16.5" customHeight="1" x14ac:dyDescent="0.3">
      <c r="A270" s="45"/>
      <c r="B270" s="45"/>
      <c r="C270" s="45"/>
      <c r="D270" s="45"/>
      <c r="E270" s="46"/>
      <c r="F270" s="47"/>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row>
    <row r="271" spans="1:56" ht="16.5" customHeight="1" x14ac:dyDescent="0.3">
      <c r="A271" s="45"/>
      <c r="B271" s="45"/>
      <c r="C271" s="45"/>
      <c r="D271" s="45"/>
      <c r="E271" s="46"/>
      <c r="F271" s="47"/>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row>
    <row r="272" spans="1:56" ht="16.5" customHeight="1" x14ac:dyDescent="0.3">
      <c r="A272" s="45"/>
      <c r="B272" s="45"/>
      <c r="C272" s="45"/>
      <c r="D272" s="45"/>
      <c r="E272" s="46"/>
      <c r="F272" s="47"/>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row>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85">
    <mergeCell ref="L46:L51"/>
    <mergeCell ref="M46:M51"/>
    <mergeCell ref="N46:N51"/>
    <mergeCell ref="B70:AJ70"/>
    <mergeCell ref="A46:A51"/>
    <mergeCell ref="B46:B51"/>
    <mergeCell ref="C46:C51"/>
    <mergeCell ref="D46:D51"/>
    <mergeCell ref="E46:E51"/>
    <mergeCell ref="F46:F51"/>
    <mergeCell ref="G46:G51"/>
    <mergeCell ref="H64:H69"/>
    <mergeCell ref="I64:I69"/>
    <mergeCell ref="J64:J69"/>
    <mergeCell ref="K64:K69"/>
    <mergeCell ref="L64:L69"/>
    <mergeCell ref="M64:M69"/>
    <mergeCell ref="N64:N69"/>
    <mergeCell ref="A64:A69"/>
    <mergeCell ref="B64:B69"/>
    <mergeCell ref="C64:C69"/>
    <mergeCell ref="D64:D69"/>
    <mergeCell ref="E64:E69"/>
    <mergeCell ref="F64:F69"/>
    <mergeCell ref="L40:L45"/>
    <mergeCell ref="M40:M45"/>
    <mergeCell ref="N40:N45"/>
    <mergeCell ref="A40:A45"/>
    <mergeCell ref="B40:B45"/>
    <mergeCell ref="C40:C45"/>
    <mergeCell ref="D40:D45"/>
    <mergeCell ref="E40:E45"/>
    <mergeCell ref="F40:F45"/>
    <mergeCell ref="G40:G45"/>
    <mergeCell ref="L34:L39"/>
    <mergeCell ref="M34:M39"/>
    <mergeCell ref="N34:N39"/>
    <mergeCell ref="A34:A39"/>
    <mergeCell ref="B34:B39"/>
    <mergeCell ref="C34:C39"/>
    <mergeCell ref="D34:D39"/>
    <mergeCell ref="E34:E39"/>
    <mergeCell ref="F34:F39"/>
    <mergeCell ref="G34:G39"/>
    <mergeCell ref="B8:B9"/>
    <mergeCell ref="C8:C9"/>
    <mergeCell ref="A10:A15"/>
    <mergeCell ref="B10:B15"/>
    <mergeCell ref="C10:C15"/>
    <mergeCell ref="D10:D15"/>
    <mergeCell ref="E10:E15"/>
    <mergeCell ref="H34:H39"/>
    <mergeCell ref="I34:I39"/>
    <mergeCell ref="D8:D9"/>
    <mergeCell ref="E8:E9"/>
    <mergeCell ref="F8:F9"/>
    <mergeCell ref="G8:G9"/>
    <mergeCell ref="H8:H9"/>
    <mergeCell ref="I8:I9"/>
    <mergeCell ref="H22:H27"/>
    <mergeCell ref="I22:I27"/>
    <mergeCell ref="H16:H21"/>
    <mergeCell ref="I16:I21"/>
    <mergeCell ref="J8:J9"/>
    <mergeCell ref="K8:K9"/>
    <mergeCell ref="L8:L9"/>
    <mergeCell ref="AC8:AC9"/>
    <mergeCell ref="AD8:AD9"/>
    <mergeCell ref="AE8:AE9"/>
    <mergeCell ref="AF8:AF9"/>
    <mergeCell ref="AG8:AG9"/>
    <mergeCell ref="AH8:AH9"/>
    <mergeCell ref="M8:M9"/>
    <mergeCell ref="N8:N9"/>
    <mergeCell ref="O8:O9"/>
    <mergeCell ref="M10:M15"/>
    <mergeCell ref="N10:N15"/>
    <mergeCell ref="F10:F15"/>
    <mergeCell ref="G10:G15"/>
    <mergeCell ref="H10:H15"/>
    <mergeCell ref="I10:I15"/>
    <mergeCell ref="J10:J15"/>
    <mergeCell ref="K10:K15"/>
    <mergeCell ref="L10:L15"/>
    <mergeCell ref="A1:AJ2"/>
    <mergeCell ref="A4:B4"/>
    <mergeCell ref="C4:N4"/>
    <mergeCell ref="O4:Q4"/>
    <mergeCell ref="A5:B5"/>
    <mergeCell ref="C5:N5"/>
    <mergeCell ref="C6:N6"/>
    <mergeCell ref="AI8:AI9"/>
    <mergeCell ref="AJ8:AJ9"/>
    <mergeCell ref="A6:B6"/>
    <mergeCell ref="A7:G7"/>
    <mergeCell ref="H7:N7"/>
    <mergeCell ref="O7:W7"/>
    <mergeCell ref="X7:AD7"/>
    <mergeCell ref="AE7:AJ7"/>
    <mergeCell ref="A8:A9"/>
    <mergeCell ref="P8:P9"/>
    <mergeCell ref="Q8:Q9"/>
    <mergeCell ref="R8:W8"/>
    <mergeCell ref="X8:X9"/>
    <mergeCell ref="Y8:Y9"/>
    <mergeCell ref="Z8:Z9"/>
    <mergeCell ref="AA8:AA9"/>
    <mergeCell ref="AB8:AB9"/>
    <mergeCell ref="G64:G69"/>
    <mergeCell ref="H28:H33"/>
    <mergeCell ref="I28:I33"/>
    <mergeCell ref="J28:J33"/>
    <mergeCell ref="K28:K33"/>
    <mergeCell ref="H58:H63"/>
    <mergeCell ref="I58:I63"/>
    <mergeCell ref="J58:J63"/>
    <mergeCell ref="K58:K63"/>
    <mergeCell ref="H52:H57"/>
    <mergeCell ref="I52:I57"/>
    <mergeCell ref="J52:J57"/>
    <mergeCell ref="K52:K57"/>
    <mergeCell ref="J34:J39"/>
    <mergeCell ref="K34:K39"/>
    <mergeCell ref="H40:H45"/>
    <mergeCell ref="I40:I45"/>
    <mergeCell ref="J40:J45"/>
    <mergeCell ref="K40:K45"/>
    <mergeCell ref="H46:H51"/>
    <mergeCell ref="I46:I51"/>
    <mergeCell ref="J46:J51"/>
    <mergeCell ref="K46:K51"/>
    <mergeCell ref="L28:L33"/>
    <mergeCell ref="M28:M33"/>
    <mergeCell ref="N28:N33"/>
    <mergeCell ref="A28:A33"/>
    <mergeCell ref="B28:B33"/>
    <mergeCell ref="C28:C33"/>
    <mergeCell ref="D28:D33"/>
    <mergeCell ref="E28:E33"/>
    <mergeCell ref="F28:F33"/>
    <mergeCell ref="G28:G33"/>
    <mergeCell ref="J22:J27"/>
    <mergeCell ref="K22:K27"/>
    <mergeCell ref="L22:L27"/>
    <mergeCell ref="M22:M27"/>
    <mergeCell ref="N22:N27"/>
    <mergeCell ref="A22:A27"/>
    <mergeCell ref="B22:B27"/>
    <mergeCell ref="C22:C27"/>
    <mergeCell ref="D22:D27"/>
    <mergeCell ref="E22:E27"/>
    <mergeCell ref="F22:F27"/>
    <mergeCell ref="G22:G27"/>
    <mergeCell ref="J16:J21"/>
    <mergeCell ref="K16:K21"/>
    <mergeCell ref="L16:L21"/>
    <mergeCell ref="M16:M21"/>
    <mergeCell ref="N16:N21"/>
    <mergeCell ref="A16:A21"/>
    <mergeCell ref="B16:B21"/>
    <mergeCell ref="C16:C21"/>
    <mergeCell ref="D16:D21"/>
    <mergeCell ref="E16:E21"/>
    <mergeCell ref="F16:F21"/>
    <mergeCell ref="G16:G21"/>
    <mergeCell ref="L58:L63"/>
    <mergeCell ref="M58:M63"/>
    <mergeCell ref="N58:N63"/>
    <mergeCell ref="A58:A63"/>
    <mergeCell ref="B58:B63"/>
    <mergeCell ref="C58:C63"/>
    <mergeCell ref="D58:D63"/>
    <mergeCell ref="E58:E63"/>
    <mergeCell ref="F58:F63"/>
    <mergeCell ref="G58:G63"/>
    <mergeCell ref="L52:L57"/>
    <mergeCell ref="M52:M57"/>
    <mergeCell ref="N52:N57"/>
    <mergeCell ref="A52:A57"/>
    <mergeCell ref="B52:B57"/>
    <mergeCell ref="C52:C57"/>
    <mergeCell ref="D52:D57"/>
    <mergeCell ref="E52:E57"/>
    <mergeCell ref="F52:F57"/>
    <mergeCell ref="G52:G57"/>
  </mergeCells>
  <conditionalFormatting sqref="H10 H16">
    <cfRule type="cellIs" dxfId="578" priority="1" operator="equal">
      <formula>"Muy Alta"</formula>
    </cfRule>
  </conditionalFormatting>
  <conditionalFormatting sqref="H10 H16">
    <cfRule type="cellIs" dxfId="577" priority="2" operator="equal">
      <formula>"Alta"</formula>
    </cfRule>
  </conditionalFormatting>
  <conditionalFormatting sqref="H10 H16">
    <cfRule type="cellIs" dxfId="576" priority="3" operator="equal">
      <formula>"Media"</formula>
    </cfRule>
  </conditionalFormatting>
  <conditionalFormatting sqref="H10 H16">
    <cfRule type="cellIs" dxfId="575" priority="4" operator="equal">
      <formula>"Baja"</formula>
    </cfRule>
  </conditionalFormatting>
  <conditionalFormatting sqref="H10 H16">
    <cfRule type="cellIs" dxfId="574" priority="5" operator="equal">
      <formula>"Muy Baja"</formula>
    </cfRule>
  </conditionalFormatting>
  <conditionalFormatting sqref="L10 L16 L22 L28 L34 L40 L46 L52 L58 L64">
    <cfRule type="cellIs" dxfId="573" priority="6" operator="equal">
      <formula>"Catastrófico"</formula>
    </cfRule>
  </conditionalFormatting>
  <conditionalFormatting sqref="L10 L16 L22 L28 L34 L40 L46 L52 L58 L64">
    <cfRule type="cellIs" dxfId="572" priority="7" operator="equal">
      <formula>"Mayor"</formula>
    </cfRule>
  </conditionalFormatting>
  <conditionalFormatting sqref="L10 L16 L22 L28 L34 L40 L46 L52 L58 L64">
    <cfRule type="cellIs" dxfId="571" priority="8" operator="equal">
      <formula>"Moderado"</formula>
    </cfRule>
  </conditionalFormatting>
  <conditionalFormatting sqref="L10 L16 L22 L28 L34 L40 L46 L52 L58 L64">
    <cfRule type="cellIs" dxfId="570" priority="9" operator="equal">
      <formula>"Menor"</formula>
    </cfRule>
  </conditionalFormatting>
  <conditionalFormatting sqref="L10 L16 L22 L28 L34 L40 L46 L52 L58 L64">
    <cfRule type="cellIs" dxfId="569" priority="10" operator="equal">
      <formula>"Leve"</formula>
    </cfRule>
  </conditionalFormatting>
  <conditionalFormatting sqref="N10">
    <cfRule type="cellIs" dxfId="568" priority="11" operator="equal">
      <formula>"Extremo"</formula>
    </cfRule>
  </conditionalFormatting>
  <conditionalFormatting sqref="N10">
    <cfRule type="cellIs" dxfId="567" priority="12" operator="equal">
      <formula>"Alto"</formula>
    </cfRule>
  </conditionalFormatting>
  <conditionalFormatting sqref="N10">
    <cfRule type="cellIs" dxfId="566" priority="13" operator="equal">
      <formula>"Moderado"</formula>
    </cfRule>
  </conditionalFormatting>
  <conditionalFormatting sqref="N10">
    <cfRule type="cellIs" dxfId="565" priority="14" operator="equal">
      <formula>"Bajo"</formula>
    </cfRule>
  </conditionalFormatting>
  <conditionalFormatting sqref="Y10:Y15">
    <cfRule type="cellIs" dxfId="564" priority="15" operator="equal">
      <formula>"Muy Alta"</formula>
    </cfRule>
  </conditionalFormatting>
  <conditionalFormatting sqref="Y10:Y15">
    <cfRule type="cellIs" dxfId="563" priority="16" operator="equal">
      <formula>"Alta"</formula>
    </cfRule>
  </conditionalFormatting>
  <conditionalFormatting sqref="Y10:Y15">
    <cfRule type="cellIs" dxfId="562" priority="17" operator="equal">
      <formula>"Media"</formula>
    </cfRule>
  </conditionalFormatting>
  <conditionalFormatting sqref="Y10:Y15">
    <cfRule type="cellIs" dxfId="561" priority="18" operator="equal">
      <formula>"Baja"</formula>
    </cfRule>
  </conditionalFormatting>
  <conditionalFormatting sqref="Y10:Y15">
    <cfRule type="cellIs" dxfId="560" priority="19" operator="equal">
      <formula>"Muy Baja"</formula>
    </cfRule>
  </conditionalFormatting>
  <conditionalFormatting sqref="AA10:AA15">
    <cfRule type="cellIs" dxfId="559" priority="20" operator="equal">
      <formula>"Catastrófico"</formula>
    </cfRule>
  </conditionalFormatting>
  <conditionalFormatting sqref="AA10:AA15">
    <cfRule type="cellIs" dxfId="558" priority="21" operator="equal">
      <formula>"Mayor"</formula>
    </cfRule>
  </conditionalFormatting>
  <conditionalFormatting sqref="AA10:AA15">
    <cfRule type="cellIs" dxfId="557" priority="22" operator="equal">
      <formula>"Moderado"</formula>
    </cfRule>
  </conditionalFormatting>
  <conditionalFormatting sqref="AA10:AA15">
    <cfRule type="cellIs" dxfId="556" priority="23" operator="equal">
      <formula>"Menor"</formula>
    </cfRule>
  </conditionalFormatting>
  <conditionalFormatting sqref="AA10:AA15">
    <cfRule type="cellIs" dxfId="555" priority="24" operator="equal">
      <formula>"Leve"</formula>
    </cfRule>
  </conditionalFormatting>
  <conditionalFormatting sqref="AC10:AC15">
    <cfRule type="cellIs" dxfId="554" priority="25" operator="equal">
      <formula>"Extremo"</formula>
    </cfRule>
  </conditionalFormatting>
  <conditionalFormatting sqref="AC10:AC15">
    <cfRule type="cellIs" dxfId="553" priority="26" operator="equal">
      <formula>"Alto"</formula>
    </cfRule>
  </conditionalFormatting>
  <conditionalFormatting sqref="AC10:AC15">
    <cfRule type="cellIs" dxfId="552" priority="27" operator="equal">
      <formula>"Moderado"</formula>
    </cfRule>
  </conditionalFormatting>
  <conditionalFormatting sqref="AC10:AC15">
    <cfRule type="cellIs" dxfId="551" priority="28" operator="equal">
      <formula>"Bajo"</formula>
    </cfRule>
  </conditionalFormatting>
  <conditionalFormatting sqref="H58">
    <cfRule type="cellIs" dxfId="550" priority="29" operator="equal">
      <formula>"Muy Alta"</formula>
    </cfRule>
  </conditionalFormatting>
  <conditionalFormatting sqref="H58">
    <cfRule type="cellIs" dxfId="549" priority="30" operator="equal">
      <formula>"Alta"</formula>
    </cfRule>
  </conditionalFormatting>
  <conditionalFormatting sqref="H58">
    <cfRule type="cellIs" dxfId="548" priority="31" operator="equal">
      <formula>"Media"</formula>
    </cfRule>
  </conditionalFormatting>
  <conditionalFormatting sqref="H58">
    <cfRule type="cellIs" dxfId="547" priority="32" operator="equal">
      <formula>"Baja"</formula>
    </cfRule>
  </conditionalFormatting>
  <conditionalFormatting sqref="H58">
    <cfRule type="cellIs" dxfId="546" priority="33" operator="equal">
      <formula>"Muy Baja"</formula>
    </cfRule>
  </conditionalFormatting>
  <conditionalFormatting sqref="N16">
    <cfRule type="cellIs" dxfId="545" priority="34" operator="equal">
      <formula>"Extremo"</formula>
    </cfRule>
  </conditionalFormatting>
  <conditionalFormatting sqref="N16">
    <cfRule type="cellIs" dxfId="544" priority="35" operator="equal">
      <formula>"Alto"</formula>
    </cfRule>
  </conditionalFormatting>
  <conditionalFormatting sqref="N16">
    <cfRule type="cellIs" dxfId="543" priority="36" operator="equal">
      <formula>"Moderado"</formula>
    </cfRule>
  </conditionalFormatting>
  <conditionalFormatting sqref="N16">
    <cfRule type="cellIs" dxfId="542" priority="37" operator="equal">
      <formula>"Bajo"</formula>
    </cfRule>
  </conditionalFormatting>
  <conditionalFormatting sqref="Y16:Y21">
    <cfRule type="cellIs" dxfId="541" priority="38" operator="equal">
      <formula>"Muy Alta"</formula>
    </cfRule>
  </conditionalFormatting>
  <conditionalFormatting sqref="Y16:Y21">
    <cfRule type="cellIs" dxfId="540" priority="39" operator="equal">
      <formula>"Alta"</formula>
    </cfRule>
  </conditionalFormatting>
  <conditionalFormatting sqref="Y16:Y21">
    <cfRule type="cellIs" dxfId="539" priority="40" operator="equal">
      <formula>"Media"</formula>
    </cfRule>
  </conditionalFormatting>
  <conditionalFormatting sqref="Y16:Y21">
    <cfRule type="cellIs" dxfId="538" priority="41" operator="equal">
      <formula>"Baja"</formula>
    </cfRule>
  </conditionalFormatting>
  <conditionalFormatting sqref="Y16:Y21">
    <cfRule type="cellIs" dxfId="537" priority="42" operator="equal">
      <formula>"Muy Baja"</formula>
    </cfRule>
  </conditionalFormatting>
  <conditionalFormatting sqref="AA16:AA21">
    <cfRule type="cellIs" dxfId="536" priority="43" operator="equal">
      <formula>"Catastrófico"</formula>
    </cfRule>
  </conditionalFormatting>
  <conditionalFormatting sqref="AA16:AA21">
    <cfRule type="cellIs" dxfId="535" priority="44" operator="equal">
      <formula>"Mayor"</formula>
    </cfRule>
  </conditionalFormatting>
  <conditionalFormatting sqref="AA16:AA21">
    <cfRule type="cellIs" dxfId="534" priority="45" operator="equal">
      <formula>"Moderado"</formula>
    </cfRule>
  </conditionalFormatting>
  <conditionalFormatting sqref="AA16:AA21">
    <cfRule type="cellIs" dxfId="533" priority="46" operator="equal">
      <formula>"Menor"</formula>
    </cfRule>
  </conditionalFormatting>
  <conditionalFormatting sqref="AA16:AA21">
    <cfRule type="cellIs" dxfId="532" priority="47" operator="equal">
      <formula>"Leve"</formula>
    </cfRule>
  </conditionalFormatting>
  <conditionalFormatting sqref="AC16:AC21">
    <cfRule type="cellIs" dxfId="531" priority="48" operator="equal">
      <formula>"Extremo"</formula>
    </cfRule>
  </conditionalFormatting>
  <conditionalFormatting sqref="AC16:AC21">
    <cfRule type="cellIs" dxfId="530" priority="49" operator="equal">
      <formula>"Alto"</formula>
    </cfRule>
  </conditionalFormatting>
  <conditionalFormatting sqref="AC16:AC21">
    <cfRule type="cellIs" dxfId="529" priority="50" operator="equal">
      <formula>"Moderado"</formula>
    </cfRule>
  </conditionalFormatting>
  <conditionalFormatting sqref="AC16:AC21">
    <cfRule type="cellIs" dxfId="528" priority="51" operator="equal">
      <formula>"Bajo"</formula>
    </cfRule>
  </conditionalFormatting>
  <conditionalFormatting sqref="H22">
    <cfRule type="cellIs" dxfId="527" priority="52" operator="equal">
      <formula>"Muy Alta"</formula>
    </cfRule>
  </conditionalFormatting>
  <conditionalFormatting sqref="H22">
    <cfRule type="cellIs" dxfId="526" priority="53" operator="equal">
      <formula>"Alta"</formula>
    </cfRule>
  </conditionalFormatting>
  <conditionalFormatting sqref="H22">
    <cfRule type="cellIs" dxfId="525" priority="54" operator="equal">
      <formula>"Media"</formula>
    </cfRule>
  </conditionalFormatting>
  <conditionalFormatting sqref="H22">
    <cfRule type="cellIs" dxfId="524" priority="55" operator="equal">
      <formula>"Baja"</formula>
    </cfRule>
  </conditionalFormatting>
  <conditionalFormatting sqref="H22">
    <cfRule type="cellIs" dxfId="523" priority="56" operator="equal">
      <formula>"Muy Baja"</formula>
    </cfRule>
  </conditionalFormatting>
  <conditionalFormatting sqref="N22">
    <cfRule type="cellIs" dxfId="522" priority="57" operator="equal">
      <formula>"Extremo"</formula>
    </cfRule>
  </conditionalFormatting>
  <conditionalFormatting sqref="N22">
    <cfRule type="cellIs" dxfId="521" priority="58" operator="equal">
      <formula>"Alto"</formula>
    </cfRule>
  </conditionalFormatting>
  <conditionalFormatting sqref="N22">
    <cfRule type="cellIs" dxfId="520" priority="59" operator="equal">
      <formula>"Moderado"</formula>
    </cfRule>
  </conditionalFormatting>
  <conditionalFormatting sqref="N22">
    <cfRule type="cellIs" dxfId="519" priority="60" operator="equal">
      <formula>"Bajo"</formula>
    </cfRule>
  </conditionalFormatting>
  <conditionalFormatting sqref="Y22:Y27">
    <cfRule type="cellIs" dxfId="518" priority="61" operator="equal">
      <formula>"Muy Alta"</formula>
    </cfRule>
  </conditionalFormatting>
  <conditionalFormatting sqref="Y22:Y27">
    <cfRule type="cellIs" dxfId="517" priority="62" operator="equal">
      <formula>"Alta"</formula>
    </cfRule>
  </conditionalFormatting>
  <conditionalFormatting sqref="Y22:Y27">
    <cfRule type="cellIs" dxfId="516" priority="63" operator="equal">
      <formula>"Media"</formula>
    </cfRule>
  </conditionalFormatting>
  <conditionalFormatting sqref="Y22:Y27">
    <cfRule type="cellIs" dxfId="515" priority="64" operator="equal">
      <formula>"Baja"</formula>
    </cfRule>
  </conditionalFormatting>
  <conditionalFormatting sqref="Y22:Y27">
    <cfRule type="cellIs" dxfId="514" priority="65" operator="equal">
      <formula>"Muy Baja"</formula>
    </cfRule>
  </conditionalFormatting>
  <conditionalFormatting sqref="AA22:AA27">
    <cfRule type="cellIs" dxfId="513" priority="66" operator="equal">
      <formula>"Catastrófico"</formula>
    </cfRule>
  </conditionalFormatting>
  <conditionalFormatting sqref="AA22:AA27">
    <cfRule type="cellIs" dxfId="512" priority="67" operator="equal">
      <formula>"Mayor"</formula>
    </cfRule>
  </conditionalFormatting>
  <conditionalFormatting sqref="AA22:AA27">
    <cfRule type="cellIs" dxfId="511" priority="68" operator="equal">
      <formula>"Moderado"</formula>
    </cfRule>
  </conditionalFormatting>
  <conditionalFormatting sqref="AA22:AA27">
    <cfRule type="cellIs" dxfId="510" priority="69" operator="equal">
      <formula>"Menor"</formula>
    </cfRule>
  </conditionalFormatting>
  <conditionalFormatting sqref="AA22:AA27">
    <cfRule type="cellIs" dxfId="509" priority="70" operator="equal">
      <formula>"Leve"</formula>
    </cfRule>
  </conditionalFormatting>
  <conditionalFormatting sqref="AC22:AC27">
    <cfRule type="cellIs" dxfId="508" priority="71" operator="equal">
      <formula>"Extremo"</formula>
    </cfRule>
  </conditionalFormatting>
  <conditionalFormatting sqref="AC22:AC27">
    <cfRule type="cellIs" dxfId="507" priority="72" operator="equal">
      <formula>"Alto"</formula>
    </cfRule>
  </conditionalFormatting>
  <conditionalFormatting sqref="AC22:AC27">
    <cfRule type="cellIs" dxfId="506" priority="73" operator="equal">
      <formula>"Moderado"</formula>
    </cfRule>
  </conditionalFormatting>
  <conditionalFormatting sqref="AC22:AC27">
    <cfRule type="cellIs" dxfId="505" priority="74" operator="equal">
      <formula>"Bajo"</formula>
    </cfRule>
  </conditionalFormatting>
  <conditionalFormatting sqref="H28">
    <cfRule type="cellIs" dxfId="504" priority="75" operator="equal">
      <formula>"Muy Alta"</formula>
    </cfRule>
  </conditionalFormatting>
  <conditionalFormatting sqref="H28">
    <cfRule type="cellIs" dxfId="503" priority="76" operator="equal">
      <formula>"Alta"</formula>
    </cfRule>
  </conditionalFormatting>
  <conditionalFormatting sqref="H28">
    <cfRule type="cellIs" dxfId="502" priority="77" operator="equal">
      <formula>"Media"</formula>
    </cfRule>
  </conditionalFormatting>
  <conditionalFormatting sqref="H28">
    <cfRule type="cellIs" dxfId="501" priority="78" operator="equal">
      <formula>"Baja"</formula>
    </cfRule>
  </conditionalFormatting>
  <conditionalFormatting sqref="H28">
    <cfRule type="cellIs" dxfId="500" priority="79" operator="equal">
      <formula>"Muy Baja"</formula>
    </cfRule>
  </conditionalFormatting>
  <conditionalFormatting sqref="N28">
    <cfRule type="cellIs" dxfId="499" priority="80" operator="equal">
      <formula>"Extremo"</formula>
    </cfRule>
  </conditionalFormatting>
  <conditionalFormatting sqref="N28">
    <cfRule type="cellIs" dxfId="498" priority="81" operator="equal">
      <formula>"Alto"</formula>
    </cfRule>
  </conditionalFormatting>
  <conditionalFormatting sqref="N28">
    <cfRule type="cellIs" dxfId="497" priority="82" operator="equal">
      <formula>"Moderado"</formula>
    </cfRule>
  </conditionalFormatting>
  <conditionalFormatting sqref="N28">
    <cfRule type="cellIs" dxfId="496" priority="83" operator="equal">
      <formula>"Bajo"</formula>
    </cfRule>
  </conditionalFormatting>
  <conditionalFormatting sqref="Y28:Y33">
    <cfRule type="cellIs" dxfId="495" priority="84" operator="equal">
      <formula>"Muy Alta"</formula>
    </cfRule>
  </conditionalFormatting>
  <conditionalFormatting sqref="Y28:Y33">
    <cfRule type="cellIs" dxfId="494" priority="85" operator="equal">
      <formula>"Alta"</formula>
    </cfRule>
  </conditionalFormatting>
  <conditionalFormatting sqref="Y28:Y33">
    <cfRule type="cellIs" dxfId="493" priority="86" operator="equal">
      <formula>"Media"</formula>
    </cfRule>
  </conditionalFormatting>
  <conditionalFormatting sqref="Y28:Y33">
    <cfRule type="cellIs" dxfId="492" priority="87" operator="equal">
      <formula>"Baja"</formula>
    </cfRule>
  </conditionalFormatting>
  <conditionalFormatting sqref="Y28:Y33">
    <cfRule type="cellIs" dxfId="491" priority="88" operator="equal">
      <formula>"Muy Baja"</formula>
    </cfRule>
  </conditionalFormatting>
  <conditionalFormatting sqref="AA28:AA33">
    <cfRule type="cellIs" dxfId="490" priority="89" operator="equal">
      <formula>"Catastrófico"</formula>
    </cfRule>
  </conditionalFormatting>
  <conditionalFormatting sqref="AA28:AA33">
    <cfRule type="cellIs" dxfId="489" priority="90" operator="equal">
      <formula>"Mayor"</formula>
    </cfRule>
  </conditionalFormatting>
  <conditionalFormatting sqref="AA28:AA33">
    <cfRule type="cellIs" dxfId="488" priority="91" operator="equal">
      <formula>"Moderado"</formula>
    </cfRule>
  </conditionalFormatting>
  <conditionalFormatting sqref="AA28:AA33">
    <cfRule type="cellIs" dxfId="487" priority="92" operator="equal">
      <formula>"Menor"</formula>
    </cfRule>
  </conditionalFormatting>
  <conditionalFormatting sqref="AA28:AA33">
    <cfRule type="cellIs" dxfId="486" priority="93" operator="equal">
      <formula>"Leve"</formula>
    </cfRule>
  </conditionalFormatting>
  <conditionalFormatting sqref="AC28:AC33">
    <cfRule type="cellIs" dxfId="485" priority="94" operator="equal">
      <formula>"Extremo"</formula>
    </cfRule>
  </conditionalFormatting>
  <conditionalFormatting sqref="AC28:AC33">
    <cfRule type="cellIs" dxfId="484" priority="95" operator="equal">
      <formula>"Alto"</formula>
    </cfRule>
  </conditionalFormatting>
  <conditionalFormatting sqref="AC28:AC33">
    <cfRule type="cellIs" dxfId="483" priority="96" operator="equal">
      <formula>"Moderado"</formula>
    </cfRule>
  </conditionalFormatting>
  <conditionalFormatting sqref="AC28:AC33">
    <cfRule type="cellIs" dxfId="482" priority="97" operator="equal">
      <formula>"Bajo"</formula>
    </cfRule>
  </conditionalFormatting>
  <conditionalFormatting sqref="H34">
    <cfRule type="cellIs" dxfId="481" priority="98" operator="equal">
      <formula>"Muy Alta"</formula>
    </cfRule>
  </conditionalFormatting>
  <conditionalFormatting sqref="H34">
    <cfRule type="cellIs" dxfId="480" priority="99" operator="equal">
      <formula>"Alta"</formula>
    </cfRule>
  </conditionalFormatting>
  <conditionalFormatting sqref="H34">
    <cfRule type="cellIs" dxfId="479" priority="100" operator="equal">
      <formula>"Media"</formula>
    </cfRule>
  </conditionalFormatting>
  <conditionalFormatting sqref="H34">
    <cfRule type="cellIs" dxfId="478" priority="101" operator="equal">
      <formula>"Baja"</formula>
    </cfRule>
  </conditionalFormatting>
  <conditionalFormatting sqref="H34">
    <cfRule type="cellIs" dxfId="477" priority="102" operator="equal">
      <formula>"Muy Baja"</formula>
    </cfRule>
  </conditionalFormatting>
  <conditionalFormatting sqref="N34">
    <cfRule type="cellIs" dxfId="476" priority="103" operator="equal">
      <formula>"Extremo"</formula>
    </cfRule>
  </conditionalFormatting>
  <conditionalFormatting sqref="N34">
    <cfRule type="cellIs" dxfId="475" priority="104" operator="equal">
      <formula>"Alto"</formula>
    </cfRule>
  </conditionalFormatting>
  <conditionalFormatting sqref="N34">
    <cfRule type="cellIs" dxfId="474" priority="105" operator="equal">
      <formula>"Moderado"</formula>
    </cfRule>
  </conditionalFormatting>
  <conditionalFormatting sqref="N34">
    <cfRule type="cellIs" dxfId="473" priority="106" operator="equal">
      <formula>"Bajo"</formula>
    </cfRule>
  </conditionalFormatting>
  <conditionalFormatting sqref="Y34:Y39">
    <cfRule type="cellIs" dxfId="472" priority="107" operator="equal">
      <formula>"Muy Alta"</formula>
    </cfRule>
  </conditionalFormatting>
  <conditionalFormatting sqref="Y34:Y39">
    <cfRule type="cellIs" dxfId="471" priority="108" operator="equal">
      <formula>"Alta"</formula>
    </cfRule>
  </conditionalFormatting>
  <conditionalFormatting sqref="Y34:Y39">
    <cfRule type="cellIs" dxfId="470" priority="109" operator="equal">
      <formula>"Media"</formula>
    </cfRule>
  </conditionalFormatting>
  <conditionalFormatting sqref="Y34:Y39">
    <cfRule type="cellIs" dxfId="469" priority="110" operator="equal">
      <formula>"Baja"</formula>
    </cfRule>
  </conditionalFormatting>
  <conditionalFormatting sqref="Y34:Y39">
    <cfRule type="cellIs" dxfId="468" priority="111" operator="equal">
      <formula>"Muy Baja"</formula>
    </cfRule>
  </conditionalFormatting>
  <conditionalFormatting sqref="AA34:AA39">
    <cfRule type="cellIs" dxfId="467" priority="112" operator="equal">
      <formula>"Catastrófico"</formula>
    </cfRule>
  </conditionalFormatting>
  <conditionalFormatting sqref="AA34:AA39">
    <cfRule type="cellIs" dxfId="466" priority="113" operator="equal">
      <formula>"Mayor"</formula>
    </cfRule>
  </conditionalFormatting>
  <conditionalFormatting sqref="AA34:AA39">
    <cfRule type="cellIs" dxfId="465" priority="114" operator="equal">
      <formula>"Moderado"</formula>
    </cfRule>
  </conditionalFormatting>
  <conditionalFormatting sqref="AA34:AA39">
    <cfRule type="cellIs" dxfId="464" priority="115" operator="equal">
      <formula>"Menor"</formula>
    </cfRule>
  </conditionalFormatting>
  <conditionalFormatting sqref="AA34:AA39">
    <cfRule type="cellIs" dxfId="463" priority="116" operator="equal">
      <formula>"Leve"</formula>
    </cfRule>
  </conditionalFormatting>
  <conditionalFormatting sqref="AC34:AC39">
    <cfRule type="cellIs" dxfId="462" priority="117" operator="equal">
      <formula>"Extremo"</formula>
    </cfRule>
  </conditionalFormatting>
  <conditionalFormatting sqref="AC34:AC39">
    <cfRule type="cellIs" dxfId="461" priority="118" operator="equal">
      <formula>"Alto"</formula>
    </cfRule>
  </conditionalFormatting>
  <conditionalFormatting sqref="AC34:AC39">
    <cfRule type="cellIs" dxfId="460" priority="119" operator="equal">
      <formula>"Moderado"</formula>
    </cfRule>
  </conditionalFormatting>
  <conditionalFormatting sqref="AC34:AC39">
    <cfRule type="cellIs" dxfId="459" priority="120" operator="equal">
      <formula>"Bajo"</formula>
    </cfRule>
  </conditionalFormatting>
  <conditionalFormatting sqref="H40">
    <cfRule type="cellIs" dxfId="458" priority="121" operator="equal">
      <formula>"Muy Alta"</formula>
    </cfRule>
  </conditionalFormatting>
  <conditionalFormatting sqref="H40">
    <cfRule type="cellIs" dxfId="457" priority="122" operator="equal">
      <formula>"Alta"</formula>
    </cfRule>
  </conditionalFormatting>
  <conditionalFormatting sqref="H40">
    <cfRule type="cellIs" dxfId="456" priority="123" operator="equal">
      <formula>"Media"</formula>
    </cfRule>
  </conditionalFormatting>
  <conditionalFormatting sqref="H40">
    <cfRule type="cellIs" dxfId="455" priority="124" operator="equal">
      <formula>"Baja"</formula>
    </cfRule>
  </conditionalFormatting>
  <conditionalFormatting sqref="H40">
    <cfRule type="cellIs" dxfId="454" priority="125" operator="equal">
      <formula>"Muy Baja"</formula>
    </cfRule>
  </conditionalFormatting>
  <conditionalFormatting sqref="N40">
    <cfRule type="cellIs" dxfId="453" priority="126" operator="equal">
      <formula>"Extremo"</formula>
    </cfRule>
  </conditionalFormatting>
  <conditionalFormatting sqref="N40">
    <cfRule type="cellIs" dxfId="452" priority="127" operator="equal">
      <formula>"Alto"</formula>
    </cfRule>
  </conditionalFormatting>
  <conditionalFormatting sqref="N40">
    <cfRule type="cellIs" dxfId="451" priority="128" operator="equal">
      <formula>"Moderado"</formula>
    </cfRule>
  </conditionalFormatting>
  <conditionalFormatting sqref="N40">
    <cfRule type="cellIs" dxfId="450" priority="129" operator="equal">
      <formula>"Bajo"</formula>
    </cfRule>
  </conditionalFormatting>
  <conditionalFormatting sqref="Y40:Y45">
    <cfRule type="cellIs" dxfId="449" priority="130" operator="equal">
      <formula>"Muy Alta"</formula>
    </cfRule>
  </conditionalFormatting>
  <conditionalFormatting sqref="Y40:Y45">
    <cfRule type="cellIs" dxfId="448" priority="131" operator="equal">
      <formula>"Alta"</formula>
    </cfRule>
  </conditionalFormatting>
  <conditionalFormatting sqref="Y40:Y45">
    <cfRule type="cellIs" dxfId="447" priority="132" operator="equal">
      <formula>"Media"</formula>
    </cfRule>
  </conditionalFormatting>
  <conditionalFormatting sqref="Y40:Y45">
    <cfRule type="cellIs" dxfId="446" priority="133" operator="equal">
      <formula>"Baja"</formula>
    </cfRule>
  </conditionalFormatting>
  <conditionalFormatting sqref="Y40:Y45">
    <cfRule type="cellIs" dxfId="445" priority="134" operator="equal">
      <formula>"Muy Baja"</formula>
    </cfRule>
  </conditionalFormatting>
  <conditionalFormatting sqref="AA40:AA45">
    <cfRule type="cellIs" dxfId="444" priority="135" operator="equal">
      <formula>"Catastrófico"</formula>
    </cfRule>
  </conditionalFormatting>
  <conditionalFormatting sqref="AA40:AA45">
    <cfRule type="cellIs" dxfId="443" priority="136" operator="equal">
      <formula>"Mayor"</formula>
    </cfRule>
  </conditionalFormatting>
  <conditionalFormatting sqref="AA40:AA45">
    <cfRule type="cellIs" dxfId="442" priority="137" operator="equal">
      <formula>"Moderado"</formula>
    </cfRule>
  </conditionalFormatting>
  <conditionalFormatting sqref="AA40:AA45">
    <cfRule type="cellIs" dxfId="441" priority="138" operator="equal">
      <formula>"Menor"</formula>
    </cfRule>
  </conditionalFormatting>
  <conditionalFormatting sqref="AA40:AA45">
    <cfRule type="cellIs" dxfId="440" priority="139" operator="equal">
      <formula>"Leve"</formula>
    </cfRule>
  </conditionalFormatting>
  <conditionalFormatting sqref="AC40:AC45">
    <cfRule type="cellIs" dxfId="439" priority="140" operator="equal">
      <formula>"Extremo"</formula>
    </cfRule>
  </conditionalFormatting>
  <conditionalFormatting sqref="AC40:AC45">
    <cfRule type="cellIs" dxfId="438" priority="141" operator="equal">
      <formula>"Alto"</formula>
    </cfRule>
  </conditionalFormatting>
  <conditionalFormatting sqref="AC40:AC45">
    <cfRule type="cellIs" dxfId="437" priority="142" operator="equal">
      <formula>"Moderado"</formula>
    </cfRule>
  </conditionalFormatting>
  <conditionalFormatting sqref="AC40:AC45">
    <cfRule type="cellIs" dxfId="436" priority="143" operator="equal">
      <formula>"Bajo"</formula>
    </cfRule>
  </conditionalFormatting>
  <conditionalFormatting sqref="H46">
    <cfRule type="cellIs" dxfId="435" priority="144" operator="equal">
      <formula>"Muy Alta"</formula>
    </cfRule>
  </conditionalFormatting>
  <conditionalFormatting sqref="H46">
    <cfRule type="cellIs" dxfId="434" priority="145" operator="equal">
      <formula>"Alta"</formula>
    </cfRule>
  </conditionalFormatting>
  <conditionalFormatting sqref="H46">
    <cfRule type="cellIs" dxfId="433" priority="146" operator="equal">
      <formula>"Media"</formula>
    </cfRule>
  </conditionalFormatting>
  <conditionalFormatting sqref="H46">
    <cfRule type="cellIs" dxfId="432" priority="147" operator="equal">
      <formula>"Baja"</formula>
    </cfRule>
  </conditionalFormatting>
  <conditionalFormatting sqref="H46">
    <cfRule type="cellIs" dxfId="431" priority="148" operator="equal">
      <formula>"Muy Baja"</formula>
    </cfRule>
  </conditionalFormatting>
  <conditionalFormatting sqref="N46">
    <cfRule type="cellIs" dxfId="430" priority="149" operator="equal">
      <formula>"Extremo"</formula>
    </cfRule>
  </conditionalFormatting>
  <conditionalFormatting sqref="N46">
    <cfRule type="cellIs" dxfId="429" priority="150" operator="equal">
      <formula>"Alto"</formula>
    </cfRule>
  </conditionalFormatting>
  <conditionalFormatting sqref="N46">
    <cfRule type="cellIs" dxfId="428" priority="151" operator="equal">
      <formula>"Moderado"</formula>
    </cfRule>
  </conditionalFormatting>
  <conditionalFormatting sqref="N46">
    <cfRule type="cellIs" dxfId="427" priority="152" operator="equal">
      <formula>"Bajo"</formula>
    </cfRule>
  </conditionalFormatting>
  <conditionalFormatting sqref="Y46:Y51">
    <cfRule type="cellIs" dxfId="426" priority="153" operator="equal">
      <formula>"Muy Alta"</formula>
    </cfRule>
  </conditionalFormatting>
  <conditionalFormatting sqref="Y46:Y51">
    <cfRule type="cellIs" dxfId="425" priority="154" operator="equal">
      <formula>"Alta"</formula>
    </cfRule>
  </conditionalFormatting>
  <conditionalFormatting sqref="Y46:Y51">
    <cfRule type="cellIs" dxfId="424" priority="155" operator="equal">
      <formula>"Media"</formula>
    </cfRule>
  </conditionalFormatting>
  <conditionalFormatting sqref="Y46:Y51">
    <cfRule type="cellIs" dxfId="423" priority="156" operator="equal">
      <formula>"Baja"</formula>
    </cfRule>
  </conditionalFormatting>
  <conditionalFormatting sqref="Y46:Y51">
    <cfRule type="cellIs" dxfId="422" priority="157" operator="equal">
      <formula>"Muy Baja"</formula>
    </cfRule>
  </conditionalFormatting>
  <conditionalFormatting sqref="AA46:AA51">
    <cfRule type="cellIs" dxfId="421" priority="158" operator="equal">
      <formula>"Catastrófico"</formula>
    </cfRule>
  </conditionalFormatting>
  <conditionalFormatting sqref="AA46:AA51">
    <cfRule type="cellIs" dxfId="420" priority="159" operator="equal">
      <formula>"Mayor"</formula>
    </cfRule>
  </conditionalFormatting>
  <conditionalFormatting sqref="AA46:AA51">
    <cfRule type="cellIs" dxfId="419" priority="160" operator="equal">
      <formula>"Moderado"</formula>
    </cfRule>
  </conditionalFormatting>
  <conditionalFormatting sqref="AA46:AA51">
    <cfRule type="cellIs" dxfId="418" priority="161" operator="equal">
      <formula>"Menor"</formula>
    </cfRule>
  </conditionalFormatting>
  <conditionalFormatting sqref="AA46:AA51">
    <cfRule type="cellIs" dxfId="417" priority="162" operator="equal">
      <formula>"Leve"</formula>
    </cfRule>
  </conditionalFormatting>
  <conditionalFormatting sqref="AC46:AC51">
    <cfRule type="cellIs" dxfId="416" priority="163" operator="equal">
      <formula>"Extremo"</formula>
    </cfRule>
  </conditionalFormatting>
  <conditionalFormatting sqref="AC46:AC51">
    <cfRule type="cellIs" dxfId="415" priority="164" operator="equal">
      <formula>"Alto"</formula>
    </cfRule>
  </conditionalFormatting>
  <conditionalFormatting sqref="AC46:AC51">
    <cfRule type="cellIs" dxfId="414" priority="165" operator="equal">
      <formula>"Moderado"</formula>
    </cfRule>
  </conditionalFormatting>
  <conditionalFormatting sqref="AC46:AC51">
    <cfRule type="cellIs" dxfId="413" priority="166" operator="equal">
      <formula>"Bajo"</formula>
    </cfRule>
  </conditionalFormatting>
  <conditionalFormatting sqref="H52">
    <cfRule type="cellIs" dxfId="412" priority="167" operator="equal">
      <formula>"Muy Alta"</formula>
    </cfRule>
  </conditionalFormatting>
  <conditionalFormatting sqref="H52">
    <cfRule type="cellIs" dxfId="411" priority="168" operator="equal">
      <formula>"Alta"</formula>
    </cfRule>
  </conditionalFormatting>
  <conditionalFormatting sqref="H52">
    <cfRule type="cellIs" dxfId="410" priority="169" operator="equal">
      <formula>"Media"</formula>
    </cfRule>
  </conditionalFormatting>
  <conditionalFormatting sqref="H52">
    <cfRule type="cellIs" dxfId="409" priority="170" operator="equal">
      <formula>"Baja"</formula>
    </cfRule>
  </conditionalFormatting>
  <conditionalFormatting sqref="H52">
    <cfRule type="cellIs" dxfId="408" priority="171" operator="equal">
      <formula>"Muy Baja"</formula>
    </cfRule>
  </conditionalFormatting>
  <conditionalFormatting sqref="N52">
    <cfRule type="cellIs" dxfId="407" priority="172" operator="equal">
      <formula>"Extremo"</formula>
    </cfRule>
  </conditionalFormatting>
  <conditionalFormatting sqref="N52">
    <cfRule type="cellIs" dxfId="406" priority="173" operator="equal">
      <formula>"Alto"</formula>
    </cfRule>
  </conditionalFormatting>
  <conditionalFormatting sqref="N52">
    <cfRule type="cellIs" dxfId="405" priority="174" operator="equal">
      <formula>"Moderado"</formula>
    </cfRule>
  </conditionalFormatting>
  <conditionalFormatting sqref="N52">
    <cfRule type="cellIs" dxfId="404" priority="175" operator="equal">
      <formula>"Bajo"</formula>
    </cfRule>
  </conditionalFormatting>
  <conditionalFormatting sqref="Y52:Y57">
    <cfRule type="cellIs" dxfId="403" priority="176" operator="equal">
      <formula>"Muy Alta"</formula>
    </cfRule>
  </conditionalFormatting>
  <conditionalFormatting sqref="Y52:Y57">
    <cfRule type="cellIs" dxfId="402" priority="177" operator="equal">
      <formula>"Alta"</formula>
    </cfRule>
  </conditionalFormatting>
  <conditionalFormatting sqref="Y52:Y57">
    <cfRule type="cellIs" dxfId="401" priority="178" operator="equal">
      <formula>"Media"</formula>
    </cfRule>
  </conditionalFormatting>
  <conditionalFormatting sqref="Y52:Y57">
    <cfRule type="cellIs" dxfId="400" priority="179" operator="equal">
      <formula>"Baja"</formula>
    </cfRule>
  </conditionalFormatting>
  <conditionalFormatting sqref="Y52:Y57">
    <cfRule type="cellIs" dxfId="399" priority="180" operator="equal">
      <formula>"Muy Baja"</formula>
    </cfRule>
  </conditionalFormatting>
  <conditionalFormatting sqref="AA52:AA57">
    <cfRule type="cellIs" dxfId="398" priority="181" operator="equal">
      <formula>"Catastrófico"</formula>
    </cfRule>
  </conditionalFormatting>
  <conditionalFormatting sqref="AA52:AA57">
    <cfRule type="cellIs" dxfId="397" priority="182" operator="equal">
      <formula>"Mayor"</formula>
    </cfRule>
  </conditionalFormatting>
  <conditionalFormatting sqref="AA52:AA57">
    <cfRule type="cellIs" dxfId="396" priority="183" operator="equal">
      <formula>"Moderado"</formula>
    </cfRule>
  </conditionalFormatting>
  <conditionalFormatting sqref="AA52:AA57">
    <cfRule type="cellIs" dxfId="395" priority="184" operator="equal">
      <formula>"Menor"</formula>
    </cfRule>
  </conditionalFormatting>
  <conditionalFormatting sqref="AA52:AA57">
    <cfRule type="cellIs" dxfId="394" priority="185" operator="equal">
      <formula>"Leve"</formula>
    </cfRule>
  </conditionalFormatting>
  <conditionalFormatting sqref="AC52:AC57">
    <cfRule type="cellIs" dxfId="393" priority="186" operator="equal">
      <formula>"Extremo"</formula>
    </cfRule>
  </conditionalFormatting>
  <conditionalFormatting sqref="AC52:AC57">
    <cfRule type="cellIs" dxfId="392" priority="187" operator="equal">
      <formula>"Alto"</formula>
    </cfRule>
  </conditionalFormatting>
  <conditionalFormatting sqref="AC52:AC57">
    <cfRule type="cellIs" dxfId="391" priority="188" operator="equal">
      <formula>"Moderado"</formula>
    </cfRule>
  </conditionalFormatting>
  <conditionalFormatting sqref="AC52:AC57">
    <cfRule type="cellIs" dxfId="390" priority="189" operator="equal">
      <formula>"Bajo"</formula>
    </cfRule>
  </conditionalFormatting>
  <conditionalFormatting sqref="N58">
    <cfRule type="cellIs" dxfId="389" priority="190" operator="equal">
      <formula>"Extremo"</formula>
    </cfRule>
  </conditionalFormatting>
  <conditionalFormatting sqref="N58">
    <cfRule type="cellIs" dxfId="388" priority="191" operator="equal">
      <formula>"Alto"</formula>
    </cfRule>
  </conditionalFormatting>
  <conditionalFormatting sqref="N58">
    <cfRule type="cellIs" dxfId="387" priority="192" operator="equal">
      <formula>"Moderado"</formula>
    </cfRule>
  </conditionalFormatting>
  <conditionalFormatting sqref="N58">
    <cfRule type="cellIs" dxfId="386" priority="193" operator="equal">
      <formula>"Bajo"</formula>
    </cfRule>
  </conditionalFormatting>
  <conditionalFormatting sqref="Y58:Y63">
    <cfRule type="cellIs" dxfId="385" priority="194" operator="equal">
      <formula>"Muy Alta"</formula>
    </cfRule>
  </conditionalFormatting>
  <conditionalFormatting sqref="Y58:Y63">
    <cfRule type="cellIs" dxfId="384" priority="195" operator="equal">
      <formula>"Alta"</formula>
    </cfRule>
  </conditionalFormatting>
  <conditionalFormatting sqref="Y58:Y63">
    <cfRule type="cellIs" dxfId="383" priority="196" operator="equal">
      <formula>"Media"</formula>
    </cfRule>
  </conditionalFormatting>
  <conditionalFormatting sqref="Y58:Y63">
    <cfRule type="cellIs" dxfId="382" priority="197" operator="equal">
      <formula>"Baja"</formula>
    </cfRule>
  </conditionalFormatting>
  <conditionalFormatting sqref="Y58:Y63">
    <cfRule type="cellIs" dxfId="381" priority="198" operator="equal">
      <formula>"Muy Baja"</formula>
    </cfRule>
  </conditionalFormatting>
  <conditionalFormatting sqref="AA58:AA63">
    <cfRule type="cellIs" dxfId="380" priority="199" operator="equal">
      <formula>"Catastrófico"</formula>
    </cfRule>
  </conditionalFormatting>
  <conditionalFormatting sqref="AA58:AA63">
    <cfRule type="cellIs" dxfId="379" priority="200" operator="equal">
      <formula>"Mayor"</formula>
    </cfRule>
  </conditionalFormatting>
  <conditionalFormatting sqref="AA58:AA63">
    <cfRule type="cellIs" dxfId="378" priority="201" operator="equal">
      <formula>"Moderado"</formula>
    </cfRule>
  </conditionalFormatting>
  <conditionalFormatting sqref="AA58:AA63">
    <cfRule type="cellIs" dxfId="377" priority="202" operator="equal">
      <formula>"Menor"</formula>
    </cfRule>
  </conditionalFormatting>
  <conditionalFormatting sqref="AA58:AA63">
    <cfRule type="cellIs" dxfId="376" priority="203" operator="equal">
      <formula>"Leve"</formula>
    </cfRule>
  </conditionalFormatting>
  <conditionalFormatting sqref="AC58:AC63">
    <cfRule type="cellIs" dxfId="375" priority="204" operator="equal">
      <formula>"Extremo"</formula>
    </cfRule>
  </conditionalFormatting>
  <conditionalFormatting sqref="AC58:AC63">
    <cfRule type="cellIs" dxfId="374" priority="205" operator="equal">
      <formula>"Alto"</formula>
    </cfRule>
  </conditionalFormatting>
  <conditionalFormatting sqref="AC58:AC63">
    <cfRule type="cellIs" dxfId="373" priority="206" operator="equal">
      <formula>"Moderado"</formula>
    </cfRule>
  </conditionalFormatting>
  <conditionalFormatting sqref="AC58:AC63">
    <cfRule type="cellIs" dxfId="372" priority="207" operator="equal">
      <formula>"Bajo"</formula>
    </cfRule>
  </conditionalFormatting>
  <conditionalFormatting sqref="H64">
    <cfRule type="cellIs" dxfId="371" priority="208" operator="equal">
      <formula>"Muy Alta"</formula>
    </cfRule>
  </conditionalFormatting>
  <conditionalFormatting sqref="H64">
    <cfRule type="cellIs" dxfId="370" priority="209" operator="equal">
      <formula>"Alta"</formula>
    </cfRule>
  </conditionalFormatting>
  <conditionalFormatting sqref="H64">
    <cfRule type="cellIs" dxfId="369" priority="210" operator="equal">
      <formula>"Media"</formula>
    </cfRule>
  </conditionalFormatting>
  <conditionalFormatting sqref="H64">
    <cfRule type="cellIs" dxfId="368" priority="211" operator="equal">
      <formula>"Baja"</formula>
    </cfRule>
  </conditionalFormatting>
  <conditionalFormatting sqref="H64">
    <cfRule type="cellIs" dxfId="367" priority="212" operator="equal">
      <formula>"Muy Baja"</formula>
    </cfRule>
  </conditionalFormatting>
  <conditionalFormatting sqref="N64">
    <cfRule type="cellIs" dxfId="366" priority="213" operator="equal">
      <formula>"Extremo"</formula>
    </cfRule>
  </conditionalFormatting>
  <conditionalFormatting sqref="N64">
    <cfRule type="cellIs" dxfId="365" priority="214" operator="equal">
      <formula>"Alto"</formula>
    </cfRule>
  </conditionalFormatting>
  <conditionalFormatting sqref="N64">
    <cfRule type="cellIs" dxfId="364" priority="215" operator="equal">
      <formula>"Moderado"</formula>
    </cfRule>
  </conditionalFormatting>
  <conditionalFormatting sqref="N64">
    <cfRule type="cellIs" dxfId="363" priority="216" operator="equal">
      <formula>"Bajo"</formula>
    </cfRule>
  </conditionalFormatting>
  <conditionalFormatting sqref="Y64:Y69">
    <cfRule type="cellIs" dxfId="362" priority="217" operator="equal">
      <formula>"Muy Alta"</formula>
    </cfRule>
  </conditionalFormatting>
  <conditionalFormatting sqref="Y64:Y69">
    <cfRule type="cellIs" dxfId="361" priority="218" operator="equal">
      <formula>"Alta"</formula>
    </cfRule>
  </conditionalFormatting>
  <conditionalFormatting sqref="Y64:Y69">
    <cfRule type="cellIs" dxfId="360" priority="219" operator="equal">
      <formula>"Media"</formula>
    </cfRule>
  </conditionalFormatting>
  <conditionalFormatting sqref="Y64:Y69">
    <cfRule type="cellIs" dxfId="359" priority="220" operator="equal">
      <formula>"Baja"</formula>
    </cfRule>
  </conditionalFormatting>
  <conditionalFormatting sqref="Y64:Y69">
    <cfRule type="cellIs" dxfId="358" priority="221" operator="equal">
      <formula>"Muy Baja"</formula>
    </cfRule>
  </conditionalFormatting>
  <conditionalFormatting sqref="AA64:AA69">
    <cfRule type="cellIs" dxfId="357" priority="222" operator="equal">
      <formula>"Catastrófico"</formula>
    </cfRule>
  </conditionalFormatting>
  <conditionalFormatting sqref="AA64:AA69">
    <cfRule type="cellIs" dxfId="356" priority="223" operator="equal">
      <formula>"Mayor"</formula>
    </cfRule>
  </conditionalFormatting>
  <conditionalFormatting sqref="AA64:AA69">
    <cfRule type="cellIs" dxfId="355" priority="224" operator="equal">
      <formula>"Moderado"</formula>
    </cfRule>
  </conditionalFormatting>
  <conditionalFormatting sqref="AA64:AA69">
    <cfRule type="cellIs" dxfId="354" priority="225" operator="equal">
      <formula>"Menor"</formula>
    </cfRule>
  </conditionalFormatting>
  <conditionalFormatting sqref="AA64:AA69">
    <cfRule type="cellIs" dxfId="353" priority="226" operator="equal">
      <formula>"Leve"</formula>
    </cfRule>
  </conditionalFormatting>
  <conditionalFormatting sqref="AC64:AC69">
    <cfRule type="cellIs" dxfId="352" priority="227" operator="equal">
      <formula>"Extremo"</formula>
    </cfRule>
  </conditionalFormatting>
  <conditionalFormatting sqref="AC64:AC69">
    <cfRule type="cellIs" dxfId="351" priority="228" operator="equal">
      <formula>"Alto"</formula>
    </cfRule>
  </conditionalFormatting>
  <conditionalFormatting sqref="AC64:AC69">
    <cfRule type="cellIs" dxfId="350" priority="229" operator="equal">
      <formula>"Moderado"</formula>
    </cfRule>
  </conditionalFormatting>
  <conditionalFormatting sqref="AC64:AC69">
    <cfRule type="cellIs" dxfId="349" priority="230" operator="equal">
      <formula>"Bajo"</formula>
    </cfRule>
  </conditionalFormatting>
  <conditionalFormatting sqref="K10:K69">
    <cfRule type="containsText" dxfId="348" priority="231" operator="containsText" text="❌">
      <formula>NOT(ISERROR(SEARCH(("❌"),(K10))))</formula>
    </cfRule>
  </conditionalFormatting>
  <pageMargins left="0.7" right="0.7" top="0.75" bottom="0.75" header="0" footer="0"/>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ErrorMessage="1" xr:uid="{00000000-0002-0000-0400-000000000000}">
          <x14:formula1>
            <xm:f>'Opciones Tratamiento'!$B$2:$B$5</xm:f>
          </x14:formula1>
          <xm:sqref>AD10:AD69</xm:sqref>
        </x14:dataValidation>
        <x14:dataValidation type="list" allowBlank="1" showErrorMessage="1" xr:uid="{00000000-0002-0000-0400-000001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 type="custom" allowBlank="1" showInputMessage="1" showErrorMessage="1" prompt="Recuerde que las acciones se generan bajo la medida de mitigar el riesgo" xr:uid="{00000000-0002-0000-0400-000002000000}">
          <x14:formula1>
            <xm:f>IF(OR(AD10='Opciones Tratamiento'!$B$2,AD10='Opciones Tratamiento'!$B$3,AD10='Opciones Tratamiento'!$B$4),ISBLANK(AD10),ISTEXT(AD10))</xm:f>
          </x14:formula1>
          <xm:sqref>AI10:AI69</xm:sqref>
        </x14:dataValidation>
        <x14:dataValidation type="custom" allowBlank="1" showInputMessage="1" showErrorMessage="1" prompt="Recuerde que las acciones se generan bajo la medida de mitigar el riesgo" xr:uid="{00000000-0002-0000-0400-000003000000}">
          <x14:formula1>
            <xm:f>IF(OR(AD10='Opciones Tratamiento'!$B$2,AD10='Opciones Tratamiento'!$B$3,AD10='Opciones Tratamiento'!$B$4),ISBLANK(AD10),ISTEXT(AD10))</xm:f>
          </x14:formula1>
          <xm:sqref>AG10:AG69</xm:sqref>
        </x14:dataValidation>
        <x14:dataValidation type="custom" allowBlank="1" showInputMessage="1" showErrorMessage="1" prompt="Recuerde que las acciones se generan bajo la medida de mitigar el riesgo" xr:uid="{00000000-0002-0000-0400-000004000000}">
          <x14:formula1>
            <xm:f>IF(OR(AD10='Opciones Tratamiento'!$B$2,AD10='Opciones Tratamiento'!$B$3,AD10='Opciones Tratamiento'!$B$4),ISBLANK(AD10),ISTEXT(AD10))</xm:f>
          </x14:formula1>
          <xm:sqref>AE10:AE69</xm:sqref>
        </x14:dataValidation>
        <x14:dataValidation type="list" allowBlank="1" showErrorMessage="1" xr:uid="{00000000-0002-0000-0400-000005000000}">
          <x14:formula1>
            <xm:f>'Tabla Impacto'!$F$210:$F$221</xm:f>
          </x14:formula1>
          <xm:sqref>J10 J16 J22 J28 J34 J40 J46 J52 J58 J64</xm:sqref>
        </x14:dataValidation>
        <x14:dataValidation type="list" allowBlank="1" showErrorMessage="1" xr:uid="{00000000-0002-0000-0400-000006000000}">
          <x14:formula1>
            <xm:f>'Opciones Tratamiento'!$E$2:$E$4</xm:f>
          </x14:formula1>
          <xm:sqref>B10 B16 B22 B28 B34 B40 B46 B52 B58 B64</xm:sqref>
        </x14:dataValidation>
        <x14:dataValidation type="list" allowBlank="1" showErrorMessage="1" xr:uid="{00000000-0002-0000-0400-000007000000}">
          <x14:formula1>
            <xm:f>'Tabla Valoración controles'!$D$4:$D$6</xm:f>
          </x14:formula1>
          <xm:sqref>R10:R69</xm:sqref>
        </x14:dataValidation>
        <x14:dataValidation type="custom" allowBlank="1" showInputMessage="1" showErrorMessage="1" prompt="Recuerde que las acciones se generan bajo la medida de mitigar el riesgo" xr:uid="{00000000-0002-0000-0400-000008000000}">
          <x14:formula1>
            <xm:f>IF(OR(AD10='Opciones Tratamiento'!$B$2,AD10='Opciones Tratamiento'!$B$3,AD10='Opciones Tratamiento'!$B$4),ISBLANK(AD10),ISTEXT(AD10))</xm:f>
          </x14:formula1>
          <xm:sqref>AH10:AH69</xm:sqref>
        </x14:dataValidation>
        <x14:dataValidation type="list" allowBlank="1" showErrorMessage="1" xr:uid="{00000000-0002-0000-0400-000009000000}">
          <x14:formula1>
            <xm:f>'Tabla Valoración controles'!$D$13:$D$14</xm:f>
          </x14:formula1>
          <xm:sqref>W10:W69</xm:sqref>
        </x14:dataValidation>
        <x14:dataValidation type="custom" allowBlank="1" showInputMessage="1" showErrorMessage="1" prompt="Recuerde que las acciones se generan bajo la medida de mitigar el riesgo" xr:uid="{00000000-0002-0000-0400-00000A000000}">
          <x14:formula1>
            <xm:f>IF(OR(AD10='Opciones Tratamiento'!$B$2,AD10='Opciones Tratamiento'!$B$3,AD10='Opciones Tratamiento'!$B$4),ISBLANK(AD10),ISTEXT(AD10))</xm:f>
          </x14:formula1>
          <xm:sqref>AF10:AF69</xm:sqref>
        </x14:dataValidation>
        <x14:dataValidation type="list" allowBlank="1" showErrorMessage="1" xr:uid="{00000000-0002-0000-0400-00000B000000}">
          <x14:formula1>
            <xm:f>'Tabla Valoración controles'!$D$7:$D$8</xm:f>
          </x14:formula1>
          <xm:sqref>S10:S69</xm:sqref>
        </x14:dataValidation>
        <x14:dataValidation type="list" allowBlank="1" showErrorMessage="1" xr:uid="{00000000-0002-0000-0400-00000C000000}">
          <x14:formula1>
            <xm:f>'Opciones Tratamiento'!$B$13:$B$19</xm:f>
          </x14:formula1>
          <xm:sqref>F10 F16 F22 F28 F34 F40 F46 F52 F58 F64</xm:sqref>
        </x14:dataValidation>
        <x14:dataValidation type="list" allowBlank="1" showErrorMessage="1" xr:uid="{00000000-0002-0000-0400-00000D000000}">
          <x14:formula1>
            <xm:f>'Tabla Valoración controles'!$D$9:$D$10</xm:f>
          </x14:formula1>
          <xm:sqref>U10:U69</xm:sqref>
        </x14:dataValidation>
        <x14:dataValidation type="list" allowBlank="1" showErrorMessage="1" xr:uid="{00000000-0002-0000-0400-00000E000000}">
          <x14:formula1>
            <xm:f>'Tabla Valoración controles'!$D$11:$D$12</xm:f>
          </x14:formula1>
          <xm:sqref>V10:V69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BC1000"/>
  <sheetViews>
    <sheetView zoomScale="80" zoomScaleNormal="80" workbookViewId="0">
      <selection activeCell="A8" sqref="A8:G8"/>
    </sheetView>
  </sheetViews>
  <sheetFormatPr baseColWidth="10" defaultColWidth="12.625" defaultRowHeight="15" customHeight="1" x14ac:dyDescent="0.2"/>
  <cols>
    <col min="1" max="1" width="3.5" customWidth="1"/>
    <col min="2" max="2" width="17.5" customWidth="1"/>
    <col min="3" max="3" width="11.5" customWidth="1"/>
    <col min="4" max="4" width="14.125" customWidth="1"/>
    <col min="5" max="5" width="28.375" customWidth="1"/>
    <col min="6" max="6" width="18.5" customWidth="1"/>
    <col min="7" max="7" width="15.625" customWidth="1"/>
    <col min="8" max="8" width="14.5" customWidth="1"/>
    <col min="9" max="9" width="7.875" customWidth="1"/>
    <col min="10" max="10" width="23.875" customWidth="1"/>
    <col min="11" max="11" width="8.875" hidden="1" customWidth="1"/>
    <col min="12" max="12" width="15.375" customWidth="1"/>
    <col min="13" max="13" width="8.125" customWidth="1"/>
    <col min="14" max="14" width="14" customWidth="1"/>
    <col min="15" max="15" width="5.125" customWidth="1"/>
    <col min="16" max="16" width="62.625" customWidth="1"/>
    <col min="17" max="17" width="13.25" customWidth="1"/>
    <col min="18" max="18" width="7.75" customWidth="1"/>
    <col min="19" max="20" width="7.125" customWidth="1"/>
    <col min="21" max="23" width="8.375" customWidth="1"/>
    <col min="24" max="24" width="7.125" customWidth="1"/>
    <col min="25" max="25" width="7.625" customWidth="1"/>
    <col min="26" max="26" width="9.125" customWidth="1"/>
    <col min="27" max="27" width="8.125" customWidth="1"/>
    <col min="28" max="28" width="8" customWidth="1"/>
    <col min="29" max="29" width="7.375" customWidth="1"/>
    <col min="30" max="30" width="6.375" customWidth="1"/>
    <col min="31" max="32" width="20.125" customWidth="1"/>
    <col min="33" max="33" width="18.5" customWidth="1"/>
    <col min="34" max="34" width="19" customWidth="1"/>
    <col min="35" max="35" width="20.375" customWidth="1"/>
    <col min="36" max="55" width="10" customWidth="1"/>
  </cols>
  <sheetData>
    <row r="1" spans="1:55" ht="103.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row>
    <row r="2" spans="1:55" ht="93.75" customHeight="1" x14ac:dyDescent="0.3">
      <c r="A2" s="98"/>
      <c r="B2" s="45"/>
      <c r="C2" s="45"/>
      <c r="D2" s="45"/>
      <c r="E2" s="46"/>
      <c r="F2" s="47"/>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row>
    <row r="3" spans="1:55" ht="19.5" customHeight="1" x14ac:dyDescent="0.3">
      <c r="A3" s="45"/>
      <c r="B3" s="45"/>
      <c r="C3" s="45"/>
      <c r="D3" s="45"/>
      <c r="E3" s="46"/>
      <c r="F3" s="47"/>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row>
    <row r="4" spans="1:55" ht="16.5" customHeight="1" x14ac:dyDescent="0.3">
      <c r="A4" s="440" t="s">
        <v>212</v>
      </c>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1"/>
      <c r="AJ4" s="46"/>
      <c r="AK4" s="46"/>
      <c r="AL4" s="46"/>
      <c r="AM4" s="46"/>
      <c r="AN4" s="46"/>
      <c r="AO4" s="46"/>
      <c r="AP4" s="46"/>
      <c r="AQ4" s="46"/>
      <c r="AR4" s="46"/>
      <c r="AS4" s="46"/>
      <c r="AT4" s="46"/>
      <c r="AU4" s="46"/>
      <c r="AV4" s="46"/>
      <c r="AW4" s="46"/>
      <c r="AX4" s="46"/>
      <c r="AY4" s="46"/>
      <c r="AZ4" s="46"/>
      <c r="BA4" s="46"/>
      <c r="BB4" s="46"/>
      <c r="BC4" s="46"/>
    </row>
    <row r="5" spans="1:55" ht="24" customHeight="1" x14ac:dyDescent="0.3">
      <c r="A5" s="385"/>
      <c r="B5" s="386"/>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7"/>
      <c r="AJ5" s="46"/>
      <c r="AK5" s="46"/>
      <c r="AL5" s="46"/>
      <c r="AM5" s="46"/>
      <c r="AN5" s="46"/>
      <c r="AO5" s="46"/>
      <c r="AP5" s="46"/>
      <c r="AQ5" s="46"/>
      <c r="AR5" s="46"/>
      <c r="AS5" s="46"/>
      <c r="AT5" s="46"/>
      <c r="AU5" s="46"/>
      <c r="AV5" s="46"/>
      <c r="AW5" s="46"/>
      <c r="AX5" s="46"/>
      <c r="AY5" s="46"/>
      <c r="AZ5" s="46"/>
      <c r="BA5" s="46"/>
      <c r="BB5" s="46"/>
      <c r="BC5" s="46"/>
    </row>
    <row r="6" spans="1:55" ht="26.25" customHeight="1" x14ac:dyDescent="0.3">
      <c r="A6" s="441" t="s">
        <v>112</v>
      </c>
      <c r="B6" s="404"/>
      <c r="C6" s="442" t="str">
        <f>'Datos del proceso'!A12</f>
        <v>CONTROL INTERNO DISCIPLINARIO</v>
      </c>
      <c r="D6" s="443"/>
      <c r="E6" s="443"/>
      <c r="F6" s="443"/>
      <c r="G6" s="443"/>
      <c r="H6" s="443"/>
      <c r="I6" s="443"/>
      <c r="J6" s="443"/>
      <c r="K6" s="443"/>
      <c r="L6" s="443"/>
      <c r="M6" s="443"/>
      <c r="N6" s="404"/>
      <c r="O6" s="444"/>
      <c r="P6" s="445"/>
      <c r="Q6" s="446"/>
      <c r="R6" s="49"/>
      <c r="S6" s="49"/>
      <c r="T6" s="49"/>
      <c r="U6" s="49"/>
      <c r="V6" s="49"/>
      <c r="W6" s="49"/>
      <c r="X6" s="49"/>
      <c r="Y6" s="49"/>
      <c r="Z6" s="49"/>
      <c r="AA6" s="49"/>
      <c r="AB6" s="49"/>
      <c r="AC6" s="49"/>
      <c r="AD6" s="49"/>
      <c r="AE6" s="49"/>
      <c r="AF6" s="49"/>
      <c r="AG6" s="49"/>
      <c r="AH6" s="49"/>
      <c r="AI6" s="49"/>
      <c r="AJ6" s="46"/>
      <c r="AK6" s="46"/>
      <c r="AL6" s="46"/>
      <c r="AM6" s="46"/>
      <c r="AN6" s="46"/>
      <c r="AO6" s="46"/>
      <c r="AP6" s="46"/>
      <c r="AQ6" s="46"/>
      <c r="AR6" s="46"/>
      <c r="AS6" s="46"/>
      <c r="AT6" s="46"/>
      <c r="AU6" s="46"/>
      <c r="AV6" s="46"/>
      <c r="AW6" s="46"/>
      <c r="AX6" s="46"/>
      <c r="AY6" s="46"/>
      <c r="AZ6" s="46"/>
      <c r="BA6" s="46"/>
      <c r="BB6" s="46"/>
      <c r="BC6" s="46"/>
    </row>
    <row r="7" spans="1:55" ht="70.5" customHeight="1" x14ac:dyDescent="0.3">
      <c r="A7" s="505" t="s">
        <v>113</v>
      </c>
      <c r="B7" s="506"/>
      <c r="C7" s="507" t="str">
        <f>'Datos del proceso'!I12</f>
        <v xml:space="preserve">En cada vigencia ejercer la acción disciplinaria del 100% de las quejas o infirmes que se presenten en la entidad,  tomando medidas preventivas y correctivas mediante la aplicación de la normatividad disciplinaria vigente, acciones de autorregulación y la ejecución de actividades preventivas, con el fin de propiciar una conducta adecuada de los servidores de la FUGA, mitigar la comisión faltas disciplinarias y promover el cabal cumplimiento de los fines institucionales. </v>
      </c>
      <c r="D7" s="422"/>
      <c r="E7" s="422"/>
      <c r="F7" s="422"/>
      <c r="G7" s="422"/>
      <c r="H7" s="422"/>
      <c r="I7" s="422"/>
      <c r="J7" s="422"/>
      <c r="K7" s="422"/>
      <c r="L7" s="422"/>
      <c r="M7" s="422"/>
      <c r="N7" s="506"/>
      <c r="O7" s="49"/>
      <c r="P7" s="49"/>
      <c r="Q7" s="49"/>
      <c r="R7" s="49"/>
      <c r="S7" s="49"/>
      <c r="T7" s="49"/>
      <c r="U7" s="49"/>
      <c r="V7" s="49"/>
      <c r="W7" s="49"/>
      <c r="X7" s="49"/>
      <c r="Y7" s="49"/>
      <c r="Z7" s="49"/>
      <c r="AA7" s="49"/>
      <c r="AB7" s="49"/>
      <c r="AC7" s="49"/>
      <c r="AD7" s="49"/>
      <c r="AE7" s="49"/>
      <c r="AF7" s="49"/>
      <c r="AG7" s="49"/>
      <c r="AH7" s="49"/>
      <c r="AI7" s="49"/>
      <c r="AJ7" s="46"/>
      <c r="AK7" s="46"/>
      <c r="AL7" s="46"/>
      <c r="AM7" s="46"/>
      <c r="AN7" s="46"/>
      <c r="AO7" s="46"/>
      <c r="AP7" s="46"/>
      <c r="AQ7" s="46"/>
      <c r="AR7" s="46"/>
      <c r="AS7" s="46"/>
      <c r="AT7" s="46"/>
      <c r="AU7" s="46"/>
      <c r="AV7" s="46"/>
      <c r="AW7" s="46"/>
      <c r="AX7" s="46"/>
      <c r="AY7" s="46"/>
      <c r="AZ7" s="46"/>
      <c r="BA7" s="46"/>
      <c r="BB7" s="46"/>
      <c r="BC7" s="46"/>
    </row>
    <row r="8" spans="1:55" ht="16.5" customHeight="1" x14ac:dyDescent="0.2">
      <c r="A8" s="504" t="s">
        <v>186</v>
      </c>
      <c r="B8" s="443"/>
      <c r="C8" s="443"/>
      <c r="D8" s="443"/>
      <c r="E8" s="443"/>
      <c r="F8" s="443"/>
      <c r="G8" s="404"/>
      <c r="H8" s="504" t="s">
        <v>124</v>
      </c>
      <c r="I8" s="443"/>
      <c r="J8" s="443"/>
      <c r="K8" s="443"/>
      <c r="L8" s="443"/>
      <c r="M8" s="443"/>
      <c r="N8" s="404"/>
      <c r="O8" s="504" t="s">
        <v>125</v>
      </c>
      <c r="P8" s="443"/>
      <c r="Q8" s="443"/>
      <c r="R8" s="443"/>
      <c r="S8" s="443"/>
      <c r="T8" s="443"/>
      <c r="U8" s="443"/>
      <c r="V8" s="443"/>
      <c r="W8" s="404"/>
      <c r="X8" s="504" t="s">
        <v>126</v>
      </c>
      <c r="Y8" s="443"/>
      <c r="Z8" s="443"/>
      <c r="AA8" s="443"/>
      <c r="AB8" s="443"/>
      <c r="AC8" s="443"/>
      <c r="AD8" s="404"/>
      <c r="AE8" s="504" t="s">
        <v>127</v>
      </c>
      <c r="AF8" s="443"/>
      <c r="AG8" s="404"/>
      <c r="AH8" s="504" t="s">
        <v>213</v>
      </c>
      <c r="AI8" s="404"/>
      <c r="AJ8" s="1"/>
      <c r="AK8" s="1"/>
      <c r="AL8" s="1"/>
      <c r="AM8" s="1"/>
      <c r="AN8" s="1"/>
      <c r="AO8" s="1"/>
      <c r="AP8" s="1"/>
      <c r="AQ8" s="1"/>
      <c r="AR8" s="1"/>
      <c r="AS8" s="1"/>
      <c r="AT8" s="1"/>
      <c r="AU8" s="1"/>
      <c r="AV8" s="1"/>
      <c r="AW8" s="1"/>
      <c r="AX8" s="1"/>
      <c r="AY8" s="1"/>
      <c r="AZ8" s="1"/>
      <c r="BA8" s="1"/>
      <c r="BB8" s="1"/>
      <c r="BC8" s="1"/>
    </row>
    <row r="9" spans="1:55" ht="16.5" customHeight="1" x14ac:dyDescent="0.2">
      <c r="A9" s="508" t="s">
        <v>187</v>
      </c>
      <c r="B9" s="455" t="s">
        <v>214</v>
      </c>
      <c r="C9" s="455" t="s">
        <v>215</v>
      </c>
      <c r="D9" s="455" t="s">
        <v>216</v>
      </c>
      <c r="E9" s="455" t="s">
        <v>76</v>
      </c>
      <c r="F9" s="455" t="s">
        <v>217</v>
      </c>
      <c r="G9" s="455" t="s">
        <v>218</v>
      </c>
      <c r="H9" s="458" t="s">
        <v>219</v>
      </c>
      <c r="I9" s="455" t="s">
        <v>220</v>
      </c>
      <c r="J9" s="455" t="s">
        <v>221</v>
      </c>
      <c r="K9" s="455" t="s">
        <v>132</v>
      </c>
      <c r="L9" s="455" t="s">
        <v>222</v>
      </c>
      <c r="M9" s="455" t="s">
        <v>223</v>
      </c>
      <c r="N9" s="455" t="s">
        <v>224</v>
      </c>
      <c r="O9" s="457" t="s">
        <v>193</v>
      </c>
      <c r="P9" s="455" t="s">
        <v>86</v>
      </c>
      <c r="Q9" s="455" t="s">
        <v>225</v>
      </c>
      <c r="R9" s="451" t="s">
        <v>137</v>
      </c>
      <c r="S9" s="443"/>
      <c r="T9" s="443"/>
      <c r="U9" s="443"/>
      <c r="V9" s="443"/>
      <c r="W9" s="404"/>
      <c r="X9" s="457" t="s">
        <v>226</v>
      </c>
      <c r="Y9" s="457" t="s">
        <v>227</v>
      </c>
      <c r="Z9" s="457" t="s">
        <v>228</v>
      </c>
      <c r="AA9" s="457" t="s">
        <v>229</v>
      </c>
      <c r="AB9" s="457" t="s">
        <v>230</v>
      </c>
      <c r="AC9" s="457" t="s">
        <v>231</v>
      </c>
      <c r="AD9" s="457" t="s">
        <v>105</v>
      </c>
      <c r="AE9" s="455" t="s">
        <v>232</v>
      </c>
      <c r="AF9" s="455" t="s">
        <v>145</v>
      </c>
      <c r="AG9" s="455" t="s">
        <v>147</v>
      </c>
      <c r="AH9" s="455" t="s">
        <v>233</v>
      </c>
      <c r="AI9" s="455" t="s">
        <v>234</v>
      </c>
      <c r="AJ9" s="1"/>
      <c r="AK9" s="1"/>
      <c r="AL9" s="1"/>
      <c r="AM9" s="1"/>
      <c r="AN9" s="1"/>
      <c r="AO9" s="1"/>
      <c r="AP9" s="1"/>
      <c r="AQ9" s="1"/>
      <c r="AR9" s="1"/>
      <c r="AS9" s="1"/>
      <c r="AT9" s="1"/>
      <c r="AU9" s="1"/>
      <c r="AV9" s="1"/>
      <c r="AW9" s="1"/>
      <c r="AX9" s="1"/>
      <c r="AY9" s="1"/>
      <c r="AZ9" s="1"/>
      <c r="BA9" s="1"/>
      <c r="BB9" s="1"/>
      <c r="BC9" s="1"/>
    </row>
    <row r="10" spans="1:55" ht="83.25" customHeight="1" x14ac:dyDescent="0.2">
      <c r="A10" s="456"/>
      <c r="B10" s="456"/>
      <c r="C10" s="456"/>
      <c r="D10" s="456"/>
      <c r="E10" s="517"/>
      <c r="F10" s="456"/>
      <c r="G10" s="456"/>
      <c r="H10" s="456"/>
      <c r="I10" s="456"/>
      <c r="J10" s="456"/>
      <c r="K10" s="456"/>
      <c r="L10" s="456"/>
      <c r="M10" s="456"/>
      <c r="N10" s="456"/>
      <c r="O10" s="456"/>
      <c r="P10" s="456"/>
      <c r="Q10" s="456"/>
      <c r="R10" s="59" t="s">
        <v>150</v>
      </c>
      <c r="S10" s="59" t="s">
        <v>151</v>
      </c>
      <c r="T10" s="59" t="s">
        <v>235</v>
      </c>
      <c r="U10" s="59" t="s">
        <v>153</v>
      </c>
      <c r="V10" s="59" t="s">
        <v>154</v>
      </c>
      <c r="W10" s="59" t="s">
        <v>155</v>
      </c>
      <c r="X10" s="456"/>
      <c r="Y10" s="456"/>
      <c r="Z10" s="456"/>
      <c r="AA10" s="456"/>
      <c r="AB10" s="456"/>
      <c r="AC10" s="456"/>
      <c r="AD10" s="456"/>
      <c r="AE10" s="456"/>
      <c r="AF10" s="456"/>
      <c r="AG10" s="524"/>
      <c r="AH10" s="456"/>
      <c r="AI10" s="456"/>
      <c r="AJ10" s="99"/>
      <c r="AK10" s="99"/>
      <c r="AL10" s="99"/>
      <c r="AM10" s="99"/>
      <c r="AN10" s="99"/>
      <c r="AO10" s="99"/>
      <c r="AP10" s="99"/>
      <c r="AQ10" s="99"/>
      <c r="AR10" s="99"/>
      <c r="AS10" s="99"/>
      <c r="AT10" s="99"/>
      <c r="AU10" s="99"/>
      <c r="AV10" s="99"/>
      <c r="AW10" s="99"/>
      <c r="AX10" s="99"/>
      <c r="AY10" s="99"/>
      <c r="AZ10" s="99"/>
      <c r="BA10" s="99"/>
      <c r="BB10" s="99"/>
      <c r="BC10" s="99"/>
    </row>
    <row r="11" spans="1:55" ht="98.25" customHeight="1" x14ac:dyDescent="0.2">
      <c r="A11" s="465">
        <v>1</v>
      </c>
      <c r="B11" s="510"/>
      <c r="C11" s="461"/>
      <c r="D11" s="461"/>
      <c r="E11" s="463"/>
      <c r="F11" s="461"/>
      <c r="G11" s="518"/>
      <c r="H11" s="463" t="str">
        <f>IF(G11&lt;=0,"",IF(G11&lt;=2,"Muy Baja",IF(G11&lt;=24,"Baja",IF(G11&lt;=500,"Media",IF(G11&lt;=5000,"Alta","Muy Alta")))))</f>
        <v/>
      </c>
      <c r="I11" s="462" t="str">
        <f>IF(H11="","",IF(H11="Muy Baja",0.2,IF(H11="Baja",0.4,IF(H11="Media",0.6,IF(H11="Alta",0.8,IF(H11="Muy Alta",1,))))))</f>
        <v/>
      </c>
      <c r="J11" s="521"/>
      <c r="K11" s="462">
        <f>IF(NOT(ISERROR(MATCH(J11,'[1]Tabla Impacto'!$B$221:$B$223,0))),'[1]Tabla Impacto'!$F$223&amp;"Por favor no seleccionar los criterios de impacto(Afectación Económica o presupuestal y Pérdida Reputacional)",J11)</f>
        <v>0</v>
      </c>
      <c r="L11" s="463" t="str">
        <f>IF(J11&lt;=0,"",IF(J11&lt;=20%,"Leve",IF(J11&lt;=40%,"Menor",IF(J11&lt;=60%,"Moderado",IF(J11&lt;=80%,"Mayor","Catastrófico")))))</f>
        <v/>
      </c>
      <c r="M11" s="462" t="str">
        <f>IF(L11="","",IF(L11="Leve",0.2,IF(L11="Menor",0.4,IF(L11="Moderado",0.6,IF(L11="Mayor",0.8,IF(L11="Catastrófico",1,))))))</f>
        <v/>
      </c>
      <c r="N11" s="464" t="str">
        <f>IF(OR(AND(H11="Muy Baja",L11="Leve"),AND(H11="Muy Baja",L11="Menor"),AND(H11="Baja",L11="Leve")),"Bajo",IF(OR(AND(H11="Muy baja",L11="Moderado"),AND(H11="Baja",L11="Menor"),AND(H11="Baja",L11="Moderado"),AND(H11="Media",L11="Leve"),AND(H11="Media",L11="Menor"),AND(H11="Media",L11="Moderado"),AND(H11="Alta",L11="Leve"),AND(H11="Alta",L11="Menor")),"Moderado",IF(OR(AND(H11="Muy Baja",L11="Mayor"),AND(H11="Baja",L11="Mayor"),AND(H11="Media",L11="Mayor"),AND(H11="Alta",L11="Moderado"),AND(H11="Alta",L11="Mayor"),AND(H11="Muy Alta",L11="Leve"),AND(H11="Muy Alta",L11="Menor"),AND(H11="Muy Alta",L11="Moderado"),AND(H11="Muy Alta",L11="Mayor")),"Alto",IF(OR(AND(H11="Muy Baja",L11="Catastrófico"),AND(H11="Baja",L11="Catastrófico"),AND(H11="Media",L11="Catastrófico"),AND(H11="Alta",L11="Catastrófico"),AND(H11="Muy Alta",L11="Catastrófico")),"Extremo",""))))</f>
        <v/>
      </c>
      <c r="O11" s="62">
        <v>1</v>
      </c>
      <c r="P11" s="102"/>
      <c r="Q11" s="353" t="str">
        <f t="shared" ref="Q11:Q13" si="0">IF(OR(R11="Preventivo",R11="Detectivo"),"Probabilidad",IF(R11="Correctivo","Impacto",""))</f>
        <v/>
      </c>
      <c r="R11" s="354"/>
      <c r="S11" s="354"/>
      <c r="T11" s="65" t="str">
        <f t="shared" ref="T11:T15" si="1">IF(AND(R11="Preventivo",S11="Automático"),"50%",IF(AND(R11="Preventivo",S11="Manual"),"40%",IF(AND(R11="Detectivo",S11="Automático"),"40%",IF(AND(R11="Detectivo",S11="Manual"),"30%",IF(AND(R11="Correctivo",S11="Automático"),"35%",IF(AND(R11="Correctivo",S11="Manual"),"25%",""))))))</f>
        <v/>
      </c>
      <c r="U11" s="354"/>
      <c r="V11" s="354"/>
      <c r="W11" s="354"/>
      <c r="X11" s="355" t="str">
        <f>IFERROR(IF(Q11="Probabilidad",(I11-(+I11*T11)),IF(Q11="Impacto",I11,"")),"")</f>
        <v/>
      </c>
      <c r="Y11" s="356" t="str">
        <f>IFERROR(IF(X11="","",IF(X11&lt;=0.2,"Muy Baja",IF(X11&lt;=0.4,"Baja",IF(X11&lt;=0.6,"Media",IF(X11&lt;=0.8,"Alta","Muy Alta"))))),"")</f>
        <v/>
      </c>
      <c r="Z11" s="357" t="str">
        <f>+X11</f>
        <v/>
      </c>
      <c r="AA11" s="356" t="str">
        <f>IFERROR(IF(AB11="","",IF(AB11&lt;=0.2,"Leve",IF(AB11&lt;=0.4,"Menor",IF(AB11&lt;=0.6,"Moderado",IF(AB11&lt;=0.8,"Mayor","Catastrófico"))))),"")</f>
        <v/>
      </c>
      <c r="AB11" s="357" t="str">
        <f>IFERROR(IF(Q11="Impacto",(M11-(+M11*T11)),IF(Q11="Probabilidad",M11,"")),"")</f>
        <v/>
      </c>
      <c r="AC11" s="358" t="str">
        <f>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354"/>
      <c r="AE11" s="359"/>
      <c r="AF11" s="363"/>
      <c r="AG11" s="365"/>
      <c r="AH11" s="498"/>
      <c r="AI11" s="501"/>
      <c r="AJ11" s="100"/>
      <c r="AK11" s="100"/>
      <c r="AL11" s="100"/>
      <c r="AM11" s="100"/>
      <c r="AN11" s="100"/>
      <c r="AO11" s="100"/>
      <c r="AP11" s="100"/>
      <c r="AQ11" s="100"/>
      <c r="AR11" s="100"/>
      <c r="AS11" s="100"/>
      <c r="AT11" s="100"/>
      <c r="AU11" s="100"/>
      <c r="AV11" s="100"/>
      <c r="AW11" s="100"/>
      <c r="AX11" s="100"/>
      <c r="AY11" s="100"/>
      <c r="AZ11" s="100"/>
      <c r="BA11" s="100"/>
      <c r="BB11" s="100"/>
      <c r="BC11" s="100"/>
    </row>
    <row r="12" spans="1:55" ht="105" customHeight="1" x14ac:dyDescent="0.2">
      <c r="A12" s="509"/>
      <c r="B12" s="511"/>
      <c r="C12" s="511"/>
      <c r="D12" s="511"/>
      <c r="E12" s="512"/>
      <c r="F12" s="514"/>
      <c r="G12" s="519"/>
      <c r="H12" s="512"/>
      <c r="I12" s="520"/>
      <c r="J12" s="522"/>
      <c r="K12" s="520"/>
      <c r="L12" s="512"/>
      <c r="M12" s="520"/>
      <c r="N12" s="523"/>
      <c r="O12" s="62">
        <v>2</v>
      </c>
      <c r="P12" s="374"/>
      <c r="Q12" s="353" t="str">
        <f t="shared" si="0"/>
        <v/>
      </c>
      <c r="R12" s="354"/>
      <c r="S12" s="354"/>
      <c r="T12" s="65" t="str">
        <f t="shared" ref="T12" si="2">IF(AND(R12="Preventivo",S12="Automático"),"50%",IF(AND(R12="Preventivo",S12="Manual"),"40%",IF(AND(R12="Detectivo",S12="Automático"),"40%",IF(AND(R12="Detectivo",S12="Manual"),"30%",IF(AND(R12="Correctivo",S12="Automático"),"35%",IF(AND(R12="Correctivo",S12="Manual"),"25%",""))))))</f>
        <v/>
      </c>
      <c r="U12" s="354"/>
      <c r="V12" s="354"/>
      <c r="W12" s="354"/>
      <c r="X12" s="355" t="str">
        <f>IFERROR(IF(Q12="Probabilidad",(X11-(+X11*T12)),IF(Q12="Impacto",X11,"")),"")</f>
        <v/>
      </c>
      <c r="Y12" s="356" t="str">
        <f>IFERROR(IF(X12="","",IF(X12&lt;=0.2,"Muy Baja",IF(X12&lt;=0.4,"Baja",IF(X12&lt;=0.6,"Media",IF(X12&lt;=0.8,"Alta","Muy Alta"))))),"")</f>
        <v/>
      </c>
      <c r="Z12" s="357" t="str">
        <f>+X12</f>
        <v/>
      </c>
      <c r="AA12" s="356" t="str">
        <f>IFERROR(IF(AB12="","",IF(AB12&lt;=0.2,"Leve",IF(AB12&lt;=0.4,"Menor",IF(AB12&lt;=0.6,"Moderado",IF(AB12&lt;=0.8,"Mayor","Catastrófico"))))),"")</f>
        <v/>
      </c>
      <c r="AB12" s="357" t="str">
        <f>IFERROR(IF(Q12="Impacto",(M11-(+M11*T12)),IF(Q12="Probabilidad",M11,"")),"")</f>
        <v/>
      </c>
      <c r="AC12" s="358"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
      </c>
      <c r="AD12" s="354"/>
      <c r="AE12" s="372"/>
      <c r="AF12" s="363"/>
      <c r="AG12" s="365"/>
      <c r="AH12" s="499"/>
      <c r="AI12" s="502"/>
      <c r="AJ12" s="1"/>
      <c r="AK12" s="101"/>
      <c r="AL12" s="1"/>
      <c r="AM12" s="1"/>
      <c r="AN12" s="1"/>
      <c r="AO12" s="1"/>
      <c r="AP12" s="1"/>
      <c r="AQ12" s="1"/>
      <c r="AR12" s="1"/>
      <c r="AS12" s="1"/>
      <c r="AT12" s="1"/>
      <c r="AU12" s="1"/>
      <c r="AV12" s="1"/>
      <c r="AW12" s="1"/>
      <c r="AX12" s="1"/>
      <c r="AY12" s="1"/>
      <c r="AZ12" s="1"/>
      <c r="BA12" s="1"/>
      <c r="BB12" s="1"/>
      <c r="BC12" s="1"/>
    </row>
    <row r="13" spans="1:55" ht="95.25" customHeight="1" x14ac:dyDescent="0.2">
      <c r="A13" s="456"/>
      <c r="B13" s="456"/>
      <c r="C13" s="456"/>
      <c r="D13" s="456"/>
      <c r="E13" s="513"/>
      <c r="F13" s="456"/>
      <c r="G13" s="456"/>
      <c r="H13" s="456"/>
      <c r="I13" s="456"/>
      <c r="J13" s="456"/>
      <c r="K13" s="456"/>
      <c r="L13" s="456"/>
      <c r="M13" s="456"/>
      <c r="N13" s="456"/>
      <c r="O13" s="62">
        <v>3</v>
      </c>
      <c r="P13" s="374"/>
      <c r="Q13" s="353" t="str">
        <f t="shared" si="0"/>
        <v/>
      </c>
      <c r="R13" s="354"/>
      <c r="S13" s="354"/>
      <c r="T13" s="65" t="str">
        <f t="shared" si="1"/>
        <v/>
      </c>
      <c r="U13" s="354"/>
      <c r="V13" s="354"/>
      <c r="W13" s="354"/>
      <c r="X13" s="355" t="str">
        <f>IFERROR(IF(Q13="Probabilidad",(X12-(+X12*T13)),IF(Q13="Impacto",X12,"")),"")</f>
        <v/>
      </c>
      <c r="Y13" s="356" t="str">
        <f>IFERROR(IF(X13="","",IF(X13&lt;=0.2,"Muy Baja",IF(X13&lt;=0.4,"Baja",IF(X13&lt;=0.6,"Media",IF(X13&lt;=0.8,"Alta","Muy Alta"))))),"")</f>
        <v/>
      </c>
      <c r="Z13" s="357" t="str">
        <f>+X13</f>
        <v/>
      </c>
      <c r="AA13" s="356" t="str">
        <f>IFERROR(IF(AB13="","",IF(AB13&lt;=0.2,"Leve",IF(AB13&lt;=0.4,"Menor",IF(AB13&lt;=0.6,"Moderado",IF(AB13&lt;=0.8,"Mayor","Catastrófico"))))),"")</f>
        <v/>
      </c>
      <c r="AB13" s="357" t="str">
        <f>IFERROR(IF(Q13="Impacto",(M11-(+M11*T13)),IF(Q13="Probabilidad",M11,"")),"")</f>
        <v/>
      </c>
      <c r="AC13" s="35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354"/>
      <c r="AE13" s="373"/>
      <c r="AF13" s="363"/>
      <c r="AG13" s="365"/>
      <c r="AH13" s="500"/>
      <c r="AI13" s="503"/>
      <c r="AJ13" s="1"/>
      <c r="AK13" s="101"/>
      <c r="AL13" s="1"/>
      <c r="AM13" s="1"/>
      <c r="AN13" s="1"/>
      <c r="AO13" s="1"/>
      <c r="AP13" s="1"/>
      <c r="AQ13" s="1"/>
      <c r="AR13" s="1"/>
      <c r="AS13" s="1"/>
      <c r="AT13" s="1"/>
      <c r="AU13" s="1"/>
      <c r="AV13" s="1"/>
      <c r="AW13" s="1"/>
      <c r="AX13" s="1"/>
      <c r="AY13" s="1"/>
      <c r="AZ13" s="1"/>
      <c r="BA13" s="1"/>
      <c r="BB13" s="1"/>
      <c r="BC13" s="1"/>
    </row>
    <row r="14" spans="1:55" ht="126.75" customHeight="1" x14ac:dyDescent="0.2">
      <c r="A14" s="465">
        <v>2</v>
      </c>
      <c r="B14" s="461"/>
      <c r="C14" s="461"/>
      <c r="D14" s="461"/>
      <c r="E14" s="463"/>
      <c r="F14" s="461"/>
      <c r="G14" s="530"/>
      <c r="H14" s="463" t="str">
        <f>IF(G14&lt;=0,"",IF(G14&lt;=2,"Muy Baja",IF(G14&lt;=24,"Baja",IF(G14&lt;=500,"Media",IF(G14&lt;=5000,"Alta","Muy Alta")))))</f>
        <v/>
      </c>
      <c r="I14" s="462" t="str">
        <f>IF(H14="","",IF(H14="Muy Baja",0.2,IF(H14="Baja",0.4,IF(H14="Media",0.6,IF(H14="Alta",0.8,IF(H14="Muy Alta",1,))))))</f>
        <v/>
      </c>
      <c r="J14" s="528"/>
      <c r="K14" s="529">
        <v>500</v>
      </c>
      <c r="L14" s="463" t="str">
        <f>IF(J14&lt;=0,"",IF(J14&lt;=20%,"Leve",IF(J14&lt;=40%,"Menor",IF(J14&lt;=60%,"Moderado",IF(J14&lt;=80%,"Mayor","Catastrófico")))))</f>
        <v/>
      </c>
      <c r="M14" s="462" t="str">
        <f>IF(L14="","",IF(L14="Leve",0.2,IF(L14="Menor",0.4,IF(L14="Moderado",0.6,IF(L14="Mayor",0.8,IF(L14="Catastrófico",1,))))))</f>
        <v/>
      </c>
      <c r="N14" s="464" t="str">
        <f>IF(OR(AND(H14="Muy Baja",L14="Leve"),AND(H14="Muy Baja",L14="Menor"),AND(H14="Baja",L14="Leve")),"Bajo",IF(OR(AND(H14="Muy baja",L14="Moderado"),AND(H14="Baja",L14="Menor"),AND(H14="Baja",L14="Moderado"),AND(H14="Media",L14="Leve"),AND(H14="Media",L14="Menor"),AND(H14="Media",L14="Moderado"),AND(H14="Alta",L14="Leve"),AND(H14="Alta",L14="Menor")),"Moderado",IF(OR(AND(H14="Muy Baja",L14="Mayor"),AND(H14="Baja",L14="Mayor"),AND(H14="Media",L14="Mayor"),AND(H14="Alta",L14="Moderado"),AND(H14="Alta",L14="Mayor"),AND(H14="Muy Alta",L14="Leve"),AND(H14="Muy Alta",L14="Menor"),AND(H14="Muy Alta",L14="Moderado"),AND(H14="Muy Alta",L14="Mayor")),"Alto",IF(OR(AND(H14="Muy Baja",L14="Catastrófico"),AND(H14="Baja",L14="Catastrófico"),AND(H14="Media",L14="Catastrófico"),AND(H14="Alta",L14="Catastrófico"),AND(H14="Muy Alta",L14="Catastrófico")),"Extremo",""))))</f>
        <v/>
      </c>
      <c r="O14" s="62">
        <v>1</v>
      </c>
      <c r="P14" s="370"/>
      <c r="Q14" s="62" t="str">
        <f t="shared" ref="Q14:Q31" si="3">IF(OR(R14="Preventivo",R14="Detectivo"),"Probabilidad",IF(R14="Correctivo","Impacto",""))</f>
        <v/>
      </c>
      <c r="R14" s="64"/>
      <c r="S14" s="64"/>
      <c r="T14" s="65" t="str">
        <f t="shared" si="1"/>
        <v/>
      </c>
      <c r="U14" s="64"/>
      <c r="V14" s="64"/>
      <c r="W14" s="64"/>
      <c r="X14" s="355" t="str">
        <f t="shared" ref="X14" si="4">IFERROR(IF(Q14="Probabilidad",(I14-(+I14*T14)),IF(Q14="Impacto",I14,"")),"")</f>
        <v/>
      </c>
      <c r="Y14" s="356" t="str">
        <f t="shared" ref="Y14:Y15" si="5">IFERROR(IF(X14="","",IF(X14&lt;=0.2,"Muy Baja",IF(X14&lt;=0.4,"Baja",IF(X14&lt;=0.6,"Media",IF(X14&lt;=0.8,"Alta","Muy Alta"))))),"")</f>
        <v/>
      </c>
      <c r="Z14" s="357" t="str">
        <f t="shared" ref="Z14:Z15" si="6">+X14</f>
        <v/>
      </c>
      <c r="AA14" s="356" t="str">
        <f t="shared" ref="AA14:AA15" si="7">IFERROR(IF(AB14="","",IF(AB14&lt;=0.2,"Leve",IF(AB14&lt;=0.4,"Menor",IF(AB14&lt;=0.6,"Moderado",IF(AB14&lt;=0.8,"Mayor","Catastrófico"))))),"")</f>
        <v/>
      </c>
      <c r="AB14" s="357" t="str">
        <f t="shared" ref="AB14" si="8">IFERROR(IF(Q14="Impacto",(M14-(+M14*T14)),IF(Q14="Probabilidad",M14,"")),"")</f>
        <v/>
      </c>
      <c r="AC14" s="358" t="str">
        <f t="shared" ref="AC14:AC15" si="9">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
      </c>
      <c r="AD14" s="354"/>
      <c r="AE14" s="369"/>
      <c r="AF14" s="363"/>
      <c r="AG14" s="365"/>
      <c r="AH14" s="515"/>
      <c r="AI14" s="525"/>
      <c r="AJ14" s="1"/>
      <c r="AK14" s="1"/>
      <c r="AL14" s="1"/>
      <c r="AM14" s="1"/>
      <c r="AN14" s="1"/>
      <c r="AO14" s="1"/>
      <c r="AP14" s="1"/>
      <c r="AQ14" s="1"/>
      <c r="AR14" s="1"/>
      <c r="AS14" s="1"/>
      <c r="AT14" s="1"/>
      <c r="AU14" s="1"/>
      <c r="AV14" s="1"/>
      <c r="AW14" s="1"/>
      <c r="AX14" s="1"/>
      <c r="AY14" s="1"/>
      <c r="AZ14" s="1"/>
      <c r="BA14" s="1"/>
      <c r="BB14" s="1"/>
      <c r="BC14" s="1"/>
    </row>
    <row r="15" spans="1:55" ht="133.5" customHeight="1" x14ac:dyDescent="0.2">
      <c r="A15" s="527"/>
      <c r="B15" s="527"/>
      <c r="C15" s="511"/>
      <c r="D15" s="511"/>
      <c r="E15" s="512"/>
      <c r="F15" s="527"/>
      <c r="G15" s="527"/>
      <c r="H15" s="527"/>
      <c r="I15" s="527"/>
      <c r="J15" s="527"/>
      <c r="K15" s="527"/>
      <c r="L15" s="527"/>
      <c r="M15" s="527"/>
      <c r="N15" s="527"/>
      <c r="O15" s="62">
        <v>2</v>
      </c>
      <c r="P15" s="370"/>
      <c r="Q15" s="62" t="str">
        <f t="shared" si="3"/>
        <v/>
      </c>
      <c r="R15" s="64"/>
      <c r="S15" s="64"/>
      <c r="T15" s="65" t="str">
        <f t="shared" si="1"/>
        <v/>
      </c>
      <c r="U15" s="64"/>
      <c r="V15" s="64"/>
      <c r="W15" s="64"/>
      <c r="X15" s="355" t="str">
        <f>IFERROR(IF(Q15="Probabilidad",(X14-(+X14*T15)),IF(Q15="Impacto",X14,"")),"")</f>
        <v/>
      </c>
      <c r="Y15" s="356" t="str">
        <f t="shared" si="5"/>
        <v/>
      </c>
      <c r="Z15" s="357" t="str">
        <f t="shared" si="6"/>
        <v/>
      </c>
      <c r="AA15" s="356" t="str">
        <f t="shared" si="7"/>
        <v/>
      </c>
      <c r="AB15" s="357" t="str">
        <f>IFERROR(IF(Q15="Impacto",(M14-(+M14*T15)),IF(Q15="Probabilidad",M14,"")),"")</f>
        <v/>
      </c>
      <c r="AC15" s="358" t="str">
        <f t="shared" si="9"/>
        <v/>
      </c>
      <c r="AD15" s="354"/>
      <c r="AE15" s="371"/>
      <c r="AF15" s="363"/>
      <c r="AG15" s="365"/>
      <c r="AH15" s="516"/>
      <c r="AI15" s="526"/>
      <c r="AJ15" s="1"/>
      <c r="AK15" s="1"/>
      <c r="AL15" s="1"/>
      <c r="AM15" s="1"/>
      <c r="AN15" s="1"/>
      <c r="AO15" s="1"/>
      <c r="AP15" s="1"/>
      <c r="AQ15" s="1"/>
      <c r="AR15" s="1"/>
      <c r="AS15" s="1"/>
      <c r="AT15" s="1"/>
      <c r="AU15" s="1"/>
      <c r="AV15" s="1"/>
      <c r="AW15" s="1"/>
      <c r="AX15" s="1"/>
      <c r="AY15" s="1"/>
      <c r="AZ15" s="1"/>
      <c r="BA15" s="1"/>
      <c r="BB15" s="1"/>
      <c r="BC15" s="1"/>
    </row>
    <row r="16" spans="1:55" ht="69" customHeight="1" x14ac:dyDescent="0.2">
      <c r="A16" s="465">
        <v>3</v>
      </c>
      <c r="B16" s="461"/>
      <c r="C16" s="461"/>
      <c r="D16" s="461"/>
      <c r="E16" s="461"/>
      <c r="F16" s="461"/>
      <c r="G16" s="465"/>
      <c r="H16" s="463" t="str">
        <f>IF(G16&lt;=0,"",IF(G16&lt;=2,"Muy Baja",IF(G16&lt;=24,"Baja",IF(G16&lt;=500,"Media",IF(G16&lt;=5000,"Alta","Muy Alta")))))</f>
        <v/>
      </c>
      <c r="I16" s="462" t="str">
        <f>IF(H16="","",IF(H16="Muy Baja",0.2,IF(H16="Baja",0.4,IF(H16="Media",0.6,IF(H16="Alta",0.8,IF(H16="Muy Alta",1,))))))</f>
        <v/>
      </c>
      <c r="J16" s="461"/>
      <c r="K16" s="462">
        <f>IF(NOT(ISERROR(MATCH(J16,'[1]Tabla Impacto'!$B$221:$B$223,0))),'[1]Tabla Impacto'!$F$223&amp;"Por favor no seleccionar los criterios de impacto(Afectación Económica o presupuestal y Pérdida Reputacional)",J16)</f>
        <v>0</v>
      </c>
      <c r="L16" s="463" t="str">
        <f>IF(J16&lt;=0,"",IF(J16&lt;=10,"Leve",IF(J16&lt;=50,"Menor",IF(J16&lt;=100,"Moderado",IF(J16&lt;=500,"Mayor","Catastrófico")))))</f>
        <v/>
      </c>
      <c r="M16" s="462" t="str">
        <f>IF(L16="","",IF(L16="Leve",0.2,IF(L16="Menor",0.4,IF(L16="Moderado",0.6,IF(L16="Mayor",0.8,IF(L16="Catastrófico",1,))))))</f>
        <v/>
      </c>
      <c r="N16" s="464"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62">
        <v>1</v>
      </c>
      <c r="P16" s="63"/>
      <c r="Q16" s="62" t="str">
        <f t="shared" si="3"/>
        <v/>
      </c>
      <c r="R16" s="64"/>
      <c r="S16" s="64"/>
      <c r="T16" s="65" t="str">
        <f t="shared" ref="T16:T31" si="10">IF(AND(R16="Preventivo",S16="Automático"),"50%",IF(AND(R16="Preventivo",S16="Manual"),"40%",IF(AND(R16="Detectivo",S16="Automático"),"40%",IF(AND(R16="Detectivo",S16="Manual"),"30%",IF(AND(R16="Correctivo",S16="Automático"),"35%",IF(AND(R16="Correctivo",S16="Manual"),"25%",""))))))</f>
        <v/>
      </c>
      <c r="U16" s="64"/>
      <c r="V16" s="64"/>
      <c r="W16" s="64"/>
      <c r="X16" s="66" t="str">
        <f>IFERROR(IF(Q16="Probabilidad",(I16-(+I16*T16)),IF(Q16="Impacto",I16,"")),"")</f>
        <v/>
      </c>
      <c r="Y16" s="67" t="str">
        <f t="shared" ref="Y16:Y31" si="11">IFERROR(IF(X16="","",IF(X16&lt;=0.2,"Muy Baja",IF(X16&lt;=0.4,"Baja",IF(X16&lt;=0.6,"Media",IF(X16&lt;=0.8,"Alta","Muy Alta"))))),"")</f>
        <v/>
      </c>
      <c r="Z16" s="65" t="str">
        <f t="shared" ref="Z16:Z31" si="12">+X16</f>
        <v/>
      </c>
      <c r="AA16" s="67" t="str">
        <f t="shared" ref="AA16:AA31" si="13">IFERROR(IF(AB16="","",IF(AB16&lt;=0.2,"Leve",IF(AB16&lt;=0.4,"Menor",IF(AB16&lt;=0.6,"Moderado",IF(AB16&lt;=0.8,"Mayor","Catastrófico"))))),"")</f>
        <v/>
      </c>
      <c r="AB16" s="65" t="str">
        <f>IFERROR(IF(Q16="Impacto",(M16-(+M16*T16)),IF(Q16="Probabilidad",M16,"")),"")</f>
        <v/>
      </c>
      <c r="AC16" s="68" t="str">
        <f t="shared" ref="AC16:AC31" si="14">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64"/>
      <c r="AE16" s="69"/>
      <c r="AF16" s="69"/>
      <c r="AG16" s="364"/>
      <c r="AH16" s="70"/>
      <c r="AI16" s="70"/>
      <c r="AJ16" s="1"/>
      <c r="AK16" s="1"/>
      <c r="AL16" s="1"/>
      <c r="AM16" s="1"/>
      <c r="AN16" s="1"/>
      <c r="AO16" s="1"/>
      <c r="AP16" s="1"/>
      <c r="AQ16" s="1"/>
      <c r="AR16" s="1"/>
      <c r="AS16" s="1"/>
      <c r="AT16" s="1"/>
      <c r="AU16" s="1"/>
      <c r="AV16" s="1"/>
      <c r="AW16" s="1"/>
      <c r="AX16" s="1"/>
      <c r="AY16" s="1"/>
      <c r="AZ16" s="1"/>
      <c r="BA16" s="1"/>
      <c r="BB16" s="1"/>
      <c r="BC16" s="1"/>
    </row>
    <row r="17" spans="1:55" ht="69" customHeight="1" x14ac:dyDescent="0.2">
      <c r="A17" s="456"/>
      <c r="B17" s="456"/>
      <c r="C17" s="456"/>
      <c r="D17" s="456"/>
      <c r="E17" s="456"/>
      <c r="F17" s="456"/>
      <c r="G17" s="456"/>
      <c r="H17" s="456"/>
      <c r="I17" s="456"/>
      <c r="J17" s="456"/>
      <c r="K17" s="456"/>
      <c r="L17" s="456"/>
      <c r="M17" s="456"/>
      <c r="N17" s="456"/>
      <c r="O17" s="62">
        <v>2</v>
      </c>
      <c r="P17" s="63"/>
      <c r="Q17" s="62" t="str">
        <f t="shared" si="3"/>
        <v/>
      </c>
      <c r="R17" s="64"/>
      <c r="S17" s="64"/>
      <c r="T17" s="65" t="str">
        <f t="shared" si="10"/>
        <v/>
      </c>
      <c r="U17" s="64"/>
      <c r="V17" s="64"/>
      <c r="W17" s="64"/>
      <c r="X17" s="66" t="str">
        <f>IFERROR(IF(AND(Q16="Probabilidad",Q17="Probabilidad"),(Z16-(+Z16*T17)),IF(Q17="Probabilidad",(I16-(+I16*T17)),IF(Q17="Impacto",Z16,""))),"")</f>
        <v/>
      </c>
      <c r="Y17" s="67" t="str">
        <f t="shared" si="11"/>
        <v/>
      </c>
      <c r="Z17" s="65" t="str">
        <f t="shared" si="12"/>
        <v/>
      </c>
      <c r="AA17" s="67" t="str">
        <f t="shared" si="13"/>
        <v/>
      </c>
      <c r="AB17" s="65" t="str">
        <f>IFERROR(IF(AND(Q16="Impacto",Q17="Impacto"),(AB14-(+AB14*T17)),IF(Q17="Impacto",($M$16-(+$M$16*T17)),IF(Q17="Probabilidad",AB14,""))),"")</f>
        <v/>
      </c>
      <c r="AC17" s="68" t="str">
        <f t="shared" si="14"/>
        <v/>
      </c>
      <c r="AD17" s="64"/>
      <c r="AE17" s="69"/>
      <c r="AF17" s="69"/>
      <c r="AG17" s="62"/>
      <c r="AH17" s="70"/>
      <c r="AI17" s="70"/>
      <c r="AJ17" s="1"/>
      <c r="AK17" s="1"/>
      <c r="AL17" s="1"/>
      <c r="AM17" s="1"/>
      <c r="AN17" s="1"/>
      <c r="AO17" s="1"/>
      <c r="AP17" s="1"/>
      <c r="AQ17" s="1"/>
      <c r="AR17" s="1"/>
      <c r="AS17" s="1"/>
      <c r="AT17" s="1"/>
      <c r="AU17" s="1"/>
      <c r="AV17" s="1"/>
      <c r="AW17" s="1"/>
      <c r="AX17" s="1"/>
      <c r="AY17" s="1"/>
      <c r="AZ17" s="1"/>
      <c r="BA17" s="1"/>
      <c r="BB17" s="1"/>
      <c r="BC17" s="1"/>
    </row>
    <row r="18" spans="1:55" ht="69" customHeight="1" x14ac:dyDescent="0.2">
      <c r="A18" s="465">
        <v>4</v>
      </c>
      <c r="B18" s="461"/>
      <c r="C18" s="461"/>
      <c r="D18" s="461"/>
      <c r="E18" s="461"/>
      <c r="F18" s="461"/>
      <c r="G18" s="465"/>
      <c r="H18" s="463" t="str">
        <f>IF(G18&lt;=0,"",IF(G18&lt;=2,"Muy Baja",IF(G18&lt;=24,"Baja",IF(G18&lt;=500,"Media",IF(G18&lt;=5000,"Alta","Muy Alta")))))</f>
        <v/>
      </c>
      <c r="I18" s="462" t="str">
        <f>IF(H18="","",IF(H18="Muy Baja",0.2,IF(H18="Baja",0.4,IF(H18="Media",0.6,IF(H18="Alta",0.8,IF(H18="Muy Alta",1,))))))</f>
        <v/>
      </c>
      <c r="J18" s="461"/>
      <c r="K18" s="462">
        <f>IF(NOT(ISERROR(MATCH(J18,'[1]Tabla Impacto'!$B$221:$B$223,0))),'[1]Tabla Impacto'!$F$223&amp;"Por favor no seleccionar los criterios de impacto(Afectación Económica o presupuestal y Pérdida Reputacional)",J18)</f>
        <v>0</v>
      </c>
      <c r="L18" s="463" t="str">
        <f>IF(J18&lt;=0,"",IF(J18&lt;=10,"Leve",IF(J18&lt;=50,"Menor",IF(J18&lt;=100,"Moderado",IF(J18&lt;=500,"Mayor","Catastrófico")))))</f>
        <v/>
      </c>
      <c r="M18" s="462" t="str">
        <f>IF(L18="","",IF(L18="Leve",0.2,IF(L18="Menor",0.4,IF(L18="Moderado",0.6,IF(L18="Mayor",0.8,IF(L18="Catastrófico",1,))))))</f>
        <v/>
      </c>
      <c r="N18" s="464" t="str">
        <f>IF(OR(AND(H18="Muy Baja",L18="Leve"),AND(H18="Muy Baja",L18="Menor"),AND(H18="Baja",L18="Leve")),"Bajo",IF(OR(AND(H18="Muy baja",L18="Moderado"),AND(H18="Baja",L18="Menor"),AND(H18="Baja",L18="Moderado"),AND(H18="Media",L18="Leve"),AND(H18="Media",L18="Menor"),AND(H18="Media",L18="Moderado"),AND(H18="Alta",L18="Leve"),AND(H18="Alta",L18="Menor")),"Moderado",IF(OR(AND(H18="Muy Baja",L18="Mayor"),AND(H18="Baja",L18="Mayor"),AND(H18="Media",L18="Mayor"),AND(H18="Alta",L18="Moderado"),AND(H18="Alta",L18="Mayor"),AND(H18="Muy Alta",L18="Leve"),AND(H18="Muy Alta",L18="Menor"),AND(H18="Muy Alta",L18="Moderado"),AND(H18="Muy Alta",L18="Mayor")),"Alto",IF(OR(AND(H18="Muy Baja",L18="Catastrófico"),AND(H18="Baja",L18="Catastrófico"),AND(H18="Media",L18="Catastrófico"),AND(H18="Alta",L18="Catastrófico"),AND(H18="Muy Alta",L18="Catastrófico")),"Extremo",""))))</f>
        <v/>
      </c>
      <c r="O18" s="62">
        <v>1</v>
      </c>
      <c r="P18" s="63"/>
      <c r="Q18" s="62" t="str">
        <f t="shared" si="3"/>
        <v/>
      </c>
      <c r="R18" s="64"/>
      <c r="S18" s="64"/>
      <c r="T18" s="65" t="str">
        <f t="shared" si="10"/>
        <v/>
      </c>
      <c r="U18" s="64"/>
      <c r="V18" s="64"/>
      <c r="W18" s="64"/>
      <c r="X18" s="66" t="str">
        <f>IFERROR(IF(Q18="Probabilidad",(I18-(+I18*T18)),IF(Q18="Impacto",I18,"")),"")</f>
        <v/>
      </c>
      <c r="Y18" s="67" t="str">
        <f t="shared" si="11"/>
        <v/>
      </c>
      <c r="Z18" s="65" t="str">
        <f t="shared" si="12"/>
        <v/>
      </c>
      <c r="AA18" s="67" t="str">
        <f t="shared" si="13"/>
        <v/>
      </c>
      <c r="AB18" s="65" t="str">
        <f>IFERROR(IF(Q18="Impacto",(M18-(+M18*T18)),IF(Q18="Probabilidad",M18,"")),"")</f>
        <v/>
      </c>
      <c r="AC18" s="68" t="str">
        <f t="shared" si="14"/>
        <v/>
      </c>
      <c r="AD18" s="64"/>
      <c r="AE18" s="69"/>
      <c r="AF18" s="69"/>
      <c r="AG18" s="62"/>
      <c r="AH18" s="70"/>
      <c r="AI18" s="70"/>
      <c r="AJ18" s="1"/>
      <c r="AK18" s="1"/>
      <c r="AL18" s="1"/>
      <c r="AM18" s="1"/>
      <c r="AN18" s="1"/>
      <c r="AO18" s="1"/>
      <c r="AP18" s="1"/>
      <c r="AQ18" s="1"/>
      <c r="AR18" s="1"/>
      <c r="AS18" s="1"/>
      <c r="AT18" s="1"/>
      <c r="AU18" s="1"/>
      <c r="AV18" s="1"/>
      <c r="AW18" s="1"/>
      <c r="AX18" s="1"/>
      <c r="AY18" s="1"/>
      <c r="AZ18" s="1"/>
      <c r="BA18" s="1"/>
      <c r="BB18" s="1"/>
      <c r="BC18" s="1"/>
    </row>
    <row r="19" spans="1:55" ht="69" customHeight="1" x14ac:dyDescent="0.2">
      <c r="A19" s="456"/>
      <c r="B19" s="456"/>
      <c r="C19" s="456"/>
      <c r="D19" s="456"/>
      <c r="E19" s="456"/>
      <c r="F19" s="456"/>
      <c r="G19" s="456"/>
      <c r="H19" s="456"/>
      <c r="I19" s="456"/>
      <c r="J19" s="456"/>
      <c r="K19" s="456"/>
      <c r="L19" s="456"/>
      <c r="M19" s="456"/>
      <c r="N19" s="456"/>
      <c r="O19" s="62">
        <v>2</v>
      </c>
      <c r="P19" s="63"/>
      <c r="Q19" s="62" t="str">
        <f t="shared" si="3"/>
        <v/>
      </c>
      <c r="R19" s="64"/>
      <c r="S19" s="64"/>
      <c r="T19" s="65" t="str">
        <f t="shared" si="10"/>
        <v/>
      </c>
      <c r="U19" s="64"/>
      <c r="V19" s="64"/>
      <c r="W19" s="64"/>
      <c r="X19" s="66" t="str">
        <f>IFERROR(IF(AND(Q18="Probabilidad",Q19="Probabilidad"),(Z18-(+Z18*T19)),IF(Q19="Probabilidad",(I18-(+I18*T19)),IF(Q19="Impacto",Z18,""))),"")</f>
        <v/>
      </c>
      <c r="Y19" s="67" t="str">
        <f t="shared" si="11"/>
        <v/>
      </c>
      <c r="Z19" s="65" t="str">
        <f t="shared" si="12"/>
        <v/>
      </c>
      <c r="AA19" s="67" t="str">
        <f t="shared" si="13"/>
        <v/>
      </c>
      <c r="AB19" s="65" t="str">
        <f>IFERROR(IF(AND(Q18="Impacto",Q19="Impacto"),(AB16-(+AB16*T19)),IF(Q19="Impacto",($M$18-(+$M$18*T19)),IF(Q19="Probabilidad",AB16,""))),"")</f>
        <v/>
      </c>
      <c r="AC19" s="68" t="str">
        <f t="shared" si="14"/>
        <v/>
      </c>
      <c r="AD19" s="64"/>
      <c r="AE19" s="69"/>
      <c r="AF19" s="69"/>
      <c r="AG19" s="62"/>
      <c r="AH19" s="70"/>
      <c r="AI19" s="70"/>
      <c r="AJ19" s="1"/>
      <c r="AK19" s="1"/>
      <c r="AL19" s="1"/>
      <c r="AM19" s="1"/>
      <c r="AN19" s="1"/>
      <c r="AO19" s="1"/>
      <c r="AP19" s="1"/>
      <c r="AQ19" s="1"/>
      <c r="AR19" s="1"/>
      <c r="AS19" s="1"/>
      <c r="AT19" s="1"/>
      <c r="AU19" s="1"/>
      <c r="AV19" s="1"/>
      <c r="AW19" s="1"/>
      <c r="AX19" s="1"/>
      <c r="AY19" s="1"/>
      <c r="AZ19" s="1"/>
      <c r="BA19" s="1"/>
      <c r="BB19" s="1"/>
      <c r="BC19" s="1"/>
    </row>
    <row r="20" spans="1:55" ht="69" customHeight="1" x14ac:dyDescent="0.2">
      <c r="A20" s="465">
        <v>5</v>
      </c>
      <c r="B20" s="461"/>
      <c r="C20" s="461"/>
      <c r="D20" s="461"/>
      <c r="E20" s="461"/>
      <c r="F20" s="461"/>
      <c r="G20" s="465"/>
      <c r="H20" s="463" t="str">
        <f>IF(G20&lt;=0,"",IF(G20&lt;=2,"Muy Baja",IF(G20&lt;=24,"Baja",IF(G20&lt;=500,"Media",IF(G20&lt;=5000,"Alta","Muy Alta")))))</f>
        <v/>
      </c>
      <c r="I20" s="462" t="str">
        <f>IF(H20="","",IF(H20="Muy Baja",0.2,IF(H20="Baja",0.4,IF(H20="Media",0.6,IF(H20="Alta",0.8,IF(H20="Muy Alta",1,))))))</f>
        <v/>
      </c>
      <c r="J20" s="461"/>
      <c r="K20" s="462">
        <f>IF(NOT(ISERROR(MATCH(J20,'[1]Tabla Impacto'!$B$221:$B$223,0))),'[1]Tabla Impacto'!$F$223&amp;"Por favor no seleccionar los criterios de impacto(Afectación Económica o presupuestal y Pérdida Reputacional)",J20)</f>
        <v>0</v>
      </c>
      <c r="L20" s="463" t="str">
        <f>IF(J20&lt;=0,"",IF(J20&lt;=10,"Leve",IF(J20&lt;=50,"Menor",IF(J20&lt;=100,"Moderado",IF(J20&lt;=500,"Mayor","Catastrófico")))))</f>
        <v/>
      </c>
      <c r="M20" s="462" t="str">
        <f>IF(L20="","",IF(L20="Leve",0.2,IF(L20="Menor",0.4,IF(L20="Moderado",0.6,IF(L20="Mayor",0.8,IF(L20="Catastrófico",1,))))))</f>
        <v/>
      </c>
      <c r="N20" s="464" t="str">
        <f>IF(OR(AND(H20="Muy Baja",L20="Leve"),AND(H20="Muy Baja",L20="Menor"),AND(H20="Baja",L20="Leve")),"Bajo",IF(OR(AND(H20="Muy baja",L20="Moderado"),AND(H20="Baja",L20="Menor"),AND(H20="Baja",L20="Moderado"),AND(H20="Media",L20="Leve"),AND(H20="Media",L20="Menor"),AND(H20="Media",L20="Moderado"),AND(H20="Alta",L20="Leve"),AND(H20="Alta",L20="Menor")),"Moderado",IF(OR(AND(H20="Muy Baja",L20="Mayor"),AND(H20="Baja",L20="Mayor"),AND(H20="Media",L20="Mayor"),AND(H20="Alta",L20="Moderado"),AND(H20="Alta",L20="Mayor"),AND(H20="Muy Alta",L20="Leve"),AND(H20="Muy Alta",L20="Menor"),AND(H20="Muy Alta",L20="Moderado"),AND(H20="Muy Alta",L20="Mayor")),"Alto",IF(OR(AND(H20="Muy Baja",L20="Catastrófico"),AND(H20="Baja",L20="Catastrófico"),AND(H20="Media",L20="Catastrófico"),AND(H20="Alta",L20="Catastrófico"),AND(H20="Muy Alta",L20="Catastrófico")),"Extremo",""))))</f>
        <v/>
      </c>
      <c r="O20" s="62">
        <v>1</v>
      </c>
      <c r="P20" s="63"/>
      <c r="Q20" s="62" t="str">
        <f t="shared" si="3"/>
        <v/>
      </c>
      <c r="R20" s="64"/>
      <c r="S20" s="64"/>
      <c r="T20" s="65" t="str">
        <f t="shared" si="10"/>
        <v/>
      </c>
      <c r="U20" s="64"/>
      <c r="V20" s="64"/>
      <c r="W20" s="64"/>
      <c r="X20" s="66" t="str">
        <f>IFERROR(IF(Q20="Probabilidad",(I20-(+I20*T20)),IF(Q20="Impacto",I20,"")),"")</f>
        <v/>
      </c>
      <c r="Y20" s="67" t="str">
        <f t="shared" si="11"/>
        <v/>
      </c>
      <c r="Z20" s="65" t="str">
        <f t="shared" si="12"/>
        <v/>
      </c>
      <c r="AA20" s="67" t="str">
        <f t="shared" si="13"/>
        <v/>
      </c>
      <c r="AB20" s="65" t="str">
        <f>IFERROR(IF(Q20="Impacto",(M20-(+M20*T20)),IF(Q20="Probabilidad",M20,"")),"")</f>
        <v/>
      </c>
      <c r="AC20" s="68" t="str">
        <f t="shared" si="14"/>
        <v/>
      </c>
      <c r="AD20" s="64"/>
      <c r="AE20" s="69"/>
      <c r="AF20" s="69"/>
      <c r="AG20" s="62"/>
      <c r="AH20" s="70"/>
      <c r="AI20" s="70"/>
      <c r="AJ20" s="1"/>
      <c r="AK20" s="1"/>
      <c r="AL20" s="1"/>
      <c r="AM20" s="1"/>
      <c r="AN20" s="1"/>
      <c r="AO20" s="1"/>
      <c r="AP20" s="1"/>
      <c r="AQ20" s="1"/>
      <c r="AR20" s="1"/>
      <c r="AS20" s="1"/>
      <c r="AT20" s="1"/>
      <c r="AU20" s="1"/>
      <c r="AV20" s="1"/>
      <c r="AW20" s="1"/>
      <c r="AX20" s="1"/>
      <c r="AY20" s="1"/>
      <c r="AZ20" s="1"/>
      <c r="BA20" s="1"/>
      <c r="BB20" s="1"/>
      <c r="BC20" s="1"/>
    </row>
    <row r="21" spans="1:55" ht="69" customHeight="1" x14ac:dyDescent="0.2">
      <c r="A21" s="456"/>
      <c r="B21" s="456"/>
      <c r="C21" s="456"/>
      <c r="D21" s="456"/>
      <c r="E21" s="456"/>
      <c r="F21" s="456"/>
      <c r="G21" s="456"/>
      <c r="H21" s="456"/>
      <c r="I21" s="456"/>
      <c r="J21" s="456"/>
      <c r="K21" s="456"/>
      <c r="L21" s="456"/>
      <c r="M21" s="456"/>
      <c r="N21" s="456"/>
      <c r="O21" s="62">
        <v>2</v>
      </c>
      <c r="P21" s="63"/>
      <c r="Q21" s="62" t="str">
        <f t="shared" si="3"/>
        <v/>
      </c>
      <c r="R21" s="64"/>
      <c r="S21" s="64"/>
      <c r="T21" s="65" t="str">
        <f t="shared" si="10"/>
        <v/>
      </c>
      <c r="U21" s="64"/>
      <c r="V21" s="64"/>
      <c r="W21" s="64"/>
      <c r="X21" s="66" t="str">
        <f>IFERROR(IF(AND(Q20="Probabilidad",Q21="Probabilidad"),(Z20-(+Z20*T21)),IF(Q21="Probabilidad",(I20-(+I20*T21)),IF(Q21="Impacto",Z20,""))),"")</f>
        <v/>
      </c>
      <c r="Y21" s="67" t="str">
        <f t="shared" si="11"/>
        <v/>
      </c>
      <c r="Z21" s="65" t="str">
        <f t="shared" si="12"/>
        <v/>
      </c>
      <c r="AA21" s="67" t="str">
        <f t="shared" si="13"/>
        <v/>
      </c>
      <c r="AB21" s="65" t="str">
        <f>IFERROR(IF(AND(Q20="Impacto",Q21="Impacto"),(AB18-(+AB18*T21)),IF(Q21="Impacto",($M$20-(+$M$20*T21)),IF(Q21="Probabilidad",AB18,""))),"")</f>
        <v/>
      </c>
      <c r="AC21" s="68" t="str">
        <f t="shared" si="14"/>
        <v/>
      </c>
      <c r="AD21" s="64"/>
      <c r="AE21" s="69"/>
      <c r="AF21" s="69"/>
      <c r="AG21" s="62"/>
      <c r="AH21" s="70"/>
      <c r="AI21" s="70"/>
      <c r="AJ21" s="1"/>
      <c r="AK21" s="1"/>
      <c r="AL21" s="1"/>
      <c r="AM21" s="1"/>
      <c r="AN21" s="1"/>
      <c r="AO21" s="1"/>
      <c r="AP21" s="1"/>
      <c r="AQ21" s="1"/>
      <c r="AR21" s="1"/>
      <c r="AS21" s="1"/>
      <c r="AT21" s="1"/>
      <c r="AU21" s="1"/>
      <c r="AV21" s="1"/>
      <c r="AW21" s="1"/>
      <c r="AX21" s="1"/>
      <c r="AY21" s="1"/>
      <c r="AZ21" s="1"/>
      <c r="BA21" s="1"/>
      <c r="BB21" s="1"/>
      <c r="BC21" s="1"/>
    </row>
    <row r="22" spans="1:55" ht="69" customHeight="1" x14ac:dyDescent="0.2">
      <c r="A22" s="465">
        <v>6</v>
      </c>
      <c r="B22" s="461"/>
      <c r="C22" s="461"/>
      <c r="D22" s="461"/>
      <c r="E22" s="461"/>
      <c r="F22" s="461"/>
      <c r="G22" s="465"/>
      <c r="H22" s="463" t="str">
        <f>IF(G22&lt;=0,"",IF(G22&lt;=2,"Muy Baja",IF(G22&lt;=24,"Baja",IF(G22&lt;=500,"Media",IF(G22&lt;=5000,"Alta","Muy Alta")))))</f>
        <v/>
      </c>
      <c r="I22" s="462" t="str">
        <f>IF(H22="","",IF(H22="Muy Baja",0.2,IF(H22="Baja",0.4,IF(H22="Media",0.6,IF(H22="Alta",0.8,IF(H22="Muy Alta",1,))))))</f>
        <v/>
      </c>
      <c r="J22" s="461"/>
      <c r="K22" s="462">
        <f>IF(NOT(ISERROR(MATCH(J22,'[1]Tabla Impacto'!$B$221:$B$223,0))),'[1]Tabla Impacto'!$F$223&amp;"Por favor no seleccionar los criterios de impacto(Afectación Económica o presupuestal y Pérdida Reputacional)",J22)</f>
        <v>0</v>
      </c>
      <c r="L22" s="463" t="str">
        <f>IF(J22&lt;=0,"",IF(J22&lt;=10,"Leve",IF(J22&lt;=50,"Menor",IF(J22&lt;=100,"Moderado",IF(J22&lt;=500,"Mayor","Catastrófico")))))</f>
        <v/>
      </c>
      <c r="M22" s="462" t="str">
        <f>IF(L22="","",IF(L22="Leve",0.2,IF(L22="Menor",0.4,IF(L22="Moderado",0.6,IF(L22="Mayor",0.8,IF(L22="Catastrófico",1,))))))</f>
        <v/>
      </c>
      <c r="N22" s="46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62">
        <v>1</v>
      </c>
      <c r="P22" s="63"/>
      <c r="Q22" s="62" t="str">
        <f t="shared" si="3"/>
        <v/>
      </c>
      <c r="R22" s="64"/>
      <c r="S22" s="64"/>
      <c r="T22" s="65" t="str">
        <f t="shared" si="10"/>
        <v/>
      </c>
      <c r="U22" s="64"/>
      <c r="V22" s="64"/>
      <c r="W22" s="64"/>
      <c r="X22" s="66" t="str">
        <f>IFERROR(IF(Q22="Probabilidad",(I22-(+I22*T22)),IF(Q22="Impacto",I22,"")),"")</f>
        <v/>
      </c>
      <c r="Y22" s="67" t="str">
        <f t="shared" si="11"/>
        <v/>
      </c>
      <c r="Z22" s="65" t="str">
        <f t="shared" si="12"/>
        <v/>
      </c>
      <c r="AA22" s="67" t="str">
        <f t="shared" si="13"/>
        <v/>
      </c>
      <c r="AB22" s="65" t="str">
        <f>IFERROR(IF(Q22="Impacto",(M22-(+M22*T22)),IF(Q22="Probabilidad",M22,"")),"")</f>
        <v/>
      </c>
      <c r="AC22" s="68" t="str">
        <f t="shared" si="14"/>
        <v/>
      </c>
      <c r="AD22" s="64"/>
      <c r="AE22" s="69"/>
      <c r="AF22" s="69"/>
      <c r="AG22" s="62"/>
      <c r="AH22" s="70"/>
      <c r="AI22" s="70"/>
      <c r="AJ22" s="1"/>
      <c r="AK22" s="1"/>
      <c r="AL22" s="1"/>
      <c r="AM22" s="1"/>
      <c r="AN22" s="1"/>
      <c r="AO22" s="1"/>
      <c r="AP22" s="1"/>
      <c r="AQ22" s="1"/>
      <c r="AR22" s="1"/>
      <c r="AS22" s="1"/>
      <c r="AT22" s="1"/>
      <c r="AU22" s="1"/>
      <c r="AV22" s="1"/>
      <c r="AW22" s="1"/>
      <c r="AX22" s="1"/>
      <c r="AY22" s="1"/>
      <c r="AZ22" s="1"/>
      <c r="BA22" s="1"/>
      <c r="BB22" s="1"/>
      <c r="BC22" s="1"/>
    </row>
    <row r="23" spans="1:55" ht="69" customHeight="1" x14ac:dyDescent="0.2">
      <c r="A23" s="456"/>
      <c r="B23" s="456"/>
      <c r="C23" s="456"/>
      <c r="D23" s="456"/>
      <c r="E23" s="456"/>
      <c r="F23" s="456"/>
      <c r="G23" s="456"/>
      <c r="H23" s="456"/>
      <c r="I23" s="456"/>
      <c r="J23" s="456"/>
      <c r="K23" s="456"/>
      <c r="L23" s="456"/>
      <c r="M23" s="456"/>
      <c r="N23" s="456"/>
      <c r="O23" s="62">
        <v>2</v>
      </c>
      <c r="P23" s="63"/>
      <c r="Q23" s="62" t="str">
        <f t="shared" si="3"/>
        <v/>
      </c>
      <c r="R23" s="64"/>
      <c r="S23" s="64"/>
      <c r="T23" s="65" t="str">
        <f t="shared" si="10"/>
        <v/>
      </c>
      <c r="U23" s="64"/>
      <c r="V23" s="64"/>
      <c r="W23" s="64"/>
      <c r="X23" s="66" t="str">
        <f>IFERROR(IF(AND(Q22="Probabilidad",Q23="Probabilidad"),(Z22-(+Z22*T23)),IF(Q23="Probabilidad",(I22-(+I22*T23)),IF(Q23="Impacto",Z22,""))),"")</f>
        <v/>
      </c>
      <c r="Y23" s="67" t="str">
        <f t="shared" si="11"/>
        <v/>
      </c>
      <c r="Z23" s="65" t="str">
        <f t="shared" si="12"/>
        <v/>
      </c>
      <c r="AA23" s="67" t="str">
        <f t="shared" si="13"/>
        <v/>
      </c>
      <c r="AB23" s="65" t="str">
        <f>IFERROR(IF(AND(Q22="Impacto",Q23="Impacto"),(AB20-(+AB20*T23)),IF(Q23="Impacto",($M$22-(+$M$22*T23)),IF(Q23="Probabilidad",AB20,""))),"")</f>
        <v/>
      </c>
      <c r="AC23" s="68" t="str">
        <f t="shared" si="14"/>
        <v/>
      </c>
      <c r="AD23" s="64"/>
      <c r="AE23" s="69"/>
      <c r="AF23" s="69"/>
      <c r="AG23" s="62"/>
      <c r="AH23" s="70"/>
      <c r="AI23" s="70"/>
      <c r="AJ23" s="1"/>
      <c r="AK23" s="1"/>
      <c r="AL23" s="1"/>
      <c r="AM23" s="1"/>
      <c r="AN23" s="1"/>
      <c r="AO23" s="1"/>
      <c r="AP23" s="1"/>
      <c r="AQ23" s="1"/>
      <c r="AR23" s="1"/>
      <c r="AS23" s="1"/>
      <c r="AT23" s="1"/>
      <c r="AU23" s="1"/>
      <c r="AV23" s="1"/>
      <c r="AW23" s="1"/>
      <c r="AX23" s="1"/>
      <c r="AY23" s="1"/>
      <c r="AZ23" s="1"/>
      <c r="BA23" s="1"/>
      <c r="BB23" s="1"/>
      <c r="BC23" s="1"/>
    </row>
    <row r="24" spans="1:55" ht="69" customHeight="1" x14ac:dyDescent="0.2">
      <c r="A24" s="465">
        <v>7</v>
      </c>
      <c r="B24" s="461"/>
      <c r="C24" s="461"/>
      <c r="D24" s="461"/>
      <c r="E24" s="461"/>
      <c r="F24" s="461"/>
      <c r="G24" s="465"/>
      <c r="H24" s="463" t="str">
        <f>IF(G24&lt;=0,"",IF(G24&lt;=2,"Muy Baja",IF(G24&lt;=24,"Baja",IF(G24&lt;=500,"Media",IF(G24&lt;=5000,"Alta","Muy Alta")))))</f>
        <v/>
      </c>
      <c r="I24" s="462" t="str">
        <f>IF(H24="","",IF(H24="Muy Baja",0.2,IF(H24="Baja",0.4,IF(H24="Media",0.6,IF(H24="Alta",0.8,IF(H24="Muy Alta",1,))))))</f>
        <v/>
      </c>
      <c r="J24" s="461"/>
      <c r="K24" s="462">
        <f>IF(NOT(ISERROR(MATCH(J24,'[1]Tabla Impacto'!$B$221:$B$223,0))),'[1]Tabla Impacto'!$F$223&amp;"Por favor no seleccionar los criterios de impacto(Afectación Económica o presupuestal y Pérdida Reputacional)",J24)</f>
        <v>0</v>
      </c>
      <c r="L24" s="463" t="str">
        <f>IF(J24&lt;=0,"",IF(J24&lt;=10,"Leve",IF(J24&lt;=50,"Menor",IF(J24&lt;=100,"Moderado",IF(J24&lt;=500,"Mayor","Catastrófico")))))</f>
        <v/>
      </c>
      <c r="M24" s="462" t="str">
        <f>IF(L24="","",IF(L24="Leve",0.2,IF(L24="Menor",0.4,IF(L24="Moderado",0.6,IF(L24="Mayor",0.8,IF(L24="Catastrófico",1,))))))</f>
        <v/>
      </c>
      <c r="N24" s="464" t="str">
        <f>IF(OR(AND(H24="Muy Baja",L24="Leve"),AND(H24="Muy Baja",L24="Menor"),AND(H24="Baja",L24="Leve")),"Bajo",IF(OR(AND(H24="Muy baja",L24="Moderado"),AND(H24="Baja",L24="Menor"),AND(H24="Baja",L24="Moderado"),AND(H24="Media",L24="Leve"),AND(H24="Media",L24="Menor"),AND(H24="Media",L24="Moderado"),AND(H24="Alta",L24="Leve"),AND(H24="Alta",L24="Menor")),"Moderado",IF(OR(AND(H24="Muy Baja",L24="Mayor"),AND(H24="Baja",L24="Mayor"),AND(H24="Media",L24="Mayor"),AND(H24="Alta",L24="Moderado"),AND(H24="Alta",L24="Mayor"),AND(H24="Muy Alta",L24="Leve"),AND(H24="Muy Alta",L24="Menor"),AND(H24="Muy Alta",L24="Moderado"),AND(H24="Muy Alta",L24="Mayor")),"Alto",IF(OR(AND(H24="Muy Baja",L24="Catastrófico"),AND(H24="Baja",L24="Catastrófico"),AND(H24="Media",L24="Catastrófico"),AND(H24="Alta",L24="Catastrófico"),AND(H24="Muy Alta",L24="Catastrófico")),"Extremo",""))))</f>
        <v/>
      </c>
      <c r="O24" s="62">
        <v>1</v>
      </c>
      <c r="P24" s="63"/>
      <c r="Q24" s="62" t="str">
        <f t="shared" si="3"/>
        <v/>
      </c>
      <c r="R24" s="64"/>
      <c r="S24" s="64"/>
      <c r="T24" s="65" t="str">
        <f t="shared" si="10"/>
        <v/>
      </c>
      <c r="U24" s="64"/>
      <c r="V24" s="64"/>
      <c r="W24" s="64"/>
      <c r="X24" s="66" t="str">
        <f>IFERROR(IF(Q24="Probabilidad",(I24-(+I24*T24)),IF(Q24="Impacto",I24,"")),"")</f>
        <v/>
      </c>
      <c r="Y24" s="67" t="str">
        <f t="shared" si="11"/>
        <v/>
      </c>
      <c r="Z24" s="65" t="str">
        <f t="shared" si="12"/>
        <v/>
      </c>
      <c r="AA24" s="67" t="str">
        <f t="shared" si="13"/>
        <v/>
      </c>
      <c r="AB24" s="65" t="str">
        <f>IFERROR(IF(Q24="Impacto",(M24-(+M24*T24)),IF(Q24="Probabilidad",M24,"")),"")</f>
        <v/>
      </c>
      <c r="AC24" s="68" t="str">
        <f t="shared" si="14"/>
        <v/>
      </c>
      <c r="AD24" s="64"/>
      <c r="AE24" s="69"/>
      <c r="AF24" s="69"/>
      <c r="AG24" s="62"/>
      <c r="AH24" s="70"/>
      <c r="AI24" s="70"/>
      <c r="AJ24" s="1"/>
      <c r="AK24" s="1"/>
      <c r="AL24" s="1"/>
      <c r="AM24" s="1"/>
      <c r="AN24" s="1"/>
      <c r="AO24" s="1"/>
      <c r="AP24" s="1"/>
      <c r="AQ24" s="1"/>
      <c r="AR24" s="1"/>
      <c r="AS24" s="1"/>
      <c r="AT24" s="1"/>
      <c r="AU24" s="1"/>
      <c r="AV24" s="1"/>
      <c r="AW24" s="1"/>
      <c r="AX24" s="1"/>
      <c r="AY24" s="1"/>
      <c r="AZ24" s="1"/>
      <c r="BA24" s="1"/>
      <c r="BB24" s="1"/>
      <c r="BC24" s="1"/>
    </row>
    <row r="25" spans="1:55" ht="69" customHeight="1" x14ac:dyDescent="0.2">
      <c r="A25" s="456"/>
      <c r="B25" s="456"/>
      <c r="C25" s="456"/>
      <c r="D25" s="456"/>
      <c r="E25" s="456"/>
      <c r="F25" s="456"/>
      <c r="G25" s="456"/>
      <c r="H25" s="456"/>
      <c r="I25" s="456"/>
      <c r="J25" s="456"/>
      <c r="K25" s="456"/>
      <c r="L25" s="456"/>
      <c r="M25" s="456"/>
      <c r="N25" s="456"/>
      <c r="O25" s="62">
        <v>2</v>
      </c>
      <c r="P25" s="63"/>
      <c r="Q25" s="62" t="str">
        <f t="shared" si="3"/>
        <v/>
      </c>
      <c r="R25" s="64"/>
      <c r="S25" s="64"/>
      <c r="T25" s="65" t="str">
        <f t="shared" si="10"/>
        <v/>
      </c>
      <c r="U25" s="64"/>
      <c r="V25" s="64"/>
      <c r="W25" s="64"/>
      <c r="X25" s="66" t="str">
        <f>IFERROR(IF(AND(Q24="Probabilidad",Q25="Probabilidad"),(Z24-(+Z24*T25)),IF(Q25="Probabilidad",(I24-(+I24*T25)),IF(Q25="Impacto",Z24,""))),"")</f>
        <v/>
      </c>
      <c r="Y25" s="67" t="str">
        <f t="shared" si="11"/>
        <v/>
      </c>
      <c r="Z25" s="65" t="str">
        <f t="shared" si="12"/>
        <v/>
      </c>
      <c r="AA25" s="67" t="str">
        <f t="shared" si="13"/>
        <v/>
      </c>
      <c r="AB25" s="65" t="str">
        <f>IFERROR(IF(AND(Q24="Impacto",Q25="Impacto"),(AB22-(+AB22*T25)),IF(Q25="Impacto",($M$24-(+$M$24*T25)),IF(Q25="Probabilidad",AB22,""))),"")</f>
        <v/>
      </c>
      <c r="AC25" s="68" t="str">
        <f t="shared" si="14"/>
        <v/>
      </c>
      <c r="AD25" s="64"/>
      <c r="AE25" s="69"/>
      <c r="AF25" s="69"/>
      <c r="AG25" s="62"/>
      <c r="AH25" s="70"/>
      <c r="AI25" s="70"/>
      <c r="AJ25" s="1"/>
      <c r="AK25" s="1"/>
      <c r="AL25" s="1"/>
      <c r="AM25" s="1"/>
      <c r="AN25" s="1"/>
      <c r="AO25" s="1"/>
      <c r="AP25" s="1"/>
      <c r="AQ25" s="1"/>
      <c r="AR25" s="1"/>
      <c r="AS25" s="1"/>
      <c r="AT25" s="1"/>
      <c r="AU25" s="1"/>
      <c r="AV25" s="1"/>
      <c r="AW25" s="1"/>
      <c r="AX25" s="1"/>
      <c r="AY25" s="1"/>
      <c r="AZ25" s="1"/>
      <c r="BA25" s="1"/>
      <c r="BB25" s="1"/>
      <c r="BC25" s="1"/>
    </row>
    <row r="26" spans="1:55" ht="69" customHeight="1" x14ac:dyDescent="0.2">
      <c r="A26" s="465">
        <v>8</v>
      </c>
      <c r="B26" s="461"/>
      <c r="C26" s="461"/>
      <c r="D26" s="461"/>
      <c r="E26" s="461"/>
      <c r="F26" s="461"/>
      <c r="G26" s="465"/>
      <c r="H26" s="463" t="str">
        <f>IF(G26&lt;=0,"",IF(G26&lt;=2,"Muy Baja",IF(G26&lt;=24,"Baja",IF(G26&lt;=500,"Media",IF(G26&lt;=5000,"Alta","Muy Alta")))))</f>
        <v/>
      </c>
      <c r="I26" s="462" t="str">
        <f>IF(H26="","",IF(H26="Muy Baja",0.2,IF(H26="Baja",0.4,IF(H26="Media",0.6,IF(H26="Alta",0.8,IF(H26="Muy Alta",1,))))))</f>
        <v/>
      </c>
      <c r="J26" s="461"/>
      <c r="K26" s="462">
        <f>IF(NOT(ISERROR(MATCH(J26,'[1]Tabla Impacto'!$B$221:$B$223,0))),'[1]Tabla Impacto'!$F$223&amp;"Por favor no seleccionar los criterios de impacto(Afectación Económica o presupuestal y Pérdida Reputacional)",J26)</f>
        <v>0</v>
      </c>
      <c r="L26" s="463" t="str">
        <f>IF(J26&lt;=0,"",IF(J26&lt;=10,"Leve",IF(J26&lt;=50,"Menor",IF(J26&lt;=100,"Moderado",IF(J26&lt;=500,"Mayor","Catastrófico")))))</f>
        <v/>
      </c>
      <c r="M26" s="462" t="str">
        <f>IF(L26="","",IF(L26="Leve",0.2,IF(L26="Menor",0.4,IF(L26="Moderado",0.6,IF(L26="Mayor",0.8,IF(L26="Catastrófico",1,))))))</f>
        <v/>
      </c>
      <c r="N26" s="464" t="str">
        <f>IF(OR(AND(H26="Muy Baja",L26="Leve"),AND(H26="Muy Baja",L26="Menor"),AND(H26="Baja",L26="Leve")),"Bajo",IF(OR(AND(H26="Muy baja",L26="Moderado"),AND(H26="Baja",L26="Menor"),AND(H26="Baja",L26="Moderado"),AND(H26="Media",L26="Leve"),AND(H26="Media",L26="Menor"),AND(H26="Media",L26="Moderado"),AND(H26="Alta",L26="Leve"),AND(H26="Alta",L26="Menor")),"Moderado",IF(OR(AND(H26="Muy Baja",L26="Mayor"),AND(H26="Baja",L26="Mayor"),AND(H26="Media",L26="Mayor"),AND(H26="Alta",L26="Moderado"),AND(H26="Alta",L26="Mayor"),AND(H26="Muy Alta",L26="Leve"),AND(H26="Muy Alta",L26="Menor"),AND(H26="Muy Alta",L26="Moderado"),AND(H26="Muy Alta",L26="Mayor")),"Alto",IF(OR(AND(H26="Muy Baja",L26="Catastrófico"),AND(H26="Baja",L26="Catastrófico"),AND(H26="Media",L26="Catastrófico"),AND(H26="Alta",L26="Catastrófico"),AND(H26="Muy Alta",L26="Catastrófico")),"Extremo",""))))</f>
        <v/>
      </c>
      <c r="O26" s="62">
        <v>1</v>
      </c>
      <c r="P26" s="63"/>
      <c r="Q26" s="62" t="str">
        <f t="shared" si="3"/>
        <v/>
      </c>
      <c r="R26" s="64"/>
      <c r="S26" s="64"/>
      <c r="T26" s="65" t="str">
        <f t="shared" si="10"/>
        <v/>
      </c>
      <c r="U26" s="64"/>
      <c r="V26" s="64"/>
      <c r="W26" s="64"/>
      <c r="X26" s="66" t="str">
        <f>IFERROR(IF(Q26="Probabilidad",(I26-(+I26*T26)),IF(Q26="Impacto",I26,"")),"")</f>
        <v/>
      </c>
      <c r="Y26" s="67" t="str">
        <f t="shared" si="11"/>
        <v/>
      </c>
      <c r="Z26" s="65" t="str">
        <f t="shared" si="12"/>
        <v/>
      </c>
      <c r="AA26" s="67" t="str">
        <f t="shared" si="13"/>
        <v/>
      </c>
      <c r="AB26" s="65" t="str">
        <f>IFERROR(IF(Q26="Impacto",(M26-(+M26*T26)),IF(Q26="Probabilidad",M26,"")),"")</f>
        <v/>
      </c>
      <c r="AC26" s="68" t="str">
        <f t="shared" si="14"/>
        <v/>
      </c>
      <c r="AD26" s="64"/>
      <c r="AE26" s="69"/>
      <c r="AF26" s="69"/>
      <c r="AG26" s="62"/>
      <c r="AH26" s="70"/>
      <c r="AI26" s="70"/>
      <c r="AJ26" s="1"/>
      <c r="AK26" s="1"/>
      <c r="AL26" s="1"/>
      <c r="AM26" s="1"/>
      <c r="AN26" s="1"/>
      <c r="AO26" s="1"/>
      <c r="AP26" s="1"/>
      <c r="AQ26" s="1"/>
      <c r="AR26" s="1"/>
      <c r="AS26" s="1"/>
      <c r="AT26" s="1"/>
      <c r="AU26" s="1"/>
      <c r="AV26" s="1"/>
      <c r="AW26" s="1"/>
      <c r="AX26" s="1"/>
      <c r="AY26" s="1"/>
      <c r="AZ26" s="1"/>
      <c r="BA26" s="1"/>
      <c r="BB26" s="1"/>
      <c r="BC26" s="1"/>
    </row>
    <row r="27" spans="1:55" ht="69" customHeight="1" x14ac:dyDescent="0.2">
      <c r="A27" s="456"/>
      <c r="B27" s="456"/>
      <c r="C27" s="456"/>
      <c r="D27" s="456"/>
      <c r="E27" s="456"/>
      <c r="F27" s="456"/>
      <c r="G27" s="456"/>
      <c r="H27" s="456"/>
      <c r="I27" s="456"/>
      <c r="J27" s="456"/>
      <c r="K27" s="456"/>
      <c r="L27" s="456"/>
      <c r="M27" s="456"/>
      <c r="N27" s="456"/>
      <c r="O27" s="62">
        <v>2</v>
      </c>
      <c r="P27" s="63"/>
      <c r="Q27" s="62" t="str">
        <f t="shared" si="3"/>
        <v/>
      </c>
      <c r="R27" s="64"/>
      <c r="S27" s="64"/>
      <c r="T27" s="65" t="str">
        <f t="shared" si="10"/>
        <v/>
      </c>
      <c r="U27" s="64"/>
      <c r="V27" s="64"/>
      <c r="W27" s="64"/>
      <c r="X27" s="66" t="str">
        <f>IFERROR(IF(AND(Q26="Probabilidad",Q27="Probabilidad"),(Z26-(+Z26*T27)),IF(Q27="Probabilidad",(I26-(+I26*T27)),IF(Q27="Impacto",Z26,""))),"")</f>
        <v/>
      </c>
      <c r="Y27" s="67" t="str">
        <f t="shared" si="11"/>
        <v/>
      </c>
      <c r="Z27" s="65" t="str">
        <f t="shared" si="12"/>
        <v/>
      </c>
      <c r="AA27" s="67" t="str">
        <f t="shared" si="13"/>
        <v/>
      </c>
      <c r="AB27" s="65" t="str">
        <f>IFERROR(IF(AND(Q26="Impacto",Q27="Impacto"),(AB24-(+AB24*T27)),IF(Q27="Impacto",($M$26-(+$M$26*T27)),IF(Q27="Probabilidad",AB24,""))),"")</f>
        <v/>
      </c>
      <c r="AC27" s="68" t="str">
        <f t="shared" si="14"/>
        <v/>
      </c>
      <c r="AD27" s="64"/>
      <c r="AE27" s="69"/>
      <c r="AF27" s="69"/>
      <c r="AG27" s="62"/>
      <c r="AH27" s="70"/>
      <c r="AI27" s="70"/>
      <c r="AJ27" s="1"/>
      <c r="AK27" s="1"/>
      <c r="AL27" s="1"/>
      <c r="AM27" s="1"/>
      <c r="AN27" s="1"/>
      <c r="AO27" s="1"/>
      <c r="AP27" s="1"/>
      <c r="AQ27" s="1"/>
      <c r="AR27" s="1"/>
      <c r="AS27" s="1"/>
      <c r="AT27" s="1"/>
      <c r="AU27" s="1"/>
      <c r="AV27" s="1"/>
      <c r="AW27" s="1"/>
      <c r="AX27" s="1"/>
      <c r="AY27" s="1"/>
      <c r="AZ27" s="1"/>
      <c r="BA27" s="1"/>
      <c r="BB27" s="1"/>
      <c r="BC27" s="1"/>
    </row>
    <row r="28" spans="1:55" ht="69" customHeight="1" x14ac:dyDescent="0.2">
      <c r="A28" s="465">
        <v>9</v>
      </c>
      <c r="B28" s="461"/>
      <c r="C28" s="461"/>
      <c r="D28" s="461"/>
      <c r="E28" s="461"/>
      <c r="F28" s="461"/>
      <c r="G28" s="465"/>
      <c r="H28" s="463" t="str">
        <f>IF(G28&lt;=0,"",IF(G28&lt;=2,"Muy Baja",IF(G28&lt;=24,"Baja",IF(G28&lt;=500,"Media",IF(G28&lt;=5000,"Alta","Muy Alta")))))</f>
        <v/>
      </c>
      <c r="I28" s="462" t="str">
        <f>IF(H28="","",IF(H28="Muy Baja",0.2,IF(H28="Baja",0.4,IF(H28="Media",0.6,IF(H28="Alta",0.8,IF(H28="Muy Alta",1,))))))</f>
        <v/>
      </c>
      <c r="J28" s="461"/>
      <c r="K28" s="462">
        <f>IF(NOT(ISERROR(MATCH(J28,'[1]Tabla Impacto'!$B$221:$B$223,0))),'[1]Tabla Impacto'!$F$223&amp;"Por favor no seleccionar los criterios de impacto(Afectación Económica o presupuestal y Pérdida Reputacional)",J28)</f>
        <v>0</v>
      </c>
      <c r="L28" s="463" t="str">
        <f>IF(J28&lt;=0,"",IF(J28&lt;=10,"Leve",IF(J28&lt;=50,"Menor",IF(J28&lt;=100,"Moderado",IF(J28&lt;=500,"Mayor","Catastrófico")))))</f>
        <v/>
      </c>
      <c r="M28" s="462" t="str">
        <f>IF(L28="","",IF(L28="Leve",0.2,IF(L28="Menor",0.4,IF(L28="Moderado",0.6,IF(L28="Mayor",0.8,IF(L28="Catastrófico",1,))))))</f>
        <v/>
      </c>
      <c r="N28" s="464"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62">
        <v>1</v>
      </c>
      <c r="P28" s="63"/>
      <c r="Q28" s="62" t="str">
        <f t="shared" si="3"/>
        <v/>
      </c>
      <c r="R28" s="64"/>
      <c r="S28" s="64"/>
      <c r="T28" s="65" t="str">
        <f t="shared" si="10"/>
        <v/>
      </c>
      <c r="U28" s="64"/>
      <c r="V28" s="64"/>
      <c r="W28" s="64"/>
      <c r="X28" s="66" t="str">
        <f>IFERROR(IF(Q28="Probabilidad",(I28-(+I28*T28)),IF(Q28="Impacto",I28,"")),"")</f>
        <v/>
      </c>
      <c r="Y28" s="67" t="str">
        <f t="shared" si="11"/>
        <v/>
      </c>
      <c r="Z28" s="65" t="str">
        <f t="shared" si="12"/>
        <v/>
      </c>
      <c r="AA28" s="67" t="str">
        <f t="shared" si="13"/>
        <v/>
      </c>
      <c r="AB28" s="65" t="str">
        <f>IFERROR(IF(Q28="Impacto",(M28-(+M28*T28)),IF(Q28="Probabilidad",M28,"")),"")</f>
        <v/>
      </c>
      <c r="AC28" s="68" t="str">
        <f t="shared" si="14"/>
        <v/>
      </c>
      <c r="AD28" s="64"/>
      <c r="AE28" s="69"/>
      <c r="AF28" s="69"/>
      <c r="AG28" s="62"/>
      <c r="AH28" s="70"/>
      <c r="AI28" s="70"/>
      <c r="AJ28" s="1"/>
      <c r="AK28" s="1"/>
      <c r="AL28" s="1"/>
      <c r="AM28" s="1"/>
      <c r="AN28" s="1"/>
      <c r="AO28" s="1"/>
      <c r="AP28" s="1"/>
      <c r="AQ28" s="1"/>
      <c r="AR28" s="1"/>
      <c r="AS28" s="1"/>
      <c r="AT28" s="1"/>
      <c r="AU28" s="1"/>
      <c r="AV28" s="1"/>
      <c r="AW28" s="1"/>
      <c r="AX28" s="1"/>
      <c r="AY28" s="1"/>
      <c r="AZ28" s="1"/>
      <c r="BA28" s="1"/>
      <c r="BB28" s="1"/>
      <c r="BC28" s="1"/>
    </row>
    <row r="29" spans="1:55" ht="69" customHeight="1" x14ac:dyDescent="0.2">
      <c r="A29" s="456"/>
      <c r="B29" s="456"/>
      <c r="C29" s="456"/>
      <c r="D29" s="456"/>
      <c r="E29" s="456"/>
      <c r="F29" s="456"/>
      <c r="G29" s="456"/>
      <c r="H29" s="456"/>
      <c r="I29" s="456"/>
      <c r="J29" s="456"/>
      <c r="K29" s="456"/>
      <c r="L29" s="456"/>
      <c r="M29" s="456"/>
      <c r="N29" s="456"/>
      <c r="O29" s="62">
        <v>2</v>
      </c>
      <c r="P29" s="63"/>
      <c r="Q29" s="62" t="str">
        <f t="shared" si="3"/>
        <v/>
      </c>
      <c r="R29" s="64"/>
      <c r="S29" s="64"/>
      <c r="T29" s="65" t="str">
        <f t="shared" si="10"/>
        <v/>
      </c>
      <c r="U29" s="64"/>
      <c r="V29" s="64"/>
      <c r="W29" s="64"/>
      <c r="X29" s="66" t="str">
        <f>IFERROR(IF(AND(Q28="Probabilidad",Q29="Probabilidad"),(Z28-(+Z28*T29)),IF(Q29="Probabilidad",(I28-(+I28*T29)),IF(Q29="Impacto",Z28,""))),"")</f>
        <v/>
      </c>
      <c r="Y29" s="67" t="str">
        <f t="shared" si="11"/>
        <v/>
      </c>
      <c r="Z29" s="65" t="str">
        <f t="shared" si="12"/>
        <v/>
      </c>
      <c r="AA29" s="67" t="str">
        <f t="shared" si="13"/>
        <v/>
      </c>
      <c r="AB29" s="65" t="str">
        <f>IFERROR(IF(AND(Q28="Impacto",Q29="Impacto"),(AB26-(+AB26*T29)),IF(Q29="Impacto",($M$28-(+$M$28*T29)),IF(Q29="Probabilidad",AB26,""))),"")</f>
        <v/>
      </c>
      <c r="AC29" s="68" t="str">
        <f t="shared" si="14"/>
        <v/>
      </c>
      <c r="AD29" s="64"/>
      <c r="AE29" s="69"/>
      <c r="AF29" s="69"/>
      <c r="AG29" s="62"/>
      <c r="AH29" s="70"/>
      <c r="AI29" s="70"/>
      <c r="AJ29" s="1"/>
      <c r="AK29" s="1"/>
      <c r="AL29" s="1"/>
      <c r="AM29" s="1"/>
      <c r="AN29" s="1"/>
      <c r="AO29" s="1"/>
      <c r="AP29" s="1"/>
      <c r="AQ29" s="1"/>
      <c r="AR29" s="1"/>
      <c r="AS29" s="1"/>
      <c r="AT29" s="1"/>
      <c r="AU29" s="1"/>
      <c r="AV29" s="1"/>
      <c r="AW29" s="1"/>
      <c r="AX29" s="1"/>
      <c r="AY29" s="1"/>
      <c r="AZ29" s="1"/>
      <c r="BA29" s="1"/>
      <c r="BB29" s="1"/>
      <c r="BC29" s="1"/>
    </row>
    <row r="30" spans="1:55" ht="69" customHeight="1" x14ac:dyDescent="0.2">
      <c r="A30" s="465">
        <v>10</v>
      </c>
      <c r="B30" s="461"/>
      <c r="C30" s="461"/>
      <c r="D30" s="461"/>
      <c r="E30" s="461"/>
      <c r="F30" s="461"/>
      <c r="G30" s="465"/>
      <c r="H30" s="463" t="str">
        <f>IF(G30&lt;=0,"",IF(G30&lt;=2,"Muy Baja",IF(G30&lt;=24,"Baja",IF(G30&lt;=500,"Media",IF(G30&lt;=5000,"Alta","Muy Alta")))))</f>
        <v/>
      </c>
      <c r="I30" s="462" t="str">
        <f>IF(H30="","",IF(H30="Muy Baja",0.2,IF(H30="Baja",0.4,IF(H30="Media",0.6,IF(H30="Alta",0.8,IF(H30="Muy Alta",1,))))))</f>
        <v/>
      </c>
      <c r="J30" s="461"/>
      <c r="K30" s="462">
        <f>IF(NOT(ISERROR(MATCH(J30,'[1]Tabla Impacto'!$B$221:$B$223,0))),'[1]Tabla Impacto'!$F$223&amp;"Por favor no seleccionar los criterios de impacto(Afectación Económica o presupuestal y Pérdida Reputacional)",J30)</f>
        <v>0</v>
      </c>
      <c r="L30" s="463" t="str">
        <f>IF(J30&lt;=0,"",IF(J30&lt;=10,"Leve",IF(J30&lt;=50,"Menor",IF(J30&lt;=100,"Moderado",IF(J30&lt;=500,"Mayor","Catastrófico")))))</f>
        <v/>
      </c>
      <c r="M30" s="462" t="str">
        <f>IF(L30="","",IF(L30="Leve",0.2,IF(L30="Menor",0.4,IF(L30="Moderado",0.6,IF(L30="Mayor",0.8,IF(L30="Catastrófico",1,))))))</f>
        <v/>
      </c>
      <c r="N30" s="464" t="str">
        <f>IF(OR(AND(H30="Muy Baja",L30="Leve"),AND(H30="Muy Baja",L30="Menor"),AND(H30="Baja",L30="Leve")),"Bajo",IF(OR(AND(H30="Muy baja",L30="Moderado"),AND(H30="Baja",L30="Menor"),AND(H30="Baja",L30="Moderado"),AND(H30="Media",L30="Leve"),AND(H30="Media",L30="Menor"),AND(H30="Media",L30="Moderado"),AND(H30="Alta",L30="Leve"),AND(H30="Alta",L30="Menor")),"Moderado",IF(OR(AND(H30="Muy Baja",L30="Mayor"),AND(H30="Baja",L30="Mayor"),AND(H30="Media",L30="Mayor"),AND(H30="Alta",L30="Moderado"),AND(H30="Alta",L30="Mayor"),AND(H30="Muy Alta",L30="Leve"),AND(H30="Muy Alta",L30="Menor"),AND(H30="Muy Alta",L30="Moderado"),AND(H30="Muy Alta",L30="Mayor")),"Alto",IF(OR(AND(H30="Muy Baja",L30="Catastrófico"),AND(H30="Baja",L30="Catastrófico"),AND(H30="Media",L30="Catastrófico"),AND(H30="Alta",L30="Catastrófico"),AND(H30="Muy Alta",L30="Catastrófico")),"Extremo",""))))</f>
        <v/>
      </c>
      <c r="O30" s="62">
        <v>1</v>
      </c>
      <c r="P30" s="63"/>
      <c r="Q30" s="62" t="str">
        <f t="shared" si="3"/>
        <v/>
      </c>
      <c r="R30" s="64"/>
      <c r="S30" s="64"/>
      <c r="T30" s="65" t="str">
        <f t="shared" si="10"/>
        <v/>
      </c>
      <c r="U30" s="64"/>
      <c r="V30" s="64"/>
      <c r="W30" s="64"/>
      <c r="X30" s="66" t="str">
        <f>IFERROR(IF(Q30="Probabilidad",(I30-(+I30*T30)),IF(Q30="Impacto",I30,"")),"")</f>
        <v/>
      </c>
      <c r="Y30" s="67" t="str">
        <f t="shared" si="11"/>
        <v/>
      </c>
      <c r="Z30" s="65" t="str">
        <f t="shared" si="12"/>
        <v/>
      </c>
      <c r="AA30" s="67" t="str">
        <f t="shared" si="13"/>
        <v/>
      </c>
      <c r="AB30" s="65" t="str">
        <f>IFERROR(IF(Q30="Impacto",(M30-(+M30*T30)),IF(Q30="Probabilidad",M30,"")),"")</f>
        <v/>
      </c>
      <c r="AC30" s="68" t="str">
        <f t="shared" si="14"/>
        <v/>
      </c>
      <c r="AD30" s="64"/>
      <c r="AE30" s="69"/>
      <c r="AF30" s="69"/>
      <c r="AG30" s="62"/>
      <c r="AH30" s="70"/>
      <c r="AI30" s="70"/>
      <c r="AJ30" s="1"/>
      <c r="AK30" s="1"/>
      <c r="AL30" s="1"/>
      <c r="AM30" s="1"/>
      <c r="AN30" s="1"/>
      <c r="AO30" s="1"/>
      <c r="AP30" s="1"/>
      <c r="AQ30" s="1"/>
      <c r="AR30" s="1"/>
      <c r="AS30" s="1"/>
      <c r="AT30" s="1"/>
      <c r="AU30" s="1"/>
      <c r="AV30" s="1"/>
      <c r="AW30" s="1"/>
      <c r="AX30" s="1"/>
      <c r="AY30" s="1"/>
      <c r="AZ30" s="1"/>
      <c r="BA30" s="1"/>
      <c r="BB30" s="1"/>
      <c r="BC30" s="1"/>
    </row>
    <row r="31" spans="1:55" ht="69" customHeight="1" x14ac:dyDescent="0.2">
      <c r="A31" s="456"/>
      <c r="B31" s="456"/>
      <c r="C31" s="456"/>
      <c r="D31" s="456"/>
      <c r="E31" s="456"/>
      <c r="F31" s="456"/>
      <c r="G31" s="456"/>
      <c r="H31" s="456"/>
      <c r="I31" s="456"/>
      <c r="J31" s="456"/>
      <c r="K31" s="456"/>
      <c r="L31" s="456"/>
      <c r="M31" s="456"/>
      <c r="N31" s="456"/>
      <c r="O31" s="62">
        <v>2</v>
      </c>
      <c r="P31" s="63"/>
      <c r="Q31" s="62" t="str">
        <f t="shared" si="3"/>
        <v/>
      </c>
      <c r="R31" s="64"/>
      <c r="S31" s="64"/>
      <c r="T31" s="65" t="str">
        <f t="shared" si="10"/>
        <v/>
      </c>
      <c r="U31" s="64"/>
      <c r="V31" s="64"/>
      <c r="W31" s="64"/>
      <c r="X31" s="66" t="str">
        <f>IFERROR(IF(AND(Q30="Probabilidad",Q31="Probabilidad"),(Z30-(+Z30*T31)),IF(Q31="Probabilidad",(I30-(+I30*T31)),IF(Q31="Impacto",Z30,""))),"")</f>
        <v/>
      </c>
      <c r="Y31" s="67" t="str">
        <f t="shared" si="11"/>
        <v/>
      </c>
      <c r="Z31" s="65" t="str">
        <f t="shared" si="12"/>
        <v/>
      </c>
      <c r="AA31" s="67" t="str">
        <f t="shared" si="13"/>
        <v/>
      </c>
      <c r="AB31" s="65" t="str">
        <f>IFERROR(IF(AND(Q30="Impacto",Q31="Impacto"),(AB28-(+AB28*T31)),IF(Q31="Impacto",($M$30-(+$M$30*T31)),IF(Q31="Probabilidad",AB28,""))),"")</f>
        <v/>
      </c>
      <c r="AC31" s="68" t="str">
        <f t="shared" si="14"/>
        <v/>
      </c>
      <c r="AD31" s="64"/>
      <c r="AE31" s="69"/>
      <c r="AF31" s="69"/>
      <c r="AG31" s="62"/>
      <c r="AH31" s="70"/>
      <c r="AI31" s="70"/>
      <c r="AJ31" s="1"/>
      <c r="AK31" s="1"/>
      <c r="AL31" s="1"/>
      <c r="AM31" s="1"/>
      <c r="AN31" s="1"/>
      <c r="AO31" s="1"/>
      <c r="AP31" s="1"/>
      <c r="AQ31" s="1"/>
      <c r="AR31" s="1"/>
      <c r="AS31" s="1"/>
      <c r="AT31" s="1"/>
      <c r="AU31" s="1"/>
      <c r="AV31" s="1"/>
      <c r="AW31" s="1"/>
      <c r="AX31" s="1"/>
      <c r="AY31" s="1"/>
      <c r="AZ31" s="1"/>
      <c r="BA31" s="1"/>
      <c r="BB31" s="1"/>
      <c r="BC31" s="1"/>
    </row>
    <row r="32" spans="1:55" ht="16.5" customHeight="1" x14ac:dyDescent="0.3">
      <c r="A32" s="45"/>
      <c r="B32" s="45"/>
      <c r="C32" s="45"/>
      <c r="D32" s="45"/>
      <c r="E32" s="46"/>
      <c r="F32" s="47"/>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row>
    <row r="33" spans="1:55" ht="16.5" customHeight="1" x14ac:dyDescent="0.3">
      <c r="A33" s="46"/>
      <c r="B33" s="7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row>
    <row r="34" spans="1:55" ht="16.5" customHeight="1" x14ac:dyDescent="0.3">
      <c r="A34" s="45"/>
      <c r="B34" s="45"/>
      <c r="C34" s="45"/>
      <c r="D34" s="45"/>
      <c r="E34" s="46"/>
      <c r="F34" s="47"/>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row>
    <row r="35" spans="1:55" ht="16.5" customHeight="1" x14ac:dyDescent="0.3">
      <c r="A35" s="45"/>
      <c r="B35" s="45"/>
      <c r="C35" s="45"/>
      <c r="D35" s="45"/>
      <c r="E35" s="46"/>
      <c r="F35" s="47"/>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row>
    <row r="36" spans="1:55" ht="16.5" customHeight="1" x14ac:dyDescent="0.3">
      <c r="A36" s="45"/>
      <c r="B36" s="45"/>
      <c r="C36" s="45"/>
      <c r="D36" s="45"/>
      <c r="E36" s="46"/>
      <c r="F36" s="47"/>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row>
    <row r="37" spans="1:55" ht="16.5" customHeight="1" x14ac:dyDescent="0.3">
      <c r="A37" s="45"/>
      <c r="B37" s="45"/>
      <c r="C37" s="45"/>
      <c r="D37" s="45"/>
      <c r="E37" s="46"/>
      <c r="F37" s="47"/>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row>
    <row r="38" spans="1:55" ht="16.5" customHeight="1" x14ac:dyDescent="0.3">
      <c r="A38" s="45"/>
      <c r="B38" s="45"/>
      <c r="C38" s="45"/>
      <c r="D38" s="45"/>
      <c r="E38" s="46"/>
      <c r="F38" s="47"/>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row>
    <row r="39" spans="1:55" ht="16.5" customHeight="1" x14ac:dyDescent="0.3">
      <c r="A39" s="45"/>
      <c r="B39" s="45"/>
      <c r="C39" s="45"/>
      <c r="D39" s="45"/>
      <c r="E39" s="46"/>
      <c r="F39" s="47"/>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row>
    <row r="40" spans="1:55" ht="16.5" customHeight="1" x14ac:dyDescent="0.3">
      <c r="A40" s="45"/>
      <c r="B40" s="45"/>
      <c r="C40" s="45"/>
      <c r="D40" s="45"/>
      <c r="E40" s="46"/>
      <c r="F40" s="47"/>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row>
    <row r="41" spans="1:55" ht="16.5" customHeight="1" x14ac:dyDescent="0.3">
      <c r="A41" s="45"/>
      <c r="B41" s="45"/>
      <c r="C41" s="45"/>
      <c r="D41" s="45"/>
      <c r="E41" s="46"/>
      <c r="F41" s="47"/>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row>
    <row r="42" spans="1:55" ht="16.5" customHeight="1" x14ac:dyDescent="0.3">
      <c r="A42" s="45"/>
      <c r="B42" s="45"/>
      <c r="C42" s="45"/>
      <c r="D42" s="45"/>
      <c r="E42" s="46"/>
      <c r="F42" s="47"/>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row>
    <row r="43" spans="1:55" ht="16.5" customHeight="1" x14ac:dyDescent="0.3">
      <c r="A43" s="45"/>
      <c r="B43" s="45"/>
      <c r="C43" s="45"/>
      <c r="D43" s="45"/>
      <c r="E43" s="46"/>
      <c r="F43" s="47"/>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row>
    <row r="44" spans="1:55" ht="16.5" customHeight="1" x14ac:dyDescent="0.3">
      <c r="A44" s="45"/>
      <c r="B44" s="45"/>
      <c r="C44" s="45"/>
      <c r="D44" s="45"/>
      <c r="E44" s="46"/>
      <c r="F44" s="47"/>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row>
    <row r="45" spans="1:55" ht="16.5" customHeight="1" x14ac:dyDescent="0.3">
      <c r="A45" s="45"/>
      <c r="B45" s="45"/>
      <c r="C45" s="45"/>
      <c r="D45" s="45"/>
      <c r="E45" s="46"/>
      <c r="F45" s="47"/>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row>
    <row r="46" spans="1:55" ht="16.5" customHeight="1" x14ac:dyDescent="0.3">
      <c r="A46" s="45"/>
      <c r="B46" s="45"/>
      <c r="C46" s="45"/>
      <c r="D46" s="45"/>
      <c r="E46" s="46"/>
      <c r="F46" s="47"/>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row>
    <row r="47" spans="1:55" ht="16.5" customHeight="1" x14ac:dyDescent="0.3">
      <c r="A47" s="45"/>
      <c r="B47" s="45"/>
      <c r="C47" s="45"/>
      <c r="D47" s="45"/>
      <c r="E47" s="46"/>
      <c r="F47" s="47"/>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row>
    <row r="48" spans="1:55" ht="16.5" customHeight="1" x14ac:dyDescent="0.3">
      <c r="A48" s="45"/>
      <c r="B48" s="45"/>
      <c r="C48" s="45"/>
      <c r="D48" s="45"/>
      <c r="E48" s="46"/>
      <c r="F48" s="47"/>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row>
    <row r="49" spans="1:55" ht="16.5" customHeight="1" x14ac:dyDescent="0.3">
      <c r="A49" s="45"/>
      <c r="B49" s="45"/>
      <c r="C49" s="45"/>
      <c r="D49" s="45"/>
      <c r="E49" s="46"/>
      <c r="F49" s="47"/>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row>
    <row r="50" spans="1:55" ht="16.5" customHeight="1" x14ac:dyDescent="0.3">
      <c r="A50" s="45"/>
      <c r="B50" s="45"/>
      <c r="C50" s="45"/>
      <c r="D50" s="45"/>
      <c r="E50" s="46"/>
      <c r="F50" s="47"/>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row>
    <row r="51" spans="1:55" ht="16.5" customHeight="1" x14ac:dyDescent="0.3">
      <c r="A51" s="45"/>
      <c r="B51" s="45"/>
      <c r="C51" s="45"/>
      <c r="D51" s="45"/>
      <c r="E51" s="46"/>
      <c r="F51" s="47"/>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row>
    <row r="52" spans="1:55" ht="16.5" customHeight="1" x14ac:dyDescent="0.3">
      <c r="A52" s="45"/>
      <c r="B52" s="45"/>
      <c r="C52" s="45"/>
      <c r="D52" s="45"/>
      <c r="E52" s="46"/>
      <c r="F52" s="47"/>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row>
    <row r="53" spans="1:55" ht="16.5" customHeight="1" x14ac:dyDescent="0.3">
      <c r="A53" s="45"/>
      <c r="B53" s="45"/>
      <c r="C53" s="45"/>
      <c r="D53" s="45"/>
      <c r="E53" s="46"/>
      <c r="F53" s="47"/>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row>
    <row r="54" spans="1:55" ht="16.5" customHeight="1" x14ac:dyDescent="0.3">
      <c r="A54" s="45"/>
      <c r="B54" s="45"/>
      <c r="C54" s="45"/>
      <c r="D54" s="45"/>
      <c r="E54" s="46"/>
      <c r="F54" s="47"/>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row>
    <row r="55" spans="1:55" ht="16.5" customHeight="1" x14ac:dyDescent="0.3">
      <c r="A55" s="45"/>
      <c r="B55" s="45"/>
      <c r="C55" s="45"/>
      <c r="D55" s="45"/>
      <c r="E55" s="46"/>
      <c r="F55" s="47"/>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row>
    <row r="56" spans="1:55" ht="16.5" customHeight="1" x14ac:dyDescent="0.3">
      <c r="A56" s="45"/>
      <c r="B56" s="45"/>
      <c r="C56" s="45"/>
      <c r="D56" s="45"/>
      <c r="E56" s="46"/>
      <c r="F56" s="47"/>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row>
    <row r="57" spans="1:55" ht="16.5" customHeight="1" x14ac:dyDescent="0.3">
      <c r="A57" s="45"/>
      <c r="B57" s="45"/>
      <c r="C57" s="45"/>
      <c r="D57" s="45"/>
      <c r="E57" s="46"/>
      <c r="F57" s="47"/>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row>
    <row r="58" spans="1:55" ht="16.5" customHeight="1" x14ac:dyDescent="0.3">
      <c r="A58" s="45"/>
      <c r="B58" s="45"/>
      <c r="C58" s="45"/>
      <c r="D58" s="45"/>
      <c r="E58" s="46"/>
      <c r="F58" s="47"/>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row>
    <row r="59" spans="1:55" ht="16.5" customHeight="1" x14ac:dyDescent="0.3">
      <c r="A59" s="45"/>
      <c r="B59" s="45"/>
      <c r="C59" s="45"/>
      <c r="D59" s="45"/>
      <c r="E59" s="46"/>
      <c r="F59" s="47"/>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row>
    <row r="60" spans="1:55" ht="16.5" customHeight="1" x14ac:dyDescent="0.3">
      <c r="A60" s="45"/>
      <c r="B60" s="45"/>
      <c r="C60" s="45"/>
      <c r="D60" s="45"/>
      <c r="E60" s="46"/>
      <c r="F60" s="47"/>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row>
    <row r="61" spans="1:55" ht="16.5" customHeight="1" x14ac:dyDescent="0.3">
      <c r="A61" s="45"/>
      <c r="B61" s="45"/>
      <c r="C61" s="45"/>
      <c r="D61" s="45"/>
      <c r="E61" s="46"/>
      <c r="F61" s="47"/>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row>
    <row r="62" spans="1:55" ht="16.5" customHeight="1" x14ac:dyDescent="0.3">
      <c r="A62" s="45"/>
      <c r="B62" s="45"/>
      <c r="C62" s="45"/>
      <c r="D62" s="45"/>
      <c r="E62" s="46"/>
      <c r="F62" s="47"/>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row>
    <row r="63" spans="1:55" ht="16.5" customHeight="1" x14ac:dyDescent="0.3">
      <c r="A63" s="45"/>
      <c r="B63" s="45"/>
      <c r="C63" s="45"/>
      <c r="D63" s="45"/>
      <c r="E63" s="46"/>
      <c r="F63" s="47"/>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row>
    <row r="64" spans="1:55" ht="16.5" customHeight="1" x14ac:dyDescent="0.3">
      <c r="A64" s="45"/>
      <c r="B64" s="45"/>
      <c r="C64" s="45"/>
      <c r="D64" s="45"/>
      <c r="E64" s="46"/>
      <c r="F64" s="47"/>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row>
    <row r="65" spans="1:55" ht="16.5" customHeight="1" x14ac:dyDescent="0.3">
      <c r="A65" s="45"/>
      <c r="B65" s="45"/>
      <c r="C65" s="45"/>
      <c r="D65" s="45"/>
      <c r="E65" s="46"/>
      <c r="F65" s="47"/>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row>
    <row r="66" spans="1:55" ht="16.5" customHeight="1" x14ac:dyDescent="0.3">
      <c r="A66" s="45"/>
      <c r="B66" s="45"/>
      <c r="C66" s="45"/>
      <c r="D66" s="45"/>
      <c r="E66" s="46"/>
      <c r="F66" s="47"/>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row>
    <row r="67" spans="1:55" ht="16.5" customHeight="1" x14ac:dyDescent="0.3">
      <c r="A67" s="45"/>
      <c r="B67" s="45"/>
      <c r="C67" s="45"/>
      <c r="D67" s="45"/>
      <c r="E67" s="46"/>
      <c r="F67" s="47"/>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row>
    <row r="68" spans="1:55" ht="16.5" customHeight="1" x14ac:dyDescent="0.3">
      <c r="A68" s="45"/>
      <c r="B68" s="45"/>
      <c r="C68" s="45"/>
      <c r="D68" s="45"/>
      <c r="E68" s="46"/>
      <c r="F68" s="47"/>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row>
    <row r="69" spans="1:55" ht="16.5" customHeight="1" x14ac:dyDescent="0.3">
      <c r="A69" s="45"/>
      <c r="B69" s="45"/>
      <c r="C69" s="45"/>
      <c r="D69" s="45"/>
      <c r="E69" s="46"/>
      <c r="F69" s="47"/>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row>
    <row r="70" spans="1:55" ht="16.5" customHeight="1" x14ac:dyDescent="0.3">
      <c r="A70" s="45"/>
      <c r="B70" s="45"/>
      <c r="C70" s="45"/>
      <c r="D70" s="45"/>
      <c r="E70" s="46"/>
      <c r="F70" s="47"/>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row>
    <row r="71" spans="1:55" ht="16.5" customHeight="1" x14ac:dyDescent="0.3">
      <c r="A71" s="45"/>
      <c r="B71" s="45"/>
      <c r="C71" s="45"/>
      <c r="D71" s="45"/>
      <c r="E71" s="46"/>
      <c r="F71" s="47"/>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row>
    <row r="72" spans="1:55" ht="16.5" customHeight="1" x14ac:dyDescent="0.3">
      <c r="A72" s="45"/>
      <c r="B72" s="45"/>
      <c r="C72" s="45"/>
      <c r="D72" s="45"/>
      <c r="E72" s="46"/>
      <c r="F72" s="47"/>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row>
    <row r="73" spans="1:55" ht="16.5" customHeight="1" x14ac:dyDescent="0.3">
      <c r="A73" s="45"/>
      <c r="B73" s="45"/>
      <c r="C73" s="45"/>
      <c r="D73" s="45"/>
      <c r="E73" s="46"/>
      <c r="F73" s="47"/>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row>
    <row r="74" spans="1:55" ht="16.5" customHeight="1" x14ac:dyDescent="0.3">
      <c r="A74" s="45"/>
      <c r="B74" s="45"/>
      <c r="C74" s="45"/>
      <c r="D74" s="45"/>
      <c r="E74" s="46"/>
      <c r="F74" s="47"/>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row>
    <row r="75" spans="1:55" ht="16.5" customHeight="1" x14ac:dyDescent="0.3">
      <c r="A75" s="45"/>
      <c r="B75" s="45"/>
      <c r="C75" s="45"/>
      <c r="D75" s="45"/>
      <c r="E75" s="46"/>
      <c r="F75" s="47"/>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row>
    <row r="76" spans="1:55" ht="16.5" customHeight="1" x14ac:dyDescent="0.3">
      <c r="A76" s="45"/>
      <c r="B76" s="45"/>
      <c r="C76" s="45"/>
      <c r="D76" s="45"/>
      <c r="E76" s="46"/>
      <c r="F76" s="47"/>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row>
    <row r="77" spans="1:55" ht="16.5" customHeight="1" x14ac:dyDescent="0.3">
      <c r="A77" s="45"/>
      <c r="B77" s="45"/>
      <c r="C77" s="45"/>
      <c r="D77" s="45"/>
      <c r="E77" s="46"/>
      <c r="F77" s="47"/>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row>
    <row r="78" spans="1:55" ht="16.5" customHeight="1" x14ac:dyDescent="0.3">
      <c r="A78" s="45"/>
      <c r="B78" s="45"/>
      <c r="C78" s="45"/>
      <c r="D78" s="45"/>
      <c r="E78" s="46"/>
      <c r="F78" s="47"/>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row>
    <row r="79" spans="1:55" ht="16.5" customHeight="1" x14ac:dyDescent="0.3">
      <c r="A79" s="45"/>
      <c r="B79" s="45"/>
      <c r="C79" s="45"/>
      <c r="D79" s="45"/>
      <c r="E79" s="46"/>
      <c r="F79" s="47"/>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row>
    <row r="80" spans="1:55" ht="16.5" customHeight="1" x14ac:dyDescent="0.3">
      <c r="A80" s="45"/>
      <c r="B80" s="45"/>
      <c r="C80" s="45"/>
      <c r="D80" s="45"/>
      <c r="E80" s="46"/>
      <c r="F80" s="47"/>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row>
    <row r="81" spans="1:55" ht="16.5" customHeight="1" x14ac:dyDescent="0.3">
      <c r="A81" s="45"/>
      <c r="B81" s="45"/>
      <c r="C81" s="45"/>
      <c r="D81" s="45"/>
      <c r="E81" s="46"/>
      <c r="F81" s="47"/>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row>
    <row r="82" spans="1:55" ht="16.5" customHeight="1" x14ac:dyDescent="0.3">
      <c r="A82" s="45"/>
      <c r="B82" s="45"/>
      <c r="C82" s="45"/>
      <c r="D82" s="45"/>
      <c r="E82" s="46"/>
      <c r="F82" s="47"/>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row>
    <row r="83" spans="1:55" ht="16.5" customHeight="1" x14ac:dyDescent="0.3">
      <c r="A83" s="45"/>
      <c r="B83" s="45"/>
      <c r="C83" s="45"/>
      <c r="D83" s="45"/>
      <c r="E83" s="46"/>
      <c r="F83" s="47"/>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row>
    <row r="84" spans="1:55" ht="16.5" customHeight="1" x14ac:dyDescent="0.3">
      <c r="A84" s="45"/>
      <c r="B84" s="45"/>
      <c r="C84" s="45"/>
      <c r="D84" s="45"/>
      <c r="E84" s="46"/>
      <c r="F84" s="47"/>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row>
    <row r="85" spans="1:55" ht="16.5" customHeight="1" x14ac:dyDescent="0.3">
      <c r="A85" s="45"/>
      <c r="B85" s="45"/>
      <c r="C85" s="45"/>
      <c r="D85" s="45"/>
      <c r="E85" s="46"/>
      <c r="F85" s="47"/>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row>
    <row r="86" spans="1:55" ht="16.5" customHeight="1" x14ac:dyDescent="0.3">
      <c r="A86" s="45"/>
      <c r="B86" s="45"/>
      <c r="C86" s="45"/>
      <c r="D86" s="45"/>
      <c r="E86" s="46"/>
      <c r="F86" s="47"/>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row>
    <row r="87" spans="1:55" ht="16.5" customHeight="1" x14ac:dyDescent="0.3">
      <c r="A87" s="45"/>
      <c r="B87" s="45"/>
      <c r="C87" s="45"/>
      <c r="D87" s="45"/>
      <c r="E87" s="46"/>
      <c r="F87" s="47"/>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row>
    <row r="88" spans="1:55" ht="16.5" customHeight="1" x14ac:dyDescent="0.3">
      <c r="A88" s="45"/>
      <c r="B88" s="45"/>
      <c r="C88" s="45"/>
      <c r="D88" s="45"/>
      <c r="E88" s="46"/>
      <c r="F88" s="47"/>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row>
    <row r="89" spans="1:55" ht="16.5" customHeight="1" x14ac:dyDescent="0.3">
      <c r="A89" s="45"/>
      <c r="B89" s="45"/>
      <c r="C89" s="45"/>
      <c r="D89" s="45"/>
      <c r="E89" s="46"/>
      <c r="F89" s="47"/>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row>
    <row r="90" spans="1:55" ht="16.5" customHeight="1" x14ac:dyDescent="0.3">
      <c r="A90" s="45"/>
      <c r="B90" s="45"/>
      <c r="C90" s="45"/>
      <c r="D90" s="45"/>
      <c r="E90" s="46"/>
      <c r="F90" s="47"/>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row>
    <row r="91" spans="1:55" ht="16.5" customHeight="1" x14ac:dyDescent="0.3">
      <c r="A91" s="45"/>
      <c r="B91" s="45"/>
      <c r="C91" s="45"/>
      <c r="D91" s="45"/>
      <c r="E91" s="46"/>
      <c r="F91" s="47"/>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row>
    <row r="92" spans="1:55" ht="16.5" customHeight="1" x14ac:dyDescent="0.3">
      <c r="A92" s="45"/>
      <c r="B92" s="45"/>
      <c r="C92" s="45"/>
      <c r="D92" s="45"/>
      <c r="E92" s="46"/>
      <c r="F92" s="47"/>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row>
    <row r="93" spans="1:55" ht="16.5" customHeight="1" x14ac:dyDescent="0.3">
      <c r="A93" s="45"/>
      <c r="B93" s="45"/>
      <c r="C93" s="45"/>
      <c r="D93" s="45"/>
      <c r="E93" s="46"/>
      <c r="F93" s="47"/>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row>
    <row r="94" spans="1:55" ht="16.5" customHeight="1" x14ac:dyDescent="0.3">
      <c r="A94" s="45"/>
      <c r="B94" s="45"/>
      <c r="C94" s="45"/>
      <c r="D94" s="45"/>
      <c r="E94" s="46"/>
      <c r="F94" s="47"/>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row>
    <row r="95" spans="1:55" ht="16.5" customHeight="1" x14ac:dyDescent="0.3">
      <c r="A95" s="45"/>
      <c r="B95" s="45"/>
      <c r="C95" s="45"/>
      <c r="D95" s="45"/>
      <c r="E95" s="46"/>
      <c r="F95" s="47"/>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row>
    <row r="96" spans="1:55" ht="16.5" customHeight="1" x14ac:dyDescent="0.3">
      <c r="A96" s="45"/>
      <c r="B96" s="45"/>
      <c r="C96" s="45"/>
      <c r="D96" s="45"/>
      <c r="E96" s="46"/>
      <c r="F96" s="47"/>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row>
    <row r="97" spans="1:55" ht="16.5" customHeight="1" x14ac:dyDescent="0.3">
      <c r="A97" s="45"/>
      <c r="B97" s="45"/>
      <c r="C97" s="45"/>
      <c r="D97" s="45"/>
      <c r="E97" s="46"/>
      <c r="F97" s="47"/>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row>
    <row r="98" spans="1:55" ht="16.5" customHeight="1" x14ac:dyDescent="0.3">
      <c r="A98" s="45"/>
      <c r="B98" s="45"/>
      <c r="C98" s="45"/>
      <c r="D98" s="45"/>
      <c r="E98" s="46"/>
      <c r="F98" s="47"/>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row>
    <row r="99" spans="1:55" ht="16.5" customHeight="1" x14ac:dyDescent="0.3">
      <c r="A99" s="45"/>
      <c r="B99" s="45"/>
      <c r="C99" s="45"/>
      <c r="D99" s="45"/>
      <c r="E99" s="46"/>
      <c r="F99" s="47"/>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row>
    <row r="100" spans="1:55" ht="16.5" customHeight="1" x14ac:dyDescent="0.3">
      <c r="A100" s="45"/>
      <c r="B100" s="45"/>
      <c r="C100" s="45"/>
      <c r="D100" s="45"/>
      <c r="E100" s="46"/>
      <c r="F100" s="47"/>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row>
    <row r="101" spans="1:55" ht="16.5" customHeight="1" x14ac:dyDescent="0.3">
      <c r="A101" s="45"/>
      <c r="B101" s="45"/>
      <c r="C101" s="45"/>
      <c r="D101" s="45"/>
      <c r="E101" s="466" t="s">
        <v>164</v>
      </c>
      <c r="F101" s="383"/>
      <c r="G101" s="383"/>
      <c r="H101" s="383"/>
      <c r="I101" s="383"/>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row>
    <row r="102" spans="1:55" ht="16.5" customHeight="1" x14ac:dyDescent="0.3">
      <c r="A102" s="45"/>
      <c r="B102" s="45"/>
      <c r="C102" s="45"/>
      <c r="D102" s="45"/>
      <c r="E102" s="46"/>
      <c r="F102" s="47"/>
      <c r="G102" s="77" t="s">
        <v>120</v>
      </c>
      <c r="H102" s="77" t="s">
        <v>165</v>
      </c>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row>
    <row r="103" spans="1:55" ht="16.5" customHeight="1" x14ac:dyDescent="0.3">
      <c r="A103" s="45"/>
      <c r="B103" s="45"/>
      <c r="C103" s="45"/>
      <c r="D103" s="45"/>
      <c r="E103" s="46" t="s">
        <v>166</v>
      </c>
      <c r="F103" s="47"/>
      <c r="G103" s="46" t="s">
        <v>156</v>
      </c>
      <c r="H103" s="46" t="s">
        <v>167</v>
      </c>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row>
    <row r="104" spans="1:55" ht="16.5" customHeight="1" x14ac:dyDescent="0.3">
      <c r="A104" s="45"/>
      <c r="B104" s="45"/>
      <c r="C104" s="45"/>
      <c r="D104" s="45"/>
      <c r="E104" s="3" t="s">
        <v>168</v>
      </c>
      <c r="F104" s="47"/>
      <c r="G104" s="46" t="s">
        <v>163</v>
      </c>
      <c r="H104" s="46" t="s">
        <v>157</v>
      </c>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row>
    <row r="105" spans="1:55" ht="16.5" customHeight="1" x14ac:dyDescent="0.3">
      <c r="A105" s="45"/>
      <c r="B105" s="45"/>
      <c r="C105" s="45"/>
      <c r="D105" s="45"/>
      <c r="E105" s="46" t="s">
        <v>169</v>
      </c>
      <c r="F105" s="47"/>
      <c r="G105" s="46" t="s">
        <v>170</v>
      </c>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row>
    <row r="106" spans="1:55" ht="16.5" customHeight="1" x14ac:dyDescent="0.3">
      <c r="A106" s="45"/>
      <c r="B106" s="45"/>
      <c r="C106" s="45"/>
      <c r="D106" s="45"/>
      <c r="E106" s="46" t="s">
        <v>171</v>
      </c>
      <c r="F106" s="47"/>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row>
    <row r="107" spans="1:55" ht="16.5" customHeight="1" x14ac:dyDescent="0.3">
      <c r="A107" s="45"/>
      <c r="B107" s="45"/>
      <c r="C107" s="45"/>
      <c r="D107" s="45"/>
      <c r="E107" s="46" t="s">
        <v>172</v>
      </c>
      <c r="F107" s="47"/>
      <c r="G107" s="77" t="s">
        <v>173</v>
      </c>
      <c r="H107" s="77" t="s">
        <v>174</v>
      </c>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row>
    <row r="108" spans="1:55" ht="16.5" customHeight="1" x14ac:dyDescent="0.3">
      <c r="A108" s="45"/>
      <c r="B108" s="45"/>
      <c r="C108" s="45"/>
      <c r="D108" s="45"/>
      <c r="E108" s="46" t="s">
        <v>175</v>
      </c>
      <c r="F108" s="47"/>
      <c r="G108" s="46" t="s">
        <v>158</v>
      </c>
      <c r="H108" s="46" t="s">
        <v>159</v>
      </c>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row>
    <row r="109" spans="1:55" ht="16.5" customHeight="1" x14ac:dyDescent="0.3">
      <c r="A109" s="45"/>
      <c r="B109" s="45"/>
      <c r="C109" s="45"/>
      <c r="D109" s="45"/>
      <c r="E109" s="46" t="s">
        <v>176</v>
      </c>
      <c r="F109" s="47"/>
      <c r="G109" s="46" t="s">
        <v>177</v>
      </c>
      <c r="H109" s="46" t="s">
        <v>178</v>
      </c>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row>
    <row r="110" spans="1:55" ht="16.5" customHeight="1" x14ac:dyDescent="0.3">
      <c r="A110" s="45"/>
      <c r="B110" s="45"/>
      <c r="C110" s="45"/>
      <c r="D110" s="45"/>
      <c r="E110" s="46"/>
      <c r="F110" s="47"/>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row>
    <row r="111" spans="1:55" ht="16.5" customHeight="1" x14ac:dyDescent="0.3">
      <c r="A111" s="45"/>
      <c r="B111" s="45"/>
      <c r="C111" s="45"/>
      <c r="D111" s="45"/>
      <c r="E111" s="46"/>
      <c r="F111" s="47"/>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row>
    <row r="112" spans="1:55" ht="16.5" customHeight="1" x14ac:dyDescent="0.3">
      <c r="A112" s="45"/>
      <c r="B112" s="45"/>
      <c r="C112" s="45"/>
      <c r="D112" s="45"/>
      <c r="E112" s="77" t="s">
        <v>109</v>
      </c>
      <c r="F112" s="47"/>
      <c r="G112" s="77" t="s">
        <v>144</v>
      </c>
      <c r="H112" s="77" t="s">
        <v>105</v>
      </c>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row>
    <row r="113" spans="1:55" ht="16.5" customHeight="1" x14ac:dyDescent="0.3">
      <c r="A113" s="45"/>
      <c r="B113" s="45"/>
      <c r="C113" s="45"/>
      <c r="D113" s="45"/>
      <c r="E113" s="46" t="s">
        <v>162</v>
      </c>
      <c r="F113" s="47"/>
      <c r="G113" s="46" t="s">
        <v>160</v>
      </c>
      <c r="H113" s="46" t="s">
        <v>161</v>
      </c>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row>
    <row r="114" spans="1:55" ht="16.5" customHeight="1" x14ac:dyDescent="0.3">
      <c r="A114" s="45"/>
      <c r="B114" s="45"/>
      <c r="C114" s="45"/>
      <c r="D114" s="45"/>
      <c r="E114" s="3" t="s">
        <v>236</v>
      </c>
      <c r="F114" s="47"/>
      <c r="G114" s="46" t="s">
        <v>179</v>
      </c>
      <c r="H114" s="46" t="s">
        <v>183</v>
      </c>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row>
    <row r="115" spans="1:55" ht="16.5" customHeight="1" x14ac:dyDescent="0.3">
      <c r="A115" s="45"/>
      <c r="B115" s="45"/>
      <c r="C115" s="45"/>
      <c r="D115" s="45"/>
      <c r="E115" s="46"/>
      <c r="F115" s="47"/>
      <c r="G115" s="46"/>
      <c r="H115" s="46" t="s">
        <v>181</v>
      </c>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row>
    <row r="116" spans="1:55" ht="16.5" customHeight="1" x14ac:dyDescent="0.3">
      <c r="A116" s="45"/>
      <c r="B116" s="45"/>
      <c r="C116" s="45"/>
      <c r="D116" s="45"/>
      <c r="E116" s="46"/>
      <c r="F116" s="47"/>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row>
    <row r="117" spans="1:55" ht="16.5" customHeight="1" x14ac:dyDescent="0.3">
      <c r="A117" s="45"/>
      <c r="B117" s="45"/>
      <c r="C117" s="45"/>
      <c r="D117" s="45"/>
      <c r="E117" s="46"/>
      <c r="F117" s="47"/>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row>
    <row r="118" spans="1:55" ht="16.5" customHeight="1" x14ac:dyDescent="0.3">
      <c r="A118" s="45"/>
      <c r="B118" s="45"/>
      <c r="C118" s="45"/>
      <c r="D118" s="45"/>
      <c r="E118" s="46"/>
      <c r="F118" s="47"/>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row>
    <row r="119" spans="1:55" ht="16.5" customHeight="1" x14ac:dyDescent="0.3">
      <c r="A119" s="45"/>
      <c r="B119" s="45"/>
      <c r="C119" s="45"/>
      <c r="D119" s="45"/>
      <c r="E119" s="46"/>
      <c r="F119" s="47"/>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row>
    <row r="120" spans="1:55" ht="16.5" customHeight="1" x14ac:dyDescent="0.3">
      <c r="A120" s="45"/>
      <c r="B120" s="45"/>
      <c r="C120" s="45"/>
      <c r="D120" s="45"/>
      <c r="E120" s="103">
        <v>0.2</v>
      </c>
      <c r="F120" s="47"/>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row>
    <row r="121" spans="1:55" ht="16.5" customHeight="1" x14ac:dyDescent="0.3">
      <c r="A121" s="45"/>
      <c r="B121" s="45"/>
      <c r="C121" s="45"/>
      <c r="D121" s="45"/>
      <c r="E121" s="103">
        <v>0.4</v>
      </c>
      <c r="F121" s="47"/>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row>
    <row r="122" spans="1:55" ht="16.5" customHeight="1" x14ac:dyDescent="0.3">
      <c r="A122" s="45"/>
      <c r="B122" s="45"/>
      <c r="C122" s="45"/>
      <c r="D122" s="45"/>
      <c r="E122" s="103">
        <v>0.6</v>
      </c>
      <c r="F122" s="47"/>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row>
    <row r="123" spans="1:55" ht="16.5" customHeight="1" x14ac:dyDescent="0.3">
      <c r="A123" s="45"/>
      <c r="B123" s="45"/>
      <c r="C123" s="45"/>
      <c r="D123" s="45"/>
      <c r="E123" s="103">
        <v>0.8</v>
      </c>
      <c r="F123" s="47"/>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row>
    <row r="124" spans="1:55" ht="16.5" customHeight="1" x14ac:dyDescent="0.3">
      <c r="A124" s="45"/>
      <c r="B124" s="45"/>
      <c r="C124" s="45"/>
      <c r="D124" s="45"/>
      <c r="E124" s="103">
        <v>1</v>
      </c>
      <c r="F124" s="47"/>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row>
    <row r="125" spans="1:55" ht="16.5" customHeight="1" x14ac:dyDescent="0.3">
      <c r="A125" s="45"/>
      <c r="B125" s="45"/>
      <c r="C125" s="45"/>
      <c r="D125" s="45"/>
      <c r="E125" s="46"/>
      <c r="F125" s="47"/>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row>
    <row r="126" spans="1:55" ht="16.5" customHeight="1" x14ac:dyDescent="0.3">
      <c r="A126" s="45"/>
      <c r="B126" s="45"/>
      <c r="C126" s="45"/>
      <c r="D126" s="45"/>
      <c r="E126" s="46"/>
      <c r="F126" s="47"/>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row>
    <row r="127" spans="1:55" ht="16.5" customHeight="1" x14ac:dyDescent="0.3">
      <c r="A127" s="45"/>
      <c r="B127" s="45"/>
      <c r="C127" s="45"/>
      <c r="D127" s="45"/>
      <c r="E127" s="46"/>
      <c r="F127" s="47"/>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row>
    <row r="128" spans="1:55" ht="16.5" customHeight="1" x14ac:dyDescent="0.3">
      <c r="A128" s="45"/>
      <c r="B128" s="45"/>
      <c r="C128" s="45"/>
      <c r="D128" s="45"/>
      <c r="E128" s="46"/>
      <c r="F128" s="47"/>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row>
    <row r="129" spans="1:55" ht="16.5" customHeight="1" x14ac:dyDescent="0.3">
      <c r="A129" s="45"/>
      <c r="B129" s="45"/>
      <c r="C129" s="45"/>
      <c r="D129" s="45"/>
      <c r="E129" s="46"/>
      <c r="F129" s="47"/>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row>
    <row r="130" spans="1:55" ht="16.5" customHeight="1" x14ac:dyDescent="0.3">
      <c r="A130" s="45"/>
      <c r="B130" s="45"/>
      <c r="C130" s="45"/>
      <c r="D130" s="45"/>
      <c r="E130" s="46"/>
      <c r="F130" s="47"/>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row>
    <row r="131" spans="1:55" ht="16.5" customHeight="1" x14ac:dyDescent="0.3">
      <c r="A131" s="45"/>
      <c r="B131" s="45"/>
      <c r="C131" s="45"/>
      <c r="D131" s="45"/>
      <c r="E131" s="46"/>
      <c r="F131" s="47"/>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row>
    <row r="132" spans="1:55" ht="16.5" customHeight="1" x14ac:dyDescent="0.3">
      <c r="A132" s="45"/>
      <c r="B132" s="45"/>
      <c r="C132" s="45"/>
      <c r="D132" s="45"/>
      <c r="E132" s="46"/>
      <c r="F132" s="47"/>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row>
    <row r="133" spans="1:55" ht="16.5" customHeight="1" x14ac:dyDescent="0.3">
      <c r="A133" s="45"/>
      <c r="B133" s="45"/>
      <c r="C133" s="45"/>
      <c r="D133" s="45"/>
      <c r="E133" s="46"/>
      <c r="F133" s="47"/>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row>
    <row r="134" spans="1:55" ht="16.5" customHeight="1" x14ac:dyDescent="0.3">
      <c r="A134" s="45"/>
      <c r="B134" s="45"/>
      <c r="C134" s="45"/>
      <c r="D134" s="45"/>
      <c r="E134" s="46"/>
      <c r="F134" s="47"/>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row>
    <row r="135" spans="1:55" ht="16.5" customHeight="1" x14ac:dyDescent="0.3">
      <c r="A135" s="45"/>
      <c r="B135" s="45"/>
      <c r="C135" s="45"/>
      <c r="D135" s="45"/>
      <c r="E135" s="46"/>
      <c r="F135" s="47"/>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row>
    <row r="136" spans="1:55" ht="16.5" customHeight="1" x14ac:dyDescent="0.3">
      <c r="A136" s="45"/>
      <c r="B136" s="45"/>
      <c r="C136" s="45"/>
      <c r="D136" s="45"/>
      <c r="E136" s="46"/>
      <c r="F136" s="47"/>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row>
    <row r="137" spans="1:55" ht="16.5" customHeight="1" x14ac:dyDescent="0.3">
      <c r="A137" s="45"/>
      <c r="B137" s="45"/>
      <c r="C137" s="45"/>
      <c r="D137" s="45"/>
      <c r="E137" s="46"/>
      <c r="F137" s="47"/>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row>
    <row r="138" spans="1:55" ht="16.5" customHeight="1" x14ac:dyDescent="0.3">
      <c r="A138" s="45"/>
      <c r="B138" s="45"/>
      <c r="C138" s="45"/>
      <c r="D138" s="45"/>
      <c r="E138" s="46"/>
      <c r="F138" s="47"/>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row>
    <row r="139" spans="1:55" ht="16.5" customHeight="1" x14ac:dyDescent="0.3">
      <c r="A139" s="45"/>
      <c r="B139" s="45"/>
      <c r="C139" s="45"/>
      <c r="D139" s="45"/>
      <c r="E139" s="46"/>
      <c r="F139" s="47"/>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row>
    <row r="140" spans="1:55" ht="16.5" customHeight="1" x14ac:dyDescent="0.3">
      <c r="A140" s="45"/>
      <c r="B140" s="45"/>
      <c r="C140" s="45"/>
      <c r="D140" s="45"/>
      <c r="E140" s="46"/>
      <c r="F140" s="47"/>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row>
    <row r="141" spans="1:55" ht="16.5" customHeight="1" x14ac:dyDescent="0.3">
      <c r="A141" s="45"/>
      <c r="B141" s="45"/>
      <c r="C141" s="45"/>
      <c r="D141" s="45"/>
      <c r="E141" s="46"/>
      <c r="F141" s="47"/>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row>
    <row r="142" spans="1:55" ht="16.5" customHeight="1" x14ac:dyDescent="0.3">
      <c r="A142" s="45"/>
      <c r="B142" s="45"/>
      <c r="C142" s="45"/>
      <c r="D142" s="45"/>
      <c r="E142" s="46"/>
      <c r="F142" s="47"/>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row>
    <row r="143" spans="1:55" ht="16.5" customHeight="1" x14ac:dyDescent="0.3">
      <c r="A143" s="45"/>
      <c r="B143" s="45"/>
      <c r="C143" s="45"/>
      <c r="D143" s="45"/>
      <c r="E143" s="46"/>
      <c r="F143" s="47"/>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row>
    <row r="144" spans="1:55" ht="16.5" customHeight="1" x14ac:dyDescent="0.3">
      <c r="A144" s="45"/>
      <c r="B144" s="45"/>
      <c r="C144" s="45"/>
      <c r="D144" s="45"/>
      <c r="E144" s="46"/>
      <c r="F144" s="47"/>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row>
    <row r="145" spans="1:55" ht="16.5" customHeight="1" x14ac:dyDescent="0.3">
      <c r="A145" s="45"/>
      <c r="B145" s="45"/>
      <c r="C145" s="45"/>
      <c r="D145" s="45"/>
      <c r="E145" s="46"/>
      <c r="F145" s="47"/>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row>
    <row r="146" spans="1:55" ht="16.5" customHeight="1" x14ac:dyDescent="0.3">
      <c r="A146" s="45"/>
      <c r="B146" s="45"/>
      <c r="C146" s="45"/>
      <c r="D146" s="45"/>
      <c r="E146" s="46"/>
      <c r="F146" s="47"/>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row>
    <row r="147" spans="1:55" ht="16.5" customHeight="1" x14ac:dyDescent="0.3">
      <c r="A147" s="45"/>
      <c r="B147" s="45"/>
      <c r="C147" s="45"/>
      <c r="D147" s="45"/>
      <c r="E147" s="46"/>
      <c r="F147" s="47"/>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row>
    <row r="148" spans="1:55" ht="16.5" customHeight="1" x14ac:dyDescent="0.3">
      <c r="A148" s="45"/>
      <c r="B148" s="45"/>
      <c r="C148" s="45"/>
      <c r="D148" s="45"/>
      <c r="E148" s="46"/>
      <c r="F148" s="47"/>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row>
    <row r="149" spans="1:55" ht="16.5" customHeight="1" x14ac:dyDescent="0.3">
      <c r="A149" s="45"/>
      <c r="B149" s="45"/>
      <c r="C149" s="45"/>
      <c r="D149" s="45"/>
      <c r="E149" s="46"/>
      <c r="F149" s="47"/>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row>
    <row r="150" spans="1:55" ht="16.5" customHeight="1" x14ac:dyDescent="0.3">
      <c r="A150" s="45"/>
      <c r="B150" s="45"/>
      <c r="C150" s="45"/>
      <c r="D150" s="45"/>
      <c r="E150" s="46"/>
      <c r="F150" s="47"/>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row>
    <row r="151" spans="1:55" ht="16.5" customHeight="1" x14ac:dyDescent="0.3">
      <c r="A151" s="45"/>
      <c r="B151" s="45"/>
      <c r="C151" s="45"/>
      <c r="D151" s="45"/>
      <c r="E151" s="46"/>
      <c r="F151" s="47"/>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row>
    <row r="152" spans="1:55" ht="16.5" customHeight="1" x14ac:dyDescent="0.3">
      <c r="A152" s="45"/>
      <c r="B152" s="45"/>
      <c r="C152" s="45"/>
      <c r="D152" s="45"/>
      <c r="E152" s="46"/>
      <c r="F152" s="47"/>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row>
    <row r="153" spans="1:55" ht="16.5" customHeight="1" x14ac:dyDescent="0.3">
      <c r="A153" s="45"/>
      <c r="B153" s="45"/>
      <c r="C153" s="45"/>
      <c r="D153" s="45"/>
      <c r="E153" s="46"/>
      <c r="F153" s="47"/>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row>
    <row r="154" spans="1:55" ht="16.5" customHeight="1" x14ac:dyDescent="0.3">
      <c r="A154" s="45"/>
      <c r="B154" s="45"/>
      <c r="C154" s="45"/>
      <c r="D154" s="45"/>
      <c r="E154" s="46"/>
      <c r="F154" s="47"/>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row>
    <row r="155" spans="1:55" ht="16.5" customHeight="1" x14ac:dyDescent="0.3">
      <c r="A155" s="45"/>
      <c r="B155" s="45"/>
      <c r="C155" s="45"/>
      <c r="D155" s="45"/>
      <c r="E155" s="46"/>
      <c r="F155" s="47"/>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row>
    <row r="156" spans="1:55" ht="16.5" customHeight="1" x14ac:dyDescent="0.3">
      <c r="A156" s="45"/>
      <c r="B156" s="45"/>
      <c r="C156" s="45"/>
      <c r="D156" s="45"/>
      <c r="E156" s="46"/>
      <c r="F156" s="47"/>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row>
    <row r="157" spans="1:55" ht="16.5" customHeight="1" x14ac:dyDescent="0.3">
      <c r="A157" s="45"/>
      <c r="B157" s="45"/>
      <c r="C157" s="45"/>
      <c r="D157" s="45"/>
      <c r="E157" s="46"/>
      <c r="F157" s="47"/>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row>
    <row r="158" spans="1:55" ht="16.5" customHeight="1" x14ac:dyDescent="0.3">
      <c r="A158" s="45"/>
      <c r="B158" s="45"/>
      <c r="C158" s="45"/>
      <c r="D158" s="45"/>
      <c r="E158" s="46"/>
      <c r="F158" s="47"/>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row>
    <row r="159" spans="1:55" ht="16.5" customHeight="1" x14ac:dyDescent="0.3">
      <c r="A159" s="45"/>
      <c r="B159" s="45"/>
      <c r="C159" s="45"/>
      <c r="D159" s="45"/>
      <c r="E159" s="46"/>
      <c r="F159" s="47"/>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row>
    <row r="160" spans="1:55" ht="16.5" customHeight="1" x14ac:dyDescent="0.3">
      <c r="A160" s="45"/>
      <c r="B160" s="45"/>
      <c r="C160" s="45"/>
      <c r="D160" s="45"/>
      <c r="E160" s="46"/>
      <c r="F160" s="47"/>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row>
    <row r="161" spans="1:55" ht="16.5" customHeight="1" x14ac:dyDescent="0.3">
      <c r="A161" s="45"/>
      <c r="B161" s="45"/>
      <c r="C161" s="45"/>
      <c r="D161" s="45"/>
      <c r="E161" s="46"/>
      <c r="F161" s="47"/>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row>
    <row r="162" spans="1:55" ht="16.5" customHeight="1" x14ac:dyDescent="0.3">
      <c r="A162" s="45"/>
      <c r="B162" s="45"/>
      <c r="C162" s="45"/>
      <c r="D162" s="45"/>
      <c r="E162" s="46"/>
      <c r="F162" s="47"/>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row>
    <row r="163" spans="1:55" ht="16.5" customHeight="1" x14ac:dyDescent="0.3">
      <c r="A163" s="45"/>
      <c r="B163" s="45"/>
      <c r="C163" s="45"/>
      <c r="D163" s="45"/>
      <c r="E163" s="46"/>
      <c r="F163" s="47"/>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row>
    <row r="164" spans="1:55" ht="16.5" customHeight="1" x14ac:dyDescent="0.3">
      <c r="A164" s="45"/>
      <c r="B164" s="45"/>
      <c r="C164" s="45"/>
      <c r="D164" s="45"/>
      <c r="E164" s="46"/>
      <c r="F164" s="47"/>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row>
    <row r="165" spans="1:55" ht="16.5" customHeight="1" x14ac:dyDescent="0.3">
      <c r="A165" s="45"/>
      <c r="B165" s="45"/>
      <c r="C165" s="45"/>
      <c r="D165" s="45"/>
      <c r="E165" s="46"/>
      <c r="F165" s="47"/>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row>
    <row r="166" spans="1:55" ht="16.5" customHeight="1" x14ac:dyDescent="0.3">
      <c r="A166" s="45"/>
      <c r="B166" s="45"/>
      <c r="C166" s="45"/>
      <c r="D166" s="45"/>
      <c r="E166" s="46"/>
      <c r="F166" s="47"/>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row>
    <row r="167" spans="1:55" ht="16.5" customHeight="1" x14ac:dyDescent="0.3">
      <c r="A167" s="45"/>
      <c r="B167" s="45"/>
      <c r="C167" s="45"/>
      <c r="D167" s="45"/>
      <c r="E167" s="46"/>
      <c r="F167" s="47"/>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row>
    <row r="168" spans="1:55" ht="16.5" customHeight="1" x14ac:dyDescent="0.3">
      <c r="A168" s="45"/>
      <c r="B168" s="45"/>
      <c r="C168" s="45"/>
      <c r="D168" s="45"/>
      <c r="E168" s="46"/>
      <c r="F168" s="47"/>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row>
    <row r="169" spans="1:55" ht="16.5" customHeight="1" x14ac:dyDescent="0.3">
      <c r="A169" s="45"/>
      <c r="B169" s="45"/>
      <c r="C169" s="45"/>
      <c r="D169" s="45"/>
      <c r="E169" s="46"/>
      <c r="F169" s="47"/>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row>
    <row r="170" spans="1:55" ht="16.5" customHeight="1" x14ac:dyDescent="0.3">
      <c r="A170" s="45"/>
      <c r="B170" s="45"/>
      <c r="C170" s="45"/>
      <c r="D170" s="45"/>
      <c r="E170" s="46"/>
      <c r="F170" s="47"/>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row>
    <row r="171" spans="1:55" ht="16.5" customHeight="1" x14ac:dyDescent="0.3">
      <c r="A171" s="45"/>
      <c r="B171" s="45"/>
      <c r="C171" s="45"/>
      <c r="D171" s="45"/>
      <c r="E171" s="46"/>
      <c r="F171" s="47"/>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row>
    <row r="172" spans="1:55" ht="16.5" customHeight="1" x14ac:dyDescent="0.3">
      <c r="A172" s="45"/>
      <c r="B172" s="45"/>
      <c r="C172" s="45"/>
      <c r="D172" s="45"/>
      <c r="E172" s="46"/>
      <c r="F172" s="47"/>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row>
    <row r="173" spans="1:55" ht="16.5" customHeight="1" x14ac:dyDescent="0.3">
      <c r="A173" s="45"/>
      <c r="B173" s="45"/>
      <c r="C173" s="45"/>
      <c r="D173" s="45"/>
      <c r="E173" s="46"/>
      <c r="F173" s="47"/>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row>
    <row r="174" spans="1:55" ht="16.5" customHeight="1" x14ac:dyDescent="0.3">
      <c r="A174" s="45"/>
      <c r="B174" s="45"/>
      <c r="C174" s="45"/>
      <c r="D174" s="45"/>
      <c r="E174" s="46"/>
      <c r="F174" s="47"/>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row>
    <row r="175" spans="1:55" ht="16.5" customHeight="1" x14ac:dyDescent="0.3">
      <c r="A175" s="45"/>
      <c r="B175" s="45"/>
      <c r="C175" s="45"/>
      <c r="D175" s="45"/>
      <c r="E175" s="46"/>
      <c r="F175" s="47"/>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row>
    <row r="176" spans="1:55" ht="16.5" customHeight="1" x14ac:dyDescent="0.3">
      <c r="A176" s="45"/>
      <c r="B176" s="45"/>
      <c r="C176" s="45"/>
      <c r="D176" s="45"/>
      <c r="E176" s="46"/>
      <c r="F176" s="47"/>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row>
    <row r="177" spans="1:55" ht="16.5" customHeight="1" x14ac:dyDescent="0.3">
      <c r="A177" s="45"/>
      <c r="B177" s="45"/>
      <c r="C177" s="45"/>
      <c r="D177" s="45"/>
      <c r="E177" s="46"/>
      <c r="F177" s="47"/>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row>
    <row r="178" spans="1:55" ht="16.5" customHeight="1" x14ac:dyDescent="0.3">
      <c r="A178" s="45"/>
      <c r="B178" s="45"/>
      <c r="C178" s="45"/>
      <c r="D178" s="45"/>
      <c r="E178" s="46"/>
      <c r="F178" s="47"/>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row>
    <row r="179" spans="1:55" ht="16.5" customHeight="1" x14ac:dyDescent="0.3">
      <c r="A179" s="45"/>
      <c r="B179" s="45"/>
      <c r="C179" s="45"/>
      <c r="D179" s="45"/>
      <c r="E179" s="46"/>
      <c r="F179" s="47"/>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row>
    <row r="180" spans="1:55" ht="16.5" customHeight="1" x14ac:dyDescent="0.3">
      <c r="A180" s="45"/>
      <c r="B180" s="45"/>
      <c r="C180" s="45"/>
      <c r="D180" s="45"/>
      <c r="E180" s="46"/>
      <c r="F180" s="47"/>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row>
    <row r="181" spans="1:55" ht="16.5" customHeight="1" x14ac:dyDescent="0.3">
      <c r="A181" s="45"/>
      <c r="B181" s="45"/>
      <c r="C181" s="45"/>
      <c r="D181" s="45"/>
      <c r="E181" s="46"/>
      <c r="F181" s="47"/>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row>
    <row r="182" spans="1:55" ht="16.5" customHeight="1" x14ac:dyDescent="0.3">
      <c r="A182" s="45"/>
      <c r="B182" s="45"/>
      <c r="C182" s="45"/>
      <c r="D182" s="45"/>
      <c r="E182" s="46"/>
      <c r="F182" s="47"/>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row>
    <row r="183" spans="1:55" ht="16.5" customHeight="1" x14ac:dyDescent="0.3">
      <c r="A183" s="45"/>
      <c r="B183" s="45"/>
      <c r="C183" s="45"/>
      <c r="D183" s="45"/>
      <c r="E183" s="46"/>
      <c r="F183" s="47"/>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row>
    <row r="184" spans="1:55" ht="16.5" customHeight="1" x14ac:dyDescent="0.3">
      <c r="A184" s="45"/>
      <c r="B184" s="45"/>
      <c r="C184" s="45"/>
      <c r="D184" s="45"/>
      <c r="E184" s="46"/>
      <c r="F184" s="47"/>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row>
    <row r="185" spans="1:55" ht="16.5" customHeight="1" x14ac:dyDescent="0.3">
      <c r="A185" s="45"/>
      <c r="B185" s="45"/>
      <c r="C185" s="45"/>
      <c r="D185" s="45"/>
      <c r="E185" s="46"/>
      <c r="F185" s="47"/>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row>
    <row r="186" spans="1:55" ht="16.5" customHeight="1" x14ac:dyDescent="0.3">
      <c r="A186" s="45"/>
      <c r="B186" s="45"/>
      <c r="C186" s="45"/>
      <c r="D186" s="45"/>
      <c r="E186" s="46"/>
      <c r="F186" s="47"/>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row>
    <row r="187" spans="1:55" ht="16.5" customHeight="1" x14ac:dyDescent="0.3">
      <c r="A187" s="45"/>
      <c r="B187" s="45"/>
      <c r="C187" s="45"/>
      <c r="D187" s="45"/>
      <c r="E187" s="46"/>
      <c r="F187" s="47"/>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row>
    <row r="188" spans="1:55" ht="16.5" customHeight="1" x14ac:dyDescent="0.3">
      <c r="A188" s="45"/>
      <c r="B188" s="45"/>
      <c r="C188" s="45"/>
      <c r="D188" s="45"/>
      <c r="E188" s="46"/>
      <c r="F188" s="47"/>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row>
    <row r="189" spans="1:55" ht="16.5" customHeight="1" x14ac:dyDescent="0.3">
      <c r="A189" s="45"/>
      <c r="B189" s="45"/>
      <c r="C189" s="45"/>
      <c r="D189" s="45"/>
      <c r="E189" s="46"/>
      <c r="F189" s="47"/>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row>
    <row r="190" spans="1:55" ht="16.5" customHeight="1" x14ac:dyDescent="0.3">
      <c r="A190" s="45"/>
      <c r="B190" s="45"/>
      <c r="C190" s="45"/>
      <c r="D190" s="45"/>
      <c r="E190" s="46"/>
      <c r="F190" s="47"/>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row>
    <row r="191" spans="1:55" ht="16.5" customHeight="1" x14ac:dyDescent="0.3">
      <c r="A191" s="45"/>
      <c r="B191" s="45"/>
      <c r="C191" s="45"/>
      <c r="D191" s="45"/>
      <c r="E191" s="46"/>
      <c r="F191" s="47"/>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row>
    <row r="192" spans="1:55" ht="16.5" customHeight="1" x14ac:dyDescent="0.3">
      <c r="A192" s="45"/>
      <c r="B192" s="45"/>
      <c r="C192" s="45"/>
      <c r="D192" s="45"/>
      <c r="E192" s="46"/>
      <c r="F192" s="47"/>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row>
    <row r="193" spans="1:55" ht="16.5" customHeight="1" x14ac:dyDescent="0.3">
      <c r="A193" s="45"/>
      <c r="B193" s="45"/>
      <c r="C193" s="45"/>
      <c r="D193" s="45"/>
      <c r="E193" s="46"/>
      <c r="F193" s="47"/>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row>
    <row r="194" spans="1:55" ht="16.5" customHeight="1" x14ac:dyDescent="0.3">
      <c r="A194" s="45"/>
      <c r="B194" s="45"/>
      <c r="C194" s="45"/>
      <c r="D194" s="45"/>
      <c r="E194" s="46"/>
      <c r="F194" s="47"/>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row>
    <row r="195" spans="1:55" ht="16.5" customHeight="1" x14ac:dyDescent="0.3">
      <c r="A195" s="45"/>
      <c r="B195" s="45"/>
      <c r="C195" s="45"/>
      <c r="D195" s="45"/>
      <c r="E195" s="46"/>
      <c r="F195" s="47"/>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row>
    <row r="196" spans="1:55" ht="16.5" customHeight="1" x14ac:dyDescent="0.3">
      <c r="A196" s="45"/>
      <c r="B196" s="45"/>
      <c r="C196" s="45"/>
      <c r="D196" s="45"/>
      <c r="E196" s="46"/>
      <c r="F196" s="47"/>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row>
    <row r="197" spans="1:55" ht="16.5" customHeight="1" x14ac:dyDescent="0.3">
      <c r="A197" s="45"/>
      <c r="B197" s="45"/>
      <c r="C197" s="45"/>
      <c r="D197" s="45"/>
      <c r="E197" s="46"/>
      <c r="F197" s="47"/>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row>
    <row r="198" spans="1:55" ht="16.5" customHeight="1" x14ac:dyDescent="0.3">
      <c r="A198" s="45"/>
      <c r="B198" s="45"/>
      <c r="C198" s="45"/>
      <c r="D198" s="45"/>
      <c r="E198" s="46"/>
      <c r="F198" s="47"/>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row>
    <row r="199" spans="1:55" ht="16.5" customHeight="1" x14ac:dyDescent="0.3">
      <c r="A199" s="45"/>
      <c r="B199" s="45"/>
      <c r="C199" s="45"/>
      <c r="D199" s="45"/>
      <c r="E199" s="46"/>
      <c r="F199" s="47"/>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row>
    <row r="200" spans="1:55" ht="16.5" customHeight="1" x14ac:dyDescent="0.3">
      <c r="A200" s="45"/>
      <c r="B200" s="45"/>
      <c r="C200" s="45"/>
      <c r="D200" s="45"/>
      <c r="E200" s="46"/>
      <c r="F200" s="47"/>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row>
    <row r="201" spans="1:55" ht="16.5" customHeight="1" x14ac:dyDescent="0.3">
      <c r="A201" s="45"/>
      <c r="B201" s="45"/>
      <c r="C201" s="45"/>
      <c r="D201" s="45"/>
      <c r="E201" s="46"/>
      <c r="F201" s="47"/>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row>
    <row r="202" spans="1:55" ht="16.5" customHeight="1" x14ac:dyDescent="0.3">
      <c r="A202" s="45"/>
      <c r="B202" s="45"/>
      <c r="C202" s="45"/>
      <c r="D202" s="45"/>
      <c r="E202" s="46"/>
      <c r="F202" s="47"/>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row>
    <row r="203" spans="1:55" ht="16.5" customHeight="1" x14ac:dyDescent="0.3">
      <c r="A203" s="45"/>
      <c r="B203" s="45"/>
      <c r="C203" s="45"/>
      <c r="D203" s="45"/>
      <c r="E203" s="46"/>
      <c r="F203" s="47"/>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row>
    <row r="204" spans="1:55" ht="16.5" customHeight="1" x14ac:dyDescent="0.3">
      <c r="A204" s="45"/>
      <c r="B204" s="45"/>
      <c r="C204" s="45"/>
      <c r="D204" s="45"/>
      <c r="E204" s="46"/>
      <c r="F204" s="47"/>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row>
    <row r="205" spans="1:55" ht="16.5" customHeight="1" x14ac:dyDescent="0.3">
      <c r="A205" s="45"/>
      <c r="B205" s="45"/>
      <c r="C205" s="45"/>
      <c r="D205" s="45"/>
      <c r="E205" s="46"/>
      <c r="F205" s="47"/>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row>
    <row r="206" spans="1:55" ht="16.5" customHeight="1" x14ac:dyDescent="0.3">
      <c r="A206" s="45"/>
      <c r="B206" s="45"/>
      <c r="C206" s="45"/>
      <c r="D206" s="45"/>
      <c r="E206" s="46"/>
      <c r="F206" s="47"/>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row>
    <row r="207" spans="1:55" ht="16.5" customHeight="1" x14ac:dyDescent="0.3">
      <c r="A207" s="45"/>
      <c r="B207" s="45"/>
      <c r="C207" s="45"/>
      <c r="D207" s="45"/>
      <c r="E207" s="46"/>
      <c r="F207" s="47"/>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row>
    <row r="208" spans="1:55" ht="16.5" customHeight="1" x14ac:dyDescent="0.3">
      <c r="A208" s="45"/>
      <c r="B208" s="45"/>
      <c r="C208" s="45"/>
      <c r="D208" s="45"/>
      <c r="E208" s="46"/>
      <c r="F208" s="47"/>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row>
    <row r="209" spans="1:55" ht="16.5" customHeight="1" x14ac:dyDescent="0.3">
      <c r="A209" s="45"/>
      <c r="B209" s="45"/>
      <c r="C209" s="45"/>
      <c r="D209" s="45"/>
      <c r="E209" s="46"/>
      <c r="F209" s="47"/>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row>
    <row r="210" spans="1:55" ht="16.5" customHeight="1" x14ac:dyDescent="0.3">
      <c r="A210" s="45"/>
      <c r="B210" s="45"/>
      <c r="C210" s="45"/>
      <c r="D210" s="45"/>
      <c r="E210" s="46"/>
      <c r="F210" s="47"/>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row>
    <row r="211" spans="1:55" ht="16.5" customHeight="1" x14ac:dyDescent="0.3">
      <c r="A211" s="45"/>
      <c r="B211" s="45"/>
      <c r="C211" s="45"/>
      <c r="D211" s="45"/>
      <c r="E211" s="46"/>
      <c r="F211" s="47"/>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row>
    <row r="212" spans="1:55" ht="16.5" customHeight="1" x14ac:dyDescent="0.3">
      <c r="A212" s="45"/>
      <c r="B212" s="45"/>
      <c r="C212" s="45"/>
      <c r="D212" s="45"/>
      <c r="E212" s="46"/>
      <c r="F212" s="47"/>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row>
    <row r="213" spans="1:55" ht="16.5" customHeight="1" x14ac:dyDescent="0.3">
      <c r="A213" s="45"/>
      <c r="B213" s="45"/>
      <c r="C213" s="45"/>
      <c r="D213" s="45"/>
      <c r="E213" s="46"/>
      <c r="F213" s="47"/>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row>
    <row r="214" spans="1:55" ht="16.5" customHeight="1" x14ac:dyDescent="0.3">
      <c r="A214" s="45"/>
      <c r="B214" s="45"/>
      <c r="C214" s="45"/>
      <c r="D214" s="45"/>
      <c r="E214" s="46"/>
      <c r="F214" s="47"/>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row>
    <row r="215" spans="1:55" ht="16.5" customHeight="1" x14ac:dyDescent="0.3">
      <c r="A215" s="45"/>
      <c r="B215" s="45"/>
      <c r="C215" s="45"/>
      <c r="D215" s="45"/>
      <c r="E215" s="46"/>
      <c r="F215" s="47"/>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row>
    <row r="216" spans="1:55" ht="16.5" customHeight="1" x14ac:dyDescent="0.3">
      <c r="A216" s="45"/>
      <c r="B216" s="45"/>
      <c r="C216" s="45"/>
      <c r="D216" s="45"/>
      <c r="E216" s="46"/>
      <c r="F216" s="47"/>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row>
    <row r="217" spans="1:55" ht="16.5" customHeight="1" x14ac:dyDescent="0.3">
      <c r="A217" s="45"/>
      <c r="B217" s="45"/>
      <c r="C217" s="45"/>
      <c r="D217" s="45"/>
      <c r="E217" s="46"/>
      <c r="F217" s="47"/>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row>
    <row r="218" spans="1:55" ht="16.5" customHeight="1" x14ac:dyDescent="0.3">
      <c r="A218" s="45"/>
      <c r="B218" s="45"/>
      <c r="C218" s="45"/>
      <c r="D218" s="45"/>
      <c r="E218" s="46"/>
      <c r="F218" s="47"/>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row>
    <row r="219" spans="1:55" ht="16.5" customHeight="1" x14ac:dyDescent="0.3">
      <c r="A219" s="45"/>
      <c r="B219" s="45"/>
      <c r="C219" s="45"/>
      <c r="D219" s="45"/>
      <c r="E219" s="46"/>
      <c r="F219" s="47"/>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row>
    <row r="220" spans="1:55" ht="16.5" customHeight="1" x14ac:dyDescent="0.3">
      <c r="A220" s="45"/>
      <c r="B220" s="45"/>
      <c r="C220" s="45"/>
      <c r="D220" s="45"/>
      <c r="E220" s="46"/>
      <c r="F220" s="47"/>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row>
    <row r="221" spans="1:55" ht="16.5" customHeight="1" x14ac:dyDescent="0.3">
      <c r="A221" s="45"/>
      <c r="B221" s="45"/>
      <c r="C221" s="45"/>
      <c r="D221" s="45"/>
      <c r="E221" s="46"/>
      <c r="F221" s="47"/>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row>
    <row r="222" spans="1:55" ht="16.5" customHeight="1" x14ac:dyDescent="0.3">
      <c r="A222" s="45"/>
      <c r="B222" s="45"/>
      <c r="C222" s="45"/>
      <c r="D222" s="45"/>
      <c r="E222" s="46"/>
      <c r="F222" s="47"/>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row>
    <row r="223" spans="1:55" ht="16.5" customHeight="1" x14ac:dyDescent="0.3">
      <c r="A223" s="45"/>
      <c r="B223" s="45"/>
      <c r="C223" s="45"/>
      <c r="D223" s="45"/>
      <c r="E223" s="46"/>
      <c r="F223" s="47"/>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row>
    <row r="224" spans="1:55" ht="16.5" customHeight="1" x14ac:dyDescent="0.3">
      <c r="A224" s="45"/>
      <c r="B224" s="45"/>
      <c r="C224" s="45"/>
      <c r="D224" s="45"/>
      <c r="E224" s="46"/>
      <c r="F224" s="47"/>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row>
    <row r="225" spans="1:55" ht="16.5" customHeight="1" x14ac:dyDescent="0.3">
      <c r="A225" s="45"/>
      <c r="B225" s="45"/>
      <c r="C225" s="45"/>
      <c r="D225" s="45"/>
      <c r="E225" s="46"/>
      <c r="F225" s="47"/>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row>
    <row r="226" spans="1:55" ht="16.5" customHeight="1" x14ac:dyDescent="0.3">
      <c r="A226" s="45"/>
      <c r="B226" s="45"/>
      <c r="C226" s="45"/>
      <c r="D226" s="45"/>
      <c r="E226" s="46"/>
      <c r="F226" s="47"/>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row>
    <row r="227" spans="1:55" ht="16.5" customHeight="1" x14ac:dyDescent="0.3">
      <c r="A227" s="45"/>
      <c r="B227" s="45"/>
      <c r="C227" s="45"/>
      <c r="D227" s="45"/>
      <c r="E227" s="46"/>
      <c r="F227" s="47"/>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row>
    <row r="228" spans="1:55" ht="16.5" customHeight="1" x14ac:dyDescent="0.3">
      <c r="A228" s="45"/>
      <c r="B228" s="45"/>
      <c r="C228" s="45"/>
      <c r="D228" s="45"/>
      <c r="E228" s="46"/>
      <c r="F228" s="47"/>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row>
    <row r="229" spans="1:55" ht="16.5" customHeight="1" x14ac:dyDescent="0.3">
      <c r="A229" s="45"/>
      <c r="B229" s="45"/>
      <c r="C229" s="45"/>
      <c r="D229" s="45"/>
      <c r="E229" s="46"/>
      <c r="F229" s="47"/>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row>
    <row r="230" spans="1:55" ht="16.5" customHeight="1" x14ac:dyDescent="0.3">
      <c r="A230" s="45"/>
      <c r="B230" s="45"/>
      <c r="C230" s="45"/>
      <c r="D230" s="45"/>
      <c r="E230" s="46"/>
      <c r="F230" s="47"/>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row>
    <row r="231" spans="1:55" ht="16.5" customHeight="1" x14ac:dyDescent="0.3">
      <c r="A231" s="45"/>
      <c r="B231" s="45"/>
      <c r="C231" s="45"/>
      <c r="D231" s="45"/>
      <c r="E231" s="46"/>
      <c r="F231" s="47"/>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row>
    <row r="232" spans="1:55" ht="16.5" customHeight="1" x14ac:dyDescent="0.3">
      <c r="A232" s="45"/>
      <c r="B232" s="45"/>
      <c r="C232" s="45"/>
      <c r="D232" s="45"/>
      <c r="E232" s="46"/>
      <c r="F232" s="47"/>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row>
    <row r="233" spans="1:55" ht="16.5" customHeight="1" x14ac:dyDescent="0.3">
      <c r="A233" s="45"/>
      <c r="B233" s="45"/>
      <c r="C233" s="45"/>
      <c r="D233" s="45"/>
      <c r="E233" s="46"/>
      <c r="F233" s="47"/>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row>
    <row r="234" spans="1:55" ht="16.5" customHeight="1" x14ac:dyDescent="0.3">
      <c r="A234" s="45"/>
      <c r="B234" s="45"/>
      <c r="C234" s="45"/>
      <c r="D234" s="45"/>
      <c r="E234" s="46"/>
      <c r="F234" s="47"/>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row>
    <row r="235" spans="1:55" ht="16.5" customHeight="1" x14ac:dyDescent="0.3">
      <c r="A235" s="45"/>
      <c r="B235" s="45"/>
      <c r="C235" s="45"/>
      <c r="D235" s="45"/>
      <c r="E235" s="46"/>
      <c r="F235" s="47"/>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row>
    <row r="236" spans="1:55" ht="16.5" customHeight="1" x14ac:dyDescent="0.3">
      <c r="A236" s="45"/>
      <c r="B236" s="45"/>
      <c r="C236" s="45"/>
      <c r="D236" s="45"/>
      <c r="E236" s="46"/>
      <c r="F236" s="47"/>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row>
    <row r="237" spans="1:55" ht="16.5" customHeight="1" x14ac:dyDescent="0.3">
      <c r="A237" s="45"/>
      <c r="B237" s="45"/>
      <c r="C237" s="45"/>
      <c r="D237" s="45"/>
      <c r="E237" s="46"/>
      <c r="F237" s="47"/>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row>
    <row r="238" spans="1:55" ht="16.5" customHeight="1" x14ac:dyDescent="0.3">
      <c r="A238" s="45"/>
      <c r="B238" s="45"/>
      <c r="C238" s="45"/>
      <c r="D238" s="45"/>
      <c r="E238" s="46"/>
      <c r="F238" s="47"/>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row>
    <row r="239" spans="1:55" ht="16.5" customHeight="1" x14ac:dyDescent="0.3">
      <c r="A239" s="45"/>
      <c r="B239" s="45"/>
      <c r="C239" s="45"/>
      <c r="D239" s="45"/>
      <c r="E239" s="46"/>
      <c r="F239" s="47"/>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row>
    <row r="240" spans="1:55" ht="16.5" customHeight="1" x14ac:dyDescent="0.3">
      <c r="A240" s="45"/>
      <c r="B240" s="45"/>
      <c r="C240" s="45"/>
      <c r="D240" s="45"/>
      <c r="E240" s="46"/>
      <c r="F240" s="47"/>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row>
    <row r="241" spans="1:55" ht="16.5" customHeight="1" x14ac:dyDescent="0.3">
      <c r="A241" s="45"/>
      <c r="B241" s="45"/>
      <c r="C241" s="45"/>
      <c r="D241" s="45"/>
      <c r="E241" s="46"/>
      <c r="F241" s="47"/>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row>
    <row r="242" spans="1:55" ht="16.5" customHeight="1" x14ac:dyDescent="0.3">
      <c r="A242" s="45"/>
      <c r="B242" s="45"/>
      <c r="C242" s="45"/>
      <c r="D242" s="45"/>
      <c r="E242" s="46"/>
      <c r="F242" s="47"/>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row>
    <row r="243" spans="1:55" ht="16.5" customHeight="1" x14ac:dyDescent="0.3">
      <c r="A243" s="45"/>
      <c r="B243" s="45"/>
      <c r="C243" s="45"/>
      <c r="D243" s="45"/>
      <c r="E243" s="46"/>
      <c r="F243" s="47"/>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row>
    <row r="244" spans="1:55" ht="16.5" customHeight="1" x14ac:dyDescent="0.3">
      <c r="A244" s="45"/>
      <c r="B244" s="45"/>
      <c r="C244" s="45"/>
      <c r="D244" s="45"/>
      <c r="E244" s="46"/>
      <c r="F244" s="47"/>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row>
    <row r="245" spans="1:55" ht="16.5" customHeight="1" x14ac:dyDescent="0.3">
      <c r="A245" s="45"/>
      <c r="B245" s="45"/>
      <c r="C245" s="45"/>
      <c r="D245" s="45"/>
      <c r="E245" s="46"/>
      <c r="F245" s="47"/>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row>
    <row r="246" spans="1:55" ht="16.5" customHeight="1" x14ac:dyDescent="0.3">
      <c r="A246" s="45"/>
      <c r="B246" s="45"/>
      <c r="C246" s="45"/>
      <c r="D246" s="45"/>
      <c r="E246" s="46"/>
      <c r="F246" s="47"/>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row>
    <row r="247" spans="1:55" ht="16.5" customHeight="1" x14ac:dyDescent="0.3">
      <c r="A247" s="45"/>
      <c r="B247" s="45"/>
      <c r="C247" s="45"/>
      <c r="D247" s="45"/>
      <c r="E247" s="46"/>
      <c r="F247" s="47"/>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row>
    <row r="248" spans="1:55" ht="16.5" customHeight="1" x14ac:dyDescent="0.3">
      <c r="A248" s="45"/>
      <c r="B248" s="45"/>
      <c r="C248" s="45"/>
      <c r="D248" s="45"/>
      <c r="E248" s="46"/>
      <c r="F248" s="47"/>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row>
    <row r="249" spans="1:55" ht="16.5" customHeight="1" x14ac:dyDescent="0.3">
      <c r="A249" s="45"/>
      <c r="B249" s="45"/>
      <c r="C249" s="45"/>
      <c r="D249" s="45"/>
      <c r="E249" s="46"/>
      <c r="F249" s="47"/>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row>
    <row r="250" spans="1:55" ht="16.5" customHeight="1" x14ac:dyDescent="0.3">
      <c r="A250" s="45"/>
      <c r="B250" s="45"/>
      <c r="C250" s="45"/>
      <c r="D250" s="45"/>
      <c r="E250" s="46"/>
      <c r="F250" s="47"/>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row>
    <row r="251" spans="1:55" ht="16.5" customHeight="1" x14ac:dyDescent="0.3">
      <c r="A251" s="45"/>
      <c r="B251" s="45"/>
      <c r="C251" s="45"/>
      <c r="D251" s="45"/>
      <c r="E251" s="46"/>
      <c r="F251" s="47"/>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row>
    <row r="252" spans="1:55" ht="16.5" customHeight="1" x14ac:dyDescent="0.3">
      <c r="A252" s="45"/>
      <c r="B252" s="45"/>
      <c r="C252" s="45"/>
      <c r="D252" s="45"/>
      <c r="E252" s="46"/>
      <c r="F252" s="47"/>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row>
    <row r="253" spans="1:55" ht="16.5" customHeight="1" x14ac:dyDescent="0.3">
      <c r="A253" s="45"/>
      <c r="B253" s="45"/>
      <c r="C253" s="45"/>
      <c r="D253" s="45"/>
      <c r="E253" s="46"/>
      <c r="F253" s="47"/>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row>
    <row r="254" spans="1:55" ht="16.5" customHeight="1" x14ac:dyDescent="0.3">
      <c r="A254" s="45"/>
      <c r="B254" s="45"/>
      <c r="C254" s="45"/>
      <c r="D254" s="45"/>
      <c r="E254" s="46"/>
      <c r="F254" s="47"/>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row>
    <row r="255" spans="1:55" ht="16.5" customHeight="1" x14ac:dyDescent="0.3">
      <c r="A255" s="45"/>
      <c r="B255" s="45"/>
      <c r="C255" s="45"/>
      <c r="D255" s="45"/>
      <c r="E255" s="46"/>
      <c r="F255" s="47"/>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row>
    <row r="256" spans="1:55" ht="16.5" customHeight="1" x14ac:dyDescent="0.3">
      <c r="A256" s="45"/>
      <c r="B256" s="45"/>
      <c r="C256" s="45"/>
      <c r="D256" s="45"/>
      <c r="E256" s="46"/>
      <c r="F256" s="47"/>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row>
    <row r="257" spans="1:55" ht="16.5" customHeight="1" x14ac:dyDescent="0.3">
      <c r="A257" s="45"/>
      <c r="B257" s="45"/>
      <c r="C257" s="45"/>
      <c r="D257" s="45"/>
      <c r="E257" s="46"/>
      <c r="F257" s="47"/>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row>
    <row r="258" spans="1:55" ht="16.5" customHeight="1" x14ac:dyDescent="0.3">
      <c r="A258" s="45"/>
      <c r="B258" s="45"/>
      <c r="C258" s="45"/>
      <c r="D258" s="45"/>
      <c r="E258" s="46"/>
      <c r="F258" s="47"/>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row>
    <row r="259" spans="1:55" ht="16.5" customHeight="1" x14ac:dyDescent="0.3">
      <c r="A259" s="45"/>
      <c r="B259" s="45"/>
      <c r="C259" s="45"/>
      <c r="D259" s="45"/>
      <c r="E259" s="46"/>
      <c r="F259" s="47"/>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row>
    <row r="260" spans="1:55" ht="16.5" customHeight="1" x14ac:dyDescent="0.3">
      <c r="A260" s="45"/>
      <c r="B260" s="45"/>
      <c r="C260" s="45"/>
      <c r="D260" s="45"/>
      <c r="E260" s="46"/>
      <c r="F260" s="47"/>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row>
    <row r="261" spans="1:55" ht="16.5" customHeight="1" x14ac:dyDescent="0.3">
      <c r="A261" s="45"/>
      <c r="B261" s="45"/>
      <c r="C261" s="45"/>
      <c r="D261" s="45"/>
      <c r="E261" s="46"/>
      <c r="F261" s="47"/>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row>
    <row r="262" spans="1:55" ht="16.5" customHeight="1" x14ac:dyDescent="0.3">
      <c r="A262" s="45"/>
      <c r="B262" s="45"/>
      <c r="C262" s="45"/>
      <c r="D262" s="45"/>
      <c r="E262" s="46"/>
      <c r="F262" s="47"/>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row>
    <row r="263" spans="1:55" ht="16.5" customHeight="1" x14ac:dyDescent="0.3">
      <c r="A263" s="45"/>
      <c r="B263" s="45"/>
      <c r="C263" s="45"/>
      <c r="D263" s="45"/>
      <c r="E263" s="46"/>
      <c r="F263" s="47"/>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row>
    <row r="264" spans="1:55" ht="16.5" customHeight="1" x14ac:dyDescent="0.3">
      <c r="A264" s="45"/>
      <c r="B264" s="45"/>
      <c r="C264" s="45"/>
      <c r="D264" s="45"/>
      <c r="E264" s="46"/>
      <c r="F264" s="47"/>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row>
    <row r="265" spans="1:55" ht="16.5" customHeight="1" x14ac:dyDescent="0.3">
      <c r="A265" s="45"/>
      <c r="B265" s="45"/>
      <c r="C265" s="45"/>
      <c r="D265" s="45"/>
      <c r="E265" s="46"/>
      <c r="F265" s="47"/>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row>
    <row r="266" spans="1:55" ht="16.5" customHeight="1" x14ac:dyDescent="0.3">
      <c r="A266" s="45"/>
      <c r="B266" s="45"/>
      <c r="C266" s="45"/>
      <c r="D266" s="45"/>
      <c r="E266" s="46"/>
      <c r="F266" s="47"/>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row>
    <row r="267" spans="1:55" ht="16.5" customHeight="1" x14ac:dyDescent="0.3">
      <c r="A267" s="45"/>
      <c r="B267" s="45"/>
      <c r="C267" s="45"/>
      <c r="D267" s="45"/>
      <c r="E267" s="46"/>
      <c r="F267" s="47"/>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row>
    <row r="268" spans="1:55" ht="16.5" customHeight="1" x14ac:dyDescent="0.3">
      <c r="A268" s="45"/>
      <c r="B268" s="45"/>
      <c r="C268" s="45"/>
      <c r="D268" s="45"/>
      <c r="E268" s="46"/>
      <c r="F268" s="47"/>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row>
    <row r="269" spans="1:55" ht="16.5" customHeight="1" x14ac:dyDescent="0.3">
      <c r="A269" s="45"/>
      <c r="B269" s="45"/>
      <c r="C269" s="45"/>
      <c r="D269" s="45"/>
      <c r="E269" s="46"/>
      <c r="F269" s="47"/>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row>
    <row r="270" spans="1:55" ht="16.5" customHeight="1" x14ac:dyDescent="0.3">
      <c r="A270" s="45"/>
      <c r="B270" s="45"/>
      <c r="C270" s="45"/>
      <c r="D270" s="45"/>
      <c r="E270" s="46"/>
      <c r="F270" s="47"/>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row>
    <row r="271" spans="1:55" ht="16.5" customHeight="1" x14ac:dyDescent="0.3">
      <c r="A271" s="45"/>
      <c r="B271" s="45"/>
      <c r="C271" s="45"/>
      <c r="D271" s="45"/>
      <c r="E271" s="46"/>
      <c r="F271" s="47"/>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row>
    <row r="272" spans="1:55" ht="16.5" customHeight="1" x14ac:dyDescent="0.3">
      <c r="A272" s="45"/>
      <c r="B272" s="45"/>
      <c r="C272" s="45"/>
      <c r="D272" s="45"/>
      <c r="E272" s="46"/>
      <c r="F272" s="47"/>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row>
    <row r="273" spans="1:55" ht="16.5" customHeight="1" x14ac:dyDescent="0.3">
      <c r="A273" s="45"/>
      <c r="B273" s="45"/>
      <c r="C273" s="45"/>
      <c r="D273" s="45"/>
      <c r="E273" s="46"/>
      <c r="F273" s="47"/>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row>
    <row r="274" spans="1:55" ht="16.5" customHeight="1" x14ac:dyDescent="0.3">
      <c r="A274" s="45"/>
      <c r="B274" s="45"/>
      <c r="C274" s="45"/>
      <c r="D274" s="45"/>
      <c r="E274" s="46"/>
      <c r="F274" s="47"/>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row>
    <row r="275" spans="1:55" ht="16.5" customHeight="1" x14ac:dyDescent="0.3">
      <c r="A275" s="45"/>
      <c r="B275" s="45"/>
      <c r="C275" s="45"/>
      <c r="D275" s="45"/>
      <c r="E275" s="46"/>
      <c r="F275" s="47"/>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row>
    <row r="276" spans="1:55" ht="16.5" customHeight="1" x14ac:dyDescent="0.3">
      <c r="A276" s="45"/>
      <c r="B276" s="45"/>
      <c r="C276" s="45"/>
      <c r="D276" s="45"/>
      <c r="E276" s="46"/>
      <c r="F276" s="47"/>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row>
    <row r="277" spans="1:55" ht="16.5" customHeight="1" x14ac:dyDescent="0.3">
      <c r="A277" s="45"/>
      <c r="B277" s="45"/>
      <c r="C277" s="45"/>
      <c r="D277" s="45"/>
      <c r="E277" s="46"/>
      <c r="F277" s="47"/>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row>
    <row r="278" spans="1:55" ht="16.5" customHeight="1" x14ac:dyDescent="0.3">
      <c r="A278" s="45"/>
      <c r="B278" s="45"/>
      <c r="C278" s="45"/>
      <c r="D278" s="45"/>
      <c r="E278" s="46"/>
      <c r="F278" s="47"/>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row>
    <row r="279" spans="1:55" ht="16.5" customHeight="1" x14ac:dyDescent="0.3">
      <c r="A279" s="45"/>
      <c r="B279" s="45"/>
      <c r="C279" s="45"/>
      <c r="D279" s="45"/>
      <c r="E279" s="46"/>
      <c r="F279" s="47"/>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row>
    <row r="280" spans="1:55" ht="16.5" customHeight="1" x14ac:dyDescent="0.3">
      <c r="A280" s="45"/>
      <c r="B280" s="45"/>
      <c r="C280" s="45"/>
      <c r="D280" s="45"/>
      <c r="E280" s="46"/>
      <c r="F280" s="47"/>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row>
    <row r="281" spans="1:55" ht="16.5" customHeight="1" x14ac:dyDescent="0.3">
      <c r="A281" s="45"/>
      <c r="B281" s="45"/>
      <c r="C281" s="45"/>
      <c r="D281" s="45"/>
      <c r="E281" s="46"/>
      <c r="F281" s="47"/>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row>
    <row r="282" spans="1:55" ht="16.5" customHeight="1" x14ac:dyDescent="0.3">
      <c r="A282" s="45"/>
      <c r="B282" s="45"/>
      <c r="C282" s="45"/>
      <c r="D282" s="45"/>
      <c r="E282" s="46"/>
      <c r="F282" s="47"/>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row>
    <row r="283" spans="1:55" ht="16.5" customHeight="1" x14ac:dyDescent="0.3">
      <c r="A283" s="45"/>
      <c r="B283" s="45"/>
      <c r="C283" s="45"/>
      <c r="D283" s="45"/>
      <c r="E283" s="46"/>
      <c r="F283" s="47"/>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row>
    <row r="284" spans="1:55" ht="16.5" customHeight="1" x14ac:dyDescent="0.3">
      <c r="A284" s="45"/>
      <c r="B284" s="45"/>
      <c r="C284" s="45"/>
      <c r="D284" s="45"/>
      <c r="E284" s="46"/>
      <c r="F284" s="47"/>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row>
    <row r="285" spans="1:55" ht="16.5" customHeight="1" x14ac:dyDescent="0.3">
      <c r="A285" s="45"/>
      <c r="B285" s="45"/>
      <c r="C285" s="45"/>
      <c r="D285" s="45"/>
      <c r="E285" s="46"/>
      <c r="F285" s="47"/>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row>
    <row r="286" spans="1:55" ht="16.5" customHeight="1" x14ac:dyDescent="0.3">
      <c r="A286" s="45"/>
      <c r="B286" s="45"/>
      <c r="C286" s="45"/>
      <c r="D286" s="45"/>
      <c r="E286" s="46"/>
      <c r="F286" s="47"/>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row>
    <row r="287" spans="1:55" ht="16.5" customHeight="1" x14ac:dyDescent="0.3">
      <c r="A287" s="45"/>
      <c r="B287" s="45"/>
      <c r="C287" s="45"/>
      <c r="D287" s="45"/>
      <c r="E287" s="46"/>
      <c r="F287" s="47"/>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row>
    <row r="288" spans="1:55" ht="16.5" customHeight="1" x14ac:dyDescent="0.3">
      <c r="A288" s="45"/>
      <c r="B288" s="45"/>
      <c r="C288" s="45"/>
      <c r="D288" s="45"/>
      <c r="E288" s="46"/>
      <c r="F288" s="47"/>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row>
    <row r="289" spans="1:55" ht="16.5" customHeight="1" x14ac:dyDescent="0.3">
      <c r="A289" s="45"/>
      <c r="B289" s="45"/>
      <c r="C289" s="45"/>
      <c r="D289" s="45"/>
      <c r="E289" s="46"/>
      <c r="F289" s="47"/>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row>
    <row r="290" spans="1:55" ht="16.5" customHeight="1" x14ac:dyDescent="0.3">
      <c r="A290" s="45"/>
      <c r="B290" s="45"/>
      <c r="C290" s="45"/>
      <c r="D290" s="45"/>
      <c r="E290" s="46"/>
      <c r="F290" s="47"/>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row>
    <row r="291" spans="1:55" ht="16.5" customHeight="1" x14ac:dyDescent="0.3">
      <c r="A291" s="45"/>
      <c r="B291" s="45"/>
      <c r="C291" s="45"/>
      <c r="D291" s="45"/>
      <c r="E291" s="46"/>
      <c r="F291" s="47"/>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row>
    <row r="292" spans="1:55" ht="16.5" customHeight="1" x14ac:dyDescent="0.3">
      <c r="A292" s="45"/>
      <c r="B292" s="45"/>
      <c r="C292" s="45"/>
      <c r="D292" s="45"/>
      <c r="E292" s="46"/>
      <c r="F292" s="47"/>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row>
    <row r="293" spans="1:55" ht="16.5" customHeight="1" x14ac:dyDescent="0.3">
      <c r="A293" s="45"/>
      <c r="B293" s="45"/>
      <c r="C293" s="45"/>
      <c r="D293" s="45"/>
      <c r="E293" s="46"/>
      <c r="F293" s="47"/>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row>
    <row r="294" spans="1:55" ht="16.5" customHeight="1" x14ac:dyDescent="0.3">
      <c r="A294" s="45"/>
      <c r="B294" s="45"/>
      <c r="C294" s="45"/>
      <c r="D294" s="45"/>
      <c r="E294" s="46"/>
      <c r="F294" s="47"/>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row>
    <row r="295" spans="1:55" ht="16.5" customHeight="1" x14ac:dyDescent="0.3">
      <c r="A295" s="45"/>
      <c r="B295" s="45"/>
      <c r="C295" s="45"/>
      <c r="D295" s="45"/>
      <c r="E295" s="46"/>
      <c r="F295" s="47"/>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row>
    <row r="296" spans="1:55" ht="16.5" customHeight="1" x14ac:dyDescent="0.3">
      <c r="A296" s="45"/>
      <c r="B296" s="45"/>
      <c r="C296" s="45"/>
      <c r="D296" s="45"/>
      <c r="E296" s="46"/>
      <c r="F296" s="47"/>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row>
    <row r="297" spans="1:55" ht="16.5" customHeight="1" x14ac:dyDescent="0.3">
      <c r="A297" s="45"/>
      <c r="B297" s="45"/>
      <c r="C297" s="45"/>
      <c r="D297" s="45"/>
      <c r="E297" s="46"/>
      <c r="F297" s="47"/>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row>
    <row r="298" spans="1:55" ht="16.5" customHeight="1" x14ac:dyDescent="0.3">
      <c r="A298" s="45"/>
      <c r="B298" s="45"/>
      <c r="C298" s="45"/>
      <c r="D298" s="45"/>
      <c r="E298" s="46"/>
      <c r="F298" s="47"/>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row>
    <row r="299" spans="1:55" ht="16.5" customHeight="1" x14ac:dyDescent="0.3">
      <c r="A299" s="45"/>
      <c r="B299" s="45"/>
      <c r="C299" s="45"/>
      <c r="D299" s="45"/>
      <c r="E299" s="46"/>
      <c r="F299" s="47"/>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row>
    <row r="300" spans="1:55" ht="16.5" customHeight="1" x14ac:dyDescent="0.3">
      <c r="A300" s="45"/>
      <c r="B300" s="45"/>
      <c r="C300" s="45"/>
      <c r="D300" s="45"/>
      <c r="E300" s="46"/>
      <c r="F300" s="47"/>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row>
    <row r="301" spans="1:55" ht="16.5" customHeight="1" x14ac:dyDescent="0.3">
      <c r="A301" s="45"/>
      <c r="B301" s="45"/>
      <c r="C301" s="45"/>
      <c r="D301" s="45"/>
      <c r="E301" s="46"/>
      <c r="F301" s="47"/>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row>
    <row r="302" spans="1:55" ht="16.5" customHeight="1" x14ac:dyDescent="0.3">
      <c r="A302" s="45"/>
      <c r="B302" s="45"/>
      <c r="C302" s="45"/>
      <c r="D302" s="45"/>
      <c r="E302" s="46"/>
      <c r="F302" s="47"/>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row>
    <row r="303" spans="1:55" ht="16.5" customHeight="1" x14ac:dyDescent="0.3">
      <c r="A303" s="45"/>
      <c r="B303" s="45"/>
      <c r="C303" s="45"/>
      <c r="D303" s="45"/>
      <c r="E303" s="46"/>
      <c r="F303" s="47"/>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row>
    <row r="304" spans="1:55" ht="16.5" customHeight="1" x14ac:dyDescent="0.3">
      <c r="A304" s="45"/>
      <c r="B304" s="45"/>
      <c r="C304" s="45"/>
      <c r="D304" s="45"/>
      <c r="E304" s="46"/>
      <c r="F304" s="47"/>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row>
    <row r="305" spans="1:55" ht="16.5" customHeight="1" x14ac:dyDescent="0.3">
      <c r="A305" s="45"/>
      <c r="B305" s="45"/>
      <c r="C305" s="45"/>
      <c r="D305" s="45"/>
      <c r="E305" s="46"/>
      <c r="F305" s="47"/>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row>
    <row r="306" spans="1:55" ht="16.5" customHeight="1" x14ac:dyDescent="0.3">
      <c r="A306" s="45"/>
      <c r="B306" s="45"/>
      <c r="C306" s="45"/>
      <c r="D306" s="45"/>
      <c r="E306" s="46"/>
      <c r="F306" s="47"/>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row>
    <row r="307" spans="1:55" ht="16.5" customHeight="1" x14ac:dyDescent="0.3">
      <c r="A307" s="45"/>
      <c r="B307" s="45"/>
      <c r="C307" s="45"/>
      <c r="D307" s="45"/>
      <c r="E307" s="46"/>
      <c r="F307" s="47"/>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row>
    <row r="308" spans="1:55" ht="16.5" customHeight="1" x14ac:dyDescent="0.3">
      <c r="A308" s="45"/>
      <c r="B308" s="45"/>
      <c r="C308" s="45"/>
      <c r="D308" s="45"/>
      <c r="E308" s="46"/>
      <c r="F308" s="47"/>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row>
    <row r="309" spans="1:55" ht="16.5" customHeight="1" x14ac:dyDescent="0.3">
      <c r="A309" s="45"/>
      <c r="B309" s="45"/>
      <c r="C309" s="45"/>
      <c r="D309" s="45"/>
      <c r="E309" s="46"/>
      <c r="F309" s="47"/>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row>
    <row r="310" spans="1:55" ht="16.5" customHeight="1" x14ac:dyDescent="0.3">
      <c r="A310" s="45"/>
      <c r="B310" s="45"/>
      <c r="C310" s="45"/>
      <c r="D310" s="45"/>
      <c r="E310" s="46"/>
      <c r="F310" s="47"/>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row>
    <row r="311" spans="1:55" ht="16.5" customHeight="1" x14ac:dyDescent="0.3">
      <c r="A311" s="45"/>
      <c r="B311" s="45"/>
      <c r="C311" s="45"/>
      <c r="D311" s="45"/>
      <c r="E311" s="46"/>
      <c r="F311" s="47"/>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row>
    <row r="312" spans="1:55" ht="16.5" customHeight="1" x14ac:dyDescent="0.3">
      <c r="A312" s="45"/>
      <c r="B312" s="45"/>
      <c r="C312" s="45"/>
      <c r="D312" s="45"/>
      <c r="E312" s="46"/>
      <c r="F312" s="47"/>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row>
    <row r="313" spans="1:55" ht="16.5" customHeight="1" x14ac:dyDescent="0.3">
      <c r="A313" s="45"/>
      <c r="B313" s="45"/>
      <c r="C313" s="45"/>
      <c r="D313" s="45"/>
      <c r="E313" s="46"/>
      <c r="F313" s="47"/>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row>
    <row r="314" spans="1:55" ht="16.5" customHeight="1" x14ac:dyDescent="0.3">
      <c r="A314" s="45"/>
      <c r="B314" s="45"/>
      <c r="C314" s="45"/>
      <c r="D314" s="45"/>
      <c r="E314" s="46"/>
      <c r="F314" s="47"/>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row>
    <row r="315" spans="1:55" ht="16.5" customHeight="1" x14ac:dyDescent="0.3">
      <c r="A315" s="45"/>
      <c r="B315" s="45"/>
      <c r="C315" s="45"/>
      <c r="D315" s="45"/>
      <c r="E315" s="46"/>
      <c r="F315" s="47"/>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row>
    <row r="316" spans="1:55" ht="16.5" customHeight="1" x14ac:dyDescent="0.3">
      <c r="A316" s="45"/>
      <c r="B316" s="45"/>
      <c r="C316" s="45"/>
      <c r="D316" s="45"/>
      <c r="E316" s="46"/>
      <c r="F316" s="47"/>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row>
    <row r="317" spans="1:55" ht="16.5" customHeight="1" x14ac:dyDescent="0.3">
      <c r="A317" s="45"/>
      <c r="B317" s="45"/>
      <c r="C317" s="45"/>
      <c r="D317" s="45"/>
      <c r="E317" s="46"/>
      <c r="F317" s="47"/>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row>
    <row r="318" spans="1:55" ht="16.5" customHeight="1" x14ac:dyDescent="0.3">
      <c r="A318" s="45"/>
      <c r="B318" s="45"/>
      <c r="C318" s="45"/>
      <c r="D318" s="45"/>
      <c r="E318" s="46"/>
      <c r="F318" s="47"/>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row>
    <row r="319" spans="1:55" ht="16.5" customHeight="1" x14ac:dyDescent="0.3">
      <c r="A319" s="45"/>
      <c r="B319" s="45"/>
      <c r="C319" s="45"/>
      <c r="D319" s="45"/>
      <c r="E319" s="46"/>
      <c r="F319" s="47"/>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row>
    <row r="320" spans="1:55" ht="16.5" customHeight="1" x14ac:dyDescent="0.3">
      <c r="A320" s="45"/>
      <c r="B320" s="45"/>
      <c r="C320" s="45"/>
      <c r="D320" s="45"/>
      <c r="E320" s="46"/>
      <c r="F320" s="47"/>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row>
    <row r="321" spans="1:55" ht="16.5" customHeight="1" x14ac:dyDescent="0.3">
      <c r="A321" s="45"/>
      <c r="B321" s="45"/>
      <c r="C321" s="45"/>
      <c r="D321" s="45"/>
      <c r="E321" s="46"/>
      <c r="F321" s="47"/>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row>
    <row r="322" spans="1:55" ht="16.5" customHeight="1" x14ac:dyDescent="0.3">
      <c r="A322" s="45"/>
      <c r="B322" s="45"/>
      <c r="C322" s="45"/>
      <c r="D322" s="45"/>
      <c r="E322" s="46"/>
      <c r="F322" s="47"/>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row>
    <row r="323" spans="1:55" ht="16.5" customHeight="1" x14ac:dyDescent="0.3">
      <c r="A323" s="45"/>
      <c r="B323" s="45"/>
      <c r="C323" s="45"/>
      <c r="D323" s="45"/>
      <c r="E323" s="46"/>
      <c r="F323" s="47"/>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row>
    <row r="324" spans="1:55" ht="16.5" customHeight="1" x14ac:dyDescent="0.3">
      <c r="A324" s="45"/>
      <c r="B324" s="45"/>
      <c r="C324" s="45"/>
      <c r="D324" s="45"/>
      <c r="E324" s="46"/>
      <c r="F324" s="47"/>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row>
    <row r="325" spans="1:55" ht="15.75" customHeight="1" x14ac:dyDescent="0.2"/>
    <row r="326" spans="1:55" ht="15.75" customHeight="1" x14ac:dyDescent="0.2"/>
    <row r="327" spans="1:55" ht="15.75" customHeight="1" x14ac:dyDescent="0.2"/>
    <row r="328" spans="1:55" ht="15.75" customHeight="1" x14ac:dyDescent="0.2"/>
    <row r="329" spans="1:55" ht="15.75" customHeight="1" x14ac:dyDescent="0.2"/>
    <row r="330" spans="1:55" ht="15.75" customHeight="1" x14ac:dyDescent="0.2"/>
    <row r="331" spans="1:55" ht="15.75" customHeight="1" x14ac:dyDescent="0.2"/>
    <row r="332" spans="1:55" ht="15.75" customHeight="1" x14ac:dyDescent="0.2"/>
    <row r="333" spans="1:55" ht="15.75" customHeight="1" x14ac:dyDescent="0.2"/>
    <row r="334" spans="1:55" ht="15.75" customHeight="1" x14ac:dyDescent="0.2"/>
    <row r="335" spans="1:55" ht="15.75" customHeight="1" x14ac:dyDescent="0.2"/>
    <row r="336" spans="1:55"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87">
    <mergeCell ref="E101:I101"/>
    <mergeCell ref="H30:H31"/>
    <mergeCell ref="I30:I31"/>
    <mergeCell ref="J30:J31"/>
    <mergeCell ref="K30:K31"/>
    <mergeCell ref="L30:L31"/>
    <mergeCell ref="M30:M31"/>
    <mergeCell ref="N30:N31"/>
    <mergeCell ref="A30:A31"/>
    <mergeCell ref="B30:B31"/>
    <mergeCell ref="C30:C31"/>
    <mergeCell ref="D30:D31"/>
    <mergeCell ref="E30:E31"/>
    <mergeCell ref="F30:F31"/>
    <mergeCell ref="G30:G31"/>
    <mergeCell ref="H20:H21"/>
    <mergeCell ref="I20:I21"/>
    <mergeCell ref="J20:J21"/>
    <mergeCell ref="K20:K21"/>
    <mergeCell ref="L20:L21"/>
    <mergeCell ref="M20:M21"/>
    <mergeCell ref="N20:N21"/>
    <mergeCell ref="A20:A21"/>
    <mergeCell ref="B20:B21"/>
    <mergeCell ref="C20:C21"/>
    <mergeCell ref="D20:D21"/>
    <mergeCell ref="E20:E21"/>
    <mergeCell ref="F20:F21"/>
    <mergeCell ref="G20:G21"/>
    <mergeCell ref="H18:H19"/>
    <mergeCell ref="I18:I19"/>
    <mergeCell ref="J18:J19"/>
    <mergeCell ref="K18:K19"/>
    <mergeCell ref="L18:L19"/>
    <mergeCell ref="M18:M19"/>
    <mergeCell ref="N18:N19"/>
    <mergeCell ref="A18:A19"/>
    <mergeCell ref="B18:B19"/>
    <mergeCell ref="C18:C19"/>
    <mergeCell ref="D18:D19"/>
    <mergeCell ref="E18:E19"/>
    <mergeCell ref="F18:F19"/>
    <mergeCell ref="G18:G19"/>
    <mergeCell ref="H16:H17"/>
    <mergeCell ref="I16:I17"/>
    <mergeCell ref="J16:J17"/>
    <mergeCell ref="K16:K17"/>
    <mergeCell ref="L16:L17"/>
    <mergeCell ref="M16:M17"/>
    <mergeCell ref="N16:N17"/>
    <mergeCell ref="A16:A17"/>
    <mergeCell ref="B16:B17"/>
    <mergeCell ref="C16:C17"/>
    <mergeCell ref="D16:D17"/>
    <mergeCell ref="E16:E17"/>
    <mergeCell ref="F16:F17"/>
    <mergeCell ref="G16:G17"/>
    <mergeCell ref="H28:H29"/>
    <mergeCell ref="I28:I29"/>
    <mergeCell ref="J28:J29"/>
    <mergeCell ref="K28:K29"/>
    <mergeCell ref="L28:L29"/>
    <mergeCell ref="M28:M29"/>
    <mergeCell ref="N28:N29"/>
    <mergeCell ref="A28:A29"/>
    <mergeCell ref="B28:B29"/>
    <mergeCell ref="C28:C29"/>
    <mergeCell ref="D28:D29"/>
    <mergeCell ref="E28:E29"/>
    <mergeCell ref="F28:F29"/>
    <mergeCell ref="G28:G29"/>
    <mergeCell ref="H26:H27"/>
    <mergeCell ref="I26:I27"/>
    <mergeCell ref="J26:J27"/>
    <mergeCell ref="K26:K27"/>
    <mergeCell ref="L26:L27"/>
    <mergeCell ref="M26:M27"/>
    <mergeCell ref="N26:N27"/>
    <mergeCell ref="A26:A27"/>
    <mergeCell ref="B26:B27"/>
    <mergeCell ref="C26:C27"/>
    <mergeCell ref="D26:D27"/>
    <mergeCell ref="E26:E27"/>
    <mergeCell ref="F26:F27"/>
    <mergeCell ref="G26:G27"/>
    <mergeCell ref="H24:H25"/>
    <mergeCell ref="I24:I25"/>
    <mergeCell ref="J24:J25"/>
    <mergeCell ref="K24:K25"/>
    <mergeCell ref="L24:L25"/>
    <mergeCell ref="M24:M25"/>
    <mergeCell ref="N24:N25"/>
    <mergeCell ref="A24:A25"/>
    <mergeCell ref="B24:B25"/>
    <mergeCell ref="C24:C25"/>
    <mergeCell ref="D24:D25"/>
    <mergeCell ref="E24:E25"/>
    <mergeCell ref="F24:F25"/>
    <mergeCell ref="G24:G25"/>
    <mergeCell ref="H22:H23"/>
    <mergeCell ref="I22:I23"/>
    <mergeCell ref="J22:J23"/>
    <mergeCell ref="K22:K23"/>
    <mergeCell ref="L22:L23"/>
    <mergeCell ref="M22:M23"/>
    <mergeCell ref="N22:N23"/>
    <mergeCell ref="A22:A23"/>
    <mergeCell ref="B22:B23"/>
    <mergeCell ref="C22:C23"/>
    <mergeCell ref="D22:D23"/>
    <mergeCell ref="E22:E23"/>
    <mergeCell ref="F22:F23"/>
    <mergeCell ref="G22:G23"/>
    <mergeCell ref="AI14:AI15"/>
    <mergeCell ref="H14:H15"/>
    <mergeCell ref="I14:I15"/>
    <mergeCell ref="J14:J15"/>
    <mergeCell ref="K14:K15"/>
    <mergeCell ref="L14:L15"/>
    <mergeCell ref="M14:M15"/>
    <mergeCell ref="N14:N15"/>
    <mergeCell ref="A14:A15"/>
    <mergeCell ref="B14:B15"/>
    <mergeCell ref="C14:C15"/>
    <mergeCell ref="D14:D15"/>
    <mergeCell ref="E14:E15"/>
    <mergeCell ref="F14:F15"/>
    <mergeCell ref="G14:G15"/>
    <mergeCell ref="A9:A10"/>
    <mergeCell ref="A11:A13"/>
    <mergeCell ref="B11:B13"/>
    <mergeCell ref="C11:C13"/>
    <mergeCell ref="D11:D13"/>
    <mergeCell ref="E11:E13"/>
    <mergeCell ref="F11:F13"/>
    <mergeCell ref="AH14:AH15"/>
    <mergeCell ref="B9:B10"/>
    <mergeCell ref="C9:C10"/>
    <mergeCell ref="D9:D10"/>
    <mergeCell ref="E9:E10"/>
    <mergeCell ref="R9:W9"/>
    <mergeCell ref="G11:G13"/>
    <mergeCell ref="H11:H13"/>
    <mergeCell ref="I11:I13"/>
    <mergeCell ref="J11:J13"/>
    <mergeCell ref="K11:K13"/>
    <mergeCell ref="L11:L13"/>
    <mergeCell ref="M11:M13"/>
    <mergeCell ref="N11:N13"/>
    <mergeCell ref="AD9:AD10"/>
    <mergeCell ref="AE9:AE10"/>
    <mergeCell ref="AG9:AG10"/>
    <mergeCell ref="AH9:AH10"/>
    <mergeCell ref="AI9:AI10"/>
    <mergeCell ref="N9:N10"/>
    <mergeCell ref="O9:O10"/>
    <mergeCell ref="X9:X10"/>
    <mergeCell ref="Y9:Y10"/>
    <mergeCell ref="Z9:Z10"/>
    <mergeCell ref="AA9:AA10"/>
    <mergeCell ref="AB9:AB10"/>
    <mergeCell ref="P9:P10"/>
    <mergeCell ref="Q9:Q10"/>
    <mergeCell ref="AH11:AH13"/>
    <mergeCell ref="AI11:AI13"/>
    <mergeCell ref="X8:AD8"/>
    <mergeCell ref="AE8:AG8"/>
    <mergeCell ref="A4:AI5"/>
    <mergeCell ref="A6:B6"/>
    <mergeCell ref="C6:N6"/>
    <mergeCell ref="O6:Q6"/>
    <mergeCell ref="A7:B7"/>
    <mergeCell ref="C7:N7"/>
    <mergeCell ref="A8:G8"/>
    <mergeCell ref="AH8:AI8"/>
    <mergeCell ref="H8:N8"/>
    <mergeCell ref="O8:W8"/>
    <mergeCell ref="F9:F10"/>
    <mergeCell ref="G9:G10"/>
    <mergeCell ref="H9:H10"/>
    <mergeCell ref="I9:I10"/>
    <mergeCell ref="J9:J10"/>
    <mergeCell ref="K9:K10"/>
    <mergeCell ref="L9:L10"/>
    <mergeCell ref="M9:M10"/>
    <mergeCell ref="AC9:AC10"/>
    <mergeCell ref="AF9:AF10"/>
  </mergeCells>
  <conditionalFormatting sqref="H11 H14 H16 H18 H20 H22 H24 H26 H28 H30 Y28:Y29">
    <cfRule type="cellIs" dxfId="347" priority="72" operator="equal">
      <formula>"Muy Alta"</formula>
    </cfRule>
  </conditionalFormatting>
  <conditionalFormatting sqref="H11 H14 H16 H18 H20 H22 H24 H26 H28 H30 Y28:Y29">
    <cfRule type="cellIs" dxfId="346" priority="73" operator="equal">
      <formula>"Alta"</formula>
    </cfRule>
  </conditionalFormatting>
  <conditionalFormatting sqref="H11 H14 H16 H18 H20 H22 H24 H26 H28 H30 Y28:Y29">
    <cfRule type="cellIs" dxfId="345" priority="74" operator="equal">
      <formula>"Media"</formula>
    </cfRule>
  </conditionalFormatting>
  <conditionalFormatting sqref="H11 H14 H16 H18 H20 H22 H24 H26 H28 H30 Y28:Y29">
    <cfRule type="cellIs" dxfId="344" priority="75" operator="equal">
      <formula>"Baja"</formula>
    </cfRule>
  </conditionalFormatting>
  <conditionalFormatting sqref="H11 H14 H16 H18 H20 H22 H24 H26 H28 H30 Y28:Y29">
    <cfRule type="cellIs" dxfId="343" priority="76" operator="equal">
      <formula>"Muy Baja"</formula>
    </cfRule>
  </conditionalFormatting>
  <conditionalFormatting sqref="L11 L14 L16 L18 L20 L22 L24 L26 L28 L30 AA28:AA29">
    <cfRule type="cellIs" dxfId="342" priority="77" operator="equal">
      <formula>"Catastrófico"</formula>
    </cfRule>
  </conditionalFormatting>
  <conditionalFormatting sqref="L11 L14 L16 L18 L20 L22 L24 L26 L28 L30 AA28:AA29">
    <cfRule type="cellIs" dxfId="341" priority="78" operator="equal">
      <formula>"Mayor"</formula>
    </cfRule>
  </conditionalFormatting>
  <conditionalFormatting sqref="L11 L14 L16 L18 L20 L22 L24 L26 L28 L30 AA28:AA29">
    <cfRule type="cellIs" dxfId="340" priority="79" operator="equal">
      <formula>"Moderado"</formula>
    </cfRule>
  </conditionalFormatting>
  <conditionalFormatting sqref="L11 L14 L16 L18 L20 L22 L24 L26 L28 L30 AA28:AA29">
    <cfRule type="cellIs" dxfId="339" priority="80" operator="equal">
      <formula>"Menor"</formula>
    </cfRule>
  </conditionalFormatting>
  <conditionalFormatting sqref="L11 L14 L16 L18 L20 L22 L24 L26 L28 L30 AA28:AA29">
    <cfRule type="cellIs" dxfId="338" priority="81" operator="equal">
      <formula>"Leve"</formula>
    </cfRule>
  </conditionalFormatting>
  <conditionalFormatting sqref="N11 N14 N16 N18 N20 N22 N24 N26 N28 N30 AC28:AC29">
    <cfRule type="cellIs" dxfId="337" priority="82" operator="equal">
      <formula>"Extremo"</formula>
    </cfRule>
  </conditionalFormatting>
  <conditionalFormatting sqref="N11 N14 N16 N18 N20 N22 N24 N26 N28 N30 AC28:AC29">
    <cfRule type="cellIs" dxfId="336" priority="83" operator="equal">
      <formula>"Alto"</formula>
    </cfRule>
  </conditionalFormatting>
  <conditionalFormatting sqref="N11 N14 N16 N18 N20 N22 N24 N26 N28 N30 AC28:AC29">
    <cfRule type="cellIs" dxfId="335" priority="84" operator="equal">
      <formula>"Moderado"</formula>
    </cfRule>
  </conditionalFormatting>
  <conditionalFormatting sqref="N11 N14 N16 N18 N20 N22 N24 N26 N28 N30 AC28:AC29">
    <cfRule type="cellIs" dxfId="334" priority="85" operator="equal">
      <formula>"Bajo"</formula>
    </cfRule>
  </conditionalFormatting>
  <conditionalFormatting sqref="Y16:Y17">
    <cfRule type="cellIs" dxfId="333" priority="114" operator="equal">
      <formula>"Muy Alta"</formula>
    </cfRule>
  </conditionalFormatting>
  <conditionalFormatting sqref="Y16:Y17">
    <cfRule type="cellIs" dxfId="332" priority="115" operator="equal">
      <formula>"Alta"</formula>
    </cfRule>
  </conditionalFormatting>
  <conditionalFormatting sqref="Y16:Y17">
    <cfRule type="cellIs" dxfId="331" priority="116" operator="equal">
      <formula>"Media"</formula>
    </cfRule>
  </conditionalFormatting>
  <conditionalFormatting sqref="Y16:Y17">
    <cfRule type="cellIs" dxfId="330" priority="117" operator="equal">
      <formula>"Baja"</formula>
    </cfRule>
  </conditionalFormatting>
  <conditionalFormatting sqref="Y16:Y17">
    <cfRule type="cellIs" dxfId="329" priority="118" operator="equal">
      <formula>"Muy Baja"</formula>
    </cfRule>
  </conditionalFormatting>
  <conditionalFormatting sqref="AA16:AA17">
    <cfRule type="cellIs" dxfId="328" priority="119" operator="equal">
      <formula>"Catastrófico"</formula>
    </cfRule>
  </conditionalFormatting>
  <conditionalFormatting sqref="AA16:AA17">
    <cfRule type="cellIs" dxfId="327" priority="120" operator="equal">
      <formula>"Mayor"</formula>
    </cfRule>
  </conditionalFormatting>
  <conditionalFormatting sqref="AA16:AA17">
    <cfRule type="cellIs" dxfId="326" priority="121" operator="equal">
      <formula>"Moderado"</formula>
    </cfRule>
  </conditionalFormatting>
  <conditionalFormatting sqref="AA16:AA17">
    <cfRule type="cellIs" dxfId="325" priority="122" operator="equal">
      <formula>"Menor"</formula>
    </cfRule>
  </conditionalFormatting>
  <conditionalFormatting sqref="AA16:AA17">
    <cfRule type="cellIs" dxfId="324" priority="123" operator="equal">
      <formula>"Leve"</formula>
    </cfRule>
  </conditionalFormatting>
  <conditionalFormatting sqref="AC16:AC17">
    <cfRule type="cellIs" dxfId="323" priority="124" operator="equal">
      <formula>"Extremo"</formula>
    </cfRule>
  </conditionalFormatting>
  <conditionalFormatting sqref="AC16:AC17">
    <cfRule type="cellIs" dxfId="322" priority="125" operator="equal">
      <formula>"Alto"</formula>
    </cfRule>
  </conditionalFormatting>
  <conditionalFormatting sqref="AC16:AC17">
    <cfRule type="cellIs" dxfId="321" priority="126" operator="equal">
      <formula>"Moderado"</formula>
    </cfRule>
  </conditionalFormatting>
  <conditionalFormatting sqref="AC16:AC17">
    <cfRule type="cellIs" dxfId="320" priority="127" operator="equal">
      <formula>"Bajo"</formula>
    </cfRule>
  </conditionalFormatting>
  <conditionalFormatting sqref="Y18:Y19">
    <cfRule type="cellIs" dxfId="319" priority="128" operator="equal">
      <formula>"Muy Alta"</formula>
    </cfRule>
  </conditionalFormatting>
  <conditionalFormatting sqref="Y18:Y19">
    <cfRule type="cellIs" dxfId="318" priority="129" operator="equal">
      <formula>"Alta"</formula>
    </cfRule>
  </conditionalFormatting>
  <conditionalFormatting sqref="Y18:Y19">
    <cfRule type="cellIs" dxfId="317" priority="130" operator="equal">
      <formula>"Media"</formula>
    </cfRule>
  </conditionalFormatting>
  <conditionalFormatting sqref="Y18:Y19">
    <cfRule type="cellIs" dxfId="316" priority="131" operator="equal">
      <formula>"Baja"</formula>
    </cfRule>
  </conditionalFormatting>
  <conditionalFormatting sqref="Y18:Y19">
    <cfRule type="cellIs" dxfId="315" priority="132" operator="equal">
      <formula>"Muy Baja"</formula>
    </cfRule>
  </conditionalFormatting>
  <conditionalFormatting sqref="AA18:AA19">
    <cfRule type="cellIs" dxfId="314" priority="133" operator="equal">
      <formula>"Catastrófico"</formula>
    </cfRule>
  </conditionalFormatting>
  <conditionalFormatting sqref="AA18:AA19">
    <cfRule type="cellIs" dxfId="313" priority="134" operator="equal">
      <formula>"Mayor"</formula>
    </cfRule>
  </conditionalFormatting>
  <conditionalFormatting sqref="AA18:AA19">
    <cfRule type="cellIs" dxfId="312" priority="135" operator="equal">
      <formula>"Moderado"</formula>
    </cfRule>
  </conditionalFormatting>
  <conditionalFormatting sqref="AA18:AA19">
    <cfRule type="cellIs" dxfId="311" priority="136" operator="equal">
      <formula>"Menor"</formula>
    </cfRule>
  </conditionalFormatting>
  <conditionalFormatting sqref="AA18:AA19">
    <cfRule type="cellIs" dxfId="310" priority="137" operator="equal">
      <formula>"Leve"</formula>
    </cfRule>
  </conditionalFormatting>
  <conditionalFormatting sqref="AC18:AC19">
    <cfRule type="cellIs" dxfId="309" priority="138" operator="equal">
      <formula>"Extremo"</formula>
    </cfRule>
  </conditionalFormatting>
  <conditionalFormatting sqref="AC18:AC19">
    <cfRule type="cellIs" dxfId="308" priority="139" operator="equal">
      <formula>"Alto"</formula>
    </cfRule>
  </conditionalFormatting>
  <conditionalFormatting sqref="AC18:AC19">
    <cfRule type="cellIs" dxfId="307" priority="140" operator="equal">
      <formula>"Moderado"</formula>
    </cfRule>
  </conditionalFormatting>
  <conditionalFormatting sqref="AC18:AC19">
    <cfRule type="cellIs" dxfId="306" priority="141" operator="equal">
      <formula>"Bajo"</formula>
    </cfRule>
  </conditionalFormatting>
  <conditionalFormatting sqref="Y20:Y21">
    <cfRule type="cellIs" dxfId="305" priority="142" operator="equal">
      <formula>"Muy Alta"</formula>
    </cfRule>
  </conditionalFormatting>
  <conditionalFormatting sqref="Y20:Y21">
    <cfRule type="cellIs" dxfId="304" priority="143" operator="equal">
      <formula>"Alta"</formula>
    </cfRule>
  </conditionalFormatting>
  <conditionalFormatting sqref="Y20:Y21">
    <cfRule type="cellIs" dxfId="303" priority="144" operator="equal">
      <formula>"Media"</formula>
    </cfRule>
  </conditionalFormatting>
  <conditionalFormatting sqref="Y20:Y21">
    <cfRule type="cellIs" dxfId="302" priority="145" operator="equal">
      <formula>"Baja"</formula>
    </cfRule>
  </conditionalFormatting>
  <conditionalFormatting sqref="Y20:Y21">
    <cfRule type="cellIs" dxfId="301" priority="146" operator="equal">
      <formula>"Muy Baja"</formula>
    </cfRule>
  </conditionalFormatting>
  <conditionalFormatting sqref="AA20:AA21">
    <cfRule type="cellIs" dxfId="300" priority="147" operator="equal">
      <formula>"Catastrófico"</formula>
    </cfRule>
  </conditionalFormatting>
  <conditionalFormatting sqref="AA20:AA21">
    <cfRule type="cellIs" dxfId="299" priority="148" operator="equal">
      <formula>"Mayor"</formula>
    </cfRule>
  </conditionalFormatting>
  <conditionalFormatting sqref="AA20:AA21">
    <cfRule type="cellIs" dxfId="298" priority="149" operator="equal">
      <formula>"Moderado"</formula>
    </cfRule>
  </conditionalFormatting>
  <conditionalFormatting sqref="AA20:AA21">
    <cfRule type="cellIs" dxfId="297" priority="150" operator="equal">
      <formula>"Menor"</formula>
    </cfRule>
  </conditionalFormatting>
  <conditionalFormatting sqref="AA20:AA21">
    <cfRule type="cellIs" dxfId="296" priority="151" operator="equal">
      <formula>"Leve"</formula>
    </cfRule>
  </conditionalFormatting>
  <conditionalFormatting sqref="AC20:AC21">
    <cfRule type="cellIs" dxfId="295" priority="152" operator="equal">
      <formula>"Extremo"</formula>
    </cfRule>
  </conditionalFormatting>
  <conditionalFormatting sqref="AC20:AC21">
    <cfRule type="cellIs" dxfId="294" priority="153" operator="equal">
      <formula>"Alto"</formula>
    </cfRule>
  </conditionalFormatting>
  <conditionalFormatting sqref="AC20:AC21">
    <cfRule type="cellIs" dxfId="293" priority="154" operator="equal">
      <formula>"Moderado"</formula>
    </cfRule>
  </conditionalFormatting>
  <conditionalFormatting sqref="AC20:AC21">
    <cfRule type="cellIs" dxfId="292" priority="155" operator="equal">
      <formula>"Bajo"</formula>
    </cfRule>
  </conditionalFormatting>
  <conditionalFormatting sqref="Y22:Y23">
    <cfRule type="cellIs" dxfId="291" priority="156" operator="equal">
      <formula>"Muy Alta"</formula>
    </cfRule>
  </conditionalFormatting>
  <conditionalFormatting sqref="Y22:Y23">
    <cfRule type="cellIs" dxfId="290" priority="157" operator="equal">
      <formula>"Alta"</formula>
    </cfRule>
  </conditionalFormatting>
  <conditionalFormatting sqref="Y22:Y23">
    <cfRule type="cellIs" dxfId="289" priority="158" operator="equal">
      <formula>"Media"</formula>
    </cfRule>
  </conditionalFormatting>
  <conditionalFormatting sqref="Y22:Y23">
    <cfRule type="cellIs" dxfId="288" priority="159" operator="equal">
      <formula>"Baja"</formula>
    </cfRule>
  </conditionalFormatting>
  <conditionalFormatting sqref="Y22:Y23">
    <cfRule type="cellIs" dxfId="287" priority="160" operator="equal">
      <formula>"Muy Baja"</formula>
    </cfRule>
  </conditionalFormatting>
  <conditionalFormatting sqref="AA22:AA23">
    <cfRule type="cellIs" dxfId="286" priority="161" operator="equal">
      <formula>"Catastrófico"</formula>
    </cfRule>
  </conditionalFormatting>
  <conditionalFormatting sqref="AA22:AA23">
    <cfRule type="cellIs" dxfId="285" priority="162" operator="equal">
      <formula>"Mayor"</formula>
    </cfRule>
  </conditionalFormatting>
  <conditionalFormatting sqref="AA22:AA23">
    <cfRule type="cellIs" dxfId="284" priority="163" operator="equal">
      <formula>"Moderado"</formula>
    </cfRule>
  </conditionalFormatting>
  <conditionalFormatting sqref="AA22:AA23">
    <cfRule type="cellIs" dxfId="283" priority="164" operator="equal">
      <formula>"Menor"</formula>
    </cfRule>
  </conditionalFormatting>
  <conditionalFormatting sqref="AA22:AA23">
    <cfRule type="cellIs" dxfId="282" priority="165" operator="equal">
      <formula>"Leve"</formula>
    </cfRule>
  </conditionalFormatting>
  <conditionalFormatting sqref="AC22:AC23">
    <cfRule type="cellIs" dxfId="281" priority="166" operator="equal">
      <formula>"Extremo"</formula>
    </cfRule>
  </conditionalFormatting>
  <conditionalFormatting sqref="AC22:AC23">
    <cfRule type="cellIs" dxfId="280" priority="167" operator="equal">
      <formula>"Alto"</formula>
    </cfRule>
  </conditionalFormatting>
  <conditionalFormatting sqref="AC22:AC23">
    <cfRule type="cellIs" dxfId="279" priority="168" operator="equal">
      <formula>"Moderado"</formula>
    </cfRule>
  </conditionalFormatting>
  <conditionalFormatting sqref="AC22:AC23">
    <cfRule type="cellIs" dxfId="278" priority="169" operator="equal">
      <formula>"Bajo"</formula>
    </cfRule>
  </conditionalFormatting>
  <conditionalFormatting sqref="Y24:Y25">
    <cfRule type="cellIs" dxfId="277" priority="170" operator="equal">
      <formula>"Muy Alta"</formula>
    </cfRule>
  </conditionalFormatting>
  <conditionalFormatting sqref="Y24:Y25">
    <cfRule type="cellIs" dxfId="276" priority="171" operator="equal">
      <formula>"Alta"</formula>
    </cfRule>
  </conditionalFormatting>
  <conditionalFormatting sqref="Y24:Y25">
    <cfRule type="cellIs" dxfId="275" priority="172" operator="equal">
      <formula>"Media"</formula>
    </cfRule>
  </conditionalFormatting>
  <conditionalFormatting sqref="Y24:Y25">
    <cfRule type="cellIs" dxfId="274" priority="173" operator="equal">
      <formula>"Baja"</formula>
    </cfRule>
  </conditionalFormatting>
  <conditionalFormatting sqref="Y24:Y25">
    <cfRule type="cellIs" dxfId="273" priority="174" operator="equal">
      <formula>"Muy Baja"</formula>
    </cfRule>
  </conditionalFormatting>
  <conditionalFormatting sqref="AA24:AA25">
    <cfRule type="cellIs" dxfId="272" priority="175" operator="equal">
      <formula>"Catastrófico"</formula>
    </cfRule>
  </conditionalFormatting>
  <conditionalFormatting sqref="AA24:AA25">
    <cfRule type="cellIs" dxfId="271" priority="176" operator="equal">
      <formula>"Mayor"</formula>
    </cfRule>
  </conditionalFormatting>
  <conditionalFormatting sqref="AA24:AA25">
    <cfRule type="cellIs" dxfId="270" priority="177" operator="equal">
      <formula>"Moderado"</formula>
    </cfRule>
  </conditionalFormatting>
  <conditionalFormatting sqref="AA24:AA25">
    <cfRule type="cellIs" dxfId="269" priority="178" operator="equal">
      <formula>"Menor"</formula>
    </cfRule>
  </conditionalFormatting>
  <conditionalFormatting sqref="AA24:AA25">
    <cfRule type="cellIs" dxfId="268" priority="179" operator="equal">
      <formula>"Leve"</formula>
    </cfRule>
  </conditionalFormatting>
  <conditionalFormatting sqref="AC24:AC25">
    <cfRule type="cellIs" dxfId="267" priority="180" operator="equal">
      <formula>"Extremo"</formula>
    </cfRule>
  </conditionalFormatting>
  <conditionalFormatting sqref="AC24:AC25">
    <cfRule type="cellIs" dxfId="266" priority="181" operator="equal">
      <formula>"Alto"</formula>
    </cfRule>
  </conditionalFormatting>
  <conditionalFormatting sqref="AC24:AC25">
    <cfRule type="cellIs" dxfId="265" priority="182" operator="equal">
      <formula>"Moderado"</formula>
    </cfRule>
  </conditionalFormatting>
  <conditionalFormatting sqref="AC24:AC25">
    <cfRule type="cellIs" dxfId="264" priority="183" operator="equal">
      <formula>"Bajo"</formula>
    </cfRule>
  </conditionalFormatting>
  <conditionalFormatting sqref="Y26:Y27">
    <cfRule type="cellIs" dxfId="263" priority="184" operator="equal">
      <formula>"Muy Alta"</formula>
    </cfRule>
  </conditionalFormatting>
  <conditionalFormatting sqref="Y26:Y27">
    <cfRule type="cellIs" dxfId="262" priority="185" operator="equal">
      <formula>"Alta"</formula>
    </cfRule>
  </conditionalFormatting>
  <conditionalFormatting sqref="Y26:Y27">
    <cfRule type="cellIs" dxfId="261" priority="186" operator="equal">
      <formula>"Media"</formula>
    </cfRule>
  </conditionalFormatting>
  <conditionalFormatting sqref="Y26:Y27">
    <cfRule type="cellIs" dxfId="260" priority="187" operator="equal">
      <formula>"Baja"</formula>
    </cfRule>
  </conditionalFormatting>
  <conditionalFormatting sqref="Y26:Y27">
    <cfRule type="cellIs" dxfId="259" priority="188" operator="equal">
      <formula>"Muy Baja"</formula>
    </cfRule>
  </conditionalFormatting>
  <conditionalFormatting sqref="AA26:AA27">
    <cfRule type="cellIs" dxfId="258" priority="189" operator="equal">
      <formula>"Catastrófico"</formula>
    </cfRule>
  </conditionalFormatting>
  <conditionalFormatting sqref="AA26:AA27">
    <cfRule type="cellIs" dxfId="257" priority="190" operator="equal">
      <formula>"Mayor"</formula>
    </cfRule>
  </conditionalFormatting>
  <conditionalFormatting sqref="AA26:AA27">
    <cfRule type="cellIs" dxfId="256" priority="191" operator="equal">
      <formula>"Moderado"</formula>
    </cfRule>
  </conditionalFormatting>
  <conditionalFormatting sqref="AA26:AA27">
    <cfRule type="cellIs" dxfId="255" priority="192" operator="equal">
      <formula>"Menor"</formula>
    </cfRule>
  </conditionalFormatting>
  <conditionalFormatting sqref="AA26:AA27">
    <cfRule type="cellIs" dxfId="254" priority="193" operator="equal">
      <formula>"Leve"</formula>
    </cfRule>
  </conditionalFormatting>
  <conditionalFormatting sqref="AC26:AC27">
    <cfRule type="cellIs" dxfId="253" priority="194" operator="equal">
      <formula>"Extremo"</formula>
    </cfRule>
  </conditionalFormatting>
  <conditionalFormatting sqref="AC26:AC27">
    <cfRule type="cellIs" dxfId="252" priority="195" operator="equal">
      <formula>"Alto"</formula>
    </cfRule>
  </conditionalFormatting>
  <conditionalFormatting sqref="AC26:AC27">
    <cfRule type="cellIs" dxfId="251" priority="196" operator="equal">
      <formula>"Moderado"</formula>
    </cfRule>
  </conditionalFormatting>
  <conditionalFormatting sqref="AC26:AC27">
    <cfRule type="cellIs" dxfId="250" priority="197" operator="equal">
      <formula>"Bajo"</formula>
    </cfRule>
  </conditionalFormatting>
  <conditionalFormatting sqref="Y30:Y31">
    <cfRule type="cellIs" dxfId="249" priority="198" operator="equal">
      <formula>"Muy Alta"</formula>
    </cfRule>
  </conditionalFormatting>
  <conditionalFormatting sqref="Y30:Y31">
    <cfRule type="cellIs" dxfId="248" priority="199" operator="equal">
      <formula>"Alta"</formula>
    </cfRule>
  </conditionalFormatting>
  <conditionalFormatting sqref="Y30:Y31">
    <cfRule type="cellIs" dxfId="247" priority="200" operator="equal">
      <formula>"Media"</formula>
    </cfRule>
  </conditionalFormatting>
  <conditionalFormatting sqref="Y30:Y31">
    <cfRule type="cellIs" dxfId="246" priority="201" operator="equal">
      <formula>"Baja"</formula>
    </cfRule>
  </conditionalFormatting>
  <conditionalFormatting sqref="Y30:Y31">
    <cfRule type="cellIs" dxfId="245" priority="202" operator="equal">
      <formula>"Muy Baja"</formula>
    </cfRule>
  </conditionalFormatting>
  <conditionalFormatting sqref="AA30:AA31">
    <cfRule type="cellIs" dxfId="244" priority="203" operator="equal">
      <formula>"Catastrófico"</formula>
    </cfRule>
  </conditionalFormatting>
  <conditionalFormatting sqref="AA30:AA31">
    <cfRule type="cellIs" dxfId="243" priority="204" operator="equal">
      <formula>"Mayor"</formula>
    </cfRule>
  </conditionalFormatting>
  <conditionalFormatting sqref="AA30:AA31">
    <cfRule type="cellIs" dxfId="242" priority="205" operator="equal">
      <formula>"Moderado"</formula>
    </cfRule>
  </conditionalFormatting>
  <conditionalFormatting sqref="AA30:AA31">
    <cfRule type="cellIs" dxfId="241" priority="206" operator="equal">
      <formula>"Menor"</formula>
    </cfRule>
  </conditionalFormatting>
  <conditionalFormatting sqref="AA30:AA31">
    <cfRule type="cellIs" dxfId="240" priority="207" operator="equal">
      <formula>"Leve"</formula>
    </cfRule>
  </conditionalFormatting>
  <conditionalFormatting sqref="AC30:AC31">
    <cfRule type="cellIs" dxfId="239" priority="208" operator="equal">
      <formula>"Extremo"</formula>
    </cfRule>
  </conditionalFormatting>
  <conditionalFormatting sqref="AC30:AC31">
    <cfRule type="cellIs" dxfId="238" priority="209" operator="equal">
      <formula>"Alto"</formula>
    </cfRule>
  </conditionalFormatting>
  <conditionalFormatting sqref="AC30:AC31">
    <cfRule type="cellIs" dxfId="237" priority="210" operator="equal">
      <formula>"Moderado"</formula>
    </cfRule>
  </conditionalFormatting>
  <conditionalFormatting sqref="AC30:AC31">
    <cfRule type="cellIs" dxfId="236" priority="211" operator="equal">
      <formula>"Bajo"</formula>
    </cfRule>
  </conditionalFormatting>
  <conditionalFormatting sqref="K11 K16:K31 K13:K14">
    <cfRule type="containsText" dxfId="235" priority="212" operator="containsText" text="❌">
      <formula>NOT(ISERROR(SEARCH(("❌"),(K11))))</formula>
    </cfRule>
  </conditionalFormatting>
  <conditionalFormatting sqref="K12">
    <cfRule type="containsText" dxfId="234" priority="71" operator="containsText" text="❌">
      <formula>NOT(ISERROR(SEARCH(("❌"),(K12))))</formula>
    </cfRule>
  </conditionalFormatting>
  <conditionalFormatting sqref="Y11">
    <cfRule type="cellIs" dxfId="233" priority="52" operator="equal">
      <formula>"Muy Alta"</formula>
    </cfRule>
    <cfRule type="cellIs" dxfId="232" priority="53" operator="equal">
      <formula>"Alta"</formula>
    </cfRule>
    <cfRule type="cellIs" dxfId="231" priority="54" operator="equal">
      <formula>"Media"</formula>
    </cfRule>
    <cfRule type="cellIs" dxfId="230" priority="55" operator="equal">
      <formula>"Baja"</formula>
    </cfRule>
    <cfRule type="cellIs" dxfId="229" priority="56" operator="equal">
      <formula>"Muy Baja"</formula>
    </cfRule>
  </conditionalFormatting>
  <conditionalFormatting sqref="AA11">
    <cfRule type="cellIs" dxfId="228" priority="47" operator="equal">
      <formula>"Catastrófico"</formula>
    </cfRule>
    <cfRule type="cellIs" dxfId="227" priority="48" operator="equal">
      <formula>"Mayor"</formula>
    </cfRule>
    <cfRule type="cellIs" dxfId="226" priority="49" operator="equal">
      <formula>"Moderado"</formula>
    </cfRule>
    <cfRule type="cellIs" dxfId="225" priority="50" operator="equal">
      <formula>"Menor"</formula>
    </cfRule>
    <cfRule type="cellIs" dxfId="224" priority="51" operator="equal">
      <formula>"Leve"</formula>
    </cfRule>
  </conditionalFormatting>
  <conditionalFormatting sqref="AC11">
    <cfRule type="cellIs" dxfId="223" priority="43" operator="equal">
      <formula>"Extremo"</formula>
    </cfRule>
    <cfRule type="cellIs" dxfId="222" priority="44" operator="equal">
      <formula>"Alto"</formula>
    </cfRule>
    <cfRule type="cellIs" dxfId="221" priority="45" operator="equal">
      <formula>"Moderado"</formula>
    </cfRule>
    <cfRule type="cellIs" dxfId="220" priority="46" operator="equal">
      <formula>"Bajo"</formula>
    </cfRule>
  </conditionalFormatting>
  <conditionalFormatting sqref="Y12">
    <cfRule type="cellIs" dxfId="219" priority="38" operator="equal">
      <formula>"Muy Alta"</formula>
    </cfRule>
    <cfRule type="cellIs" dxfId="218" priority="39" operator="equal">
      <formula>"Alta"</formula>
    </cfRule>
    <cfRule type="cellIs" dxfId="217" priority="40" operator="equal">
      <formula>"Media"</formula>
    </cfRule>
    <cfRule type="cellIs" dxfId="216" priority="41" operator="equal">
      <formula>"Baja"</formula>
    </cfRule>
    <cfRule type="cellIs" dxfId="215" priority="42" operator="equal">
      <formula>"Muy Baja"</formula>
    </cfRule>
  </conditionalFormatting>
  <conditionalFormatting sqref="AA12">
    <cfRule type="cellIs" dxfId="214" priority="33" operator="equal">
      <formula>"Catastrófico"</formula>
    </cfRule>
    <cfRule type="cellIs" dxfId="213" priority="34" operator="equal">
      <formula>"Mayor"</formula>
    </cfRule>
    <cfRule type="cellIs" dxfId="212" priority="35" operator="equal">
      <formula>"Moderado"</formula>
    </cfRule>
    <cfRule type="cellIs" dxfId="211" priority="36" operator="equal">
      <formula>"Menor"</formula>
    </cfRule>
    <cfRule type="cellIs" dxfId="210" priority="37" operator="equal">
      <formula>"Leve"</formula>
    </cfRule>
  </conditionalFormatting>
  <conditionalFormatting sqref="AC12">
    <cfRule type="cellIs" dxfId="209" priority="29" operator="equal">
      <formula>"Extremo"</formula>
    </cfRule>
    <cfRule type="cellIs" dxfId="208" priority="30" operator="equal">
      <formula>"Alto"</formula>
    </cfRule>
    <cfRule type="cellIs" dxfId="207" priority="31" operator="equal">
      <formula>"Moderado"</formula>
    </cfRule>
    <cfRule type="cellIs" dxfId="206" priority="32" operator="equal">
      <formula>"Bajo"</formula>
    </cfRule>
  </conditionalFormatting>
  <conditionalFormatting sqref="Y13">
    <cfRule type="cellIs" dxfId="205" priority="24" operator="equal">
      <formula>"Muy Alta"</formula>
    </cfRule>
    <cfRule type="cellIs" dxfId="204" priority="25" operator="equal">
      <formula>"Alta"</formula>
    </cfRule>
    <cfRule type="cellIs" dxfId="203" priority="26" operator="equal">
      <formula>"Media"</formula>
    </cfRule>
    <cfRule type="cellIs" dxfId="202" priority="27" operator="equal">
      <formula>"Baja"</formula>
    </cfRule>
    <cfRule type="cellIs" dxfId="201" priority="28" operator="equal">
      <formula>"Muy Baja"</formula>
    </cfRule>
  </conditionalFormatting>
  <conditionalFormatting sqref="AA13">
    <cfRule type="cellIs" dxfId="200" priority="19" operator="equal">
      <formula>"Catastrófico"</formula>
    </cfRule>
    <cfRule type="cellIs" dxfId="199" priority="20" operator="equal">
      <formula>"Mayor"</formula>
    </cfRule>
    <cfRule type="cellIs" dxfId="198" priority="21" operator="equal">
      <formula>"Moderado"</formula>
    </cfRule>
    <cfRule type="cellIs" dxfId="197" priority="22" operator="equal">
      <formula>"Menor"</formula>
    </cfRule>
    <cfRule type="cellIs" dxfId="196" priority="23" operator="equal">
      <formula>"Leve"</formula>
    </cfRule>
  </conditionalFormatting>
  <conditionalFormatting sqref="AC13">
    <cfRule type="cellIs" dxfId="195" priority="15" operator="equal">
      <formula>"Extremo"</formula>
    </cfRule>
    <cfRule type="cellIs" dxfId="194" priority="16" operator="equal">
      <formula>"Alto"</formula>
    </cfRule>
    <cfRule type="cellIs" dxfId="193" priority="17" operator="equal">
      <formula>"Moderado"</formula>
    </cfRule>
    <cfRule type="cellIs" dxfId="192" priority="18" operator="equal">
      <formula>"Bajo"</formula>
    </cfRule>
  </conditionalFormatting>
  <conditionalFormatting sqref="Y14:Y15">
    <cfRule type="cellIs" dxfId="191" priority="10" operator="equal">
      <formula>"Muy Alta"</formula>
    </cfRule>
    <cfRule type="cellIs" dxfId="190" priority="11" operator="equal">
      <formula>"Alta"</formula>
    </cfRule>
    <cfRule type="cellIs" dxfId="189" priority="12" operator="equal">
      <formula>"Media"</formula>
    </cfRule>
    <cfRule type="cellIs" dxfId="188" priority="13" operator="equal">
      <formula>"Baja"</formula>
    </cfRule>
    <cfRule type="cellIs" dxfId="187" priority="14" operator="equal">
      <formula>"Muy Baja"</formula>
    </cfRule>
  </conditionalFormatting>
  <conditionalFormatting sqref="AA14:AA15">
    <cfRule type="cellIs" dxfId="186" priority="5" operator="equal">
      <formula>"Catastrófico"</formula>
    </cfRule>
    <cfRule type="cellIs" dxfId="185" priority="6" operator="equal">
      <formula>"Mayor"</formula>
    </cfRule>
    <cfRule type="cellIs" dxfId="184" priority="7" operator="equal">
      <formula>"Moderado"</formula>
    </cfRule>
    <cfRule type="cellIs" dxfId="183" priority="8" operator="equal">
      <formula>"Menor"</formula>
    </cfRule>
    <cfRule type="cellIs" dxfId="182" priority="9" operator="equal">
      <formula>"Leve"</formula>
    </cfRule>
  </conditionalFormatting>
  <conditionalFormatting sqref="AC14:AC15">
    <cfRule type="cellIs" dxfId="181" priority="1" operator="equal">
      <formula>"Extremo"</formula>
    </cfRule>
    <cfRule type="cellIs" dxfId="180" priority="2" operator="equal">
      <formula>"Alto"</formula>
    </cfRule>
    <cfRule type="cellIs" dxfId="179" priority="3" operator="equal">
      <formula>"Moderado"</formula>
    </cfRule>
    <cfRule type="cellIs" dxfId="178" priority="4" operator="equal">
      <formula>"Bajo"</formula>
    </cfRule>
  </conditionalFormatting>
  <dataValidations count="14">
    <dataValidation type="list" allowBlank="1" showErrorMessage="1" sqref="J14 J11" xr:uid="{00000000-0002-0000-0500-000001000000}">
      <formula1>$E$120:$E$124</formula1>
    </dataValidation>
    <dataValidation type="list" allowBlank="1" showErrorMessage="1" sqref="F14 F11 F16 F18 F20 F22 F24 F26 F28 F30" xr:uid="{00000000-0002-0000-0500-000007000000}">
      <formula1>$E$103:$E$109</formula1>
    </dataValidation>
    <dataValidation type="list" allowBlank="1" showErrorMessage="1" sqref="S11:S13" xr:uid="{4819A843-6018-4282-BBF1-BE2C2A3A2A97}">
      <formula1>$H$102:$H$103</formula1>
    </dataValidation>
    <dataValidation type="list" allowBlank="1" showErrorMessage="1" sqref="R11:R13" xr:uid="{CB978F3E-56F4-48E7-8613-EEBB24F4CC39}">
      <formula1>$G$102:$G$104</formula1>
    </dataValidation>
    <dataValidation type="list" allowBlank="1" showErrorMessage="1" sqref="U11:U13" xr:uid="{F2610483-E6A4-4FD2-A836-AA2FEF1ED472}">
      <formula1>$G$107:$G$108</formula1>
    </dataValidation>
    <dataValidation type="list" allowBlank="1" showErrorMessage="1" sqref="W11:W13" xr:uid="{7361F53D-DC8C-4C65-ABC5-0A41AFA2F181}">
      <formula1>$G$112:$G$113</formula1>
    </dataValidation>
    <dataValidation type="list" allowBlank="1" showErrorMessage="1" sqref="V11:V13" xr:uid="{A6D4904A-64F1-425C-84B1-F5EFE86D055B}">
      <formula1>$H$107:$H$108</formula1>
    </dataValidation>
    <dataValidation type="list" allowBlank="1" showErrorMessage="1" sqref="AD11:AD15" xr:uid="{C72A8254-C429-49E7-A4F8-4B9324E0FC21}">
      <formula1>$H$112:$H$114</formula1>
    </dataValidation>
    <dataValidation type="list" allowBlank="1" showErrorMessage="1" sqref="U14:U31" xr:uid="{00000000-0002-0000-0500-000002000000}">
      <formula1>$G$108:$G$109</formula1>
    </dataValidation>
    <dataValidation type="list" allowBlank="1" showErrorMessage="1" sqref="AD16:AD31" xr:uid="{00000000-0002-0000-0500-000003000000}">
      <formula1>$H$113:$H$117</formula1>
    </dataValidation>
    <dataValidation type="list" allowBlank="1" showErrorMessage="1" sqref="R14:R31" xr:uid="{00000000-0002-0000-0500-000004000000}">
      <formula1>$G$103:$G$105</formula1>
    </dataValidation>
    <dataValidation type="list" allowBlank="1" showErrorMessage="1" sqref="S14:S31" xr:uid="{00000000-0002-0000-0500-000005000000}">
      <formula1>$H$103:$H$104</formula1>
    </dataValidation>
    <dataValidation type="list" allowBlank="1" showErrorMessage="1" sqref="V14:V31" xr:uid="{00000000-0002-0000-0500-000006000000}">
      <formula1>$H$108:$H$109</formula1>
    </dataValidation>
    <dataValidation type="list" allowBlank="1" showErrorMessage="1" sqref="W14:W31" xr:uid="{00000000-0002-0000-0500-000008000000}">
      <formula1>$G$113:$G$114</formula1>
    </dataValidation>
  </dataValidations>
  <pageMargins left="0.7" right="0.7" top="0.75" bottom="0.75" header="0" footer="0"/>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DU300"/>
  <sheetViews>
    <sheetView tabSelected="1" topLeftCell="T20" zoomScaleNormal="100" workbookViewId="0">
      <selection activeCell="AB22" sqref="AB22"/>
    </sheetView>
  </sheetViews>
  <sheetFormatPr baseColWidth="10" defaultColWidth="12.625" defaultRowHeight="15" customHeight="1" x14ac:dyDescent="0.2"/>
  <cols>
    <col min="1" max="1" width="5.5" customWidth="1"/>
    <col min="2" max="2" width="4.375" customWidth="1"/>
    <col min="3" max="3" width="22.625" customWidth="1"/>
    <col min="4" max="4" width="19.75" customWidth="1"/>
    <col min="5" max="5" width="13.5" customWidth="1"/>
    <col min="6" max="6" width="35.125" customWidth="1"/>
    <col min="7" max="7" width="16.875" customWidth="1"/>
    <col min="8" max="8" width="29.5" customWidth="1"/>
    <col min="9" max="9" width="25.125" customWidth="1"/>
    <col min="10" max="10" width="13.75" customWidth="1"/>
    <col min="11" max="11" width="42.625" customWidth="1"/>
    <col min="12" max="12" width="22.875" bestFit="1" customWidth="1"/>
    <col min="13" max="13" width="17.25" customWidth="1"/>
    <col min="14" max="14" width="38.125" customWidth="1"/>
    <col min="15" max="15" width="29.125" customWidth="1"/>
    <col min="16" max="16" width="15.375" customWidth="1"/>
    <col min="17" max="17" width="19" customWidth="1"/>
    <col min="18" max="18" width="11.875" customWidth="1"/>
    <col min="19" max="19" width="18.25" customWidth="1"/>
    <col min="20" max="20" width="16.125" customWidth="1"/>
    <col min="21" max="21" width="16.25" customWidth="1"/>
    <col min="22" max="22" width="16.875" customWidth="1"/>
    <col min="23" max="23" width="15.625" customWidth="1"/>
    <col min="24" max="24" width="15.75" customWidth="1"/>
    <col min="25" max="25" width="16.25" customWidth="1"/>
    <col min="26" max="26" width="22" customWidth="1"/>
    <col min="27" max="27" width="15.25" customWidth="1"/>
    <col min="28" max="28" width="16.5" customWidth="1"/>
    <col min="29" max="29" width="11.25" customWidth="1"/>
    <col min="30" max="30" width="12.25" customWidth="1"/>
    <col min="31" max="31" width="17.25" customWidth="1"/>
    <col min="32" max="32" width="16" customWidth="1"/>
    <col min="33" max="33" width="13" customWidth="1"/>
    <col min="34" max="34" width="7.375" customWidth="1"/>
    <col min="35" max="35" width="12.125" customWidth="1"/>
    <col min="36" max="37" width="7.875" customWidth="1"/>
    <col min="38" max="38" width="21.5" customWidth="1"/>
    <col min="39" max="39" width="12.125" customWidth="1"/>
    <col min="40" max="40" width="11" customWidth="1"/>
    <col min="41" max="41" width="4.875" customWidth="1"/>
    <col min="42" max="47" width="13.625" customWidth="1"/>
    <col min="48" max="53" width="4.875" customWidth="1"/>
    <col min="54" max="125" width="10.625" customWidth="1"/>
  </cols>
  <sheetData>
    <row r="1" spans="1:125" ht="129.7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row>
    <row r="2" spans="1:125" ht="54.75" customHeight="1" x14ac:dyDescent="0.25">
      <c r="A2" s="3"/>
      <c r="B2" s="3"/>
      <c r="C2" s="531"/>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row>
    <row r="3" spans="1:125" ht="68.25" customHeight="1" x14ac:dyDescent="0.25">
      <c r="A3" s="3"/>
      <c r="B3" s="104"/>
      <c r="C3" s="38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row>
    <row r="4" spans="1:125" x14ac:dyDescent="0.25">
      <c r="A4" s="3"/>
      <c r="B4" s="3"/>
      <c r="C4" s="3"/>
      <c r="D4" s="105"/>
      <c r="E4" s="105"/>
      <c r="F4" s="105"/>
      <c r="G4" s="105"/>
      <c r="H4" s="105"/>
      <c r="I4" s="532"/>
      <c r="J4" s="383"/>
      <c r="K4" s="383"/>
      <c r="L4" s="383"/>
      <c r="M4" s="383"/>
      <c r="N4" s="383"/>
      <c r="O4" s="383"/>
      <c r="P4" s="532"/>
      <c r="Q4" s="383"/>
      <c r="R4" s="383"/>
      <c r="S4" s="383"/>
      <c r="T4" s="532"/>
      <c r="U4" s="383"/>
      <c r="V4" s="383"/>
      <c r="W4" s="383"/>
      <c r="X4" s="532"/>
      <c r="Y4" s="383"/>
      <c r="Z4" s="383"/>
      <c r="AA4" s="383"/>
      <c r="AB4" s="107"/>
      <c r="AC4" s="107"/>
      <c r="AD4" s="107"/>
      <c r="AE4" s="107"/>
      <c r="AF4" s="107"/>
      <c r="AG4" s="107"/>
      <c r="AH4" s="107"/>
      <c r="AI4" s="107"/>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row>
    <row r="5" spans="1:125" ht="6.75" customHeight="1" x14ac:dyDescent="0.25">
      <c r="A5" s="3"/>
      <c r="B5" s="3"/>
      <c r="C5" s="3"/>
      <c r="D5" s="106"/>
      <c r="E5" s="106"/>
      <c r="F5" s="106"/>
      <c r="G5" s="106"/>
      <c r="H5" s="106"/>
      <c r="I5" s="106"/>
      <c r="J5" s="106"/>
      <c r="K5" s="106"/>
      <c r="L5" s="106"/>
      <c r="M5" s="106"/>
      <c r="N5" s="106"/>
      <c r="O5" s="106"/>
      <c r="P5" s="108"/>
      <c r="Q5" s="108"/>
      <c r="R5" s="108"/>
      <c r="S5" s="108"/>
      <c r="T5" s="106"/>
      <c r="U5" s="107"/>
      <c r="V5" s="107"/>
      <c r="W5" s="107"/>
      <c r="X5" s="107"/>
      <c r="Y5" s="107"/>
      <c r="Z5" s="107"/>
      <c r="AA5" s="107"/>
      <c r="AB5" s="107"/>
      <c r="AC5" s="107"/>
      <c r="AD5" s="107"/>
      <c r="AE5" s="107"/>
      <c r="AF5" s="107"/>
      <c r="AG5" s="107"/>
      <c r="AH5" s="107"/>
      <c r="AI5" s="107"/>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row>
    <row r="6" spans="1:125" ht="18.75" customHeight="1" x14ac:dyDescent="0.25">
      <c r="A6" s="3"/>
      <c r="B6" s="3"/>
      <c r="C6" s="440" t="s">
        <v>111</v>
      </c>
      <c r="D6" s="380"/>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53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row>
    <row r="7" spans="1:125" ht="7.5" customHeight="1" x14ac:dyDescent="0.25">
      <c r="A7" s="3"/>
      <c r="B7" s="3"/>
      <c r="C7" s="419"/>
      <c r="D7" s="402"/>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534"/>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row>
    <row r="8" spans="1:125" ht="20.25" customHeight="1" x14ac:dyDescent="0.25">
      <c r="A8" s="3"/>
      <c r="B8" s="3"/>
      <c r="C8" s="535" t="s">
        <v>112</v>
      </c>
      <c r="D8" s="397"/>
      <c r="E8" s="397"/>
      <c r="F8" s="392"/>
      <c r="G8" s="536" t="str">
        <f>'Datos del proceso'!A12</f>
        <v>CONTROL INTERNO DISCIPLINARIO</v>
      </c>
      <c r="H8" s="397"/>
      <c r="I8" s="397"/>
      <c r="J8" s="397"/>
      <c r="K8" s="397"/>
      <c r="L8" s="397"/>
      <c r="M8" s="397"/>
      <c r="N8" s="397"/>
      <c r="O8" s="397"/>
      <c r="P8" s="397"/>
      <c r="Q8" s="397"/>
      <c r="R8" s="397"/>
      <c r="S8" s="392"/>
      <c r="T8" s="537"/>
      <c r="U8" s="425"/>
      <c r="V8" s="538"/>
      <c r="W8" s="109"/>
      <c r="X8" s="109"/>
      <c r="Y8" s="109"/>
      <c r="Z8" s="109"/>
      <c r="AA8" s="109"/>
      <c r="AB8" s="109"/>
      <c r="AC8" s="109"/>
      <c r="AD8" s="109"/>
      <c r="AE8" s="109"/>
      <c r="AF8" s="109"/>
      <c r="AG8" s="109"/>
      <c r="AH8" s="109"/>
      <c r="AI8" s="109"/>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row>
    <row r="9" spans="1:125" ht="24.75" customHeight="1" x14ac:dyDescent="0.25">
      <c r="A9" s="3"/>
      <c r="B9" s="3"/>
      <c r="C9" s="535" t="s">
        <v>113</v>
      </c>
      <c r="D9" s="397"/>
      <c r="E9" s="397"/>
      <c r="F9" s="392"/>
      <c r="G9" s="536" t="str">
        <f>'Datos del proceso'!I12</f>
        <v xml:space="preserve">En cada vigencia ejercer la acción disciplinaria del 100% de las quejas o infirmes que se presenten en la entidad,  tomando medidas preventivas y correctivas mediante la aplicación de la normatividad disciplinaria vigente, acciones de autorregulación y la ejecución de actividades preventivas, con el fin de propiciar una conducta adecuada de los servidores de la FUGA, mitigar la comisión faltas disciplinarias y promover el cabal cumplimiento de los fines institucionales. </v>
      </c>
      <c r="H9" s="397"/>
      <c r="I9" s="397"/>
      <c r="J9" s="397"/>
      <c r="K9" s="397"/>
      <c r="L9" s="397"/>
      <c r="M9" s="397"/>
      <c r="N9" s="397"/>
      <c r="O9" s="397"/>
      <c r="P9" s="397"/>
      <c r="Q9" s="397"/>
      <c r="R9" s="397"/>
      <c r="S9" s="392"/>
      <c r="T9" s="110"/>
      <c r="U9" s="74"/>
      <c r="V9" s="74"/>
      <c r="W9" s="74"/>
      <c r="X9" s="74"/>
      <c r="Y9" s="74"/>
      <c r="Z9" s="74"/>
      <c r="AA9" s="74"/>
      <c r="AB9" s="74"/>
      <c r="AC9" s="74"/>
      <c r="AD9" s="74"/>
      <c r="AE9" s="74"/>
      <c r="AF9" s="74"/>
      <c r="AG9" s="74"/>
      <c r="AH9" s="74"/>
      <c r="AI9" s="74"/>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row>
    <row r="10" spans="1:125" ht="1.5" customHeight="1" x14ac:dyDescent="0.25">
      <c r="A10" s="3"/>
      <c r="B10" s="3"/>
      <c r="C10" s="111"/>
      <c r="D10" s="550"/>
      <c r="E10" s="402"/>
      <c r="F10" s="534"/>
      <c r="G10" s="112"/>
      <c r="H10" s="3"/>
      <c r="I10" s="551"/>
      <c r="J10" s="402"/>
      <c r="K10" s="402"/>
      <c r="L10" s="402"/>
      <c r="M10" s="402"/>
      <c r="N10" s="402"/>
      <c r="O10" s="402"/>
      <c r="P10" s="402"/>
      <c r="Q10" s="402"/>
      <c r="R10" s="402"/>
      <c r="S10" s="402"/>
      <c r="T10" s="402"/>
      <c r="U10" s="402"/>
      <c r="V10" s="402"/>
      <c r="W10" s="402"/>
      <c r="X10" s="402"/>
      <c r="Y10" s="402"/>
      <c r="Z10" s="402"/>
      <c r="AA10" s="534"/>
      <c r="AB10" s="107"/>
      <c r="AC10" s="107"/>
      <c r="AD10" s="107"/>
      <c r="AE10" s="107"/>
      <c r="AF10" s="107"/>
      <c r="AG10" s="107"/>
      <c r="AH10" s="107"/>
      <c r="AI10" s="107"/>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row>
    <row r="11" spans="1:125" ht="7.5" customHeight="1" x14ac:dyDescent="0.25">
      <c r="A11" s="3"/>
      <c r="B11" s="3"/>
      <c r="C11" s="3"/>
      <c r="D11" s="3"/>
      <c r="E11" s="3"/>
      <c r="F11" s="3"/>
      <c r="G11" s="3"/>
      <c r="H11" s="3"/>
      <c r="I11" s="3"/>
      <c r="J11" s="3"/>
      <c r="K11" s="3"/>
      <c r="L11" s="3"/>
      <c r="M11" s="3"/>
      <c r="N11" s="3"/>
      <c r="O11" s="3"/>
      <c r="P11" s="3"/>
      <c r="Q11" s="3"/>
      <c r="R11" s="3"/>
      <c r="S11" s="3"/>
      <c r="T11" s="3"/>
      <c r="U11" s="107"/>
      <c r="V11" s="107"/>
      <c r="W11" s="107"/>
      <c r="X11" s="107"/>
      <c r="Y11" s="107"/>
      <c r="Z11" s="107"/>
      <c r="AA11" s="107"/>
      <c r="AB11" s="107"/>
      <c r="AC11" s="107"/>
      <c r="AD11" s="107"/>
      <c r="AE11" s="107"/>
      <c r="AF11" s="107"/>
      <c r="AG11" s="107"/>
      <c r="AH11" s="107"/>
      <c r="AI11" s="107"/>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row>
    <row r="12" spans="1:125" ht="27.75" x14ac:dyDescent="0.25">
      <c r="A12" s="3"/>
      <c r="B12" s="3"/>
      <c r="C12" s="552" t="s">
        <v>114</v>
      </c>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553"/>
      <c r="AB12" s="107"/>
      <c r="AC12" s="107"/>
      <c r="AD12" s="107"/>
      <c r="AE12" s="107"/>
      <c r="AF12" s="107"/>
      <c r="AG12" s="107"/>
      <c r="AH12" s="107"/>
      <c r="AI12" s="107"/>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row>
    <row r="13" spans="1:125" ht="5.25" customHeight="1" x14ac:dyDescent="0.25">
      <c r="A13" s="3"/>
      <c r="B13" s="3"/>
      <c r="C13" s="3"/>
      <c r="D13" s="50"/>
      <c r="E13" s="50"/>
      <c r="F13" s="50"/>
      <c r="G13" s="50"/>
      <c r="H13" s="50"/>
      <c r="I13" s="50"/>
      <c r="J13" s="50"/>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row>
    <row r="14" spans="1:125" ht="45" customHeight="1" x14ac:dyDescent="0.25">
      <c r="A14" s="3"/>
      <c r="B14" s="3"/>
      <c r="C14" s="451" t="s">
        <v>115</v>
      </c>
      <c r="D14" s="404"/>
      <c r="E14" s="451" t="s">
        <v>116</v>
      </c>
      <c r="F14" s="404"/>
      <c r="G14" s="451" t="s">
        <v>117</v>
      </c>
      <c r="H14" s="404"/>
      <c r="I14" s="451" t="s">
        <v>118</v>
      </c>
      <c r="J14" s="404"/>
      <c r="K14" s="52" t="s">
        <v>119</v>
      </c>
      <c r="L14" s="57" t="s">
        <v>76</v>
      </c>
      <c r="M14" s="366" t="s">
        <v>120</v>
      </c>
      <c r="N14" s="366" t="s">
        <v>121</v>
      </c>
      <c r="O14" s="366" t="s">
        <v>122</v>
      </c>
      <c r="P14" s="114"/>
      <c r="Q14" s="114"/>
      <c r="R14" s="3"/>
      <c r="S14" s="53"/>
      <c r="T14" s="53"/>
      <c r="U14" s="53"/>
      <c r="V14" s="53"/>
      <c r="W14" s="53"/>
      <c r="X14" s="53"/>
      <c r="Y14" s="53"/>
      <c r="Z14" s="53"/>
      <c r="AA14" s="53"/>
      <c r="AB14" s="107"/>
      <c r="AC14" s="107"/>
      <c r="AD14" s="107"/>
      <c r="AE14" s="107"/>
      <c r="AF14" s="107"/>
      <c r="AG14" s="107"/>
      <c r="AH14" s="107"/>
      <c r="AI14" s="107"/>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row>
    <row r="15" spans="1:125" ht="202.5" customHeight="1" x14ac:dyDescent="0.25">
      <c r="A15" s="3"/>
      <c r="B15" s="3"/>
      <c r="C15" s="405" t="s">
        <v>625</v>
      </c>
      <c r="D15" s="443"/>
      <c r="E15" s="405" t="s">
        <v>626</v>
      </c>
      <c r="F15" s="404"/>
      <c r="G15" s="405" t="s">
        <v>627</v>
      </c>
      <c r="H15" s="555"/>
      <c r="I15" s="405" t="s">
        <v>628</v>
      </c>
      <c r="J15" s="404"/>
      <c r="K15" s="115" t="s">
        <v>624</v>
      </c>
      <c r="L15" s="116" t="s">
        <v>237</v>
      </c>
      <c r="M15" s="367" t="s">
        <v>238</v>
      </c>
      <c r="N15" s="377" t="s">
        <v>629</v>
      </c>
      <c r="O15" s="368" t="s">
        <v>628</v>
      </c>
      <c r="P15" s="118"/>
      <c r="Q15" s="118"/>
      <c r="R15" s="3"/>
      <c r="S15" s="118"/>
      <c r="T15" s="53"/>
      <c r="U15" s="53"/>
      <c r="V15" s="118"/>
      <c r="W15" s="53"/>
      <c r="X15" s="53"/>
      <c r="Y15" s="53"/>
      <c r="Z15" s="53"/>
      <c r="AA15" s="53"/>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row>
    <row r="16" spans="1:125" x14ac:dyDescent="0.25">
      <c r="A16" s="3"/>
      <c r="B16" s="3"/>
      <c r="C16" s="3"/>
      <c r="D16" s="3"/>
      <c r="E16" s="3"/>
      <c r="F16" s="3"/>
      <c r="G16" s="3"/>
      <c r="H16" s="3"/>
      <c r="I16" s="3"/>
      <c r="J16" s="3"/>
      <c r="K16" s="3"/>
      <c r="L16" s="3"/>
      <c r="M16" s="3"/>
      <c r="N16" s="3"/>
      <c r="O16" s="3"/>
      <c r="P16" s="3"/>
      <c r="Q16" s="3"/>
      <c r="R16" s="3"/>
      <c r="S16" s="3"/>
      <c r="T16" s="3"/>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row>
    <row r="17" spans="1:125" ht="27.75" x14ac:dyDescent="0.25">
      <c r="A17" s="3"/>
      <c r="B17" s="3"/>
      <c r="C17" s="554" t="s">
        <v>239</v>
      </c>
      <c r="D17" s="445"/>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6"/>
      <c r="AH17" s="107"/>
      <c r="AI17" s="107"/>
      <c r="AJ17" s="107"/>
      <c r="AK17" s="107"/>
      <c r="AL17" s="107"/>
      <c r="AM17" s="107"/>
      <c r="AN17" s="107"/>
      <c r="AO17" s="107"/>
      <c r="AP17" s="107"/>
      <c r="AQ17" s="107"/>
      <c r="AR17" s="107"/>
      <c r="AS17" s="107"/>
      <c r="AT17" s="107"/>
      <c r="AU17" s="107"/>
      <c r="AV17" s="107"/>
      <c r="AW17" s="107"/>
      <c r="AX17" s="107"/>
      <c r="AY17" s="107"/>
      <c r="AZ17" s="107"/>
      <c r="BA17" s="107"/>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row>
    <row r="18" spans="1:125" ht="6" customHeight="1" x14ac:dyDescent="0.25">
      <c r="A18" s="3"/>
      <c r="B18" s="3"/>
      <c r="C18" s="3"/>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row>
    <row r="19" spans="1:125" ht="41.25" customHeight="1" x14ac:dyDescent="0.25">
      <c r="A19" s="3"/>
      <c r="B19" s="3"/>
      <c r="C19" s="563" t="s">
        <v>240</v>
      </c>
      <c r="D19" s="564"/>
      <c r="E19" s="564"/>
      <c r="F19" s="564"/>
      <c r="G19" s="564"/>
      <c r="H19" s="564"/>
      <c r="I19" s="545"/>
      <c r="J19" s="565" t="s">
        <v>125</v>
      </c>
      <c r="K19" s="443"/>
      <c r="L19" s="443"/>
      <c r="M19" s="443"/>
      <c r="N19" s="443"/>
      <c r="O19" s="443"/>
      <c r="P19" s="443"/>
      <c r="Q19" s="443"/>
      <c r="R19" s="404"/>
      <c r="S19" s="565" t="s">
        <v>126</v>
      </c>
      <c r="T19" s="443"/>
      <c r="U19" s="443"/>
      <c r="V19" s="443"/>
      <c r="W19" s="443"/>
      <c r="X19" s="443"/>
      <c r="Y19" s="404"/>
      <c r="Z19" s="452" t="s">
        <v>127</v>
      </c>
      <c r="AA19" s="443"/>
      <c r="AB19" s="443"/>
      <c r="AC19" s="443"/>
      <c r="AD19" s="443"/>
      <c r="AE19" s="443"/>
      <c r="AF19" s="443"/>
      <c r="AG19" s="404"/>
      <c r="AH19" s="107"/>
      <c r="AI19" s="119"/>
      <c r="AJ19" s="119"/>
      <c r="AK19" s="119"/>
      <c r="AL19" s="119"/>
      <c r="AM19" s="119"/>
      <c r="AN19" s="119"/>
      <c r="AO19" s="107"/>
      <c r="AP19" s="107"/>
      <c r="AQ19" s="114"/>
      <c r="AR19" s="114"/>
      <c r="AS19" s="114"/>
      <c r="AT19" s="114"/>
      <c r="AU19" s="114"/>
      <c r="AV19" s="114"/>
      <c r="AW19" s="114"/>
      <c r="AX19" s="114"/>
      <c r="AY19" s="114"/>
      <c r="AZ19" s="114"/>
      <c r="BA19" s="114"/>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row>
    <row r="20" spans="1:125" ht="25.5" customHeight="1" x14ac:dyDescent="0.25">
      <c r="A20" s="3"/>
      <c r="B20" s="3"/>
      <c r="C20" s="548"/>
      <c r="D20" s="402"/>
      <c r="E20" s="402"/>
      <c r="F20" s="402"/>
      <c r="G20" s="402"/>
      <c r="H20" s="402"/>
      <c r="I20" s="534"/>
      <c r="J20" s="457" t="s">
        <v>193</v>
      </c>
      <c r="K20" s="455" t="s">
        <v>86</v>
      </c>
      <c r="L20" s="455" t="s">
        <v>241</v>
      </c>
      <c r="M20" s="451" t="s">
        <v>137</v>
      </c>
      <c r="N20" s="443"/>
      <c r="O20" s="443"/>
      <c r="P20" s="443"/>
      <c r="Q20" s="443"/>
      <c r="R20" s="404"/>
      <c r="S20" s="457" t="s">
        <v>242</v>
      </c>
      <c r="T20" s="457" t="s">
        <v>243</v>
      </c>
      <c r="U20" s="457" t="s">
        <v>244</v>
      </c>
      <c r="V20" s="457" t="s">
        <v>245</v>
      </c>
      <c r="W20" s="457" t="s">
        <v>246</v>
      </c>
      <c r="X20" s="457" t="s">
        <v>247</v>
      </c>
      <c r="Y20" s="457" t="s">
        <v>105</v>
      </c>
      <c r="Z20" s="455" t="s">
        <v>127</v>
      </c>
      <c r="AA20" s="455" t="s">
        <v>144</v>
      </c>
      <c r="AB20" s="455" t="s">
        <v>145</v>
      </c>
      <c r="AC20" s="455" t="s">
        <v>146</v>
      </c>
      <c r="AD20" s="455" t="s">
        <v>147</v>
      </c>
      <c r="AE20" s="458" t="s">
        <v>148</v>
      </c>
      <c r="AF20" s="458" t="s">
        <v>149</v>
      </c>
      <c r="AG20" s="458" t="s">
        <v>109</v>
      </c>
      <c r="AH20" s="114"/>
      <c r="AI20" s="120"/>
      <c r="AJ20" s="120"/>
      <c r="AK20" s="120"/>
      <c r="AL20" s="120"/>
      <c r="AM20" s="120"/>
      <c r="AN20" s="120"/>
      <c r="AO20" s="114"/>
      <c r="AP20" s="114"/>
      <c r="AQ20" s="121"/>
      <c r="AR20" s="121"/>
      <c r="AS20" s="121"/>
      <c r="AT20" s="121"/>
      <c r="AU20" s="121"/>
      <c r="AV20" s="121"/>
      <c r="AW20" s="121"/>
      <c r="AX20" s="121"/>
      <c r="AY20" s="121"/>
      <c r="AZ20" s="121"/>
      <c r="BA20" s="121"/>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row>
    <row r="21" spans="1:125" ht="89.25" customHeight="1" x14ac:dyDescent="0.25">
      <c r="A21" s="3"/>
      <c r="B21" s="3"/>
      <c r="C21" s="122" t="s">
        <v>128</v>
      </c>
      <c r="D21" s="56" t="s">
        <v>248</v>
      </c>
      <c r="E21" s="123" t="s">
        <v>249</v>
      </c>
      <c r="F21" s="124" t="s">
        <v>250</v>
      </c>
      <c r="G21" s="123" t="s">
        <v>251</v>
      </c>
      <c r="H21" s="565" t="s">
        <v>252</v>
      </c>
      <c r="I21" s="404"/>
      <c r="J21" s="456"/>
      <c r="K21" s="456"/>
      <c r="L21" s="456"/>
      <c r="M21" s="59" t="s">
        <v>150</v>
      </c>
      <c r="N21" s="59" t="s">
        <v>151</v>
      </c>
      <c r="O21" s="59" t="s">
        <v>253</v>
      </c>
      <c r="P21" s="59" t="s">
        <v>153</v>
      </c>
      <c r="Q21" s="59" t="s">
        <v>154</v>
      </c>
      <c r="R21" s="59" t="s">
        <v>155</v>
      </c>
      <c r="S21" s="456"/>
      <c r="T21" s="456"/>
      <c r="U21" s="456"/>
      <c r="V21" s="456"/>
      <c r="W21" s="456"/>
      <c r="X21" s="456"/>
      <c r="Y21" s="456"/>
      <c r="Z21" s="456"/>
      <c r="AA21" s="456"/>
      <c r="AB21" s="456"/>
      <c r="AC21" s="456"/>
      <c r="AD21" s="456"/>
      <c r="AE21" s="456"/>
      <c r="AF21" s="456"/>
      <c r="AG21" s="456"/>
      <c r="AH21" s="114"/>
      <c r="AI21" s="53"/>
      <c r="AJ21" s="120"/>
      <c r="AK21" s="53"/>
      <c r="AL21" s="120"/>
      <c r="AM21" s="53"/>
      <c r="AN21" s="120"/>
      <c r="AO21" s="114"/>
      <c r="AP21" s="114"/>
      <c r="AQ21" s="121"/>
      <c r="AR21" s="121"/>
      <c r="AS21" s="121"/>
      <c r="AT21" s="121"/>
      <c r="AU21" s="121"/>
      <c r="AV21" s="121"/>
      <c r="AW21" s="121"/>
      <c r="AX21" s="121"/>
      <c r="AY21" s="121"/>
      <c r="AZ21" s="121"/>
      <c r="BA21" s="121"/>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row>
    <row r="22" spans="1:125" ht="120.75" customHeight="1" x14ac:dyDescent="0.25">
      <c r="A22" s="3"/>
      <c r="B22" s="3"/>
      <c r="C22" s="539">
        <v>13</v>
      </c>
      <c r="D22" s="540" t="s">
        <v>525</v>
      </c>
      <c r="E22" s="541">
        <v>0.6</v>
      </c>
      <c r="F22" s="542" t="s">
        <v>255</v>
      </c>
      <c r="G22" s="543">
        <v>0.8</v>
      </c>
      <c r="H22" s="544" t="s">
        <v>256</v>
      </c>
      <c r="I22" s="545"/>
      <c r="J22" s="375">
        <v>1</v>
      </c>
      <c r="K22" s="378" t="s">
        <v>633</v>
      </c>
      <c r="L22" s="62" t="str">
        <f t="shared" ref="L22:L23" si="0">IF(OR(M22="Preventivo",M22="Detectivo"),"Probabilidad",IF(M22="Correctivo","Impacto",""))</f>
        <v>Probabilidad</v>
      </c>
      <c r="M22" s="64" t="s">
        <v>156</v>
      </c>
      <c r="N22" s="64" t="s">
        <v>157</v>
      </c>
      <c r="O22" s="65" t="str">
        <f t="shared" ref="O22:O23" si="1">IF(AND(M22="Preventivo",N22="Automático"),"50%",IF(AND(M22="Preventivo",N22="Manual"),"40%",IF(AND(M22="Detectivo",N22="Automático"),"40%",IF(AND(M22="Detectivo",N22="Manual"),"30%",IF(AND(M22="Correctivo",N22="Automático"),"35%",IF(AND(M22="Correctivo",N22="Manual"),"25%",""))))))</f>
        <v>40%</v>
      </c>
      <c r="P22" s="64" t="s">
        <v>177</v>
      </c>
      <c r="Q22" s="64" t="s">
        <v>159</v>
      </c>
      <c r="R22" s="64" t="s">
        <v>160</v>
      </c>
      <c r="S22" s="66">
        <f>IFERROR(IF(L22="Probabilidad",(E22-(+E22*O22)),IF(L22="Impacto",E22,"")),"")</f>
        <v>0.36</v>
      </c>
      <c r="T22" s="67" t="str">
        <f t="shared" ref="T22:T25" si="2">IFERROR(IF(S22="","",IF(S22&lt;=0.2,"Muy Baja",IF(S22&lt;=0.4,"Baja",IF(S22&lt;=0.6,"Media",IF(S22&lt;=0.8,"Alta","Muy Alta"))))),"")</f>
        <v>Baja</v>
      </c>
      <c r="U22" s="65">
        <f t="shared" ref="U22:U25" si="3">+S22</f>
        <v>0.36</v>
      </c>
      <c r="V22" s="67" t="str">
        <f t="shared" ref="V22:V23" si="4">IFERROR(IF(W22="","",IF(W22&lt;=0.2,"Leve",IF(W22&lt;=0.4,"Menor",IF(W22&lt;=0.6,"Moderado",IF(W22&lt;=0.8,"Mayor","Catastrófico"))))),"")</f>
        <v>Mayor</v>
      </c>
      <c r="W22" s="65">
        <f>IFERROR(IF(L22="Impacto",(G22-(+G22*O22)),IF(L22="Probabilidad",G22,"")),"")</f>
        <v>0.8</v>
      </c>
      <c r="X22" s="68" t="str">
        <f t="shared" ref="X22:X23" si="5">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Alto</v>
      </c>
      <c r="Y22" s="64" t="s">
        <v>161</v>
      </c>
      <c r="Z22" s="125" t="s">
        <v>630</v>
      </c>
      <c r="AA22" s="126" t="s">
        <v>631</v>
      </c>
      <c r="AB22" s="127" t="s">
        <v>632</v>
      </c>
      <c r="AC22" s="128">
        <v>45313</v>
      </c>
      <c r="AD22" s="129">
        <v>45565</v>
      </c>
      <c r="AE22" s="70"/>
      <c r="AF22" s="69"/>
      <c r="AG22" s="62"/>
      <c r="AH22" s="114"/>
      <c r="AI22" s="3"/>
      <c r="AJ22" s="3"/>
      <c r="AK22" s="3"/>
      <c r="AL22" s="3"/>
      <c r="AM22" s="3"/>
      <c r="AN22" s="3"/>
      <c r="AO22" s="114"/>
      <c r="AP22" s="114"/>
      <c r="AQ22" s="121"/>
      <c r="AR22" s="121"/>
      <c r="AS22" s="121"/>
      <c r="AT22" s="121"/>
      <c r="AU22" s="121"/>
      <c r="AV22" s="121"/>
      <c r="AW22" s="121"/>
      <c r="AX22" s="121"/>
      <c r="AY22" s="121"/>
      <c r="AZ22" s="121"/>
      <c r="BA22" s="121"/>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row>
    <row r="23" spans="1:125" ht="149.25" customHeight="1" x14ac:dyDescent="0.25">
      <c r="A23" s="3"/>
      <c r="B23" s="3"/>
      <c r="C23" s="527"/>
      <c r="D23" s="527"/>
      <c r="E23" s="527"/>
      <c r="F23" s="527"/>
      <c r="G23" s="527"/>
      <c r="H23" s="546"/>
      <c r="I23" s="547"/>
      <c r="J23" s="375">
        <v>2</v>
      </c>
      <c r="K23" s="378"/>
      <c r="L23" s="62" t="str">
        <f t="shared" si="0"/>
        <v/>
      </c>
      <c r="M23" s="64"/>
      <c r="N23" s="64"/>
      <c r="O23" s="65" t="str">
        <f t="shared" si="1"/>
        <v/>
      </c>
      <c r="P23" s="64"/>
      <c r="Q23" s="64"/>
      <c r="R23" s="64"/>
      <c r="S23" s="66" t="str">
        <f t="shared" ref="S23:S25" si="6">IFERROR(IF(L23="Probabilidad",(E22-(+E22*O23)),IF(L23="Impacto",E22,"")),"")</f>
        <v/>
      </c>
      <c r="T23" s="67" t="str">
        <f t="shared" si="2"/>
        <v/>
      </c>
      <c r="U23" s="65" t="str">
        <f t="shared" si="3"/>
        <v/>
      </c>
      <c r="V23" s="67" t="str">
        <f t="shared" si="4"/>
        <v/>
      </c>
      <c r="W23" s="65" t="str">
        <f>IFERROR(IF(L23="Impacto",(G22-(+G22*O23)),IF(L23="Probabilidad",G22,"")),"")</f>
        <v/>
      </c>
      <c r="X23" s="68" t="str">
        <f t="shared" si="5"/>
        <v/>
      </c>
      <c r="Y23" s="64"/>
      <c r="Z23" s="125"/>
      <c r="AA23" s="126"/>
      <c r="AB23" s="127"/>
      <c r="AC23" s="128"/>
      <c r="AD23" s="129"/>
      <c r="AE23" s="70"/>
      <c r="AF23" s="69"/>
      <c r="AG23" s="62"/>
      <c r="AH23" s="114"/>
      <c r="AI23" s="3"/>
      <c r="AJ23" s="3"/>
      <c r="AK23" s="3"/>
      <c r="AL23" s="3"/>
      <c r="AM23" s="3"/>
      <c r="AN23" s="3"/>
      <c r="AO23" s="114"/>
      <c r="AP23" s="114"/>
      <c r="AQ23" s="121"/>
      <c r="AR23" s="121"/>
      <c r="AS23" s="121"/>
      <c r="AT23" s="121"/>
      <c r="AU23" s="121"/>
      <c r="AV23" s="121"/>
      <c r="AW23" s="121"/>
      <c r="AX23" s="121"/>
      <c r="AY23" s="121"/>
      <c r="AZ23" s="121"/>
      <c r="BA23" s="121"/>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row>
    <row r="24" spans="1:125" ht="30.75" customHeight="1" x14ac:dyDescent="0.25">
      <c r="A24" s="3"/>
      <c r="B24" s="3"/>
      <c r="C24" s="527"/>
      <c r="D24" s="527"/>
      <c r="E24" s="456"/>
      <c r="F24" s="456"/>
      <c r="G24" s="456"/>
      <c r="H24" s="548"/>
      <c r="I24" s="534"/>
      <c r="J24" s="549" t="s">
        <v>257</v>
      </c>
      <c r="K24" s="130"/>
      <c r="L24" s="130"/>
      <c r="M24" s="130"/>
      <c r="N24" s="130"/>
      <c r="O24" s="130"/>
      <c r="P24" s="130"/>
      <c r="Q24" s="130"/>
      <c r="R24" s="131" t="s">
        <v>258</v>
      </c>
      <c r="S24" s="66" t="str">
        <f t="shared" si="6"/>
        <v/>
      </c>
      <c r="T24" s="67" t="str">
        <f t="shared" si="2"/>
        <v/>
      </c>
      <c r="U24" s="65" t="str">
        <f t="shared" si="3"/>
        <v/>
      </c>
      <c r="V24" s="67"/>
      <c r="W24" s="65"/>
      <c r="X24" s="68"/>
      <c r="Y24" s="64"/>
      <c r="Z24" s="117"/>
      <c r="AA24" s="117"/>
      <c r="AB24" s="117"/>
      <c r="AC24" s="117"/>
      <c r="AD24" s="117"/>
      <c r="AE24" s="117"/>
      <c r="AF24" s="117"/>
      <c r="AG24" s="117"/>
      <c r="AH24" s="114"/>
      <c r="AI24" s="3"/>
      <c r="AJ24" s="3"/>
      <c r="AK24" s="3"/>
      <c r="AL24" s="3"/>
      <c r="AM24" s="3"/>
      <c r="AN24" s="3"/>
      <c r="AO24" s="114"/>
      <c r="AP24" s="114"/>
      <c r="AQ24" s="121"/>
      <c r="AR24" s="121"/>
      <c r="AS24" s="121"/>
      <c r="AT24" s="121"/>
      <c r="AU24" s="121"/>
      <c r="AV24" s="121"/>
      <c r="AW24" s="121"/>
      <c r="AX24" s="121"/>
      <c r="AY24" s="121"/>
      <c r="AZ24" s="121"/>
      <c r="BA24" s="121"/>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row>
    <row r="25" spans="1:125" ht="84" customHeight="1" x14ac:dyDescent="0.25">
      <c r="A25" s="3"/>
      <c r="B25" s="3"/>
      <c r="C25" s="26" t="s">
        <v>259</v>
      </c>
      <c r="D25" s="132">
        <f>VLOOKUP(D22,D79:F83,2,0)</f>
        <v>0</v>
      </c>
      <c r="E25" s="132"/>
      <c r="F25" s="132">
        <f>VLOOKUP(F22,D87:F91,2,0)</f>
        <v>0</v>
      </c>
      <c r="G25" s="133"/>
      <c r="H25" s="3"/>
      <c r="I25" s="3"/>
      <c r="J25" s="456"/>
      <c r="K25" s="130"/>
      <c r="L25" s="130"/>
      <c r="M25" s="130"/>
      <c r="N25" s="130"/>
      <c r="O25" s="130"/>
      <c r="P25" s="130"/>
      <c r="Q25" s="130"/>
      <c r="R25" s="131" t="s">
        <v>258</v>
      </c>
      <c r="S25" s="66" t="str">
        <f t="shared" si="6"/>
        <v/>
      </c>
      <c r="T25" s="67" t="str">
        <f t="shared" si="2"/>
        <v/>
      </c>
      <c r="U25" s="65" t="str">
        <f t="shared" si="3"/>
        <v/>
      </c>
      <c r="V25" s="67" t="str">
        <f>IFERROR(IF(W25="","",IF(W25&lt;=0.2,"Leve",IF(W25&lt;=0.4,"Menor",IF(W25&lt;=0.6,"Moderado",IF(W25&lt;=0.8,"Mayor","Catastrófico"))))),"")</f>
        <v/>
      </c>
      <c r="W25" s="65" t="str">
        <f>IFERROR(IF(L23="Impacto",(G22-(+G22*O23)),IF(L23="Probabilidad",G22,"")),"")</f>
        <v/>
      </c>
      <c r="X25" s="68" t="str">
        <f>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
      </c>
      <c r="Y25" s="107"/>
      <c r="Z25" s="107"/>
      <c r="AA25" s="107"/>
      <c r="AB25" s="130"/>
      <c r="AC25" s="130"/>
      <c r="AD25" s="130"/>
      <c r="AE25" s="130"/>
      <c r="AF25" s="117"/>
      <c r="AG25" s="117"/>
      <c r="AH25" s="114"/>
      <c r="AI25" s="114"/>
      <c r="AJ25" s="114"/>
      <c r="AK25" s="114"/>
      <c r="AL25" s="114"/>
      <c r="AM25" s="114"/>
      <c r="AN25" s="114"/>
      <c r="AO25" s="114"/>
      <c r="AP25" s="114"/>
      <c r="AQ25" s="114"/>
      <c r="AR25" s="114"/>
      <c r="AS25" s="114"/>
      <c r="AT25" s="114"/>
      <c r="AU25" s="114"/>
      <c r="AV25" s="114"/>
      <c r="AW25" s="114"/>
      <c r="AX25" s="114"/>
      <c r="AY25" s="114"/>
      <c r="AZ25" s="114"/>
      <c r="BA25" s="114"/>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row>
    <row r="26" spans="1:125" ht="27.75" customHeight="1" x14ac:dyDescent="0.25">
      <c r="A26" s="3"/>
      <c r="B26" s="3"/>
      <c r="C26" s="3"/>
      <c r="D26" s="3"/>
      <c r="E26" s="3"/>
      <c r="F26" s="27"/>
      <c r="G26" s="27"/>
      <c r="H26" s="3"/>
      <c r="I26" s="3"/>
      <c r="J26" s="121"/>
      <c r="K26" s="105"/>
      <c r="L26" s="105"/>
      <c r="M26" s="105"/>
      <c r="N26" s="105"/>
      <c r="O26" s="105"/>
      <c r="P26" s="105"/>
      <c r="Q26" s="105"/>
      <c r="R26" s="105"/>
      <c r="S26" s="105"/>
      <c r="T26" s="107"/>
      <c r="U26" s="107"/>
      <c r="V26" s="107"/>
      <c r="W26" s="107"/>
      <c r="X26" s="107"/>
      <c r="Y26" s="107"/>
      <c r="Z26" s="107"/>
      <c r="AA26" s="107"/>
      <c r="AB26" s="130"/>
      <c r="AC26" s="130"/>
      <c r="AD26" s="130"/>
      <c r="AE26" s="130"/>
      <c r="AF26" s="117"/>
      <c r="AG26" s="117"/>
      <c r="AH26" s="114"/>
      <c r="AI26" s="114"/>
      <c r="AJ26" s="114"/>
      <c r="AK26" s="114"/>
      <c r="AL26" s="114"/>
      <c r="AM26" s="114"/>
      <c r="AN26" s="114"/>
      <c r="AO26" s="114"/>
      <c r="AP26" s="114"/>
      <c r="AQ26" s="114"/>
      <c r="AR26" s="114"/>
      <c r="AS26" s="114"/>
      <c r="AT26" s="114"/>
      <c r="AU26" s="114"/>
      <c r="AV26" s="114"/>
      <c r="AW26" s="114"/>
      <c r="AX26" s="114"/>
      <c r="AY26" s="114"/>
      <c r="AZ26" s="114"/>
      <c r="BA26" s="114"/>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row>
    <row r="27" spans="1:125" ht="15.75" customHeight="1" x14ac:dyDescent="0.25">
      <c r="A27" s="3"/>
      <c r="B27" s="3"/>
      <c r="C27" s="3"/>
      <c r="D27" s="3"/>
      <c r="E27" s="3"/>
      <c r="F27" s="8"/>
      <c r="G27" s="8"/>
      <c r="H27" s="3"/>
      <c r="I27" s="3"/>
      <c r="J27" s="121"/>
      <c r="K27" s="105"/>
      <c r="L27" s="105"/>
      <c r="M27" s="105"/>
      <c r="N27" s="105"/>
      <c r="O27" s="105"/>
      <c r="P27" s="105"/>
      <c r="Q27" s="105"/>
      <c r="R27" s="105"/>
      <c r="S27" s="105"/>
      <c r="T27" s="107"/>
      <c r="U27" s="107"/>
      <c r="V27" s="107"/>
      <c r="W27" s="107"/>
      <c r="X27" s="107"/>
      <c r="Y27" s="107"/>
      <c r="Z27" s="107"/>
      <c r="AA27" s="107"/>
      <c r="AB27" s="130"/>
      <c r="AC27" s="130"/>
      <c r="AD27" s="130"/>
      <c r="AE27" s="130"/>
      <c r="AF27" s="117"/>
      <c r="AG27" s="117"/>
      <c r="AH27" s="114"/>
      <c r="AI27" s="114"/>
      <c r="AJ27" s="114"/>
      <c r="AK27" s="114"/>
      <c r="AL27" s="114"/>
      <c r="AM27" s="114"/>
      <c r="AN27" s="114"/>
      <c r="AO27" s="114"/>
      <c r="AP27" s="114"/>
      <c r="AQ27" s="114"/>
      <c r="AR27" s="114"/>
      <c r="AS27" s="114"/>
      <c r="AT27" s="114"/>
      <c r="AU27" s="114"/>
      <c r="AV27" s="114"/>
      <c r="AW27" s="114"/>
      <c r="AX27" s="114"/>
      <c r="AY27" s="114"/>
      <c r="AZ27" s="114"/>
      <c r="BA27" s="114"/>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row>
    <row r="28" spans="1:125" ht="15.75" customHeight="1" x14ac:dyDescent="0.25">
      <c r="A28" s="3"/>
      <c r="B28" s="3"/>
      <c r="C28" s="3"/>
      <c r="D28" s="3"/>
      <c r="E28" s="3"/>
      <c r="F28" s="3"/>
      <c r="G28" s="3"/>
      <c r="H28" s="3"/>
      <c r="I28" s="3"/>
      <c r="J28" s="121"/>
      <c r="K28" s="105"/>
      <c r="L28" s="105"/>
      <c r="M28" s="105"/>
      <c r="N28" s="105"/>
      <c r="O28" s="105"/>
      <c r="P28" s="105"/>
      <c r="Q28" s="105"/>
      <c r="R28" s="105"/>
      <c r="S28" s="105"/>
      <c r="T28" s="3"/>
      <c r="U28" s="3"/>
      <c r="V28" s="3"/>
      <c r="W28" s="3"/>
      <c r="X28" s="3"/>
      <c r="Y28" s="3"/>
      <c r="Z28" s="3"/>
      <c r="AA28" s="3"/>
      <c r="AB28" s="130"/>
      <c r="AC28" s="130"/>
      <c r="AD28" s="130"/>
      <c r="AE28" s="130"/>
      <c r="AF28" s="117"/>
      <c r="AG28" s="117"/>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row>
    <row r="29" spans="1:125" ht="15.75" customHeight="1" x14ac:dyDescent="0.25">
      <c r="A29" s="3"/>
      <c r="B29" s="3"/>
      <c r="C29" s="3"/>
      <c r="D29" s="3"/>
      <c r="E29" s="3"/>
      <c r="F29" s="3"/>
      <c r="G29" s="3"/>
      <c r="H29" s="3"/>
      <c r="I29" s="3"/>
      <c r="J29" s="562"/>
      <c r="K29" s="532"/>
      <c r="L29" s="383"/>
      <c r="M29" s="562"/>
      <c r="N29" s="383"/>
      <c r="O29" s="532"/>
      <c r="P29" s="532"/>
      <c r="Q29" s="532"/>
      <c r="R29" s="105"/>
      <c r="S29" s="105"/>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row>
    <row r="30" spans="1:125" ht="15" customHeight="1" x14ac:dyDescent="0.25">
      <c r="A30" s="3"/>
      <c r="B30" s="3"/>
      <c r="C30" s="3"/>
      <c r="D30" s="3"/>
      <c r="E30" s="3"/>
      <c r="F30" s="3"/>
      <c r="G30" s="3"/>
      <c r="H30" s="3"/>
      <c r="I30" s="3"/>
      <c r="J30" s="383"/>
      <c r="K30" s="383"/>
      <c r="L30" s="383"/>
      <c r="M30" s="383"/>
      <c r="N30" s="383"/>
      <c r="O30" s="383"/>
      <c r="P30" s="383"/>
      <c r="Q30" s="383"/>
      <c r="R30" s="105"/>
      <c r="S30" s="105"/>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row>
    <row r="31" spans="1:125" ht="15" customHeight="1" x14ac:dyDescent="0.25">
      <c r="A31" s="3"/>
      <c r="B31" s="3"/>
      <c r="C31" s="3"/>
      <c r="D31" s="3"/>
      <c r="E31" s="3"/>
      <c r="F31" s="3"/>
      <c r="G31" s="3"/>
      <c r="H31" s="3"/>
      <c r="I31" s="3"/>
      <c r="J31" s="383"/>
      <c r="K31" s="383"/>
      <c r="L31" s="383"/>
      <c r="M31" s="383"/>
      <c r="N31" s="383"/>
      <c r="O31" s="383"/>
      <c r="P31" s="383"/>
      <c r="Q31" s="383"/>
      <c r="R31" s="105"/>
      <c r="S31" s="105"/>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row>
    <row r="32" spans="1:125" ht="15.75" customHeight="1" x14ac:dyDescent="0.25">
      <c r="A32" s="3"/>
      <c r="B32" s="3"/>
      <c r="C32" s="3"/>
      <c r="D32" s="3"/>
      <c r="E32" s="3"/>
      <c r="F32" s="3"/>
      <c r="G32" s="3"/>
      <c r="H32" s="3"/>
      <c r="I32" s="3"/>
      <c r="J32" s="383"/>
      <c r="K32" s="383"/>
      <c r="L32" s="383"/>
      <c r="M32" s="383"/>
      <c r="N32" s="383"/>
      <c r="O32" s="383"/>
      <c r="P32" s="383"/>
      <c r="Q32" s="383"/>
      <c r="R32" s="105"/>
      <c r="S32" s="105"/>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row>
    <row r="33" spans="1:125"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row>
    <row r="34" spans="1:125" ht="1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row>
    <row r="35" spans="1:125"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row>
    <row r="36" spans="1:125" ht="15" customHeight="1" x14ac:dyDescent="0.25">
      <c r="A36" s="3"/>
      <c r="B36" s="3"/>
      <c r="C36" s="3"/>
      <c r="D36" s="3"/>
      <c r="E36" s="3"/>
      <c r="F36" s="3"/>
      <c r="G36" s="3"/>
      <c r="H36" s="3"/>
      <c r="I36" s="3"/>
      <c r="J36" s="3"/>
      <c r="K36" s="3"/>
      <c r="L36" s="3"/>
      <c r="M36" s="3"/>
      <c r="N36" s="3"/>
      <c r="O36" s="3"/>
      <c r="P36" s="3"/>
      <c r="Q36" s="3"/>
      <c r="R36" s="3"/>
      <c r="S36" s="561"/>
      <c r="T36" s="383"/>
      <c r="U36" s="383"/>
      <c r="V36" s="383"/>
      <c r="W36" s="38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row>
    <row r="37" spans="1:125" ht="15" customHeight="1" x14ac:dyDescent="0.25">
      <c r="A37" s="3"/>
      <c r="B37" s="3"/>
      <c r="C37" s="3"/>
      <c r="D37" s="556" t="s">
        <v>260</v>
      </c>
      <c r="E37" s="443"/>
      <c r="F37" s="443"/>
      <c r="G37" s="443"/>
      <c r="H37" s="404"/>
      <c r="I37" s="3"/>
      <c r="J37" s="557"/>
      <c r="K37" s="383"/>
      <c r="L37" s="383"/>
      <c r="M37" s="383"/>
      <c r="N37" s="383"/>
      <c r="O37" s="383"/>
      <c r="P37" s="383"/>
      <c r="Q37" s="383"/>
      <c r="R37" s="3"/>
      <c r="S37" s="383"/>
      <c r="T37" s="383"/>
      <c r="U37" s="383"/>
      <c r="V37" s="383"/>
      <c r="W37" s="38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row>
    <row r="38" spans="1:125" ht="15.75" customHeight="1" x14ac:dyDescent="0.25">
      <c r="A38" s="3"/>
      <c r="B38" s="3"/>
      <c r="C38" s="3"/>
      <c r="D38" s="107"/>
      <c r="E38" s="107"/>
      <c r="F38" s="107"/>
      <c r="G38" s="107"/>
      <c r="H38" s="107"/>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row>
    <row r="39" spans="1:125" ht="15" customHeight="1" x14ac:dyDescent="0.25">
      <c r="A39" s="3"/>
      <c r="B39" s="3"/>
      <c r="C39" s="3"/>
      <c r="D39" s="558" t="s">
        <v>261</v>
      </c>
      <c r="E39" s="134"/>
      <c r="F39" s="559" t="s">
        <v>262</v>
      </c>
      <c r="G39" s="135"/>
      <c r="H39" s="54" t="s">
        <v>263</v>
      </c>
      <c r="I39" s="3"/>
      <c r="J39" s="3"/>
      <c r="K39" s="3"/>
      <c r="L39" s="560"/>
      <c r="M39" s="383"/>
      <c r="N39" s="560"/>
      <c r="O39" s="383"/>
      <c r="P39" s="560"/>
      <c r="Q39" s="383"/>
      <c r="R39" s="3"/>
      <c r="S39" s="450"/>
      <c r="T39" s="450"/>
      <c r="U39" s="450"/>
      <c r="V39" s="450"/>
      <c r="W39" s="450"/>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row>
    <row r="40" spans="1:125" ht="15.75" customHeight="1" x14ac:dyDescent="0.25">
      <c r="A40" s="3"/>
      <c r="B40" s="3"/>
      <c r="C40" s="3"/>
      <c r="D40" s="456"/>
      <c r="E40" s="136"/>
      <c r="F40" s="456"/>
      <c r="G40" s="137"/>
      <c r="H40" s="138" t="s">
        <v>264</v>
      </c>
      <c r="I40" s="3"/>
      <c r="J40" s="50"/>
      <c r="K40" s="50"/>
      <c r="L40" s="118"/>
      <c r="M40" s="118"/>
      <c r="N40" s="118"/>
      <c r="O40" s="118"/>
      <c r="P40" s="118"/>
      <c r="Q40" s="118"/>
      <c r="R40" s="3"/>
      <c r="S40" s="383"/>
      <c r="T40" s="383"/>
      <c r="U40" s="383"/>
      <c r="V40" s="383"/>
      <c r="W40" s="38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row>
    <row r="41" spans="1:125" ht="42.75" customHeight="1" x14ac:dyDescent="0.25">
      <c r="A41" s="3"/>
      <c r="B41" s="3"/>
      <c r="C41" s="3"/>
      <c r="D41" s="139">
        <v>1</v>
      </c>
      <c r="E41" s="139"/>
      <c r="F41" s="140" t="s">
        <v>265</v>
      </c>
      <c r="G41" s="140"/>
      <c r="H41" s="141" t="s">
        <v>266</v>
      </c>
      <c r="I41" s="3"/>
      <c r="J41" s="532"/>
      <c r="K41" s="567"/>
      <c r="L41" s="562"/>
      <c r="M41" s="532"/>
      <c r="N41" s="562"/>
      <c r="O41" s="532"/>
      <c r="P41" s="562"/>
      <c r="Q41" s="532"/>
      <c r="R41" s="3"/>
      <c r="S41" s="383"/>
      <c r="T41" s="383"/>
      <c r="U41" s="383"/>
      <c r="V41" s="383"/>
      <c r="W41" s="38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row>
    <row r="42" spans="1:125" ht="43.5" customHeight="1" x14ac:dyDescent="0.25">
      <c r="A42" s="3"/>
      <c r="B42" s="3"/>
      <c r="C42" s="3"/>
      <c r="D42" s="139">
        <v>2</v>
      </c>
      <c r="E42" s="139"/>
      <c r="F42" s="140" t="s">
        <v>267</v>
      </c>
      <c r="G42" s="140"/>
      <c r="H42" s="141" t="s">
        <v>266</v>
      </c>
      <c r="I42" s="3"/>
      <c r="J42" s="383"/>
      <c r="K42" s="383"/>
      <c r="L42" s="383"/>
      <c r="M42" s="383"/>
      <c r="N42" s="383"/>
      <c r="O42" s="383"/>
      <c r="P42" s="383"/>
      <c r="Q42" s="383"/>
      <c r="R42" s="3"/>
      <c r="S42" s="106"/>
      <c r="T42" s="106"/>
      <c r="U42" s="106"/>
      <c r="V42" s="106"/>
      <c r="W42" s="106"/>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row>
    <row r="43" spans="1:125" ht="39.75" customHeight="1" x14ac:dyDescent="0.25">
      <c r="A43" s="3"/>
      <c r="B43" s="3"/>
      <c r="C43" s="3"/>
      <c r="D43" s="139">
        <v>3</v>
      </c>
      <c r="E43" s="139"/>
      <c r="F43" s="140" t="s">
        <v>268</v>
      </c>
      <c r="G43" s="140"/>
      <c r="H43" s="141" t="s">
        <v>270</v>
      </c>
      <c r="I43" s="3"/>
      <c r="J43" s="383"/>
      <c r="K43" s="142"/>
      <c r="L43" s="21"/>
      <c r="M43" s="106"/>
      <c r="N43" s="21"/>
      <c r="O43" s="106"/>
      <c r="P43" s="21"/>
      <c r="Q43" s="106"/>
      <c r="R43" s="3"/>
      <c r="S43" s="106"/>
      <c r="T43" s="106"/>
      <c r="U43" s="106"/>
      <c r="V43" s="106"/>
      <c r="W43" s="106"/>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row>
    <row r="44" spans="1:125" ht="46.5" customHeight="1" x14ac:dyDescent="0.25">
      <c r="A44" s="3"/>
      <c r="B44" s="3"/>
      <c r="C44" s="3"/>
      <c r="D44" s="139">
        <v>4</v>
      </c>
      <c r="E44" s="139"/>
      <c r="F44" s="140" t="s">
        <v>269</v>
      </c>
      <c r="G44" s="140"/>
      <c r="H44" s="141" t="s">
        <v>270</v>
      </c>
      <c r="I44" s="3"/>
      <c r="J44" s="569"/>
      <c r="K44" s="567"/>
      <c r="L44" s="532"/>
      <c r="M44" s="532"/>
      <c r="N44" s="532"/>
      <c r="O44" s="532"/>
      <c r="P44" s="532"/>
      <c r="Q44" s="532"/>
      <c r="R44" s="3"/>
      <c r="S44" s="106"/>
      <c r="T44" s="106"/>
      <c r="U44" s="106"/>
      <c r="V44" s="106"/>
      <c r="W44" s="106"/>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row>
    <row r="45" spans="1:125" ht="46.5" customHeight="1" x14ac:dyDescent="0.25">
      <c r="A45" s="3"/>
      <c r="B45" s="3"/>
      <c r="C45" s="3"/>
      <c r="D45" s="139">
        <v>5</v>
      </c>
      <c r="E45" s="139"/>
      <c r="F45" s="140" t="s">
        <v>271</v>
      </c>
      <c r="G45" s="140"/>
      <c r="H45" s="141" t="s">
        <v>270</v>
      </c>
      <c r="I45" s="3"/>
      <c r="J45" s="383"/>
      <c r="K45" s="383"/>
      <c r="L45" s="383"/>
      <c r="M45" s="383"/>
      <c r="N45" s="383"/>
      <c r="O45" s="383"/>
      <c r="P45" s="383"/>
      <c r="Q45" s="383"/>
      <c r="R45" s="3"/>
      <c r="S45" s="106"/>
      <c r="T45" s="106"/>
      <c r="U45" s="106"/>
      <c r="V45" s="106"/>
      <c r="W45" s="106"/>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row>
    <row r="46" spans="1:125" ht="41.25" customHeight="1" x14ac:dyDescent="0.25">
      <c r="A46" s="3"/>
      <c r="B46" s="3"/>
      <c r="C46" s="3"/>
      <c r="D46" s="139">
        <v>6</v>
      </c>
      <c r="E46" s="139"/>
      <c r="F46" s="140" t="s">
        <v>272</v>
      </c>
      <c r="G46" s="140"/>
      <c r="H46" s="141" t="s">
        <v>266</v>
      </c>
      <c r="I46" s="3"/>
      <c r="J46" s="569"/>
      <c r="K46" s="567"/>
      <c r="L46" s="562"/>
      <c r="M46" s="532"/>
      <c r="N46" s="562"/>
      <c r="O46" s="532"/>
      <c r="P46" s="562"/>
      <c r="Q46" s="532"/>
      <c r="R46" s="3"/>
      <c r="S46" s="106"/>
      <c r="T46" s="106"/>
      <c r="U46" s="106"/>
      <c r="V46" s="106"/>
      <c r="W46" s="106"/>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row>
    <row r="47" spans="1:125" ht="41.25" customHeight="1" x14ac:dyDescent="0.25">
      <c r="A47" s="3"/>
      <c r="B47" s="3"/>
      <c r="C47" s="3"/>
      <c r="D47" s="139">
        <v>7</v>
      </c>
      <c r="E47" s="139"/>
      <c r="F47" s="140" t="s">
        <v>273</v>
      </c>
      <c r="G47" s="140"/>
      <c r="H47" s="141" t="s">
        <v>270</v>
      </c>
      <c r="I47" s="3"/>
      <c r="J47" s="383"/>
      <c r="K47" s="383"/>
      <c r="L47" s="383"/>
      <c r="M47" s="383"/>
      <c r="N47" s="383"/>
      <c r="O47" s="383"/>
      <c r="P47" s="383"/>
      <c r="Q47" s="383"/>
      <c r="R47" s="3"/>
      <c r="S47" s="106"/>
      <c r="T47" s="106"/>
      <c r="U47" s="106"/>
      <c r="V47" s="106"/>
      <c r="W47" s="106"/>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row>
    <row r="48" spans="1:125" ht="50.25" customHeight="1" x14ac:dyDescent="0.25">
      <c r="A48" s="3"/>
      <c r="B48" s="3"/>
      <c r="C48" s="3"/>
      <c r="D48" s="139">
        <v>8</v>
      </c>
      <c r="E48" s="139"/>
      <c r="F48" s="140" t="s">
        <v>274</v>
      </c>
      <c r="G48" s="140"/>
      <c r="H48" s="141" t="s">
        <v>266</v>
      </c>
      <c r="I48" s="3"/>
      <c r="J48" s="383"/>
      <c r="K48" s="383"/>
      <c r="L48" s="383"/>
      <c r="M48" s="383"/>
      <c r="N48" s="383"/>
      <c r="O48" s="383"/>
      <c r="P48" s="383"/>
      <c r="Q48" s="383"/>
      <c r="R48" s="3"/>
      <c r="S48" s="106"/>
      <c r="T48" s="106"/>
      <c r="U48" s="106"/>
      <c r="V48" s="106"/>
      <c r="W48" s="106"/>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row>
    <row r="49" spans="1:125" ht="42" customHeight="1" x14ac:dyDescent="0.25">
      <c r="A49" s="3"/>
      <c r="B49" s="3"/>
      <c r="C49" s="3"/>
      <c r="D49" s="139">
        <v>9</v>
      </c>
      <c r="E49" s="139"/>
      <c r="F49" s="140" t="s">
        <v>275</v>
      </c>
      <c r="G49" s="140"/>
      <c r="H49" s="141" t="s">
        <v>270</v>
      </c>
      <c r="I49" s="3"/>
      <c r="J49" s="569"/>
      <c r="K49" s="567"/>
      <c r="L49" s="562"/>
      <c r="M49" s="532"/>
      <c r="N49" s="562"/>
      <c r="O49" s="532"/>
      <c r="P49" s="562"/>
      <c r="Q49" s="532"/>
      <c r="R49" s="3"/>
      <c r="S49" s="106"/>
      <c r="T49" s="106"/>
      <c r="U49" s="106"/>
      <c r="V49" s="106"/>
      <c r="W49" s="106"/>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row>
    <row r="50" spans="1:125" ht="42" customHeight="1" x14ac:dyDescent="0.25">
      <c r="A50" s="3"/>
      <c r="B50" s="3"/>
      <c r="C50" s="3"/>
      <c r="D50" s="139">
        <v>10</v>
      </c>
      <c r="E50" s="139"/>
      <c r="F50" s="140" t="s">
        <v>276</v>
      </c>
      <c r="G50" s="140"/>
      <c r="H50" s="141" t="s">
        <v>266</v>
      </c>
      <c r="I50" s="3"/>
      <c r="J50" s="383"/>
      <c r="K50" s="383"/>
      <c r="L50" s="383"/>
      <c r="M50" s="383"/>
      <c r="N50" s="383"/>
      <c r="O50" s="383"/>
      <c r="P50" s="383"/>
      <c r="Q50" s="383"/>
      <c r="R50" s="3"/>
      <c r="S50" s="3"/>
      <c r="T50" s="3"/>
      <c r="U50" s="3"/>
      <c r="V50" s="3"/>
      <c r="W50" s="3"/>
      <c r="X50" s="14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row>
    <row r="51" spans="1:125" ht="48.75" customHeight="1" x14ac:dyDescent="0.25">
      <c r="A51" s="3"/>
      <c r="B51" s="3"/>
      <c r="C51" s="3"/>
      <c r="D51" s="139">
        <v>11</v>
      </c>
      <c r="E51" s="139"/>
      <c r="F51" s="140" t="s">
        <v>277</v>
      </c>
      <c r="G51" s="140"/>
      <c r="H51" s="141" t="s">
        <v>266</v>
      </c>
      <c r="I51" s="3"/>
      <c r="J51" s="568"/>
      <c r="K51" s="567"/>
      <c r="L51" s="562"/>
      <c r="M51" s="532"/>
      <c r="N51" s="562"/>
      <c r="O51" s="532"/>
      <c r="P51" s="562"/>
      <c r="Q51" s="532"/>
      <c r="R51" s="3"/>
      <c r="S51" s="562"/>
      <c r="T51" s="383"/>
      <c r="U51" s="383"/>
      <c r="V51" s="570"/>
      <c r="W51" s="143"/>
      <c r="X51" s="143"/>
      <c r="Y51" s="118"/>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row>
    <row r="52" spans="1:125" ht="21" customHeight="1" x14ac:dyDescent="0.25">
      <c r="A52" s="3"/>
      <c r="B52" s="3"/>
      <c r="C52" s="3"/>
      <c r="D52" s="139">
        <v>12</v>
      </c>
      <c r="E52" s="139"/>
      <c r="F52" s="140" t="s">
        <v>278</v>
      </c>
      <c r="G52" s="140"/>
      <c r="H52" s="141" t="s">
        <v>266</v>
      </c>
      <c r="I52" s="3"/>
      <c r="J52" s="383"/>
      <c r="K52" s="383"/>
      <c r="L52" s="383"/>
      <c r="M52" s="383"/>
      <c r="N52" s="383"/>
      <c r="O52" s="383"/>
      <c r="P52" s="383"/>
      <c r="Q52" s="383"/>
      <c r="R52" s="3"/>
      <c r="S52" s="383"/>
      <c r="T52" s="383"/>
      <c r="U52" s="383"/>
      <c r="V52" s="383"/>
      <c r="W52" s="143"/>
      <c r="X52" s="143"/>
      <c r="Y52" s="118"/>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row>
    <row r="53" spans="1:125" ht="27.75" customHeight="1" x14ac:dyDescent="0.25">
      <c r="A53" s="3"/>
      <c r="B53" s="3"/>
      <c r="C53" s="3"/>
      <c r="D53" s="139">
        <v>13</v>
      </c>
      <c r="E53" s="139"/>
      <c r="F53" s="140" t="s">
        <v>279</v>
      </c>
      <c r="G53" s="140"/>
      <c r="H53" s="141" t="s">
        <v>266</v>
      </c>
      <c r="I53" s="3"/>
      <c r="J53" s="383"/>
      <c r="K53" s="383"/>
      <c r="L53" s="383"/>
      <c r="M53" s="383"/>
      <c r="N53" s="383"/>
      <c r="O53" s="383"/>
      <c r="P53" s="383"/>
      <c r="Q53" s="383"/>
      <c r="R53" s="3"/>
      <c r="S53" s="383"/>
      <c r="T53" s="383"/>
      <c r="U53" s="383"/>
      <c r="V53" s="383"/>
      <c r="W53" s="143"/>
      <c r="X53" s="3"/>
      <c r="Y53" s="118"/>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row>
    <row r="54" spans="1:125" ht="48" customHeight="1" x14ac:dyDescent="0.25">
      <c r="A54" s="3"/>
      <c r="B54" s="3"/>
      <c r="C54" s="3"/>
      <c r="D54" s="139">
        <v>14</v>
      </c>
      <c r="E54" s="139"/>
      <c r="F54" s="140" t="s">
        <v>280</v>
      </c>
      <c r="G54" s="140"/>
      <c r="H54" s="141" t="s">
        <v>266</v>
      </c>
      <c r="I54" s="3"/>
      <c r="J54" s="562"/>
      <c r="K54" s="567"/>
      <c r="L54" s="532"/>
      <c r="M54" s="532"/>
      <c r="N54" s="532"/>
      <c r="O54" s="532"/>
      <c r="P54" s="532"/>
      <c r="Q54" s="532"/>
      <c r="R54" s="3"/>
      <c r="S54" s="3"/>
      <c r="T54" s="3"/>
      <c r="U54" s="3"/>
      <c r="V54" s="3"/>
      <c r="W54" s="3"/>
      <c r="X54" s="3"/>
      <c r="Y54" s="118"/>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row>
    <row r="55" spans="1:125" ht="48" customHeight="1" x14ac:dyDescent="0.25">
      <c r="A55" s="3"/>
      <c r="B55" s="3"/>
      <c r="C55" s="3"/>
      <c r="D55" s="139">
        <v>15</v>
      </c>
      <c r="E55" s="139"/>
      <c r="F55" s="140" t="s">
        <v>281</v>
      </c>
      <c r="G55" s="140"/>
      <c r="H55" s="141" t="s">
        <v>266</v>
      </c>
      <c r="I55" s="3"/>
      <c r="J55" s="383"/>
      <c r="K55" s="383"/>
      <c r="L55" s="383"/>
      <c r="M55" s="383"/>
      <c r="N55" s="383"/>
      <c r="O55" s="383"/>
      <c r="P55" s="383"/>
      <c r="Q55" s="383"/>
      <c r="R55" s="3"/>
      <c r="S55" s="3"/>
      <c r="T55" s="3"/>
      <c r="U55" s="3"/>
      <c r="V55" s="3"/>
      <c r="W55" s="3"/>
      <c r="X55" s="3"/>
      <c r="Y55" s="118"/>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row>
    <row r="56" spans="1:125" ht="63" customHeight="1" x14ac:dyDescent="0.25">
      <c r="A56" s="3"/>
      <c r="B56" s="3"/>
      <c r="C56" s="3"/>
      <c r="D56" s="144">
        <v>16</v>
      </c>
      <c r="E56" s="144"/>
      <c r="F56" s="145" t="s">
        <v>282</v>
      </c>
      <c r="G56" s="145"/>
      <c r="H56" s="141" t="s">
        <v>270</v>
      </c>
      <c r="I56" s="3"/>
      <c r="J56" s="3"/>
      <c r="K56" s="50"/>
      <c r="L56" s="50"/>
      <c r="M56" s="106"/>
      <c r="N56" s="118"/>
      <c r="O56" s="106"/>
      <c r="P56" s="118"/>
      <c r="Q56" s="106"/>
      <c r="R56" s="3"/>
      <c r="S56" s="3"/>
      <c r="T56" s="3"/>
      <c r="U56" s="3"/>
      <c r="V56" s="3"/>
      <c r="W56" s="3"/>
      <c r="X56" s="3"/>
      <c r="Y56" s="118"/>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row>
    <row r="57" spans="1:125" ht="45" customHeight="1" x14ac:dyDescent="0.25">
      <c r="A57" s="3"/>
      <c r="B57" s="3"/>
      <c r="C57" s="3"/>
      <c r="D57" s="139">
        <v>17</v>
      </c>
      <c r="E57" s="139"/>
      <c r="F57" s="146" t="s">
        <v>283</v>
      </c>
      <c r="G57" s="146"/>
      <c r="H57" s="141" t="s">
        <v>266</v>
      </c>
      <c r="I57" s="3"/>
      <c r="J57" s="562"/>
      <c r="K57" s="3"/>
      <c r="L57" s="119"/>
      <c r="M57" s="21"/>
      <c r="N57" s="50"/>
      <c r="O57" s="21"/>
      <c r="P57" s="50"/>
      <c r="Q57" s="21"/>
      <c r="R57" s="3"/>
      <c r="S57" s="3"/>
      <c r="T57" s="3"/>
      <c r="U57" s="3"/>
      <c r="V57" s="3"/>
      <c r="W57" s="3"/>
      <c r="X57" s="3"/>
      <c r="Y57" s="118"/>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row>
    <row r="58" spans="1:125" ht="31.5" customHeight="1" x14ac:dyDescent="0.25">
      <c r="A58" s="3"/>
      <c r="B58" s="3"/>
      <c r="C58" s="3"/>
      <c r="D58" s="139">
        <v>18</v>
      </c>
      <c r="E58" s="139"/>
      <c r="F58" s="146" t="s">
        <v>284</v>
      </c>
      <c r="G58" s="146"/>
      <c r="H58" s="141" t="s">
        <v>270</v>
      </c>
      <c r="I58" s="3"/>
      <c r="J58" s="383"/>
      <c r="K58" s="8"/>
      <c r="L58" s="8"/>
      <c r="M58" s="3"/>
      <c r="N58" s="3"/>
      <c r="O58" s="3"/>
      <c r="P58" s="3"/>
      <c r="Q58" s="3"/>
      <c r="R58" s="562"/>
      <c r="S58" s="3"/>
      <c r="T58" s="3"/>
      <c r="U58" s="3"/>
      <c r="V58" s="3"/>
      <c r="W58" s="3"/>
      <c r="X58" s="3"/>
      <c r="Y58" s="118"/>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row>
    <row r="59" spans="1:125" ht="36.75" customHeight="1" x14ac:dyDescent="0.25">
      <c r="A59" s="3"/>
      <c r="B59" s="3"/>
      <c r="C59" s="3"/>
      <c r="D59" s="113">
        <v>19</v>
      </c>
      <c r="E59" s="113"/>
      <c r="F59" s="147" t="s">
        <v>285</v>
      </c>
      <c r="G59" s="147"/>
      <c r="H59" s="141" t="s">
        <v>270</v>
      </c>
      <c r="I59" s="3"/>
      <c r="J59" s="383"/>
      <c r="K59" s="8"/>
      <c r="L59" s="119"/>
      <c r="M59" s="562"/>
      <c r="N59" s="383"/>
      <c r="O59" s="383"/>
      <c r="P59" s="383"/>
      <c r="Q59" s="383"/>
      <c r="R59" s="383"/>
      <c r="S59" s="21"/>
      <c r="T59" s="3"/>
      <c r="U59" s="3"/>
      <c r="V59" s="3"/>
      <c r="W59" s="3"/>
      <c r="X59" s="3"/>
      <c r="Y59" s="118"/>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row>
    <row r="60" spans="1:125" ht="33" customHeight="1" x14ac:dyDescent="0.25">
      <c r="A60" s="3"/>
      <c r="B60" s="3"/>
      <c r="C60" s="3"/>
      <c r="D60" s="3"/>
      <c r="E60" s="3"/>
      <c r="F60" s="54" t="s">
        <v>286</v>
      </c>
      <c r="G60" s="54"/>
      <c r="H60" s="54">
        <f>COUNTIF(H41:H59,"Si")</f>
        <v>11</v>
      </c>
      <c r="I60" s="3"/>
      <c r="J60" s="383"/>
      <c r="K60" s="8"/>
      <c r="L60" s="119"/>
      <c r="M60" s="562"/>
      <c r="N60" s="383"/>
      <c r="O60" s="383"/>
      <c r="P60" s="383"/>
      <c r="Q60" s="383"/>
      <c r="R60" s="383"/>
      <c r="S60" s="21"/>
      <c r="T60" s="3"/>
      <c r="U60" s="3"/>
      <c r="V60" s="3"/>
      <c r="W60" s="3"/>
      <c r="X60" s="3"/>
      <c r="Y60" s="118"/>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row>
    <row r="61" spans="1:125" ht="15.75" customHeight="1" x14ac:dyDescent="0.25">
      <c r="A61" s="3"/>
      <c r="B61" s="3"/>
      <c r="C61" s="3"/>
      <c r="D61" s="3"/>
      <c r="E61" s="3"/>
      <c r="F61" s="3"/>
      <c r="G61" s="3"/>
      <c r="H61" s="3"/>
      <c r="I61" s="3"/>
      <c r="J61" s="148"/>
      <c r="K61" s="121"/>
      <c r="L61" s="3"/>
      <c r="M61" s="3"/>
      <c r="N61" s="3"/>
      <c r="O61" s="3"/>
      <c r="P61" s="3"/>
      <c r="Q61" s="3"/>
      <c r="R61" s="21"/>
      <c r="S61" s="21"/>
      <c r="T61" s="3"/>
      <c r="U61" s="3"/>
      <c r="V61" s="3"/>
      <c r="W61" s="3"/>
      <c r="X61" s="3"/>
      <c r="Y61" s="118"/>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row>
    <row r="62" spans="1:125" ht="15.75" customHeight="1" x14ac:dyDescent="0.25">
      <c r="A62" s="3"/>
      <c r="B62" s="3"/>
      <c r="C62" s="3"/>
      <c r="D62" s="3"/>
      <c r="E62" s="3"/>
      <c r="F62" s="3"/>
      <c r="G62" s="3"/>
      <c r="H62" s="3"/>
      <c r="I62" s="3"/>
      <c r="J62" s="3"/>
      <c r="K62" s="3"/>
      <c r="L62" s="3"/>
      <c r="M62" s="3"/>
      <c r="N62" s="3"/>
      <c r="O62" s="3"/>
      <c r="P62" s="3"/>
      <c r="Q62" s="3"/>
      <c r="R62" s="3"/>
      <c r="S62" s="21"/>
      <c r="T62" s="3"/>
      <c r="U62" s="3"/>
      <c r="V62" s="3"/>
      <c r="W62" s="3"/>
      <c r="X62" s="3"/>
      <c r="Y62" s="118"/>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row>
    <row r="63" spans="1:125" ht="15.75" customHeight="1" x14ac:dyDescent="0.25">
      <c r="A63" s="3"/>
      <c r="B63" s="3"/>
      <c r="C63" s="3"/>
      <c r="D63" s="3"/>
      <c r="E63" s="3"/>
      <c r="F63" s="3"/>
      <c r="G63" s="3"/>
      <c r="H63" s="3"/>
      <c r="I63" s="3"/>
      <c r="J63" s="3"/>
      <c r="K63" s="3"/>
      <c r="L63" s="3"/>
      <c r="M63" s="3"/>
      <c r="N63" s="3"/>
      <c r="O63" s="3"/>
      <c r="P63" s="3"/>
      <c r="Q63" s="3"/>
      <c r="R63" s="3"/>
      <c r="S63" s="3"/>
      <c r="T63" s="3"/>
      <c r="U63" s="3"/>
      <c r="V63" s="3"/>
      <c r="W63" s="3"/>
      <c r="X63" s="118"/>
      <c r="Y63" s="118"/>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row>
    <row r="64" spans="1:125" ht="15.75" customHeight="1" x14ac:dyDescent="0.25">
      <c r="A64" s="3"/>
      <c r="B64" s="3"/>
      <c r="C64" s="3"/>
      <c r="D64" s="3"/>
      <c r="E64" s="3"/>
      <c r="F64" s="3"/>
      <c r="G64" s="3"/>
      <c r="H64" s="3"/>
      <c r="I64" s="3"/>
      <c r="J64" s="3"/>
      <c r="K64" s="3"/>
      <c r="L64" s="3"/>
      <c r="M64" s="3"/>
      <c r="N64" s="3"/>
      <c r="O64" s="3"/>
      <c r="P64" s="3"/>
      <c r="Q64" s="3"/>
      <c r="R64" s="3"/>
      <c r="S64" s="3"/>
      <c r="T64" s="118"/>
      <c r="U64" s="118"/>
      <c r="V64" s="118"/>
      <c r="W64" s="118"/>
      <c r="X64" s="118"/>
      <c r="Y64" s="118"/>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row>
    <row r="65" spans="1:125" ht="15.75" customHeight="1" x14ac:dyDescent="0.25">
      <c r="A65" s="3"/>
      <c r="B65" s="3"/>
      <c r="C65" s="3"/>
      <c r="D65" s="3"/>
      <c r="E65" s="3"/>
      <c r="F65" s="3"/>
      <c r="G65" s="3"/>
      <c r="H65" s="3"/>
      <c r="I65" s="3"/>
      <c r="J65" s="3"/>
      <c r="K65" s="3"/>
      <c r="L65" s="3"/>
      <c r="M65" s="3"/>
      <c r="N65" s="3"/>
      <c r="O65" s="3"/>
      <c r="P65" s="3"/>
      <c r="Q65" s="3"/>
      <c r="R65" s="3"/>
      <c r="S65" s="3"/>
      <c r="T65" s="118"/>
      <c r="U65" s="118"/>
      <c r="V65" s="118"/>
      <c r="W65" s="11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row>
    <row r="66" spans="1:125"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row>
    <row r="67" spans="1:125"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row>
    <row r="68" spans="1:125"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row>
    <row r="69" spans="1:125"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row>
    <row r="70" spans="1:125"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row>
    <row r="71" spans="1:125"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row>
    <row r="72" spans="1:125"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row>
    <row r="73" spans="1:125"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row>
    <row r="74" spans="1:125"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row>
    <row r="75" spans="1:125"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row>
    <row r="76" spans="1:125"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row>
    <row r="77" spans="1:125"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row>
    <row r="78" spans="1:125" ht="21" customHeight="1" x14ac:dyDescent="0.3">
      <c r="A78" s="3"/>
      <c r="B78" s="3"/>
      <c r="C78" s="3"/>
      <c r="D78" s="566" t="s">
        <v>287</v>
      </c>
      <c r="E78" s="443"/>
      <c r="F78" s="404"/>
      <c r="G78" s="107"/>
      <c r="H78" s="3"/>
      <c r="I78" s="466" t="s">
        <v>164</v>
      </c>
      <c r="J78" s="383"/>
      <c r="K78" s="383"/>
      <c r="L78" s="383"/>
      <c r="M78" s="38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row>
    <row r="79" spans="1:125" ht="21" customHeight="1" x14ac:dyDescent="0.3">
      <c r="A79" s="3"/>
      <c r="B79" s="3"/>
      <c r="C79" s="3"/>
      <c r="D79" s="149" t="s">
        <v>288</v>
      </c>
      <c r="E79" s="149"/>
      <c r="F79" s="150">
        <v>0.2</v>
      </c>
      <c r="G79" s="151"/>
      <c r="H79" s="3"/>
      <c r="I79" s="46"/>
      <c r="J79" s="47"/>
      <c r="K79" s="77" t="s">
        <v>120</v>
      </c>
      <c r="L79" s="77" t="s">
        <v>165</v>
      </c>
      <c r="M79" s="46"/>
      <c r="N79" s="3" t="s">
        <v>289</v>
      </c>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row>
    <row r="80" spans="1:125" ht="21" customHeight="1" x14ac:dyDescent="0.3">
      <c r="A80" s="3"/>
      <c r="B80" s="3"/>
      <c r="C80" s="3"/>
      <c r="D80" s="149" t="s">
        <v>290</v>
      </c>
      <c r="E80" s="149"/>
      <c r="F80" s="150">
        <v>0.4</v>
      </c>
      <c r="G80" s="151"/>
      <c r="H80" s="3"/>
      <c r="I80" s="46"/>
      <c r="J80" s="47"/>
      <c r="K80" s="46" t="s">
        <v>156</v>
      </c>
      <c r="L80" s="46" t="s">
        <v>167</v>
      </c>
      <c r="M80" s="46"/>
      <c r="N80" s="3" t="s">
        <v>291</v>
      </c>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row>
    <row r="81" spans="1:125" ht="21" customHeight="1" x14ac:dyDescent="0.3">
      <c r="A81" s="3"/>
      <c r="B81" s="3"/>
      <c r="C81" s="3"/>
      <c r="D81" s="152" t="s">
        <v>292</v>
      </c>
      <c r="E81" s="152"/>
      <c r="F81" s="153">
        <v>0.6</v>
      </c>
      <c r="G81" s="154"/>
      <c r="H81" s="3"/>
      <c r="I81" s="3"/>
      <c r="J81" s="47"/>
      <c r="K81" s="46" t="s">
        <v>163</v>
      </c>
      <c r="L81" s="46" t="s">
        <v>157</v>
      </c>
      <c r="M81" s="46"/>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row>
    <row r="82" spans="1:125" ht="21" customHeight="1" x14ac:dyDescent="0.3">
      <c r="A82" s="3"/>
      <c r="B82" s="3"/>
      <c r="C82" s="3"/>
      <c r="D82" s="152" t="s">
        <v>293</v>
      </c>
      <c r="E82" s="152"/>
      <c r="F82" s="153">
        <v>0.8</v>
      </c>
      <c r="G82" s="154"/>
      <c r="H82" s="3"/>
      <c r="I82" s="46"/>
      <c r="J82" s="47"/>
      <c r="K82" s="46" t="s">
        <v>170</v>
      </c>
      <c r="L82" s="46"/>
      <c r="M82" s="46"/>
      <c r="N82" s="3" t="s">
        <v>294</v>
      </c>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row>
    <row r="83" spans="1:125" ht="21" customHeight="1" x14ac:dyDescent="0.3">
      <c r="A83" s="3"/>
      <c r="B83" s="3"/>
      <c r="C83" s="3"/>
      <c r="D83" s="155" t="s">
        <v>295</v>
      </c>
      <c r="E83" s="155"/>
      <c r="F83" s="156">
        <v>1</v>
      </c>
      <c r="G83" s="157"/>
      <c r="H83" s="3"/>
      <c r="I83" s="46"/>
      <c r="J83" s="47"/>
      <c r="K83" s="46"/>
      <c r="L83" s="46"/>
      <c r="M83" s="46"/>
      <c r="N83" s="3" t="s">
        <v>296</v>
      </c>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row>
    <row r="84" spans="1:125" ht="21" customHeight="1" x14ac:dyDescent="0.3">
      <c r="A84" s="3"/>
      <c r="B84" s="3"/>
      <c r="C84" s="3"/>
      <c r="D84" s="107"/>
      <c r="E84" s="107"/>
      <c r="F84" s="107"/>
      <c r="G84" s="107"/>
      <c r="H84" s="3"/>
      <c r="I84" s="46"/>
      <c r="J84" s="47"/>
      <c r="K84" s="77" t="s">
        <v>173</v>
      </c>
      <c r="L84" s="77" t="s">
        <v>174</v>
      </c>
      <c r="M84" s="46"/>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row>
    <row r="85" spans="1:125" ht="21" customHeight="1" x14ac:dyDescent="0.3">
      <c r="A85" s="3"/>
      <c r="B85" s="3"/>
      <c r="C85" s="3"/>
      <c r="D85" s="107"/>
      <c r="E85" s="107"/>
      <c r="F85" s="107"/>
      <c r="G85" s="107"/>
      <c r="H85" s="3"/>
      <c r="I85" s="46"/>
      <c r="J85" s="47"/>
      <c r="K85" s="46" t="s">
        <v>158</v>
      </c>
      <c r="L85" s="46" t="s">
        <v>159</v>
      </c>
      <c r="M85" s="46"/>
      <c r="N85" s="3" t="s">
        <v>297</v>
      </c>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row>
    <row r="86" spans="1:125" ht="21" customHeight="1" x14ac:dyDescent="0.3">
      <c r="A86" s="3"/>
      <c r="B86" s="3"/>
      <c r="C86" s="3"/>
      <c r="D86" s="566" t="s">
        <v>298</v>
      </c>
      <c r="E86" s="443"/>
      <c r="F86" s="404"/>
      <c r="G86" s="107"/>
      <c r="H86" s="3"/>
      <c r="I86" s="46"/>
      <c r="J86" s="47"/>
      <c r="K86" s="46" t="s">
        <v>177</v>
      </c>
      <c r="L86" s="46" t="s">
        <v>178</v>
      </c>
      <c r="M86" s="46"/>
      <c r="N86" s="3" t="s">
        <v>299</v>
      </c>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row>
    <row r="87" spans="1:125" ht="21" customHeight="1" x14ac:dyDescent="0.3">
      <c r="A87" s="3"/>
      <c r="B87" s="3"/>
      <c r="C87" s="3"/>
      <c r="D87" s="158" t="s">
        <v>300</v>
      </c>
      <c r="E87" s="158"/>
      <c r="F87" s="159">
        <v>0.2</v>
      </c>
      <c r="G87" s="160"/>
      <c r="H87" s="3"/>
      <c r="I87" s="46"/>
      <c r="J87" s="47"/>
      <c r="K87" s="46"/>
      <c r="L87" s="46"/>
      <c r="M87" s="46"/>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row>
    <row r="88" spans="1:125" ht="21" customHeight="1" x14ac:dyDescent="0.3">
      <c r="A88" s="3"/>
      <c r="B88" s="3"/>
      <c r="C88" s="3"/>
      <c r="D88" s="158" t="s">
        <v>301</v>
      </c>
      <c r="E88" s="158"/>
      <c r="F88" s="159">
        <v>0.4</v>
      </c>
      <c r="G88" s="160"/>
      <c r="H88" s="3"/>
      <c r="I88" s="46"/>
      <c r="J88" s="47"/>
      <c r="K88" s="46"/>
      <c r="L88" s="46"/>
      <c r="M88" s="46"/>
      <c r="N88" s="3" t="s">
        <v>302</v>
      </c>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row>
    <row r="89" spans="1:125" ht="21" customHeight="1" x14ac:dyDescent="0.3">
      <c r="A89" s="3"/>
      <c r="B89" s="3"/>
      <c r="C89" s="3"/>
      <c r="D89" s="152" t="s">
        <v>303</v>
      </c>
      <c r="E89" s="152"/>
      <c r="F89" s="153">
        <v>0.6</v>
      </c>
      <c r="G89" s="154"/>
      <c r="H89" s="3"/>
      <c r="I89" s="46"/>
      <c r="J89" s="47"/>
      <c r="K89" s="77" t="s">
        <v>144</v>
      </c>
      <c r="L89" s="77" t="s">
        <v>105</v>
      </c>
      <c r="M89" s="46"/>
      <c r="N89" s="3" t="s">
        <v>304</v>
      </c>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row>
    <row r="90" spans="1:125" ht="21" customHeight="1" x14ac:dyDescent="0.3">
      <c r="A90" s="3"/>
      <c r="B90" s="3"/>
      <c r="C90" s="3"/>
      <c r="D90" s="155" t="s">
        <v>305</v>
      </c>
      <c r="E90" s="155"/>
      <c r="F90" s="156">
        <v>0.8</v>
      </c>
      <c r="G90" s="157"/>
      <c r="H90" s="3"/>
      <c r="I90" s="46"/>
      <c r="J90" s="47"/>
      <c r="K90" s="46" t="s">
        <v>160</v>
      </c>
      <c r="L90" s="46" t="s">
        <v>161</v>
      </c>
      <c r="M90" s="46"/>
      <c r="N90" s="3" t="s">
        <v>306</v>
      </c>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row>
    <row r="91" spans="1:125" ht="21" customHeight="1" x14ac:dyDescent="0.3">
      <c r="A91" s="3"/>
      <c r="B91" s="3"/>
      <c r="C91" s="3"/>
      <c r="D91" s="161" t="s">
        <v>307</v>
      </c>
      <c r="E91" s="161"/>
      <c r="F91" s="162">
        <v>1</v>
      </c>
      <c r="G91" s="163"/>
      <c r="H91" s="3"/>
      <c r="I91" s="46"/>
      <c r="J91" s="47"/>
      <c r="K91" s="46" t="s">
        <v>179</v>
      </c>
      <c r="L91" s="46" t="s">
        <v>180</v>
      </c>
      <c r="M91" s="46"/>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row>
    <row r="92" spans="1:125" ht="15.75" customHeight="1" x14ac:dyDescent="0.3">
      <c r="A92" s="3"/>
      <c r="B92" s="3"/>
      <c r="C92" s="3"/>
      <c r="D92" s="3"/>
      <c r="E92" s="3"/>
      <c r="F92" s="3"/>
      <c r="G92" s="3"/>
      <c r="H92" s="3"/>
      <c r="I92" s="46"/>
      <c r="J92" s="47"/>
      <c r="K92" s="46"/>
      <c r="L92" s="46" t="s">
        <v>181</v>
      </c>
      <c r="M92" s="46"/>
      <c r="N92" s="3" t="s">
        <v>308</v>
      </c>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row>
    <row r="93" spans="1:125" ht="15.75" customHeight="1" x14ac:dyDescent="0.3">
      <c r="A93" s="3"/>
      <c r="B93" s="3"/>
      <c r="C93" s="3"/>
      <c r="D93" s="3"/>
      <c r="E93" s="3"/>
      <c r="F93" s="3"/>
      <c r="G93" s="3"/>
      <c r="H93" s="3"/>
      <c r="I93" s="46"/>
      <c r="J93" s="47"/>
      <c r="K93" s="77" t="s">
        <v>109</v>
      </c>
      <c r="L93" s="46" t="s">
        <v>182</v>
      </c>
      <c r="M93" s="46"/>
      <c r="N93" s="3" t="s">
        <v>309</v>
      </c>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row>
    <row r="94" spans="1:125" ht="15.75" customHeight="1" x14ac:dyDescent="0.3">
      <c r="A94" s="3"/>
      <c r="B94" s="3"/>
      <c r="C94" s="3"/>
      <c r="D94" s="3"/>
      <c r="E94" s="3"/>
      <c r="F94" s="3"/>
      <c r="G94" s="3"/>
      <c r="H94" s="3"/>
      <c r="I94" s="46"/>
      <c r="J94" s="47"/>
      <c r="K94" s="46" t="s">
        <v>162</v>
      </c>
      <c r="L94" s="46" t="s">
        <v>183</v>
      </c>
      <c r="M94" s="46"/>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row>
    <row r="95" spans="1:125" ht="15.75" customHeight="1" x14ac:dyDescent="0.25">
      <c r="A95" s="3"/>
      <c r="B95" s="3"/>
      <c r="C95" s="3"/>
      <c r="D95" s="3"/>
      <c r="E95" s="3"/>
      <c r="F95" s="3"/>
      <c r="G95" s="3"/>
      <c r="H95" s="3"/>
      <c r="I95" s="3"/>
      <c r="J95" s="3"/>
      <c r="K95" s="3" t="s">
        <v>236</v>
      </c>
      <c r="L95" s="3"/>
      <c r="M95" s="3"/>
      <c r="N95" s="3" t="s">
        <v>310</v>
      </c>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row>
    <row r="96" spans="1:125" ht="15.75" customHeight="1" x14ac:dyDescent="0.25">
      <c r="A96" s="3"/>
      <c r="B96" s="3"/>
      <c r="C96" s="3"/>
      <c r="D96" s="3"/>
      <c r="E96" s="3"/>
      <c r="F96" s="3"/>
      <c r="G96" s="3"/>
      <c r="H96" s="3"/>
      <c r="I96" s="3"/>
      <c r="J96" s="3"/>
      <c r="K96" s="3"/>
      <c r="L96" s="3"/>
      <c r="M96" s="3"/>
      <c r="N96" s="3" t="s">
        <v>311</v>
      </c>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row>
    <row r="97" spans="1:125"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row>
    <row r="98" spans="1:125" ht="15.75" customHeight="1" x14ac:dyDescent="0.25">
      <c r="A98" s="3"/>
      <c r="B98" s="3"/>
      <c r="C98" s="3"/>
      <c r="D98" s="3"/>
      <c r="E98" s="3"/>
      <c r="F98" s="3"/>
      <c r="G98" s="3"/>
      <c r="H98" s="3"/>
      <c r="I98" s="3"/>
      <c r="J98" s="3"/>
      <c r="K98" s="3"/>
      <c r="L98" s="3"/>
      <c r="M98" s="3"/>
      <c r="N98" s="3" t="s">
        <v>312</v>
      </c>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row>
    <row r="99" spans="1:125" ht="15.75" customHeight="1" x14ac:dyDescent="0.25">
      <c r="A99" s="3"/>
      <c r="B99" s="3"/>
      <c r="C99" s="3"/>
      <c r="D99" s="3"/>
      <c r="E99" s="3"/>
      <c r="F99" s="3"/>
      <c r="G99" s="3"/>
      <c r="H99" s="3"/>
      <c r="I99" s="3"/>
      <c r="J99" s="3"/>
      <c r="K99" s="3"/>
      <c r="L99" s="3"/>
      <c r="M99" s="3"/>
      <c r="N99" s="3" t="s">
        <v>313</v>
      </c>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row>
    <row r="100" spans="1:125" ht="15.75" customHeight="1" x14ac:dyDescent="0.25">
      <c r="A100" s="3"/>
      <c r="B100" s="3"/>
      <c r="C100" s="3"/>
      <c r="D100" s="3"/>
      <c r="E100" s="3"/>
      <c r="F100" s="3"/>
      <c r="G100" s="3"/>
      <c r="H100" s="3"/>
      <c r="I100" s="3"/>
      <c r="J100" s="3"/>
      <c r="K100" s="3"/>
      <c r="L100" s="3"/>
      <c r="M100" s="3"/>
      <c r="N100" s="3" t="s">
        <v>314</v>
      </c>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row>
    <row r="101" spans="1:125"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row>
    <row r="102" spans="1:125"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row>
    <row r="103" spans="1:125"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row>
    <row r="104" spans="1:125"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row>
    <row r="105" spans="1:125"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row>
    <row r="106" spans="1:125"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row>
    <row r="107" spans="1:125"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row>
    <row r="108" spans="1:125"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row>
    <row r="109" spans="1:125"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row>
    <row r="110" spans="1:125"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row>
    <row r="111" spans="1:125"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row>
    <row r="112" spans="1:125"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row>
    <row r="113" spans="1:125"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row>
    <row r="114" spans="1:125"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row>
    <row r="115" spans="1:125"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row>
    <row r="116" spans="1:125"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row>
    <row r="117" spans="1:125"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row>
    <row r="118" spans="1:125" ht="15.75" customHeight="1" x14ac:dyDescent="0.25">
      <c r="A118" s="3"/>
      <c r="B118" s="3"/>
      <c r="C118" s="3"/>
      <c r="D118" s="3"/>
      <c r="E118" s="3"/>
      <c r="F118" s="3" t="s">
        <v>315</v>
      </c>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row>
    <row r="119" spans="1:125"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row>
    <row r="120" spans="1:125" ht="15.75" customHeight="1" x14ac:dyDescent="0.25">
      <c r="A120" s="3"/>
      <c r="B120" s="3"/>
      <c r="C120" s="3"/>
      <c r="D120" s="3"/>
      <c r="E120" s="3"/>
      <c r="F120" s="3" t="s">
        <v>266</v>
      </c>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row>
    <row r="121" spans="1:125" ht="15.75" customHeight="1" x14ac:dyDescent="0.25">
      <c r="A121" s="3"/>
      <c r="B121" s="3"/>
      <c r="C121" s="3"/>
      <c r="D121" s="3"/>
      <c r="E121" s="3"/>
      <c r="F121" s="3" t="s">
        <v>270</v>
      </c>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row>
    <row r="122" spans="1:125"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row>
    <row r="123" spans="1:125"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row>
    <row r="124" spans="1:125"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row>
    <row r="125" spans="1:125"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row>
    <row r="126" spans="1:125"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row>
    <row r="127" spans="1:125"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row>
    <row r="128" spans="1:125"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row>
    <row r="129" spans="1:125"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row>
    <row r="130" spans="1:125"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row>
    <row r="131" spans="1:125"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row>
    <row r="132" spans="1:125"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row>
    <row r="133" spans="1:125"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row>
    <row r="134" spans="1:125"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row>
    <row r="135" spans="1:125"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row>
    <row r="136" spans="1:125"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row>
    <row r="137" spans="1:125"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row>
    <row r="138" spans="1:125"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row>
    <row r="139" spans="1:125"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row>
    <row r="140" spans="1:125"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row>
    <row r="141" spans="1:125"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row>
    <row r="142" spans="1:125"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row>
    <row r="143" spans="1:125"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row>
    <row r="144" spans="1:125"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row>
    <row r="145" spans="1:125"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row>
    <row r="146" spans="1:125"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row>
    <row r="147" spans="1:125"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row>
    <row r="148" spans="1:125"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row>
    <row r="149" spans="1:125"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row>
    <row r="150" spans="1:125"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row>
    <row r="151" spans="1:125"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row>
    <row r="152" spans="1:125"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row>
    <row r="153" spans="1:125"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row>
    <row r="154" spans="1:125"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row>
    <row r="155" spans="1:125"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row>
    <row r="156" spans="1:125"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row>
    <row r="157" spans="1:125"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row>
    <row r="158" spans="1:125"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row>
    <row r="159" spans="1:125"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row>
    <row r="160" spans="1:125"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row>
    <row r="161" spans="1:125"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row>
    <row r="162" spans="1:125"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row>
    <row r="163" spans="1:125"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row>
    <row r="164" spans="1:125"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row>
    <row r="165" spans="1:125"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row>
    <row r="166" spans="1:125"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row>
    <row r="167" spans="1:125"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row>
    <row r="168" spans="1:125"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row>
    <row r="169" spans="1:125"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row>
    <row r="170" spans="1:125"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row>
    <row r="171" spans="1:125"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row>
    <row r="172" spans="1:125"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row>
    <row r="173" spans="1:125"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row>
    <row r="174" spans="1:125"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row>
    <row r="175" spans="1:125"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row>
    <row r="176" spans="1:125"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row>
    <row r="177" spans="1:125"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row>
    <row r="178" spans="1:125"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row>
    <row r="179" spans="1:125"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row>
    <row r="180" spans="1:125"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row>
    <row r="181" spans="1:125"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row>
    <row r="182" spans="1:125"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row>
    <row r="183" spans="1:125"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row>
    <row r="184" spans="1:125"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row>
    <row r="185" spans="1:125"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row>
    <row r="186" spans="1:125"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row>
    <row r="187" spans="1:125"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row>
    <row r="188" spans="1:125"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row>
    <row r="189" spans="1:125"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row>
    <row r="190" spans="1:125"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row>
    <row r="191" spans="1:125"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row>
    <row r="192" spans="1:125"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row>
    <row r="193" spans="1:125"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row>
    <row r="194" spans="1:125"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row>
    <row r="195" spans="1:125"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row>
    <row r="196" spans="1:125"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row>
    <row r="197" spans="1:125"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row>
    <row r="198" spans="1:125"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row>
    <row r="199" spans="1:125"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row>
    <row r="200" spans="1:125"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row>
    <row r="201" spans="1:125"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row>
    <row r="202" spans="1:125"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row>
    <row r="203" spans="1:125"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row>
    <row r="204" spans="1:125"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row>
    <row r="205" spans="1:125"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row>
    <row r="206" spans="1:125"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row>
    <row r="207" spans="1:125"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row>
    <row r="208" spans="1:125"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row>
    <row r="209" spans="1:125"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row>
    <row r="210" spans="1:125"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row>
    <row r="211" spans="1:125"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row>
    <row r="212" spans="1:125"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row>
    <row r="213" spans="1:125"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row>
    <row r="214" spans="1:125"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row>
    <row r="215" spans="1:125"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row>
    <row r="216" spans="1:125"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row>
    <row r="217" spans="1:125"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row>
    <row r="218" spans="1:125"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row>
    <row r="219" spans="1:125"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row>
    <row r="220" spans="1:125"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row>
    <row r="221" spans="1:125"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row>
    <row r="222" spans="1:125"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row>
    <row r="223" spans="1:125"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row>
    <row r="224" spans="1:125"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row>
    <row r="225" spans="1:125"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row>
    <row r="226" spans="1:125"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row>
    <row r="227" spans="1:125"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row>
    <row r="228" spans="1:125"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row>
    <row r="229" spans="1:125"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row>
    <row r="230" spans="1:125"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row>
    <row r="231" spans="1:125"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row>
    <row r="232" spans="1:125"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row>
    <row r="233" spans="1:125"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row>
    <row r="234" spans="1:125"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row>
    <row r="235" spans="1:125"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row>
    <row r="236" spans="1:125"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row>
    <row r="237" spans="1:125"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row>
    <row r="238" spans="1:125"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row>
    <row r="239" spans="1:125"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row>
    <row r="240" spans="1:125"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row>
    <row r="241" spans="1:125"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row>
    <row r="242" spans="1:125"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row>
    <row r="243" spans="1:125"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row>
    <row r="244" spans="1:125"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row>
    <row r="245" spans="1:125"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row>
    <row r="246" spans="1:125"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row>
    <row r="247" spans="1:125"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25"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row>
    <row r="249" spans="1:125"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row>
    <row r="250" spans="1:125"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row>
    <row r="251" spans="1:125"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row>
    <row r="252" spans="1:125"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row>
    <row r="253" spans="1:125"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row>
    <row r="254" spans="1:125"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row>
    <row r="255" spans="1:125"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row>
    <row r="256" spans="1:125"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row>
    <row r="257" spans="1:125"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row>
    <row r="258" spans="1:125"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row>
    <row r="259" spans="1:125"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row>
    <row r="260" spans="1:125"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row>
    <row r="261" spans="1:125"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row>
    <row r="262" spans="1:125"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row>
    <row r="263" spans="1:125"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row>
    <row r="264" spans="1:125"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row>
    <row r="265" spans="1:125"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row>
    <row r="266" spans="1:125"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row>
    <row r="267" spans="1:125"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row>
    <row r="268" spans="1:125"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row>
    <row r="269" spans="1:125"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row>
    <row r="270" spans="1:125"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row>
    <row r="271" spans="1:125"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row>
    <row r="272" spans="1:125"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row>
    <row r="273" spans="1:125"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row>
    <row r="274" spans="1:125"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row>
    <row r="275" spans="1:125"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row>
    <row r="276" spans="1:125"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row>
    <row r="277" spans="1:125"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row>
    <row r="278" spans="1:125"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row>
    <row r="279" spans="1:125"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row>
    <row r="280" spans="1:125"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row>
    <row r="281" spans="1:125"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row>
    <row r="282" spans="1:125"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row>
    <row r="283" spans="1:125" ht="15.75" customHeight="1" x14ac:dyDescent="0.25">
      <c r="A283" s="3"/>
      <c r="B283" s="3"/>
      <c r="C283" s="3"/>
      <c r="D283" s="3"/>
      <c r="E283" s="3"/>
      <c r="F283" s="3"/>
      <c r="G283" s="3"/>
      <c r="H283" s="3"/>
      <c r="I283" s="3"/>
      <c r="J283" s="164"/>
      <c r="K283" s="164"/>
      <c r="L283" s="164"/>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row>
    <row r="284" spans="1:125"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row>
    <row r="285" spans="1:125"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row>
    <row r="286" spans="1:125" ht="15.75" customHeight="1" x14ac:dyDescent="0.25">
      <c r="A286" s="3"/>
      <c r="B286" s="3"/>
      <c r="C286" s="3"/>
      <c r="D286" s="3"/>
      <c r="E286" s="3"/>
      <c r="F286" s="3"/>
      <c r="G286" s="3"/>
      <c r="H286" s="3"/>
      <c r="I286" s="3"/>
      <c r="J286" s="3"/>
      <c r="K286" s="3"/>
      <c r="L286" s="3"/>
      <c r="M286" s="164"/>
      <c r="N286" s="164"/>
      <c r="O286" s="164"/>
      <c r="P286" s="3"/>
      <c r="Q286" s="3"/>
      <c r="R286" s="3"/>
      <c r="S286" s="164"/>
      <c r="T286" s="164"/>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row>
    <row r="287" spans="1:125" ht="15.75" customHeight="1" x14ac:dyDescent="0.25">
      <c r="A287" s="3"/>
      <c r="B287" s="3"/>
      <c r="C287" s="3"/>
      <c r="D287" s="165"/>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row>
    <row r="288" spans="1:125" ht="15.75" customHeight="1" x14ac:dyDescent="0.25">
      <c r="A288" s="3"/>
      <c r="B288" s="3"/>
      <c r="C288" s="3"/>
      <c r="D288" s="165"/>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row>
    <row r="289" spans="1:125" ht="15.75" customHeight="1" x14ac:dyDescent="0.25">
      <c r="A289" s="3"/>
      <c r="B289" s="3"/>
      <c r="C289" s="3"/>
      <c r="D289" s="165"/>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row>
    <row r="290" spans="1:125" ht="15.75" customHeight="1" x14ac:dyDescent="0.25">
      <c r="A290" s="3"/>
      <c r="B290" s="3"/>
      <c r="C290" s="3"/>
      <c r="D290" s="165"/>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row>
    <row r="291" spans="1:125" ht="15.75" customHeight="1" x14ac:dyDescent="0.25">
      <c r="A291" s="3"/>
      <c r="B291" s="3"/>
      <c r="C291" s="3"/>
      <c r="D291" s="165"/>
      <c r="E291" s="3"/>
      <c r="F291" s="3"/>
      <c r="G291" s="3"/>
      <c r="H291" s="3"/>
      <c r="I291" s="164"/>
      <c r="J291" s="3"/>
      <c r="K291" s="3"/>
      <c r="L291" s="3"/>
      <c r="M291" s="3"/>
      <c r="N291" s="3"/>
      <c r="O291" s="3"/>
      <c r="P291" s="164"/>
      <c r="Q291" s="164"/>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row>
    <row r="292" spans="1:125" ht="15.75" customHeight="1" x14ac:dyDescent="0.25">
      <c r="A292" s="3"/>
      <c r="B292" s="3"/>
      <c r="C292" s="3"/>
      <c r="D292" s="166"/>
      <c r="E292" s="164"/>
      <c r="F292" s="164"/>
      <c r="G292" s="164"/>
      <c r="H292" s="164"/>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row>
    <row r="293" spans="1:125"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row>
    <row r="294" spans="1:125"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row>
    <row r="295" spans="1:125"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row>
    <row r="296" spans="1:125"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row>
    <row r="297" spans="1:125"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row>
    <row r="298" spans="1:125"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row>
    <row r="299" spans="1:125"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row>
    <row r="300" spans="1:125" ht="15.75" customHeight="1" x14ac:dyDescent="0.25">
      <c r="A300" s="3"/>
      <c r="B300" s="3"/>
      <c r="C300" s="3"/>
      <c r="D300" s="3"/>
      <c r="E300" s="3"/>
      <c r="F300" s="3"/>
      <c r="G300" s="3"/>
      <c r="H300" s="3"/>
      <c r="I300" s="3"/>
      <c r="J300" s="3"/>
      <c r="K300" s="3"/>
      <c r="L300" s="3"/>
      <c r="M300" s="3"/>
      <c r="N300" s="3"/>
      <c r="O300" s="3"/>
      <c r="P300" s="3"/>
      <c r="Q300" s="3"/>
      <c r="R300" s="164"/>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row>
  </sheetData>
  <mergeCells count="130">
    <mergeCell ref="S51:U53"/>
    <mergeCell ref="V51:V53"/>
    <mergeCell ref="J54:J55"/>
    <mergeCell ref="J57:J60"/>
    <mergeCell ref="R58:R60"/>
    <mergeCell ref="M59:Q59"/>
    <mergeCell ref="M60:Q60"/>
    <mergeCell ref="J46:J48"/>
    <mergeCell ref="J49:J50"/>
    <mergeCell ref="K49:K50"/>
    <mergeCell ref="L49:L50"/>
    <mergeCell ref="M49:M50"/>
    <mergeCell ref="N49:N50"/>
    <mergeCell ref="O49:O50"/>
    <mergeCell ref="Q51:Q53"/>
    <mergeCell ref="Q54:Q55"/>
    <mergeCell ref="K46:K48"/>
    <mergeCell ref="L46:L48"/>
    <mergeCell ref="M46:M48"/>
    <mergeCell ref="N46:N48"/>
    <mergeCell ref="O46:O48"/>
    <mergeCell ref="P46:P48"/>
    <mergeCell ref="Q46:Q48"/>
    <mergeCell ref="P49:P50"/>
    <mergeCell ref="K41:K42"/>
    <mergeCell ref="L41:L42"/>
    <mergeCell ref="M41:M42"/>
    <mergeCell ref="N41:N42"/>
    <mergeCell ref="O41:O42"/>
    <mergeCell ref="P41:P42"/>
    <mergeCell ref="Q41:Q42"/>
    <mergeCell ref="J41:J43"/>
    <mergeCell ref="J44:J45"/>
    <mergeCell ref="K44:K45"/>
    <mergeCell ref="L44:L45"/>
    <mergeCell ref="M44:M45"/>
    <mergeCell ref="N44:N45"/>
    <mergeCell ref="O44:O45"/>
    <mergeCell ref="P44:P45"/>
    <mergeCell ref="Q44:Q45"/>
    <mergeCell ref="Q49:Q50"/>
    <mergeCell ref="D78:F78"/>
    <mergeCell ref="I78:M78"/>
    <mergeCell ref="D86:F86"/>
    <mergeCell ref="K54:K55"/>
    <mergeCell ref="L54:L55"/>
    <mergeCell ref="M54:M55"/>
    <mergeCell ref="N54:N55"/>
    <mergeCell ref="O54:O55"/>
    <mergeCell ref="P54:P55"/>
    <mergeCell ref="J51:J53"/>
    <mergeCell ref="K51:K53"/>
    <mergeCell ref="L51:L53"/>
    <mergeCell ref="M51:M53"/>
    <mergeCell ref="N51:N53"/>
    <mergeCell ref="O51:O53"/>
    <mergeCell ref="P51:P53"/>
    <mergeCell ref="AD20:AD21"/>
    <mergeCell ref="AE20:AE21"/>
    <mergeCell ref="AF20:AF21"/>
    <mergeCell ref="AG20:AG21"/>
    <mergeCell ref="C19:I20"/>
    <mergeCell ref="J19:R19"/>
    <mergeCell ref="S19:Y19"/>
    <mergeCell ref="Z19:AG19"/>
    <mergeCell ref="J20:J21"/>
    <mergeCell ref="K20:K21"/>
    <mergeCell ref="L20:L21"/>
    <mergeCell ref="H21:I21"/>
    <mergeCell ref="X20:X21"/>
    <mergeCell ref="Y20:Y21"/>
    <mergeCell ref="M20:R20"/>
    <mergeCell ref="S20:S21"/>
    <mergeCell ref="W39:W41"/>
    <mergeCell ref="D37:H37"/>
    <mergeCell ref="J37:Q37"/>
    <mergeCell ref="D39:D40"/>
    <mergeCell ref="F39:F40"/>
    <mergeCell ref="L39:M39"/>
    <mergeCell ref="N39:O39"/>
    <mergeCell ref="P39:Q39"/>
    <mergeCell ref="Z20:Z21"/>
    <mergeCell ref="Q29:Q32"/>
    <mergeCell ref="S36:W37"/>
    <mergeCell ref="J29:J32"/>
    <mergeCell ref="K29:L32"/>
    <mergeCell ref="M29:N32"/>
    <mergeCell ref="O29:O32"/>
    <mergeCell ref="P29:P32"/>
    <mergeCell ref="S39:S41"/>
    <mergeCell ref="T39:T41"/>
    <mergeCell ref="U39:U41"/>
    <mergeCell ref="V39:V41"/>
    <mergeCell ref="T20:T21"/>
    <mergeCell ref="U20:U21"/>
    <mergeCell ref="V20:V21"/>
    <mergeCell ref="W20:W21"/>
    <mergeCell ref="C22:C24"/>
    <mergeCell ref="D22:D24"/>
    <mergeCell ref="E22:E24"/>
    <mergeCell ref="F22:F24"/>
    <mergeCell ref="G22:G24"/>
    <mergeCell ref="H22:I24"/>
    <mergeCell ref="J24:J25"/>
    <mergeCell ref="C9:F9"/>
    <mergeCell ref="G9:S9"/>
    <mergeCell ref="D10:F10"/>
    <mergeCell ref="I10:AA10"/>
    <mergeCell ref="C12:AA12"/>
    <mergeCell ref="I15:J15"/>
    <mergeCell ref="C17:AG17"/>
    <mergeCell ref="C14:D14"/>
    <mergeCell ref="E14:F14"/>
    <mergeCell ref="G14:H14"/>
    <mergeCell ref="I14:J14"/>
    <mergeCell ref="C15:D15"/>
    <mergeCell ref="E15:F15"/>
    <mergeCell ref="G15:H15"/>
    <mergeCell ref="AA20:AA21"/>
    <mergeCell ref="AB20:AB21"/>
    <mergeCell ref="AC20:AC21"/>
    <mergeCell ref="C2:C3"/>
    <mergeCell ref="I4:O4"/>
    <mergeCell ref="P4:S4"/>
    <mergeCell ref="T4:W4"/>
    <mergeCell ref="X4:AA4"/>
    <mergeCell ref="C6:AQ7"/>
    <mergeCell ref="C8:F8"/>
    <mergeCell ref="G8:S8"/>
    <mergeCell ref="T8:V8"/>
  </mergeCells>
  <conditionalFormatting sqref="H22">
    <cfRule type="containsText" dxfId="177" priority="1" operator="containsText" text="Extremo">
      <formula>NOT(ISERROR(SEARCH(("Extremo"),(H22))))</formula>
    </cfRule>
  </conditionalFormatting>
  <conditionalFormatting sqref="H22">
    <cfRule type="containsText" dxfId="176" priority="2" operator="containsText" text="Alto">
      <formula>NOT(ISERROR(SEARCH(("Alto"),(H22))))</formula>
    </cfRule>
  </conditionalFormatting>
  <conditionalFormatting sqref="H22">
    <cfRule type="containsText" dxfId="175" priority="3" operator="containsText" text="Moderado">
      <formula>NOT(ISERROR(SEARCH(("Moderado"),(H22))))</formula>
    </cfRule>
  </conditionalFormatting>
  <conditionalFormatting sqref="H22">
    <cfRule type="containsText" dxfId="174" priority="4" operator="containsText" text="Bajo">
      <formula>NOT(ISERROR(SEARCH(("Bajo"),(H22))))</formula>
    </cfRule>
  </conditionalFormatting>
  <conditionalFormatting sqref="R29:S32 S24:S28">
    <cfRule type="containsText" dxfId="173" priority="5" operator="containsText" text="Fuerte">
      <formula>NOT(ISERROR(SEARCH(("Fuerte"),(R29))))</formula>
    </cfRule>
  </conditionalFormatting>
  <conditionalFormatting sqref="R29:S32 S24:S28">
    <cfRule type="containsText" dxfId="172" priority="6" operator="containsText" text="Moderado">
      <formula>NOT(ISERROR(SEARCH(("Moderado"),(R29))))</formula>
    </cfRule>
  </conditionalFormatting>
  <conditionalFormatting sqref="R29:S32 S24:S28">
    <cfRule type="containsText" dxfId="171" priority="7" operator="containsText" text="Débil">
      <formula>NOT(ISERROR(SEARCH(("Débil"),(R29))))</formula>
    </cfRule>
  </conditionalFormatting>
  <conditionalFormatting sqref="D22">
    <cfRule type="cellIs" dxfId="170" priority="8" operator="equal">
      <formula>"Muy Alta"</formula>
    </cfRule>
  </conditionalFormatting>
  <conditionalFormatting sqref="D22">
    <cfRule type="cellIs" dxfId="169" priority="9" operator="equal">
      <formula>"Alta"</formula>
    </cfRule>
  </conditionalFormatting>
  <conditionalFormatting sqref="D22">
    <cfRule type="cellIs" dxfId="168" priority="10" operator="equal">
      <formula>"Media"</formula>
    </cfRule>
  </conditionalFormatting>
  <conditionalFormatting sqref="D22">
    <cfRule type="cellIs" dxfId="167" priority="11" operator="equal">
      <formula>"Baja"</formula>
    </cfRule>
  </conditionalFormatting>
  <conditionalFormatting sqref="D22">
    <cfRule type="cellIs" dxfId="166" priority="12" operator="equal">
      <formula>"Muy Baja"</formula>
    </cfRule>
  </conditionalFormatting>
  <conditionalFormatting sqref="T22:T25">
    <cfRule type="cellIs" dxfId="165" priority="13" operator="equal">
      <formula>"Muy Alta"</formula>
    </cfRule>
  </conditionalFormatting>
  <conditionalFormatting sqref="T22:T25">
    <cfRule type="cellIs" dxfId="164" priority="14" operator="equal">
      <formula>"Alta"</formula>
    </cfRule>
  </conditionalFormatting>
  <conditionalFormatting sqref="T22:T25">
    <cfRule type="cellIs" dxfId="163" priority="15" operator="equal">
      <formula>"Media"</formula>
    </cfRule>
  </conditionalFormatting>
  <conditionalFormatting sqref="T22:T25">
    <cfRule type="cellIs" dxfId="162" priority="16" operator="equal">
      <formula>"Baja"</formula>
    </cfRule>
  </conditionalFormatting>
  <conditionalFormatting sqref="T22:T25">
    <cfRule type="cellIs" dxfId="161" priority="17" operator="equal">
      <formula>"Muy Baja"</formula>
    </cfRule>
  </conditionalFormatting>
  <conditionalFormatting sqref="V22:V25">
    <cfRule type="cellIs" dxfId="160" priority="18" operator="equal">
      <formula>"Catastrófico"</formula>
    </cfRule>
  </conditionalFormatting>
  <conditionalFormatting sqref="V22:V25">
    <cfRule type="cellIs" dxfId="159" priority="19" operator="equal">
      <formula>"Mayor"</formula>
    </cfRule>
  </conditionalFormatting>
  <conditionalFormatting sqref="V22:V25">
    <cfRule type="cellIs" dxfId="158" priority="20" operator="equal">
      <formula>"Moderado"</formula>
    </cfRule>
  </conditionalFormatting>
  <conditionalFormatting sqref="V22:V25">
    <cfRule type="cellIs" dxfId="157" priority="21" operator="equal">
      <formula>"Menor"</formula>
    </cfRule>
  </conditionalFormatting>
  <conditionalFormatting sqref="V22:V25">
    <cfRule type="cellIs" dxfId="156" priority="22" operator="equal">
      <formula>"Leve"</formula>
    </cfRule>
  </conditionalFormatting>
  <conditionalFormatting sqref="X22:X25">
    <cfRule type="cellIs" dxfId="155" priority="23" operator="equal">
      <formula>"Extremo"</formula>
    </cfRule>
  </conditionalFormatting>
  <conditionalFormatting sqref="X22:X25">
    <cfRule type="cellIs" dxfId="154" priority="24" operator="equal">
      <formula>"Alto"</formula>
    </cfRule>
  </conditionalFormatting>
  <conditionalFormatting sqref="X22:X25">
    <cfRule type="cellIs" dxfId="153" priority="25" operator="equal">
      <formula>"Moderado"</formula>
    </cfRule>
  </conditionalFormatting>
  <conditionalFormatting sqref="X22:X25">
    <cfRule type="cellIs" dxfId="152" priority="26" operator="equal">
      <formula>"Bajo"</formula>
    </cfRule>
  </conditionalFormatting>
  <dataValidations count="15">
    <dataValidation type="list" allowBlank="1" showErrorMessage="1" sqref="Y22:Y24" xr:uid="{00000000-0002-0000-0600-000000000000}">
      <formula1>$L$90:$L$94</formula1>
    </dataValidation>
    <dataValidation type="list" allowBlank="1" showErrorMessage="1" sqref="L54 N54 P54" xr:uid="{00000000-0002-0000-0600-000001000000}">
      <formula1>$N$98:$N$100</formula1>
    </dataValidation>
    <dataValidation type="list" allowBlank="1" showErrorMessage="1" sqref="H41:H59" xr:uid="{00000000-0002-0000-0600-000002000000}">
      <formula1>$F$120:$F$121</formula1>
    </dataValidation>
    <dataValidation type="list" allowBlank="1" showErrorMessage="1" sqref="L41 N41 P41" xr:uid="{00000000-0002-0000-0600-000003000000}">
      <formula1>$N$79:$N$80</formula1>
    </dataValidation>
    <dataValidation type="list" allowBlank="1" showErrorMessage="1" sqref="L43 N43 P43" xr:uid="{00000000-0002-0000-0600-000004000000}">
      <formula1>$N$82:$N$83</formula1>
    </dataValidation>
    <dataValidation type="list" allowBlank="1" showErrorMessage="1" sqref="R22:R23" xr:uid="{00000000-0002-0000-0600-000005000000}">
      <formula1>$K$90:$K$91</formula1>
    </dataValidation>
    <dataValidation type="list" allowBlank="1" showErrorMessage="1" sqref="L49 N49 P49" xr:uid="{00000000-0002-0000-0600-000006000000}">
      <formula1>$N$92:$N$93</formula1>
    </dataValidation>
    <dataValidation type="list" allowBlank="1" showErrorMessage="1" sqref="L44 N44 P44" xr:uid="{00000000-0002-0000-0600-000007000000}">
      <formula1>$N$85:$N$86</formula1>
    </dataValidation>
    <dataValidation type="list" allowBlank="1" showErrorMessage="1" sqref="L46 N46 P46" xr:uid="{00000000-0002-0000-0600-000008000000}">
      <formula1>$N$88:$N$90</formula1>
    </dataValidation>
    <dataValidation type="list" allowBlank="1" showErrorMessage="1" sqref="P22:P23" xr:uid="{00000000-0002-0000-0600-000009000000}">
      <formula1>$K$85:$K$86</formula1>
    </dataValidation>
    <dataValidation type="list" allowBlank="1" showErrorMessage="1" sqref="N22:N23" xr:uid="{00000000-0002-0000-0600-00000A000000}">
      <formula1>$L$80:$L$81</formula1>
    </dataValidation>
    <dataValidation type="list" allowBlank="1" showErrorMessage="1" sqref="AG22:AG23" xr:uid="{00000000-0002-0000-0600-00000B000000}">
      <formula1>$K$94:$K$95</formula1>
    </dataValidation>
    <dataValidation type="list" allowBlank="1" showErrorMessage="1" sqref="L51 N51 P51" xr:uid="{00000000-0002-0000-0600-00000C000000}">
      <formula1>$N$95:$N$96</formula1>
    </dataValidation>
    <dataValidation type="list" allowBlank="1" showErrorMessage="1" sqref="Q22:Q23" xr:uid="{00000000-0002-0000-0600-00000D000000}">
      <formula1>$L$85:$L$86</formula1>
    </dataValidation>
    <dataValidation type="list" allowBlank="1" showErrorMessage="1" sqref="M22:M23" xr:uid="{00000000-0002-0000-0600-00000E000000}">
      <formula1>$K$80:$K$82</formula1>
    </dataValidation>
  </dataValidations>
  <pageMargins left="0.7" right="0.7" top="0.75" bottom="0.75" header="0" footer="0"/>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BH1000"/>
  <sheetViews>
    <sheetView zoomScale="57" zoomScaleNormal="57" workbookViewId="0"/>
  </sheetViews>
  <sheetFormatPr baseColWidth="10" defaultColWidth="12.625" defaultRowHeight="15" customHeight="1" x14ac:dyDescent="0.2"/>
  <cols>
    <col min="1" max="1" width="3.5" customWidth="1"/>
    <col min="2" max="2" width="19.5" customWidth="1"/>
    <col min="3" max="3" width="15.625" customWidth="1"/>
    <col min="4" max="6" width="14.125" customWidth="1"/>
    <col min="7" max="7" width="28.375" customWidth="1"/>
    <col min="8" max="8" width="16.625" customWidth="1"/>
    <col min="9" max="9" width="15.625" customWidth="1"/>
    <col min="10" max="10" width="14.5" customWidth="1"/>
    <col min="11" max="11" width="7.875" customWidth="1"/>
    <col min="12" max="12" width="23.875" customWidth="1"/>
    <col min="13" max="13" width="26.75" hidden="1" customWidth="1"/>
    <col min="14" max="14" width="15.375" customWidth="1"/>
    <col min="15" max="15" width="8.125" customWidth="1"/>
    <col min="16" max="16" width="14" customWidth="1"/>
    <col min="17" max="17" width="5.125" customWidth="1"/>
    <col min="18" max="18" width="27.125" customWidth="1"/>
    <col min="19" max="19" width="13.25" customWidth="1"/>
    <col min="20" max="20" width="7.75" customWidth="1"/>
    <col min="21" max="22" width="7.125" customWidth="1"/>
    <col min="23" max="25" width="8.375" customWidth="1"/>
    <col min="26" max="26" width="6.375" customWidth="1"/>
    <col min="27" max="27" width="7.625" customWidth="1"/>
    <col min="28" max="28" width="9.125" customWidth="1"/>
    <col min="29" max="29" width="8.125" customWidth="1"/>
    <col min="30" max="30" width="8" customWidth="1"/>
    <col min="31" max="31" width="7.375" customWidth="1"/>
    <col min="32" max="32" width="6.375" customWidth="1"/>
    <col min="33" max="34" width="20.125" customWidth="1"/>
    <col min="35" max="35" width="16.5" customWidth="1"/>
    <col min="36" max="37" width="14.75" customWidth="1"/>
    <col min="38" max="38" width="13" customWidth="1"/>
    <col min="39" max="39" width="16.25" customWidth="1"/>
    <col min="40" max="40" width="18.375" customWidth="1"/>
    <col min="41" max="60" width="10" customWidth="1"/>
  </cols>
  <sheetData>
    <row r="1" spans="1:60" ht="128.2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row>
    <row r="2" spans="1:60" ht="76.5" customHeight="1" x14ac:dyDescent="0.3">
      <c r="A2" s="45"/>
      <c r="B2" s="45"/>
      <c r="C2" s="45"/>
      <c r="D2" s="45"/>
      <c r="E2" s="45"/>
      <c r="F2" s="45"/>
      <c r="G2" s="46"/>
      <c r="H2" s="47"/>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row>
    <row r="3" spans="1:60" ht="19.5" customHeight="1" x14ac:dyDescent="0.3">
      <c r="A3" s="45"/>
      <c r="B3" s="45"/>
      <c r="C3" s="45"/>
      <c r="D3" s="45"/>
      <c r="E3" s="45"/>
      <c r="F3" s="45"/>
      <c r="G3" s="46"/>
      <c r="H3" s="47"/>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row>
    <row r="4" spans="1:60" ht="16.5" customHeight="1" x14ac:dyDescent="0.3">
      <c r="A4" s="440" t="s">
        <v>316</v>
      </c>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1"/>
      <c r="AO4" s="46"/>
      <c r="AP4" s="46"/>
      <c r="AQ4" s="46"/>
      <c r="AR4" s="46"/>
      <c r="AS4" s="46"/>
      <c r="AT4" s="46"/>
      <c r="AU4" s="46"/>
      <c r="AV4" s="46"/>
      <c r="AW4" s="46"/>
      <c r="AX4" s="46"/>
      <c r="AY4" s="46"/>
      <c r="AZ4" s="46"/>
      <c r="BA4" s="46"/>
      <c r="BB4" s="46"/>
      <c r="BC4" s="46"/>
      <c r="BD4" s="46"/>
      <c r="BE4" s="46"/>
      <c r="BF4" s="46"/>
      <c r="BG4" s="46"/>
      <c r="BH4" s="46"/>
    </row>
    <row r="5" spans="1:60" ht="24" customHeight="1" x14ac:dyDescent="0.3">
      <c r="A5" s="385"/>
      <c r="B5" s="386"/>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386"/>
      <c r="AM5" s="386"/>
      <c r="AN5" s="387"/>
      <c r="AO5" s="46"/>
      <c r="AP5" s="46"/>
      <c r="AQ5" s="46"/>
      <c r="AR5" s="46"/>
      <c r="AS5" s="46"/>
      <c r="AT5" s="46"/>
      <c r="AU5" s="46"/>
      <c r="AV5" s="46"/>
      <c r="AW5" s="46"/>
      <c r="AX5" s="46"/>
      <c r="AY5" s="46"/>
      <c r="AZ5" s="46"/>
      <c r="BA5" s="46"/>
      <c r="BB5" s="46"/>
      <c r="BC5" s="46"/>
      <c r="BD5" s="46"/>
      <c r="BE5" s="46"/>
      <c r="BF5" s="46"/>
      <c r="BG5" s="46"/>
      <c r="BH5" s="46"/>
    </row>
    <row r="6" spans="1:60" ht="26.25" customHeight="1" x14ac:dyDescent="0.3">
      <c r="A6" s="441" t="s">
        <v>112</v>
      </c>
      <c r="B6" s="404"/>
      <c r="C6" s="442" t="str">
        <f>'Datos del proceso'!A12</f>
        <v>CONTROL INTERNO DISCIPLINARIO</v>
      </c>
      <c r="D6" s="443"/>
      <c r="E6" s="443"/>
      <c r="F6" s="443"/>
      <c r="G6" s="443"/>
      <c r="H6" s="443"/>
      <c r="I6" s="443"/>
      <c r="J6" s="443"/>
      <c r="K6" s="443"/>
      <c r="L6" s="443"/>
      <c r="M6" s="443"/>
      <c r="N6" s="443"/>
      <c r="O6" s="443"/>
      <c r="P6" s="404"/>
      <c r="Q6" s="444"/>
      <c r="R6" s="445"/>
      <c r="S6" s="446"/>
      <c r="T6" s="49"/>
      <c r="U6" s="49"/>
      <c r="V6" s="49"/>
      <c r="W6" s="49"/>
      <c r="X6" s="49"/>
      <c r="Y6" s="49"/>
      <c r="Z6" s="49"/>
      <c r="AA6" s="49"/>
      <c r="AB6" s="49"/>
      <c r="AC6" s="49"/>
      <c r="AD6" s="49"/>
      <c r="AE6" s="49"/>
      <c r="AF6" s="49"/>
      <c r="AG6" s="49"/>
      <c r="AH6" s="49"/>
      <c r="AI6" s="49"/>
      <c r="AJ6" s="49"/>
      <c r="AK6" s="49"/>
      <c r="AL6" s="49"/>
      <c r="AM6" s="49"/>
      <c r="AN6" s="49"/>
      <c r="AO6" s="46"/>
      <c r="AP6" s="46"/>
      <c r="AQ6" s="46"/>
      <c r="AR6" s="46"/>
      <c r="AS6" s="46"/>
      <c r="AT6" s="46"/>
      <c r="AU6" s="46"/>
      <c r="AV6" s="46"/>
      <c r="AW6" s="46"/>
      <c r="AX6" s="46"/>
      <c r="AY6" s="46"/>
      <c r="AZ6" s="46"/>
      <c r="BA6" s="46"/>
      <c r="BB6" s="46"/>
      <c r="BC6" s="46"/>
      <c r="BD6" s="46"/>
      <c r="BE6" s="46"/>
      <c r="BF6" s="46"/>
      <c r="BG6" s="46"/>
      <c r="BH6" s="46"/>
    </row>
    <row r="7" spans="1:60" ht="30" customHeight="1" x14ac:dyDescent="0.3">
      <c r="A7" s="505" t="s">
        <v>113</v>
      </c>
      <c r="B7" s="506"/>
      <c r="C7" s="573" t="str">
        <f>'Datos del proceso'!I12</f>
        <v xml:space="preserve">En cada vigencia ejercer la acción disciplinaria del 100% de las quejas o infirmes que se presenten en la entidad,  tomando medidas preventivas y correctivas mediante la aplicación de la normatividad disciplinaria vigente, acciones de autorregulación y la ejecución de actividades preventivas, con el fin de propiciar una conducta adecuada de los servidores de la FUGA, mitigar la comisión faltas disciplinarias y promover el cabal cumplimiento de los fines institucionales. </v>
      </c>
      <c r="D7" s="422"/>
      <c r="E7" s="422"/>
      <c r="F7" s="422"/>
      <c r="G7" s="422"/>
      <c r="H7" s="422"/>
      <c r="I7" s="422"/>
      <c r="J7" s="422"/>
      <c r="K7" s="422"/>
      <c r="L7" s="422"/>
      <c r="M7" s="422"/>
      <c r="N7" s="422"/>
      <c r="O7" s="422"/>
      <c r="P7" s="506"/>
      <c r="Q7" s="49"/>
      <c r="R7" s="49"/>
      <c r="S7" s="49"/>
      <c r="T7" s="49"/>
      <c r="U7" s="49"/>
      <c r="V7" s="49"/>
      <c r="W7" s="49"/>
      <c r="X7" s="49"/>
      <c r="Y7" s="49"/>
      <c r="Z7" s="49"/>
      <c r="AA7" s="49"/>
      <c r="AB7" s="49"/>
      <c r="AC7" s="49"/>
      <c r="AD7" s="49"/>
      <c r="AE7" s="49"/>
      <c r="AF7" s="49"/>
      <c r="AG7" s="49"/>
      <c r="AH7" s="49"/>
      <c r="AI7" s="49"/>
      <c r="AJ7" s="49"/>
      <c r="AK7" s="49"/>
      <c r="AL7" s="49"/>
      <c r="AM7" s="49"/>
      <c r="AN7" s="49"/>
      <c r="AO7" s="46"/>
      <c r="AP7" s="46"/>
      <c r="AQ7" s="46"/>
      <c r="AR7" s="46"/>
      <c r="AS7" s="46"/>
      <c r="AT7" s="46"/>
      <c r="AU7" s="46"/>
      <c r="AV7" s="46"/>
      <c r="AW7" s="46"/>
      <c r="AX7" s="46"/>
      <c r="AY7" s="46"/>
      <c r="AZ7" s="46"/>
      <c r="BA7" s="46"/>
      <c r="BB7" s="46"/>
      <c r="BC7" s="46"/>
      <c r="BD7" s="46"/>
      <c r="BE7" s="46"/>
      <c r="BF7" s="46"/>
      <c r="BG7" s="46"/>
      <c r="BH7" s="46"/>
    </row>
    <row r="8" spans="1:60" ht="16.5" customHeight="1" x14ac:dyDescent="0.2">
      <c r="A8" s="504" t="s">
        <v>186</v>
      </c>
      <c r="B8" s="443"/>
      <c r="C8" s="443"/>
      <c r="D8" s="443"/>
      <c r="E8" s="443"/>
      <c r="F8" s="443"/>
      <c r="G8" s="443"/>
      <c r="H8" s="443"/>
      <c r="I8" s="404"/>
      <c r="J8" s="504" t="s">
        <v>124</v>
      </c>
      <c r="K8" s="443"/>
      <c r="L8" s="443"/>
      <c r="M8" s="443"/>
      <c r="N8" s="443"/>
      <c r="O8" s="443"/>
      <c r="P8" s="404"/>
      <c r="Q8" s="504" t="s">
        <v>125</v>
      </c>
      <c r="R8" s="443"/>
      <c r="S8" s="443"/>
      <c r="T8" s="443"/>
      <c r="U8" s="443"/>
      <c r="V8" s="443"/>
      <c r="W8" s="443"/>
      <c r="X8" s="443"/>
      <c r="Y8" s="404"/>
      <c r="Z8" s="504" t="s">
        <v>126</v>
      </c>
      <c r="AA8" s="443"/>
      <c r="AB8" s="443"/>
      <c r="AC8" s="443"/>
      <c r="AD8" s="443"/>
      <c r="AE8" s="443"/>
      <c r="AF8" s="404"/>
      <c r="AG8" s="504" t="s">
        <v>127</v>
      </c>
      <c r="AH8" s="443"/>
      <c r="AI8" s="443"/>
      <c r="AJ8" s="443"/>
      <c r="AK8" s="443"/>
      <c r="AL8" s="443"/>
      <c r="AM8" s="443"/>
      <c r="AN8" s="404"/>
      <c r="AO8" s="1"/>
      <c r="AP8" s="1"/>
      <c r="AQ8" s="1"/>
      <c r="AR8" s="1"/>
      <c r="AS8" s="1"/>
      <c r="AT8" s="1"/>
      <c r="AU8" s="1"/>
      <c r="AV8" s="1"/>
      <c r="AW8" s="1"/>
      <c r="AX8" s="1"/>
      <c r="AY8" s="1"/>
      <c r="AZ8" s="1"/>
      <c r="BA8" s="1"/>
      <c r="BB8" s="1"/>
      <c r="BC8" s="1"/>
      <c r="BD8" s="1"/>
      <c r="BE8" s="1"/>
      <c r="BF8" s="1"/>
      <c r="BG8" s="1"/>
      <c r="BH8" s="1"/>
    </row>
    <row r="9" spans="1:60" ht="16.5" customHeight="1" x14ac:dyDescent="0.2">
      <c r="A9" s="508" t="s">
        <v>187</v>
      </c>
      <c r="B9" s="571" t="s">
        <v>119</v>
      </c>
      <c r="C9" s="572" t="s">
        <v>317</v>
      </c>
      <c r="D9" s="572" t="s">
        <v>318</v>
      </c>
      <c r="E9" s="571" t="s">
        <v>120</v>
      </c>
      <c r="F9" s="571" t="s">
        <v>319</v>
      </c>
      <c r="G9" s="572" t="s">
        <v>320</v>
      </c>
      <c r="H9" s="572" t="s">
        <v>321</v>
      </c>
      <c r="I9" s="455" t="s">
        <v>128</v>
      </c>
      <c r="J9" s="458" t="s">
        <v>322</v>
      </c>
      <c r="K9" s="455" t="s">
        <v>323</v>
      </c>
      <c r="L9" s="455" t="s">
        <v>131</v>
      </c>
      <c r="M9" s="455" t="s">
        <v>132</v>
      </c>
      <c r="N9" s="455" t="s">
        <v>324</v>
      </c>
      <c r="O9" s="455" t="s">
        <v>325</v>
      </c>
      <c r="P9" s="455" t="s">
        <v>326</v>
      </c>
      <c r="Q9" s="457" t="s">
        <v>193</v>
      </c>
      <c r="R9" s="455" t="s">
        <v>86</v>
      </c>
      <c r="S9" s="455" t="s">
        <v>327</v>
      </c>
      <c r="T9" s="451" t="s">
        <v>137</v>
      </c>
      <c r="U9" s="443"/>
      <c r="V9" s="443"/>
      <c r="W9" s="443"/>
      <c r="X9" s="443"/>
      <c r="Y9" s="404"/>
      <c r="Z9" s="457" t="s">
        <v>328</v>
      </c>
      <c r="AA9" s="457" t="s">
        <v>329</v>
      </c>
      <c r="AB9" s="457" t="s">
        <v>330</v>
      </c>
      <c r="AC9" s="457" t="s">
        <v>331</v>
      </c>
      <c r="AD9" s="457" t="s">
        <v>332</v>
      </c>
      <c r="AE9" s="457" t="s">
        <v>333</v>
      </c>
      <c r="AF9" s="457" t="s">
        <v>105</v>
      </c>
      <c r="AG9" s="455" t="s">
        <v>127</v>
      </c>
      <c r="AH9" s="455" t="s">
        <v>144</v>
      </c>
      <c r="AI9" s="455" t="s">
        <v>145</v>
      </c>
      <c r="AJ9" s="455" t="s">
        <v>146</v>
      </c>
      <c r="AK9" s="455" t="s">
        <v>147</v>
      </c>
      <c r="AL9" s="455" t="s">
        <v>148</v>
      </c>
      <c r="AM9" s="455" t="s">
        <v>149</v>
      </c>
      <c r="AN9" s="455" t="s">
        <v>109</v>
      </c>
      <c r="AO9" s="1"/>
      <c r="AP9" s="1"/>
      <c r="AQ9" s="1"/>
      <c r="AR9" s="1"/>
      <c r="AS9" s="1"/>
      <c r="AT9" s="1"/>
      <c r="AU9" s="1"/>
      <c r="AV9" s="1"/>
      <c r="AW9" s="1"/>
      <c r="AX9" s="1"/>
      <c r="AY9" s="1"/>
      <c r="AZ9" s="1"/>
      <c r="BA9" s="1"/>
      <c r="BB9" s="1"/>
      <c r="BC9" s="1"/>
      <c r="BD9" s="1"/>
      <c r="BE9" s="1"/>
      <c r="BF9" s="1"/>
      <c r="BG9" s="1"/>
      <c r="BH9" s="1"/>
    </row>
    <row r="10" spans="1:60" ht="110.25" customHeight="1" x14ac:dyDescent="0.2">
      <c r="A10" s="456"/>
      <c r="B10" s="456"/>
      <c r="C10" s="456"/>
      <c r="D10" s="456"/>
      <c r="E10" s="456"/>
      <c r="F10" s="456"/>
      <c r="G10" s="456"/>
      <c r="H10" s="456"/>
      <c r="I10" s="456"/>
      <c r="J10" s="456"/>
      <c r="K10" s="456"/>
      <c r="L10" s="456"/>
      <c r="M10" s="456"/>
      <c r="N10" s="456"/>
      <c r="O10" s="456"/>
      <c r="P10" s="456"/>
      <c r="Q10" s="456"/>
      <c r="R10" s="456"/>
      <c r="S10" s="456"/>
      <c r="T10" s="59" t="s">
        <v>150</v>
      </c>
      <c r="U10" s="59" t="s">
        <v>151</v>
      </c>
      <c r="V10" s="59" t="s">
        <v>334</v>
      </c>
      <c r="W10" s="59" t="s">
        <v>153</v>
      </c>
      <c r="X10" s="59" t="s">
        <v>154</v>
      </c>
      <c r="Y10" s="59" t="s">
        <v>155</v>
      </c>
      <c r="Z10" s="456"/>
      <c r="AA10" s="456"/>
      <c r="AB10" s="456"/>
      <c r="AC10" s="456"/>
      <c r="AD10" s="456"/>
      <c r="AE10" s="456"/>
      <c r="AF10" s="456"/>
      <c r="AG10" s="456"/>
      <c r="AH10" s="456"/>
      <c r="AI10" s="456"/>
      <c r="AJ10" s="456"/>
      <c r="AK10" s="456"/>
      <c r="AL10" s="456"/>
      <c r="AM10" s="456"/>
      <c r="AN10" s="456"/>
      <c r="AO10" s="99"/>
      <c r="AP10" s="99"/>
      <c r="AQ10" s="99"/>
      <c r="AR10" s="99"/>
      <c r="AS10" s="99"/>
      <c r="AT10" s="99"/>
      <c r="AU10" s="99"/>
      <c r="AV10" s="99"/>
      <c r="AW10" s="99"/>
      <c r="AX10" s="99"/>
      <c r="AY10" s="99"/>
      <c r="AZ10" s="99"/>
      <c r="BA10" s="99"/>
      <c r="BB10" s="99"/>
      <c r="BC10" s="99"/>
      <c r="BD10" s="99"/>
      <c r="BE10" s="99"/>
      <c r="BF10" s="99"/>
      <c r="BG10" s="99"/>
      <c r="BH10" s="99"/>
    </row>
    <row r="11" spans="1:60" ht="83.25" customHeight="1" x14ac:dyDescent="0.2">
      <c r="A11" s="465">
        <v>1</v>
      </c>
      <c r="B11" s="461"/>
      <c r="C11" s="461"/>
      <c r="D11" s="461"/>
      <c r="E11" s="461"/>
      <c r="F11" s="461"/>
      <c r="G11" s="461"/>
      <c r="H11" s="461"/>
      <c r="I11" s="465">
        <v>120</v>
      </c>
      <c r="J11" s="463" t="str">
        <f>IF(I11&lt;=0,"",IF(I11&lt;=2,"Muy Baja",IF(I11&lt;=24,"Baja",IF(I11&lt;=500,"Media",IF(I11&lt;=5000,"Alta","Muy Alta")))))</f>
        <v>Media</v>
      </c>
      <c r="K11" s="462">
        <f>IF(J11="","",IF(J11="Muy Baja",0.2,IF(J11="Baja",0.4,IF(J11="Media",0.6,IF(J11="Alta",0.8,IF(J11="Muy Alta",1,))))))</f>
        <v>0.6</v>
      </c>
      <c r="L11" s="461">
        <v>500</v>
      </c>
      <c r="M11" s="462">
        <f>IF(NOT(ISERROR(MATCH(L11,'[1]Tabla Impacto'!$B$221:$B$223,0))),'[1]Tabla Impacto'!$F$223&amp;"Por favor no seleccionar los criterios de impacto(Afectación Económica o presupuestal y Pérdida Reputacional)",L11)</f>
        <v>500</v>
      </c>
      <c r="N11" s="463" t="str">
        <f>IF(L11&lt;=0,"",IF(L11&lt;=10,"Leve",IF(L11&lt;=50,"Menor",IF(L11&lt;=100,"Moderado",IF(L11&lt;=500,"Mayor","Catastrófico")))))</f>
        <v>Mayor</v>
      </c>
      <c r="O11" s="462">
        <f>IF(N11="","",IF(N11="Leve",0.2,IF(N11="Menor",0.4,IF(N11="Moderado",0.6,IF(N11="Mayor",0.8,IF(N11="Catastrófico",1,))))))</f>
        <v>0.8</v>
      </c>
      <c r="P11" s="464"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Alto</v>
      </c>
      <c r="Q11" s="62">
        <v>1</v>
      </c>
      <c r="R11" s="63"/>
      <c r="S11" s="62" t="str">
        <f t="shared" ref="S11:S30" si="0">IF(OR(T11="Preventivo",T11="Detectivo"),"Probabilidad",IF(T11="Correctivo","Impacto",""))</f>
        <v>Probabilidad</v>
      </c>
      <c r="T11" s="64" t="s">
        <v>156</v>
      </c>
      <c r="U11" s="64" t="s">
        <v>157</v>
      </c>
      <c r="V11" s="65" t="str">
        <f t="shared" ref="V11:V30" si="1">IF(AND(T11="Preventivo",U11="Automático"),"50%",IF(AND(T11="Preventivo",U11="Manual"),"40%",IF(AND(T11="Detectivo",U11="Automático"),"40%",IF(AND(T11="Detectivo",U11="Manual"),"30%",IF(AND(T11="Correctivo",U11="Automático"),"35%",IF(AND(T11="Correctivo",U11="Manual"),"25%",""))))))</f>
        <v>40%</v>
      </c>
      <c r="W11" s="64" t="s">
        <v>158</v>
      </c>
      <c r="X11" s="64" t="s">
        <v>159</v>
      </c>
      <c r="Y11" s="64" t="s">
        <v>160</v>
      </c>
      <c r="Z11" s="66">
        <f>IFERROR(IF(S11="Probabilidad",(K11-(+K11*V11)),IF(S11="Impacto",K11,"")),"")</f>
        <v>0.36</v>
      </c>
      <c r="AA11" s="67" t="str">
        <f t="shared" ref="AA11:AA30" si="2">IFERROR(IF(Z11="","",IF(Z11&lt;=0.2,"Muy Baja",IF(Z11&lt;=0.4,"Baja",IF(Z11&lt;=0.6,"Media",IF(Z11&lt;=0.8,"Alta","Muy Alta"))))),"")</f>
        <v>Baja</v>
      </c>
      <c r="AB11" s="65">
        <f t="shared" ref="AB11:AB30" si="3">+Z11</f>
        <v>0.36</v>
      </c>
      <c r="AC11" s="67" t="str">
        <f t="shared" ref="AC11:AC30" si="4">IFERROR(IF(AD11="","",IF(AD11&lt;=0.2,"Leve",IF(AD11&lt;=0.4,"Menor",IF(AD11&lt;=0.6,"Moderado",IF(AD11&lt;=0.8,"Mayor","Catastrófico"))))),"")</f>
        <v>Mayor</v>
      </c>
      <c r="AD11" s="65">
        <f>IFERROR(IF(S11="Impacto",(O11-(+O11*V11)),IF(S11="Probabilidad",O11,"")),"")</f>
        <v>0.8</v>
      </c>
      <c r="AE11" s="68" t="str">
        <f t="shared" ref="AE11:AE30" si="5">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Alto</v>
      </c>
      <c r="AF11" s="64" t="s">
        <v>161</v>
      </c>
      <c r="AG11" s="69"/>
      <c r="AH11" s="69"/>
      <c r="AI11" s="62"/>
      <c r="AJ11" s="70"/>
      <c r="AK11" s="70"/>
      <c r="AL11" s="70"/>
      <c r="AM11" s="69"/>
      <c r="AN11" s="71" t="s">
        <v>236</v>
      </c>
      <c r="AO11" s="100"/>
      <c r="AP11" s="100"/>
      <c r="AQ11" s="100"/>
      <c r="AR11" s="100"/>
      <c r="AS11" s="100"/>
      <c r="AT11" s="100"/>
      <c r="AU11" s="100"/>
      <c r="AV11" s="100"/>
      <c r="AW11" s="100"/>
      <c r="AX11" s="100"/>
      <c r="AY11" s="100"/>
      <c r="AZ11" s="100"/>
      <c r="BA11" s="100"/>
      <c r="BB11" s="100"/>
      <c r="BC11" s="100"/>
      <c r="BD11" s="100"/>
      <c r="BE11" s="100"/>
      <c r="BF11" s="100"/>
      <c r="BG11" s="100"/>
      <c r="BH11" s="100"/>
    </row>
    <row r="12" spans="1:60" ht="60" customHeight="1" x14ac:dyDescent="0.2">
      <c r="A12" s="456"/>
      <c r="B12" s="456"/>
      <c r="C12" s="456"/>
      <c r="D12" s="456"/>
      <c r="E12" s="456"/>
      <c r="F12" s="456"/>
      <c r="G12" s="456"/>
      <c r="H12" s="456"/>
      <c r="I12" s="456"/>
      <c r="J12" s="456"/>
      <c r="K12" s="456"/>
      <c r="L12" s="456"/>
      <c r="M12" s="456"/>
      <c r="N12" s="456"/>
      <c r="O12" s="456"/>
      <c r="P12" s="456"/>
      <c r="Q12" s="62">
        <v>2</v>
      </c>
      <c r="R12" s="63"/>
      <c r="S12" s="62" t="str">
        <f t="shared" si="0"/>
        <v>Probabilidad</v>
      </c>
      <c r="T12" s="64" t="s">
        <v>163</v>
      </c>
      <c r="U12" s="64" t="s">
        <v>157</v>
      </c>
      <c r="V12" s="65" t="str">
        <f t="shared" si="1"/>
        <v>30%</v>
      </c>
      <c r="W12" s="64" t="s">
        <v>158</v>
      </c>
      <c r="X12" s="64" t="s">
        <v>159</v>
      </c>
      <c r="Y12" s="64" t="s">
        <v>160</v>
      </c>
      <c r="Z12" s="66">
        <f>IFERROR(IF(AND(S11="Probabilidad",S12="Probabilidad"),(AB11-(+AB11*V12)),IF(S12="Probabilidad",(K11-(+K11*V12)),IF(S12="Impacto",AB11,""))),"")</f>
        <v>0.252</v>
      </c>
      <c r="AA12" s="67" t="str">
        <f t="shared" si="2"/>
        <v>Baja</v>
      </c>
      <c r="AB12" s="65">
        <f t="shared" si="3"/>
        <v>0.252</v>
      </c>
      <c r="AC12" s="67" t="str">
        <f t="shared" si="4"/>
        <v>Mayor</v>
      </c>
      <c r="AD12" s="65">
        <f>IFERROR(IF(AND(S11="Impacto",S12="Impacto"),(AD11-(+AD11*V12)),IF(S12="Impacto",($O$11-(+$O$11*V12)),IF(S12="Probabilidad",AD11,""))),"")</f>
        <v>0.8</v>
      </c>
      <c r="AE12" s="68" t="str">
        <f t="shared" si="5"/>
        <v>Alto</v>
      </c>
      <c r="AF12" s="64" t="s">
        <v>161</v>
      </c>
      <c r="AG12" s="69"/>
      <c r="AH12" s="69"/>
      <c r="AI12" s="62"/>
      <c r="AJ12" s="70"/>
      <c r="AK12" s="70"/>
      <c r="AL12" s="70"/>
      <c r="AM12" s="69"/>
      <c r="AN12" s="71"/>
      <c r="AO12" s="1"/>
      <c r="AP12" s="1"/>
      <c r="AQ12" s="1"/>
      <c r="AR12" s="1"/>
      <c r="AS12" s="1"/>
      <c r="AT12" s="1"/>
      <c r="AU12" s="1"/>
      <c r="AV12" s="1"/>
      <c r="AW12" s="1"/>
      <c r="AX12" s="1"/>
      <c r="AY12" s="1"/>
      <c r="AZ12" s="1"/>
      <c r="BA12" s="1"/>
      <c r="BB12" s="1"/>
      <c r="BC12" s="1"/>
      <c r="BD12" s="1"/>
      <c r="BE12" s="1"/>
      <c r="BF12" s="1"/>
      <c r="BG12" s="1"/>
      <c r="BH12" s="1"/>
    </row>
    <row r="13" spans="1:60" ht="69" customHeight="1" x14ac:dyDescent="0.2">
      <c r="A13" s="465">
        <v>2</v>
      </c>
      <c r="B13" s="461"/>
      <c r="C13" s="461"/>
      <c r="D13" s="461"/>
      <c r="E13" s="461"/>
      <c r="F13" s="461"/>
      <c r="G13" s="461"/>
      <c r="H13" s="461"/>
      <c r="I13" s="465"/>
      <c r="J13" s="463" t="str">
        <f>IF(I13&lt;=0,"",IF(I13&lt;=2,"Muy Baja",IF(I13&lt;=24,"Baja",IF(I13&lt;=500,"Media",IF(I13&lt;=5000,"Alta","Muy Alta")))))</f>
        <v/>
      </c>
      <c r="K13" s="462" t="str">
        <f>IF(J13="","",IF(J13="Muy Baja",0.2,IF(J13="Baja",0.4,IF(J13="Media",0.6,IF(J13="Alta",0.8,IF(J13="Muy Alta",1,))))))</f>
        <v/>
      </c>
      <c r="L13" s="461"/>
      <c r="M13" s="462">
        <f>IF(NOT(ISERROR(MATCH(L13,'[1]Tabla Impacto'!$B$221:$B$223,0))),'[1]Tabla Impacto'!$F$223&amp;"Por favor no seleccionar los criterios de impacto(Afectación Económica o presupuestal y Pérdida Reputacional)",L13)</f>
        <v>0</v>
      </c>
      <c r="N13" s="463" t="str">
        <f>IF(L13&lt;=0,"",IF(L13&lt;=10,"Leve",IF(L13&lt;=50,"Menor",IF(L13&lt;=100,"Moderado",IF(L13&lt;=500,"Mayor","Catastrófico")))))</f>
        <v/>
      </c>
      <c r="O13" s="462" t="str">
        <f>IF(N13="","",IF(N13="Leve",0.2,IF(N13="Menor",0.4,IF(N13="Moderado",0.6,IF(N13="Mayor",0.8,IF(N13="Catastrófico",1,))))))</f>
        <v/>
      </c>
      <c r="P13" s="464" t="str">
        <f>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62">
        <v>1</v>
      </c>
      <c r="R13" s="63"/>
      <c r="S13" s="62" t="str">
        <f t="shared" si="0"/>
        <v/>
      </c>
      <c r="T13" s="64"/>
      <c r="U13" s="64"/>
      <c r="V13" s="65" t="str">
        <f t="shared" si="1"/>
        <v/>
      </c>
      <c r="W13" s="64"/>
      <c r="X13" s="64"/>
      <c r="Y13" s="64"/>
      <c r="Z13" s="66" t="str">
        <f>IFERROR(IF(S13="Probabilidad",(K13-(+K13*V13)),IF(S13="Impacto",K13,"")),"")</f>
        <v/>
      </c>
      <c r="AA13" s="67" t="str">
        <f t="shared" si="2"/>
        <v/>
      </c>
      <c r="AB13" s="65" t="str">
        <f t="shared" si="3"/>
        <v/>
      </c>
      <c r="AC13" s="67" t="str">
        <f t="shared" si="4"/>
        <v/>
      </c>
      <c r="AD13" s="65" t="str">
        <f>IFERROR(IF(S13="Impacto",(O13-(+O13*V13)),IF(S13="Probabilidad",O13,"")),"")</f>
        <v/>
      </c>
      <c r="AE13" s="68" t="str">
        <f t="shared" si="5"/>
        <v/>
      </c>
      <c r="AF13" s="64"/>
      <c r="AG13" s="69"/>
      <c r="AH13" s="69"/>
      <c r="AI13" s="62"/>
      <c r="AJ13" s="70"/>
      <c r="AK13" s="70"/>
      <c r="AL13" s="70"/>
      <c r="AM13" s="69"/>
      <c r="AN13" s="71"/>
      <c r="AO13" s="1"/>
      <c r="AP13" s="1"/>
      <c r="AQ13" s="1"/>
      <c r="AR13" s="1"/>
      <c r="AS13" s="1"/>
      <c r="AT13" s="1"/>
      <c r="AU13" s="1"/>
      <c r="AV13" s="1"/>
      <c r="AW13" s="1"/>
      <c r="AX13" s="1"/>
      <c r="AY13" s="1"/>
      <c r="AZ13" s="1"/>
      <c r="BA13" s="1"/>
      <c r="BB13" s="1"/>
      <c r="BC13" s="1"/>
      <c r="BD13" s="1"/>
      <c r="BE13" s="1"/>
      <c r="BF13" s="1"/>
      <c r="BG13" s="1"/>
      <c r="BH13" s="1"/>
    </row>
    <row r="14" spans="1:60" ht="69" customHeight="1" x14ac:dyDescent="0.2">
      <c r="A14" s="456"/>
      <c r="B14" s="456"/>
      <c r="C14" s="456"/>
      <c r="D14" s="456"/>
      <c r="E14" s="456"/>
      <c r="F14" s="456"/>
      <c r="G14" s="456"/>
      <c r="H14" s="456"/>
      <c r="I14" s="456"/>
      <c r="J14" s="456"/>
      <c r="K14" s="456"/>
      <c r="L14" s="456"/>
      <c r="M14" s="456"/>
      <c r="N14" s="456"/>
      <c r="O14" s="456"/>
      <c r="P14" s="456"/>
      <c r="Q14" s="62">
        <v>2</v>
      </c>
      <c r="R14" s="63"/>
      <c r="S14" s="62" t="str">
        <f t="shared" si="0"/>
        <v/>
      </c>
      <c r="T14" s="64"/>
      <c r="U14" s="64"/>
      <c r="V14" s="65" t="str">
        <f t="shared" si="1"/>
        <v/>
      </c>
      <c r="W14" s="64"/>
      <c r="X14" s="64"/>
      <c r="Y14" s="64"/>
      <c r="Z14" s="66" t="str">
        <f>IFERROR(IF(AND(S13="Probabilidad",S14="Probabilidad"),(AB13-(+AB13*V14)),IF(S14="Probabilidad",(K13-(+K13*V14)),IF(S14="Impacto",AB13,""))),"")</f>
        <v/>
      </c>
      <c r="AA14" s="67" t="str">
        <f t="shared" si="2"/>
        <v/>
      </c>
      <c r="AB14" s="65" t="str">
        <f t="shared" si="3"/>
        <v/>
      </c>
      <c r="AC14" s="67" t="str">
        <f t="shared" si="4"/>
        <v/>
      </c>
      <c r="AD14" s="65" t="str">
        <f>IFERROR(IF(AND(S13="Impacto",S14="Impacto"),(AD11-(+AD11*V14)),IF(S14="Impacto",($O$13-(+$O$13*V14)),IF(S14="Probabilidad",AD11,""))),"")</f>
        <v/>
      </c>
      <c r="AE14" s="68" t="str">
        <f t="shared" si="5"/>
        <v/>
      </c>
      <c r="AF14" s="64"/>
      <c r="AG14" s="69"/>
      <c r="AH14" s="69"/>
      <c r="AI14" s="62"/>
      <c r="AJ14" s="70"/>
      <c r="AK14" s="70"/>
      <c r="AL14" s="70"/>
      <c r="AM14" s="69"/>
      <c r="AN14" s="71"/>
      <c r="AO14" s="1"/>
      <c r="AP14" s="1"/>
      <c r="AQ14" s="1"/>
      <c r="AR14" s="1"/>
      <c r="AS14" s="1"/>
      <c r="AT14" s="1"/>
      <c r="AU14" s="1"/>
      <c r="AV14" s="1"/>
      <c r="AW14" s="1"/>
      <c r="AX14" s="1"/>
      <c r="AY14" s="1"/>
      <c r="AZ14" s="1"/>
      <c r="BA14" s="1"/>
      <c r="BB14" s="1"/>
      <c r="BC14" s="1"/>
      <c r="BD14" s="1"/>
      <c r="BE14" s="1"/>
      <c r="BF14" s="1"/>
      <c r="BG14" s="1"/>
      <c r="BH14" s="1"/>
    </row>
    <row r="15" spans="1:60" ht="69" customHeight="1" x14ac:dyDescent="0.2">
      <c r="A15" s="465">
        <v>3</v>
      </c>
      <c r="B15" s="461"/>
      <c r="C15" s="461"/>
      <c r="D15" s="461"/>
      <c r="E15" s="461"/>
      <c r="F15" s="461"/>
      <c r="G15" s="461"/>
      <c r="H15" s="461"/>
      <c r="I15" s="465"/>
      <c r="J15" s="463" t="str">
        <f>IF(I15&lt;=0,"",IF(I15&lt;=2,"Muy Baja",IF(I15&lt;=24,"Baja",IF(I15&lt;=500,"Media",IF(I15&lt;=5000,"Alta","Muy Alta")))))</f>
        <v/>
      </c>
      <c r="K15" s="462" t="str">
        <f>IF(J15="","",IF(J15="Muy Baja",0.2,IF(J15="Baja",0.4,IF(J15="Media",0.6,IF(J15="Alta",0.8,IF(J15="Muy Alta",1,))))))</f>
        <v/>
      </c>
      <c r="L15" s="461"/>
      <c r="M15" s="462">
        <f>IF(NOT(ISERROR(MATCH(L15,'[1]Tabla Impacto'!$B$221:$B$223,0))),'[1]Tabla Impacto'!$F$223&amp;"Por favor no seleccionar los criterios de impacto(Afectación Económica o presupuestal y Pérdida Reputacional)",L15)</f>
        <v>0</v>
      </c>
      <c r="N15" s="463" t="str">
        <f>IF(L15&lt;=0,"",IF(L15&lt;=10,"Leve",IF(L15&lt;=50,"Menor",IF(L15&lt;=100,"Moderado",IF(L15&lt;=500,"Mayor","Catastrófico")))))</f>
        <v/>
      </c>
      <c r="O15" s="462" t="str">
        <f>IF(N15="","",IF(N15="Leve",0.2,IF(N15="Menor",0.4,IF(N15="Moderado",0.6,IF(N15="Mayor",0.8,IF(N15="Catastrófico",1,))))))</f>
        <v/>
      </c>
      <c r="P15" s="464" t="str">
        <f>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62">
        <v>1</v>
      </c>
      <c r="R15" s="63"/>
      <c r="S15" s="62" t="str">
        <f t="shared" si="0"/>
        <v/>
      </c>
      <c r="T15" s="64"/>
      <c r="U15" s="64"/>
      <c r="V15" s="65" t="str">
        <f t="shared" si="1"/>
        <v/>
      </c>
      <c r="W15" s="64"/>
      <c r="X15" s="64"/>
      <c r="Y15" s="64"/>
      <c r="Z15" s="66" t="str">
        <f>IFERROR(IF(S15="Probabilidad",(K15-(+K15*V15)),IF(S15="Impacto",K15,"")),"")</f>
        <v/>
      </c>
      <c r="AA15" s="67" t="str">
        <f t="shared" si="2"/>
        <v/>
      </c>
      <c r="AB15" s="65" t="str">
        <f t="shared" si="3"/>
        <v/>
      </c>
      <c r="AC15" s="67" t="str">
        <f t="shared" si="4"/>
        <v/>
      </c>
      <c r="AD15" s="65" t="str">
        <f>IFERROR(IF(S15="Impacto",(O15-(+O15*V15)),IF(S15="Probabilidad",O15,"")),"")</f>
        <v/>
      </c>
      <c r="AE15" s="68" t="str">
        <f t="shared" si="5"/>
        <v/>
      </c>
      <c r="AF15" s="64"/>
      <c r="AG15" s="69"/>
      <c r="AH15" s="69"/>
      <c r="AI15" s="62"/>
      <c r="AJ15" s="70"/>
      <c r="AK15" s="70"/>
      <c r="AL15" s="70"/>
      <c r="AM15" s="69"/>
      <c r="AN15" s="71"/>
      <c r="AO15" s="1"/>
      <c r="AP15" s="1"/>
      <c r="AQ15" s="1"/>
      <c r="AR15" s="1"/>
      <c r="AS15" s="1"/>
      <c r="AT15" s="1"/>
      <c r="AU15" s="1"/>
      <c r="AV15" s="1"/>
      <c r="AW15" s="1"/>
      <c r="AX15" s="1"/>
      <c r="AY15" s="1"/>
      <c r="AZ15" s="1"/>
      <c r="BA15" s="1"/>
      <c r="BB15" s="1"/>
      <c r="BC15" s="1"/>
      <c r="BD15" s="1"/>
      <c r="BE15" s="1"/>
      <c r="BF15" s="1"/>
      <c r="BG15" s="1"/>
      <c r="BH15" s="1"/>
    </row>
    <row r="16" spans="1:60" ht="69" customHeight="1" x14ac:dyDescent="0.2">
      <c r="A16" s="456"/>
      <c r="B16" s="456"/>
      <c r="C16" s="456"/>
      <c r="D16" s="456"/>
      <c r="E16" s="456"/>
      <c r="F16" s="456"/>
      <c r="G16" s="456"/>
      <c r="H16" s="456"/>
      <c r="I16" s="456"/>
      <c r="J16" s="456"/>
      <c r="K16" s="456"/>
      <c r="L16" s="456"/>
      <c r="M16" s="456"/>
      <c r="N16" s="456"/>
      <c r="O16" s="456"/>
      <c r="P16" s="456"/>
      <c r="Q16" s="62">
        <v>2</v>
      </c>
      <c r="R16" s="63"/>
      <c r="S16" s="62" t="str">
        <f t="shared" si="0"/>
        <v/>
      </c>
      <c r="T16" s="64"/>
      <c r="U16" s="64"/>
      <c r="V16" s="65" t="str">
        <f t="shared" si="1"/>
        <v/>
      </c>
      <c r="W16" s="64"/>
      <c r="X16" s="64"/>
      <c r="Y16" s="64"/>
      <c r="Z16" s="66" t="str">
        <f>IFERROR(IF(AND(S15="Probabilidad",S16="Probabilidad"),(AB15-(+AB15*V16)),IF(S16="Probabilidad",(K15-(+K15*V16)),IF(S16="Impacto",AB15,""))),"")</f>
        <v/>
      </c>
      <c r="AA16" s="67" t="str">
        <f t="shared" si="2"/>
        <v/>
      </c>
      <c r="AB16" s="65" t="str">
        <f t="shared" si="3"/>
        <v/>
      </c>
      <c r="AC16" s="67" t="str">
        <f t="shared" si="4"/>
        <v/>
      </c>
      <c r="AD16" s="65" t="str">
        <f>IFERROR(IF(AND(S15="Impacto",S16="Impacto"),(AD13-(+AD13*V16)),IF(S16="Impacto",($O$15-(+$O$15*V16)),IF(S16="Probabilidad",AD13,""))),"")</f>
        <v/>
      </c>
      <c r="AE16" s="68" t="str">
        <f t="shared" si="5"/>
        <v/>
      </c>
      <c r="AF16" s="64"/>
      <c r="AG16" s="69"/>
      <c r="AH16" s="69"/>
      <c r="AI16" s="62"/>
      <c r="AJ16" s="70"/>
      <c r="AK16" s="70"/>
      <c r="AL16" s="70"/>
      <c r="AM16" s="69"/>
      <c r="AN16" s="71"/>
      <c r="AO16" s="1"/>
      <c r="AP16" s="1"/>
      <c r="AQ16" s="1"/>
      <c r="AR16" s="1"/>
      <c r="AS16" s="1"/>
      <c r="AT16" s="1"/>
      <c r="AU16" s="1"/>
      <c r="AV16" s="1"/>
      <c r="AW16" s="1"/>
      <c r="AX16" s="1"/>
      <c r="AY16" s="1"/>
      <c r="AZ16" s="1"/>
      <c r="BA16" s="1"/>
      <c r="BB16" s="1"/>
      <c r="BC16" s="1"/>
      <c r="BD16" s="1"/>
      <c r="BE16" s="1"/>
      <c r="BF16" s="1"/>
      <c r="BG16" s="1"/>
      <c r="BH16" s="1"/>
    </row>
    <row r="17" spans="1:60" ht="69" customHeight="1" x14ac:dyDescent="0.2">
      <c r="A17" s="465">
        <v>4</v>
      </c>
      <c r="B17" s="461"/>
      <c r="C17" s="461"/>
      <c r="D17" s="461"/>
      <c r="E17" s="461"/>
      <c r="F17" s="461"/>
      <c r="G17" s="461"/>
      <c r="H17" s="461"/>
      <c r="I17" s="465"/>
      <c r="J17" s="463" t="str">
        <f>IF(I17&lt;=0,"",IF(I17&lt;=2,"Muy Baja",IF(I17&lt;=24,"Baja",IF(I17&lt;=500,"Media",IF(I17&lt;=5000,"Alta","Muy Alta")))))</f>
        <v/>
      </c>
      <c r="K17" s="462" t="str">
        <f>IF(J17="","",IF(J17="Muy Baja",0.2,IF(J17="Baja",0.4,IF(J17="Media",0.6,IF(J17="Alta",0.8,IF(J17="Muy Alta",1,))))))</f>
        <v/>
      </c>
      <c r="L17" s="461"/>
      <c r="M17" s="462">
        <f>IF(NOT(ISERROR(MATCH(L17,'[1]Tabla Impacto'!$B$221:$B$223,0))),'[1]Tabla Impacto'!$F$223&amp;"Por favor no seleccionar los criterios de impacto(Afectación Económica o presupuestal y Pérdida Reputacional)",L17)</f>
        <v>0</v>
      </c>
      <c r="N17" s="463" t="str">
        <f>IF(L17&lt;=0,"",IF(L17&lt;=10,"Leve",IF(L17&lt;=50,"Menor",IF(L17&lt;=100,"Moderado",IF(L17&lt;=500,"Mayor","Catastrófico")))))</f>
        <v/>
      </c>
      <c r="O17" s="462" t="str">
        <f>IF(N17="","",IF(N17="Leve",0.2,IF(N17="Menor",0.4,IF(N17="Moderado",0.6,IF(N17="Mayor",0.8,IF(N17="Catastrófico",1,))))))</f>
        <v/>
      </c>
      <c r="P17" s="464" t="str">
        <f>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62">
        <v>1</v>
      </c>
      <c r="R17" s="63"/>
      <c r="S17" s="62" t="str">
        <f t="shared" si="0"/>
        <v/>
      </c>
      <c r="T17" s="64"/>
      <c r="U17" s="64"/>
      <c r="V17" s="65" t="str">
        <f t="shared" si="1"/>
        <v/>
      </c>
      <c r="W17" s="64"/>
      <c r="X17" s="64"/>
      <c r="Y17" s="64"/>
      <c r="Z17" s="66" t="str">
        <f>IFERROR(IF(S17="Probabilidad",(K17-(+K17*V17)),IF(S17="Impacto",K17,"")),"")</f>
        <v/>
      </c>
      <c r="AA17" s="67" t="str">
        <f t="shared" si="2"/>
        <v/>
      </c>
      <c r="AB17" s="65" t="str">
        <f t="shared" si="3"/>
        <v/>
      </c>
      <c r="AC17" s="67" t="str">
        <f t="shared" si="4"/>
        <v/>
      </c>
      <c r="AD17" s="65" t="str">
        <f>IFERROR(IF(S17="Impacto",(O17-(+O17*V17)),IF(S17="Probabilidad",O17,"")),"")</f>
        <v/>
      </c>
      <c r="AE17" s="68" t="str">
        <f t="shared" si="5"/>
        <v/>
      </c>
      <c r="AF17" s="64"/>
      <c r="AG17" s="69"/>
      <c r="AH17" s="69"/>
      <c r="AI17" s="62"/>
      <c r="AJ17" s="70"/>
      <c r="AK17" s="70"/>
      <c r="AL17" s="70"/>
      <c r="AM17" s="69"/>
      <c r="AN17" s="71"/>
      <c r="AO17" s="1"/>
      <c r="AP17" s="1"/>
      <c r="AQ17" s="1"/>
      <c r="AR17" s="1"/>
      <c r="AS17" s="1"/>
      <c r="AT17" s="1"/>
      <c r="AU17" s="1"/>
      <c r="AV17" s="1"/>
      <c r="AW17" s="1"/>
      <c r="AX17" s="1"/>
      <c r="AY17" s="1"/>
      <c r="AZ17" s="1"/>
      <c r="BA17" s="1"/>
      <c r="BB17" s="1"/>
      <c r="BC17" s="1"/>
      <c r="BD17" s="1"/>
      <c r="BE17" s="1"/>
      <c r="BF17" s="1"/>
      <c r="BG17" s="1"/>
      <c r="BH17" s="1"/>
    </row>
    <row r="18" spans="1:60" ht="69" customHeight="1" x14ac:dyDescent="0.2">
      <c r="A18" s="456"/>
      <c r="B18" s="456"/>
      <c r="C18" s="456"/>
      <c r="D18" s="456"/>
      <c r="E18" s="456"/>
      <c r="F18" s="456"/>
      <c r="G18" s="456"/>
      <c r="H18" s="456"/>
      <c r="I18" s="456"/>
      <c r="J18" s="456"/>
      <c r="K18" s="456"/>
      <c r="L18" s="456"/>
      <c r="M18" s="456"/>
      <c r="N18" s="456"/>
      <c r="O18" s="456"/>
      <c r="P18" s="456"/>
      <c r="Q18" s="62">
        <v>2</v>
      </c>
      <c r="R18" s="63"/>
      <c r="S18" s="62" t="str">
        <f t="shared" si="0"/>
        <v/>
      </c>
      <c r="T18" s="64"/>
      <c r="U18" s="64"/>
      <c r="V18" s="65" t="str">
        <f t="shared" si="1"/>
        <v/>
      </c>
      <c r="W18" s="64"/>
      <c r="X18" s="64"/>
      <c r="Y18" s="64"/>
      <c r="Z18" s="66" t="str">
        <f>IFERROR(IF(AND(S17="Probabilidad",S18="Probabilidad"),(AB17-(+AB17*V18)),IF(S18="Probabilidad",(K17-(+K17*V18)),IF(S18="Impacto",AB17,""))),"")</f>
        <v/>
      </c>
      <c r="AA18" s="67" t="str">
        <f t="shared" si="2"/>
        <v/>
      </c>
      <c r="AB18" s="65" t="str">
        <f t="shared" si="3"/>
        <v/>
      </c>
      <c r="AC18" s="67" t="str">
        <f t="shared" si="4"/>
        <v/>
      </c>
      <c r="AD18" s="65" t="str">
        <f>IFERROR(IF(AND(S17="Impacto",S18="Impacto"),(AD15-(+AD15*V18)),IF(S18="Impacto",($O$17-(+$O$17*V18)),IF(S18="Probabilidad",AD15,""))),"")</f>
        <v/>
      </c>
      <c r="AE18" s="68" t="str">
        <f t="shared" si="5"/>
        <v/>
      </c>
      <c r="AF18" s="64"/>
      <c r="AG18" s="69"/>
      <c r="AH18" s="69"/>
      <c r="AI18" s="62"/>
      <c r="AJ18" s="70"/>
      <c r="AK18" s="70"/>
      <c r="AL18" s="70"/>
      <c r="AM18" s="69"/>
      <c r="AN18" s="71"/>
      <c r="AO18" s="1"/>
      <c r="AP18" s="1"/>
      <c r="AQ18" s="1"/>
      <c r="AR18" s="1"/>
      <c r="AS18" s="1"/>
      <c r="AT18" s="1"/>
      <c r="AU18" s="1"/>
      <c r="AV18" s="1"/>
      <c r="AW18" s="1"/>
      <c r="AX18" s="1"/>
      <c r="AY18" s="1"/>
      <c r="AZ18" s="1"/>
      <c r="BA18" s="1"/>
      <c r="BB18" s="1"/>
      <c r="BC18" s="1"/>
      <c r="BD18" s="1"/>
      <c r="BE18" s="1"/>
      <c r="BF18" s="1"/>
      <c r="BG18" s="1"/>
      <c r="BH18" s="1"/>
    </row>
    <row r="19" spans="1:60" ht="69" customHeight="1" x14ac:dyDescent="0.2">
      <c r="A19" s="465">
        <v>5</v>
      </c>
      <c r="B19" s="461"/>
      <c r="C19" s="461"/>
      <c r="D19" s="461"/>
      <c r="E19" s="461"/>
      <c r="F19" s="461"/>
      <c r="G19" s="461"/>
      <c r="H19" s="461"/>
      <c r="I19" s="465"/>
      <c r="J19" s="463" t="str">
        <f>IF(I19&lt;=0,"",IF(I19&lt;=2,"Muy Baja",IF(I19&lt;=24,"Baja",IF(I19&lt;=500,"Media",IF(I19&lt;=5000,"Alta","Muy Alta")))))</f>
        <v/>
      </c>
      <c r="K19" s="462" t="str">
        <f>IF(J19="","",IF(J19="Muy Baja",0.2,IF(J19="Baja",0.4,IF(J19="Media",0.6,IF(J19="Alta",0.8,IF(J19="Muy Alta",1,))))))</f>
        <v/>
      </c>
      <c r="L19" s="461"/>
      <c r="M19" s="462">
        <f>IF(NOT(ISERROR(MATCH(L19,'[1]Tabla Impacto'!$B$221:$B$223,0))),'[1]Tabla Impacto'!$F$223&amp;"Por favor no seleccionar los criterios de impacto(Afectación Económica o presupuestal y Pérdida Reputacional)",L19)</f>
        <v>0</v>
      </c>
      <c r="N19" s="463" t="str">
        <f>IF(L19&lt;=0,"",IF(L19&lt;=10,"Leve",IF(L19&lt;=50,"Menor",IF(L19&lt;=100,"Moderado",IF(L19&lt;=500,"Mayor","Catastrófico")))))</f>
        <v/>
      </c>
      <c r="O19" s="462" t="str">
        <f>IF(N19="","",IF(N19="Leve",0.2,IF(N19="Menor",0.4,IF(N19="Moderado",0.6,IF(N19="Mayor",0.8,IF(N19="Catastrófico",1,))))))</f>
        <v/>
      </c>
      <c r="P19" s="464" t="str">
        <f>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62">
        <v>1</v>
      </c>
      <c r="R19" s="63"/>
      <c r="S19" s="62" t="str">
        <f t="shared" si="0"/>
        <v/>
      </c>
      <c r="T19" s="64"/>
      <c r="U19" s="64"/>
      <c r="V19" s="65" t="str">
        <f t="shared" si="1"/>
        <v/>
      </c>
      <c r="W19" s="64"/>
      <c r="X19" s="64"/>
      <c r="Y19" s="64"/>
      <c r="Z19" s="66" t="str">
        <f>IFERROR(IF(S19="Probabilidad",(K19-(+K19*V19)),IF(S19="Impacto",K19,"")),"")</f>
        <v/>
      </c>
      <c r="AA19" s="67" t="str">
        <f t="shared" si="2"/>
        <v/>
      </c>
      <c r="AB19" s="65" t="str">
        <f t="shared" si="3"/>
        <v/>
      </c>
      <c r="AC19" s="67" t="str">
        <f t="shared" si="4"/>
        <v/>
      </c>
      <c r="AD19" s="65" t="str">
        <f>IFERROR(IF(S19="Impacto",(O19-(+O19*V19)),IF(S19="Probabilidad",O19,"")),"")</f>
        <v/>
      </c>
      <c r="AE19" s="68" t="str">
        <f t="shared" si="5"/>
        <v/>
      </c>
      <c r="AF19" s="64"/>
      <c r="AG19" s="69"/>
      <c r="AH19" s="69"/>
      <c r="AI19" s="62"/>
      <c r="AJ19" s="70"/>
      <c r="AK19" s="70"/>
      <c r="AL19" s="70"/>
      <c r="AM19" s="69"/>
      <c r="AN19" s="71"/>
      <c r="AO19" s="1"/>
      <c r="AP19" s="1"/>
      <c r="AQ19" s="1"/>
      <c r="AR19" s="1"/>
      <c r="AS19" s="1"/>
      <c r="AT19" s="1"/>
      <c r="AU19" s="1"/>
      <c r="AV19" s="1"/>
      <c r="AW19" s="1"/>
      <c r="AX19" s="1"/>
      <c r="AY19" s="1"/>
      <c r="AZ19" s="1"/>
      <c r="BA19" s="1"/>
      <c r="BB19" s="1"/>
      <c r="BC19" s="1"/>
      <c r="BD19" s="1"/>
      <c r="BE19" s="1"/>
      <c r="BF19" s="1"/>
      <c r="BG19" s="1"/>
      <c r="BH19" s="1"/>
    </row>
    <row r="20" spans="1:60" ht="69" customHeight="1" x14ac:dyDescent="0.2">
      <c r="A20" s="456"/>
      <c r="B20" s="456"/>
      <c r="C20" s="456"/>
      <c r="D20" s="456"/>
      <c r="E20" s="456"/>
      <c r="F20" s="456"/>
      <c r="G20" s="456"/>
      <c r="H20" s="456"/>
      <c r="I20" s="456"/>
      <c r="J20" s="456"/>
      <c r="K20" s="456"/>
      <c r="L20" s="456"/>
      <c r="M20" s="456"/>
      <c r="N20" s="456"/>
      <c r="O20" s="456"/>
      <c r="P20" s="456"/>
      <c r="Q20" s="62">
        <v>2</v>
      </c>
      <c r="R20" s="63"/>
      <c r="S20" s="62" t="str">
        <f t="shared" si="0"/>
        <v/>
      </c>
      <c r="T20" s="64"/>
      <c r="U20" s="64"/>
      <c r="V20" s="65" t="str">
        <f t="shared" si="1"/>
        <v/>
      </c>
      <c r="W20" s="64"/>
      <c r="X20" s="64"/>
      <c r="Y20" s="64"/>
      <c r="Z20" s="66" t="str">
        <f>IFERROR(IF(AND(S19="Probabilidad",S20="Probabilidad"),(AB19-(+AB19*V20)),IF(S20="Probabilidad",(K19-(+K19*V20)),IF(S20="Impacto",AB19,""))),"")</f>
        <v/>
      </c>
      <c r="AA20" s="67" t="str">
        <f t="shared" si="2"/>
        <v/>
      </c>
      <c r="AB20" s="65" t="str">
        <f t="shared" si="3"/>
        <v/>
      </c>
      <c r="AC20" s="67" t="str">
        <f t="shared" si="4"/>
        <v/>
      </c>
      <c r="AD20" s="65" t="str">
        <f>IFERROR(IF(AND(S19="Impacto",S20="Impacto"),(AD17-(+AD17*V20)),IF(S20="Impacto",($O$19-(+$O$19*V20)),IF(S20="Probabilidad",AD17,""))),"")</f>
        <v/>
      </c>
      <c r="AE20" s="68" t="str">
        <f t="shared" si="5"/>
        <v/>
      </c>
      <c r="AF20" s="64"/>
      <c r="AG20" s="69"/>
      <c r="AH20" s="69"/>
      <c r="AI20" s="62"/>
      <c r="AJ20" s="70"/>
      <c r="AK20" s="70"/>
      <c r="AL20" s="70"/>
      <c r="AM20" s="69"/>
      <c r="AN20" s="71"/>
      <c r="AO20" s="1"/>
      <c r="AP20" s="1"/>
      <c r="AQ20" s="1"/>
      <c r="AR20" s="1"/>
      <c r="AS20" s="1"/>
      <c r="AT20" s="1"/>
      <c r="AU20" s="1"/>
      <c r="AV20" s="1"/>
      <c r="AW20" s="1"/>
      <c r="AX20" s="1"/>
      <c r="AY20" s="1"/>
      <c r="AZ20" s="1"/>
      <c r="BA20" s="1"/>
      <c r="BB20" s="1"/>
      <c r="BC20" s="1"/>
      <c r="BD20" s="1"/>
      <c r="BE20" s="1"/>
      <c r="BF20" s="1"/>
      <c r="BG20" s="1"/>
      <c r="BH20" s="1"/>
    </row>
    <row r="21" spans="1:60" ht="69" customHeight="1" x14ac:dyDescent="0.2">
      <c r="A21" s="465">
        <v>6</v>
      </c>
      <c r="B21" s="461"/>
      <c r="C21" s="461"/>
      <c r="D21" s="461"/>
      <c r="E21" s="69"/>
      <c r="F21" s="69"/>
      <c r="G21" s="461"/>
      <c r="H21" s="461"/>
      <c r="I21" s="465"/>
      <c r="J21" s="463" t="str">
        <f>IF(I21&lt;=0,"",IF(I21&lt;=2,"Muy Baja",IF(I21&lt;=24,"Baja",IF(I21&lt;=500,"Media",IF(I21&lt;=5000,"Alta","Muy Alta")))))</f>
        <v/>
      </c>
      <c r="K21" s="462" t="str">
        <f>IF(J21="","",IF(J21="Muy Baja",0.2,IF(J21="Baja",0.4,IF(J21="Media",0.6,IF(J21="Alta",0.8,IF(J21="Muy Alta",1,))))))</f>
        <v/>
      </c>
      <c r="L21" s="461"/>
      <c r="M21" s="462">
        <f>IF(NOT(ISERROR(MATCH(L21,'[1]Tabla Impacto'!$B$221:$B$223,0))),'[1]Tabla Impacto'!$F$223&amp;"Por favor no seleccionar los criterios de impacto(Afectación Económica o presupuestal y Pérdida Reputacional)",L21)</f>
        <v>0</v>
      </c>
      <c r="N21" s="463" t="str">
        <f>IF(L21&lt;=0,"",IF(L21&lt;=10,"Leve",IF(L21&lt;=50,"Menor",IF(L21&lt;=100,"Moderado",IF(L21&lt;=500,"Mayor","Catastrófico")))))</f>
        <v/>
      </c>
      <c r="O21" s="462" t="str">
        <f>IF(N21="","",IF(N21="Leve",0.2,IF(N21="Menor",0.4,IF(N21="Moderado",0.6,IF(N21="Mayor",0.8,IF(N21="Catastrófico",1,))))))</f>
        <v/>
      </c>
      <c r="P21" s="464" t="str">
        <f>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62">
        <v>1</v>
      </c>
      <c r="R21" s="63"/>
      <c r="S21" s="62" t="str">
        <f t="shared" si="0"/>
        <v/>
      </c>
      <c r="T21" s="64"/>
      <c r="U21" s="64"/>
      <c r="V21" s="65" t="str">
        <f t="shared" si="1"/>
        <v/>
      </c>
      <c r="W21" s="64"/>
      <c r="X21" s="64"/>
      <c r="Y21" s="64"/>
      <c r="Z21" s="66" t="str">
        <f>IFERROR(IF(S21="Probabilidad",(K21-(+K21*V21)),IF(S21="Impacto",K21,"")),"")</f>
        <v/>
      </c>
      <c r="AA21" s="67" t="str">
        <f t="shared" si="2"/>
        <v/>
      </c>
      <c r="AB21" s="65" t="str">
        <f t="shared" si="3"/>
        <v/>
      </c>
      <c r="AC21" s="67" t="str">
        <f t="shared" si="4"/>
        <v/>
      </c>
      <c r="AD21" s="65" t="str">
        <f>IFERROR(IF(S21="Impacto",(O21-(+O21*V21)),IF(S21="Probabilidad",O21,"")),"")</f>
        <v/>
      </c>
      <c r="AE21" s="68" t="str">
        <f t="shared" si="5"/>
        <v/>
      </c>
      <c r="AF21" s="64"/>
      <c r="AG21" s="69"/>
      <c r="AH21" s="69"/>
      <c r="AI21" s="62"/>
      <c r="AJ21" s="70"/>
      <c r="AK21" s="70"/>
      <c r="AL21" s="70"/>
      <c r="AM21" s="69"/>
      <c r="AN21" s="71"/>
      <c r="AO21" s="1"/>
      <c r="AP21" s="1"/>
      <c r="AQ21" s="1"/>
      <c r="AR21" s="1"/>
      <c r="AS21" s="1"/>
      <c r="AT21" s="1"/>
      <c r="AU21" s="1"/>
      <c r="AV21" s="1"/>
      <c r="AW21" s="1"/>
      <c r="AX21" s="1"/>
      <c r="AY21" s="1"/>
      <c r="AZ21" s="1"/>
      <c r="BA21" s="1"/>
      <c r="BB21" s="1"/>
      <c r="BC21" s="1"/>
      <c r="BD21" s="1"/>
      <c r="BE21" s="1"/>
      <c r="BF21" s="1"/>
      <c r="BG21" s="1"/>
      <c r="BH21" s="1"/>
    </row>
    <row r="22" spans="1:60" ht="69" customHeight="1" x14ac:dyDescent="0.2">
      <c r="A22" s="456"/>
      <c r="B22" s="456"/>
      <c r="C22" s="456"/>
      <c r="D22" s="456"/>
      <c r="E22" s="69"/>
      <c r="F22" s="69"/>
      <c r="G22" s="456"/>
      <c r="H22" s="456"/>
      <c r="I22" s="456"/>
      <c r="J22" s="456"/>
      <c r="K22" s="456"/>
      <c r="L22" s="456"/>
      <c r="M22" s="456"/>
      <c r="N22" s="456"/>
      <c r="O22" s="456"/>
      <c r="P22" s="456"/>
      <c r="Q22" s="62">
        <v>2</v>
      </c>
      <c r="R22" s="63"/>
      <c r="S22" s="62" t="str">
        <f t="shared" si="0"/>
        <v/>
      </c>
      <c r="T22" s="64"/>
      <c r="U22" s="64"/>
      <c r="V22" s="65" t="str">
        <f t="shared" si="1"/>
        <v/>
      </c>
      <c r="W22" s="64"/>
      <c r="X22" s="64"/>
      <c r="Y22" s="64"/>
      <c r="Z22" s="66" t="str">
        <f>IFERROR(IF(AND(S21="Probabilidad",S22="Probabilidad"),(AB21-(+AB21*V22)),IF(S22="Probabilidad",(K21-(+K21*V22)),IF(S22="Impacto",AB21,""))),"")</f>
        <v/>
      </c>
      <c r="AA22" s="67" t="str">
        <f t="shared" si="2"/>
        <v/>
      </c>
      <c r="AB22" s="65" t="str">
        <f t="shared" si="3"/>
        <v/>
      </c>
      <c r="AC22" s="67" t="str">
        <f t="shared" si="4"/>
        <v/>
      </c>
      <c r="AD22" s="65" t="str">
        <f>IFERROR(IF(AND(S21="Impacto",S22="Impacto"),(AD19-(+AD19*V22)),IF(S22="Impacto",($O$21-(+$O$21*V22)),IF(S22="Probabilidad",AD19,""))),"")</f>
        <v/>
      </c>
      <c r="AE22" s="68" t="str">
        <f t="shared" si="5"/>
        <v/>
      </c>
      <c r="AF22" s="64"/>
      <c r="AG22" s="69"/>
      <c r="AH22" s="69"/>
      <c r="AI22" s="62"/>
      <c r="AJ22" s="70"/>
      <c r="AK22" s="70"/>
      <c r="AL22" s="70"/>
      <c r="AM22" s="69"/>
      <c r="AN22" s="71"/>
      <c r="AO22" s="1"/>
      <c r="AP22" s="1"/>
      <c r="AQ22" s="1"/>
      <c r="AR22" s="1"/>
      <c r="AS22" s="1"/>
      <c r="AT22" s="1"/>
      <c r="AU22" s="1"/>
      <c r="AV22" s="1"/>
      <c r="AW22" s="1"/>
      <c r="AX22" s="1"/>
      <c r="AY22" s="1"/>
      <c r="AZ22" s="1"/>
      <c r="BA22" s="1"/>
      <c r="BB22" s="1"/>
      <c r="BC22" s="1"/>
      <c r="BD22" s="1"/>
      <c r="BE22" s="1"/>
      <c r="BF22" s="1"/>
      <c r="BG22" s="1"/>
      <c r="BH22" s="1"/>
    </row>
    <row r="23" spans="1:60" ht="69" customHeight="1" x14ac:dyDescent="0.2">
      <c r="A23" s="465">
        <v>7</v>
      </c>
      <c r="B23" s="461"/>
      <c r="C23" s="461"/>
      <c r="D23" s="461"/>
      <c r="E23" s="69"/>
      <c r="F23" s="69"/>
      <c r="G23" s="461"/>
      <c r="H23" s="461"/>
      <c r="I23" s="465"/>
      <c r="J23" s="463" t="str">
        <f>IF(I23&lt;=0,"",IF(I23&lt;=2,"Muy Baja",IF(I23&lt;=24,"Baja",IF(I23&lt;=500,"Media",IF(I23&lt;=5000,"Alta","Muy Alta")))))</f>
        <v/>
      </c>
      <c r="K23" s="462" t="str">
        <f>IF(J23="","",IF(J23="Muy Baja",0.2,IF(J23="Baja",0.4,IF(J23="Media",0.6,IF(J23="Alta",0.8,IF(J23="Muy Alta",1,))))))</f>
        <v/>
      </c>
      <c r="L23" s="461"/>
      <c r="M23" s="462">
        <f>IF(NOT(ISERROR(MATCH(L23,'[1]Tabla Impacto'!$B$221:$B$223,0))),'[1]Tabla Impacto'!$F$223&amp;"Por favor no seleccionar los criterios de impacto(Afectación Económica o presupuestal y Pérdida Reputacional)",L23)</f>
        <v>0</v>
      </c>
      <c r="N23" s="463" t="str">
        <f>IF(L23&lt;=0,"",IF(L23&lt;=10,"Leve",IF(L23&lt;=50,"Menor",IF(L23&lt;=100,"Moderado",IF(L23&lt;=500,"Mayor","Catastrófico")))))</f>
        <v/>
      </c>
      <c r="O23" s="462" t="str">
        <f>IF(N23="","",IF(N23="Leve",0.2,IF(N23="Menor",0.4,IF(N23="Moderado",0.6,IF(N23="Mayor",0.8,IF(N23="Catastrófico",1,))))))</f>
        <v/>
      </c>
      <c r="P23" s="464" t="str">
        <f>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62">
        <v>1</v>
      </c>
      <c r="R23" s="63"/>
      <c r="S23" s="62" t="str">
        <f t="shared" si="0"/>
        <v/>
      </c>
      <c r="T23" s="64"/>
      <c r="U23" s="64"/>
      <c r="V23" s="65" t="str">
        <f t="shared" si="1"/>
        <v/>
      </c>
      <c r="W23" s="64"/>
      <c r="X23" s="64"/>
      <c r="Y23" s="64"/>
      <c r="Z23" s="66" t="str">
        <f>IFERROR(IF(S23="Probabilidad",(K23-(+K23*V23)),IF(S23="Impacto",K23,"")),"")</f>
        <v/>
      </c>
      <c r="AA23" s="67" t="str">
        <f t="shared" si="2"/>
        <v/>
      </c>
      <c r="AB23" s="65" t="str">
        <f t="shared" si="3"/>
        <v/>
      </c>
      <c r="AC23" s="67" t="str">
        <f t="shared" si="4"/>
        <v/>
      </c>
      <c r="AD23" s="65" t="str">
        <f>IFERROR(IF(S23="Impacto",(O23-(+O23*V23)),IF(S23="Probabilidad",O23,"")),"")</f>
        <v/>
      </c>
      <c r="AE23" s="68" t="str">
        <f t="shared" si="5"/>
        <v/>
      </c>
      <c r="AF23" s="64"/>
      <c r="AG23" s="69"/>
      <c r="AH23" s="69"/>
      <c r="AI23" s="62"/>
      <c r="AJ23" s="70"/>
      <c r="AK23" s="70"/>
      <c r="AL23" s="70"/>
      <c r="AM23" s="69"/>
      <c r="AN23" s="71"/>
      <c r="AO23" s="1"/>
      <c r="AP23" s="1"/>
      <c r="AQ23" s="1"/>
      <c r="AR23" s="1"/>
      <c r="AS23" s="1"/>
      <c r="AT23" s="1"/>
      <c r="AU23" s="1"/>
      <c r="AV23" s="1"/>
      <c r="AW23" s="1"/>
      <c r="AX23" s="1"/>
      <c r="AY23" s="1"/>
      <c r="AZ23" s="1"/>
      <c r="BA23" s="1"/>
      <c r="BB23" s="1"/>
      <c r="BC23" s="1"/>
      <c r="BD23" s="1"/>
      <c r="BE23" s="1"/>
      <c r="BF23" s="1"/>
      <c r="BG23" s="1"/>
      <c r="BH23" s="1"/>
    </row>
    <row r="24" spans="1:60" ht="69" customHeight="1" x14ac:dyDescent="0.2">
      <c r="A24" s="456"/>
      <c r="B24" s="456"/>
      <c r="C24" s="456"/>
      <c r="D24" s="456"/>
      <c r="E24" s="69"/>
      <c r="F24" s="69"/>
      <c r="G24" s="456"/>
      <c r="H24" s="456"/>
      <c r="I24" s="456"/>
      <c r="J24" s="456"/>
      <c r="K24" s="456"/>
      <c r="L24" s="456"/>
      <c r="M24" s="456"/>
      <c r="N24" s="456"/>
      <c r="O24" s="456"/>
      <c r="P24" s="456"/>
      <c r="Q24" s="62">
        <v>2</v>
      </c>
      <c r="R24" s="63"/>
      <c r="S24" s="62" t="str">
        <f t="shared" si="0"/>
        <v/>
      </c>
      <c r="T24" s="64"/>
      <c r="U24" s="64"/>
      <c r="V24" s="65" t="str">
        <f t="shared" si="1"/>
        <v/>
      </c>
      <c r="W24" s="64"/>
      <c r="X24" s="64"/>
      <c r="Y24" s="64"/>
      <c r="Z24" s="66" t="str">
        <f>IFERROR(IF(AND(S23="Probabilidad",S24="Probabilidad"),(AB23-(+AB23*V24)),IF(S24="Probabilidad",(K23-(+K23*V24)),IF(S24="Impacto",AB23,""))),"")</f>
        <v/>
      </c>
      <c r="AA24" s="67" t="str">
        <f t="shared" si="2"/>
        <v/>
      </c>
      <c r="AB24" s="65" t="str">
        <f t="shared" si="3"/>
        <v/>
      </c>
      <c r="AC24" s="67" t="str">
        <f t="shared" si="4"/>
        <v/>
      </c>
      <c r="AD24" s="65" t="str">
        <f>IFERROR(IF(AND(S23="Impacto",S24="Impacto"),(AD21-(+AD21*V24)),IF(S24="Impacto",($O$23-(+$O$23*V24)),IF(S24="Probabilidad",AD21,""))),"")</f>
        <v/>
      </c>
      <c r="AE24" s="68" t="str">
        <f t="shared" si="5"/>
        <v/>
      </c>
      <c r="AF24" s="64"/>
      <c r="AG24" s="69"/>
      <c r="AH24" s="69"/>
      <c r="AI24" s="62"/>
      <c r="AJ24" s="70"/>
      <c r="AK24" s="70"/>
      <c r="AL24" s="70"/>
      <c r="AM24" s="69"/>
      <c r="AN24" s="71"/>
      <c r="AO24" s="1"/>
      <c r="AP24" s="1"/>
      <c r="AQ24" s="1"/>
      <c r="AR24" s="1"/>
      <c r="AS24" s="1"/>
      <c r="AT24" s="1"/>
      <c r="AU24" s="1"/>
      <c r="AV24" s="1"/>
      <c r="AW24" s="1"/>
      <c r="AX24" s="1"/>
      <c r="AY24" s="1"/>
      <c r="AZ24" s="1"/>
      <c r="BA24" s="1"/>
      <c r="BB24" s="1"/>
      <c r="BC24" s="1"/>
      <c r="BD24" s="1"/>
      <c r="BE24" s="1"/>
      <c r="BF24" s="1"/>
      <c r="BG24" s="1"/>
      <c r="BH24" s="1"/>
    </row>
    <row r="25" spans="1:60" ht="69" customHeight="1" x14ac:dyDescent="0.2">
      <c r="A25" s="465">
        <v>8</v>
      </c>
      <c r="B25" s="461"/>
      <c r="C25" s="461"/>
      <c r="D25" s="461"/>
      <c r="E25" s="69"/>
      <c r="F25" s="69"/>
      <c r="G25" s="461"/>
      <c r="H25" s="461"/>
      <c r="I25" s="465"/>
      <c r="J25" s="463" t="str">
        <f>IF(I25&lt;=0,"",IF(I25&lt;=2,"Muy Baja",IF(I25&lt;=24,"Baja",IF(I25&lt;=500,"Media",IF(I25&lt;=5000,"Alta","Muy Alta")))))</f>
        <v/>
      </c>
      <c r="K25" s="462" t="str">
        <f>IF(J25="","",IF(J25="Muy Baja",0.2,IF(J25="Baja",0.4,IF(J25="Media",0.6,IF(J25="Alta",0.8,IF(J25="Muy Alta",1,))))))</f>
        <v/>
      </c>
      <c r="L25" s="461"/>
      <c r="M25" s="462">
        <f>IF(NOT(ISERROR(MATCH(L25,'[1]Tabla Impacto'!$B$221:$B$223,0))),'[1]Tabla Impacto'!$F$223&amp;"Por favor no seleccionar los criterios de impacto(Afectación Económica o presupuestal y Pérdida Reputacional)",L25)</f>
        <v>0</v>
      </c>
      <c r="N25" s="463" t="str">
        <f>IF(L25&lt;=0,"",IF(L25&lt;=10,"Leve",IF(L25&lt;=50,"Menor",IF(L25&lt;=100,"Moderado",IF(L25&lt;=500,"Mayor","Catastrófico")))))</f>
        <v/>
      </c>
      <c r="O25" s="462" t="str">
        <f>IF(N25="","",IF(N25="Leve",0.2,IF(N25="Menor",0.4,IF(N25="Moderado",0.6,IF(N25="Mayor",0.8,IF(N25="Catastrófico",1,))))))</f>
        <v/>
      </c>
      <c r="P25" s="464" t="str">
        <f>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62">
        <v>1</v>
      </c>
      <c r="R25" s="63"/>
      <c r="S25" s="62" t="str">
        <f t="shared" si="0"/>
        <v/>
      </c>
      <c r="T25" s="64"/>
      <c r="U25" s="64"/>
      <c r="V25" s="65" t="str">
        <f t="shared" si="1"/>
        <v/>
      </c>
      <c r="W25" s="64"/>
      <c r="X25" s="64"/>
      <c r="Y25" s="64"/>
      <c r="Z25" s="66" t="str">
        <f>IFERROR(IF(S25="Probabilidad",(K25-(+K25*V25)),IF(S25="Impacto",K25,"")),"")</f>
        <v/>
      </c>
      <c r="AA25" s="67" t="str">
        <f t="shared" si="2"/>
        <v/>
      </c>
      <c r="AB25" s="65" t="str">
        <f t="shared" si="3"/>
        <v/>
      </c>
      <c r="AC25" s="67" t="str">
        <f t="shared" si="4"/>
        <v/>
      </c>
      <c r="AD25" s="65" t="str">
        <f>IFERROR(IF(S25="Impacto",(O25-(+O25*V25)),IF(S25="Probabilidad",O25,"")),"")</f>
        <v/>
      </c>
      <c r="AE25" s="68" t="str">
        <f t="shared" si="5"/>
        <v/>
      </c>
      <c r="AF25" s="64"/>
      <c r="AG25" s="69"/>
      <c r="AH25" s="69"/>
      <c r="AI25" s="62"/>
      <c r="AJ25" s="70"/>
      <c r="AK25" s="70"/>
      <c r="AL25" s="70"/>
      <c r="AM25" s="69"/>
      <c r="AN25" s="71"/>
      <c r="AO25" s="1"/>
      <c r="AP25" s="1"/>
      <c r="AQ25" s="1"/>
      <c r="AR25" s="1"/>
      <c r="AS25" s="1"/>
      <c r="AT25" s="1"/>
      <c r="AU25" s="1"/>
      <c r="AV25" s="1"/>
      <c r="AW25" s="1"/>
      <c r="AX25" s="1"/>
      <c r="AY25" s="1"/>
      <c r="AZ25" s="1"/>
      <c r="BA25" s="1"/>
      <c r="BB25" s="1"/>
      <c r="BC25" s="1"/>
      <c r="BD25" s="1"/>
      <c r="BE25" s="1"/>
      <c r="BF25" s="1"/>
      <c r="BG25" s="1"/>
      <c r="BH25" s="1"/>
    </row>
    <row r="26" spans="1:60" ht="69" customHeight="1" x14ac:dyDescent="0.2">
      <c r="A26" s="456"/>
      <c r="B26" s="456"/>
      <c r="C26" s="456"/>
      <c r="D26" s="456"/>
      <c r="E26" s="69"/>
      <c r="F26" s="69"/>
      <c r="G26" s="456"/>
      <c r="H26" s="456"/>
      <c r="I26" s="456"/>
      <c r="J26" s="456"/>
      <c r="K26" s="456"/>
      <c r="L26" s="456"/>
      <c r="M26" s="456"/>
      <c r="N26" s="456"/>
      <c r="O26" s="456"/>
      <c r="P26" s="456"/>
      <c r="Q26" s="62">
        <v>2</v>
      </c>
      <c r="R26" s="63"/>
      <c r="S26" s="62" t="str">
        <f t="shared" si="0"/>
        <v/>
      </c>
      <c r="T26" s="64"/>
      <c r="U26" s="64"/>
      <c r="V26" s="65" t="str">
        <f t="shared" si="1"/>
        <v/>
      </c>
      <c r="W26" s="64"/>
      <c r="X26" s="64"/>
      <c r="Y26" s="64"/>
      <c r="Z26" s="66" t="str">
        <f>IFERROR(IF(AND(S25="Probabilidad",S26="Probabilidad"),(AB25-(+AB25*V26)),IF(S26="Probabilidad",(K25-(+K25*V26)),IF(S26="Impacto",AB25,""))),"")</f>
        <v/>
      </c>
      <c r="AA26" s="67" t="str">
        <f t="shared" si="2"/>
        <v/>
      </c>
      <c r="AB26" s="65" t="str">
        <f t="shared" si="3"/>
        <v/>
      </c>
      <c r="AC26" s="67" t="str">
        <f t="shared" si="4"/>
        <v/>
      </c>
      <c r="AD26" s="65" t="str">
        <f>IFERROR(IF(AND(S25="Impacto",S26="Impacto"),(AD23-(+AD23*V26)),IF(S26="Impacto",($O$25-(+$O$25*V26)),IF(S26="Probabilidad",AD23,""))),"")</f>
        <v/>
      </c>
      <c r="AE26" s="68" t="str">
        <f t="shared" si="5"/>
        <v/>
      </c>
      <c r="AF26" s="64"/>
      <c r="AG26" s="69"/>
      <c r="AH26" s="69"/>
      <c r="AI26" s="62"/>
      <c r="AJ26" s="70"/>
      <c r="AK26" s="70"/>
      <c r="AL26" s="70"/>
      <c r="AM26" s="69"/>
      <c r="AN26" s="71"/>
      <c r="AO26" s="1"/>
      <c r="AP26" s="1"/>
      <c r="AQ26" s="1"/>
      <c r="AR26" s="1"/>
      <c r="AS26" s="1"/>
      <c r="AT26" s="1"/>
      <c r="AU26" s="1"/>
      <c r="AV26" s="1"/>
      <c r="AW26" s="1"/>
      <c r="AX26" s="1"/>
      <c r="AY26" s="1"/>
      <c r="AZ26" s="1"/>
      <c r="BA26" s="1"/>
      <c r="BB26" s="1"/>
      <c r="BC26" s="1"/>
      <c r="BD26" s="1"/>
      <c r="BE26" s="1"/>
      <c r="BF26" s="1"/>
      <c r="BG26" s="1"/>
      <c r="BH26" s="1"/>
    </row>
    <row r="27" spans="1:60" ht="69" customHeight="1" x14ac:dyDescent="0.2">
      <c r="A27" s="465">
        <v>9</v>
      </c>
      <c r="B27" s="461"/>
      <c r="C27" s="461"/>
      <c r="D27" s="461"/>
      <c r="E27" s="461"/>
      <c r="F27" s="461"/>
      <c r="G27" s="461"/>
      <c r="H27" s="461"/>
      <c r="I27" s="465"/>
      <c r="J27" s="463" t="str">
        <f>IF(I27&lt;=0,"",IF(I27&lt;=2,"Muy Baja",IF(I27&lt;=24,"Baja",IF(I27&lt;=500,"Media",IF(I27&lt;=5000,"Alta","Muy Alta")))))</f>
        <v/>
      </c>
      <c r="K27" s="462" t="str">
        <f>IF(J27="","",IF(J27="Muy Baja",0.2,IF(J27="Baja",0.4,IF(J27="Media",0.6,IF(J27="Alta",0.8,IF(J27="Muy Alta",1,))))))</f>
        <v/>
      </c>
      <c r="L27" s="461"/>
      <c r="M27" s="462">
        <f>IF(NOT(ISERROR(MATCH(L27,'[1]Tabla Impacto'!$B$221:$B$223,0))),'[1]Tabla Impacto'!$F$223&amp;"Por favor no seleccionar los criterios de impacto(Afectación Económica o presupuestal y Pérdida Reputacional)",L27)</f>
        <v>0</v>
      </c>
      <c r="N27" s="463" t="str">
        <f>IF(L27&lt;=0,"",IF(L27&lt;=10,"Leve",IF(L27&lt;=50,"Menor",IF(L27&lt;=100,"Moderado",IF(L27&lt;=500,"Mayor","Catastrófico")))))</f>
        <v/>
      </c>
      <c r="O27" s="462" t="str">
        <f>IF(N27="","",IF(N27="Leve",0.2,IF(N27="Menor",0.4,IF(N27="Moderado",0.6,IF(N27="Mayor",0.8,IF(N27="Catastrófico",1,))))))</f>
        <v/>
      </c>
      <c r="P27" s="464" t="str">
        <f>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62">
        <v>1</v>
      </c>
      <c r="R27" s="63"/>
      <c r="S27" s="62" t="str">
        <f t="shared" si="0"/>
        <v/>
      </c>
      <c r="T27" s="64"/>
      <c r="U27" s="64"/>
      <c r="V27" s="65" t="str">
        <f t="shared" si="1"/>
        <v/>
      </c>
      <c r="W27" s="64"/>
      <c r="X27" s="64"/>
      <c r="Y27" s="64"/>
      <c r="Z27" s="66" t="str">
        <f>IFERROR(IF(S27="Probabilidad",(K27-(+K27*V27)),IF(S27="Impacto",K27,"")),"")</f>
        <v/>
      </c>
      <c r="AA27" s="67" t="str">
        <f t="shared" si="2"/>
        <v/>
      </c>
      <c r="AB27" s="65" t="str">
        <f t="shared" si="3"/>
        <v/>
      </c>
      <c r="AC27" s="67" t="str">
        <f t="shared" si="4"/>
        <v/>
      </c>
      <c r="AD27" s="65" t="str">
        <f>IFERROR(IF(S27="Impacto",(O27-(+O27*V27)),IF(S27="Probabilidad",O27,"")),"")</f>
        <v/>
      </c>
      <c r="AE27" s="68" t="str">
        <f t="shared" si="5"/>
        <v/>
      </c>
      <c r="AF27" s="64"/>
      <c r="AG27" s="69"/>
      <c r="AH27" s="69"/>
      <c r="AI27" s="62"/>
      <c r="AJ27" s="70"/>
      <c r="AK27" s="70"/>
      <c r="AL27" s="70"/>
      <c r="AM27" s="69"/>
      <c r="AN27" s="71"/>
      <c r="AO27" s="1"/>
      <c r="AP27" s="1"/>
      <c r="AQ27" s="1"/>
      <c r="AR27" s="1"/>
      <c r="AS27" s="1"/>
      <c r="AT27" s="1"/>
      <c r="AU27" s="1"/>
      <c r="AV27" s="1"/>
      <c r="AW27" s="1"/>
      <c r="AX27" s="1"/>
      <c r="AY27" s="1"/>
      <c r="AZ27" s="1"/>
      <c r="BA27" s="1"/>
      <c r="BB27" s="1"/>
      <c r="BC27" s="1"/>
      <c r="BD27" s="1"/>
      <c r="BE27" s="1"/>
      <c r="BF27" s="1"/>
      <c r="BG27" s="1"/>
      <c r="BH27" s="1"/>
    </row>
    <row r="28" spans="1:60" ht="69" customHeight="1" x14ac:dyDescent="0.2">
      <c r="A28" s="456"/>
      <c r="B28" s="456"/>
      <c r="C28" s="456"/>
      <c r="D28" s="456"/>
      <c r="E28" s="456"/>
      <c r="F28" s="456"/>
      <c r="G28" s="456"/>
      <c r="H28" s="456"/>
      <c r="I28" s="456"/>
      <c r="J28" s="456"/>
      <c r="K28" s="456"/>
      <c r="L28" s="456"/>
      <c r="M28" s="456"/>
      <c r="N28" s="456"/>
      <c r="O28" s="456"/>
      <c r="P28" s="456"/>
      <c r="Q28" s="62">
        <v>2</v>
      </c>
      <c r="R28" s="63"/>
      <c r="S28" s="62" t="str">
        <f t="shared" si="0"/>
        <v/>
      </c>
      <c r="T28" s="64"/>
      <c r="U28" s="64"/>
      <c r="V28" s="65" t="str">
        <f t="shared" si="1"/>
        <v/>
      </c>
      <c r="W28" s="64"/>
      <c r="X28" s="64"/>
      <c r="Y28" s="64"/>
      <c r="Z28" s="66" t="str">
        <f>IFERROR(IF(AND(S27="Probabilidad",S28="Probabilidad"),(AB27-(+AB27*V28)),IF(S28="Probabilidad",(K27-(+K27*V28)),IF(S28="Impacto",AB27,""))),"")</f>
        <v/>
      </c>
      <c r="AA28" s="67" t="str">
        <f t="shared" si="2"/>
        <v/>
      </c>
      <c r="AB28" s="65" t="str">
        <f t="shared" si="3"/>
        <v/>
      </c>
      <c r="AC28" s="67" t="str">
        <f t="shared" si="4"/>
        <v/>
      </c>
      <c r="AD28" s="65" t="str">
        <f>IFERROR(IF(AND(S27="Impacto",S28="Impacto"),(AD25-(+AD25*V28)),IF(S28="Impacto",($O$27-(+$O$27*V28)),IF(S28="Probabilidad",AD25,""))),"")</f>
        <v/>
      </c>
      <c r="AE28" s="68" t="str">
        <f t="shared" si="5"/>
        <v/>
      </c>
      <c r="AF28" s="64"/>
      <c r="AG28" s="69"/>
      <c r="AH28" s="69"/>
      <c r="AI28" s="62"/>
      <c r="AJ28" s="70"/>
      <c r="AK28" s="70"/>
      <c r="AL28" s="70"/>
      <c r="AM28" s="69"/>
      <c r="AN28" s="71"/>
      <c r="AO28" s="1"/>
      <c r="AP28" s="1"/>
      <c r="AQ28" s="1"/>
      <c r="AR28" s="1"/>
      <c r="AS28" s="1"/>
      <c r="AT28" s="1"/>
      <c r="AU28" s="1"/>
      <c r="AV28" s="1"/>
      <c r="AW28" s="1"/>
      <c r="AX28" s="1"/>
      <c r="AY28" s="1"/>
      <c r="AZ28" s="1"/>
      <c r="BA28" s="1"/>
      <c r="BB28" s="1"/>
      <c r="BC28" s="1"/>
      <c r="BD28" s="1"/>
      <c r="BE28" s="1"/>
      <c r="BF28" s="1"/>
      <c r="BG28" s="1"/>
      <c r="BH28" s="1"/>
    </row>
    <row r="29" spans="1:60" ht="69" customHeight="1" x14ac:dyDescent="0.2">
      <c r="A29" s="465">
        <v>10</v>
      </c>
      <c r="B29" s="461"/>
      <c r="C29" s="461"/>
      <c r="D29" s="461"/>
      <c r="E29" s="461"/>
      <c r="F29" s="461"/>
      <c r="G29" s="461"/>
      <c r="H29" s="461"/>
      <c r="I29" s="465"/>
      <c r="J29" s="463" t="str">
        <f>IF(I29&lt;=0,"",IF(I29&lt;=2,"Muy Baja",IF(I29&lt;=24,"Baja",IF(I29&lt;=500,"Media",IF(I29&lt;=5000,"Alta","Muy Alta")))))</f>
        <v/>
      </c>
      <c r="K29" s="462" t="str">
        <f>IF(J29="","",IF(J29="Muy Baja",0.2,IF(J29="Baja",0.4,IF(J29="Media",0.6,IF(J29="Alta",0.8,IF(J29="Muy Alta",1,))))))</f>
        <v/>
      </c>
      <c r="L29" s="461"/>
      <c r="M29" s="462">
        <f>IF(NOT(ISERROR(MATCH(L29,'[1]Tabla Impacto'!$B$221:$B$223,0))),'[1]Tabla Impacto'!$F$223&amp;"Por favor no seleccionar los criterios de impacto(Afectación Económica o presupuestal y Pérdida Reputacional)",L29)</f>
        <v>0</v>
      </c>
      <c r="N29" s="463" t="str">
        <f>IF(L29&lt;=0,"",IF(L29&lt;=10,"Leve",IF(L29&lt;=50,"Menor",IF(L29&lt;=100,"Moderado",IF(L29&lt;=500,"Mayor","Catastrófico")))))</f>
        <v/>
      </c>
      <c r="O29" s="462" t="str">
        <f>IF(N29="","",IF(N29="Leve",0.2,IF(N29="Menor",0.4,IF(N29="Moderado",0.6,IF(N29="Mayor",0.8,IF(N29="Catastrófico",1,))))))</f>
        <v/>
      </c>
      <c r="P29" s="464" t="str">
        <f>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62">
        <v>1</v>
      </c>
      <c r="R29" s="63"/>
      <c r="S29" s="62" t="str">
        <f t="shared" si="0"/>
        <v/>
      </c>
      <c r="T29" s="64"/>
      <c r="U29" s="64"/>
      <c r="V29" s="65" t="str">
        <f t="shared" si="1"/>
        <v/>
      </c>
      <c r="W29" s="64"/>
      <c r="X29" s="64"/>
      <c r="Y29" s="64"/>
      <c r="Z29" s="66" t="str">
        <f>IFERROR(IF(S29="Probabilidad",(K29-(+K29*V29)),IF(S29="Impacto",K29,"")),"")</f>
        <v/>
      </c>
      <c r="AA29" s="67" t="str">
        <f t="shared" si="2"/>
        <v/>
      </c>
      <c r="AB29" s="65" t="str">
        <f t="shared" si="3"/>
        <v/>
      </c>
      <c r="AC29" s="67" t="str">
        <f t="shared" si="4"/>
        <v/>
      </c>
      <c r="AD29" s="65" t="str">
        <f>IFERROR(IF(S29="Impacto",(O29-(+O29*V29)),IF(S29="Probabilidad",O29,"")),"")</f>
        <v/>
      </c>
      <c r="AE29" s="68" t="str">
        <f t="shared" si="5"/>
        <v/>
      </c>
      <c r="AF29" s="64"/>
      <c r="AG29" s="69"/>
      <c r="AH29" s="69"/>
      <c r="AI29" s="62"/>
      <c r="AJ29" s="70"/>
      <c r="AK29" s="70"/>
      <c r="AL29" s="70"/>
      <c r="AM29" s="69"/>
      <c r="AN29" s="71"/>
      <c r="AO29" s="1"/>
      <c r="AP29" s="1"/>
      <c r="AQ29" s="1"/>
      <c r="AR29" s="1"/>
      <c r="AS29" s="1"/>
      <c r="AT29" s="1"/>
      <c r="AU29" s="1"/>
      <c r="AV29" s="1"/>
      <c r="AW29" s="1"/>
      <c r="AX29" s="1"/>
      <c r="AY29" s="1"/>
      <c r="AZ29" s="1"/>
      <c r="BA29" s="1"/>
      <c r="BB29" s="1"/>
      <c r="BC29" s="1"/>
      <c r="BD29" s="1"/>
      <c r="BE29" s="1"/>
      <c r="BF29" s="1"/>
      <c r="BG29" s="1"/>
      <c r="BH29" s="1"/>
    </row>
    <row r="30" spans="1:60" ht="69" customHeight="1" x14ac:dyDescent="0.2">
      <c r="A30" s="456"/>
      <c r="B30" s="456"/>
      <c r="C30" s="456"/>
      <c r="D30" s="456"/>
      <c r="E30" s="456"/>
      <c r="F30" s="456"/>
      <c r="G30" s="456"/>
      <c r="H30" s="456"/>
      <c r="I30" s="456"/>
      <c r="J30" s="456"/>
      <c r="K30" s="456"/>
      <c r="L30" s="456"/>
      <c r="M30" s="456"/>
      <c r="N30" s="456"/>
      <c r="O30" s="456"/>
      <c r="P30" s="456"/>
      <c r="Q30" s="62">
        <v>2</v>
      </c>
      <c r="R30" s="63"/>
      <c r="S30" s="62" t="str">
        <f t="shared" si="0"/>
        <v/>
      </c>
      <c r="T30" s="64"/>
      <c r="U30" s="64"/>
      <c r="V30" s="65" t="str">
        <f t="shared" si="1"/>
        <v/>
      </c>
      <c r="W30" s="64"/>
      <c r="X30" s="64"/>
      <c r="Y30" s="64"/>
      <c r="Z30" s="66" t="str">
        <f>IFERROR(IF(AND(S29="Probabilidad",S30="Probabilidad"),(AB29-(+AB29*V30)),IF(S30="Probabilidad",(K29-(+K29*V30)),IF(S30="Impacto",AB29,""))),"")</f>
        <v/>
      </c>
      <c r="AA30" s="67" t="str">
        <f t="shared" si="2"/>
        <v/>
      </c>
      <c r="AB30" s="65" t="str">
        <f t="shared" si="3"/>
        <v/>
      </c>
      <c r="AC30" s="67" t="str">
        <f t="shared" si="4"/>
        <v/>
      </c>
      <c r="AD30" s="65" t="str">
        <f>IFERROR(IF(AND(S29="Impacto",S30="Impacto"),(AD27-(+AD27*V30)),IF(S30="Impacto",($O$29-(+$O$29*V30)),IF(S30="Probabilidad",AD27,""))),"")</f>
        <v/>
      </c>
      <c r="AE30" s="68" t="str">
        <f t="shared" si="5"/>
        <v/>
      </c>
      <c r="AF30" s="64"/>
      <c r="AG30" s="69"/>
      <c r="AH30" s="69"/>
      <c r="AI30" s="62"/>
      <c r="AJ30" s="70"/>
      <c r="AK30" s="70"/>
      <c r="AL30" s="70"/>
      <c r="AM30" s="69"/>
      <c r="AN30" s="71"/>
      <c r="AO30" s="1"/>
      <c r="AP30" s="1"/>
      <c r="AQ30" s="1"/>
      <c r="AR30" s="1"/>
      <c r="AS30" s="1"/>
      <c r="AT30" s="1"/>
      <c r="AU30" s="1"/>
      <c r="AV30" s="1"/>
      <c r="AW30" s="1"/>
      <c r="AX30" s="1"/>
      <c r="AY30" s="1"/>
      <c r="AZ30" s="1"/>
      <c r="BA30" s="1"/>
      <c r="BB30" s="1"/>
      <c r="BC30" s="1"/>
      <c r="BD30" s="1"/>
      <c r="BE30" s="1"/>
      <c r="BF30" s="1"/>
      <c r="BG30" s="1"/>
      <c r="BH30" s="1"/>
    </row>
    <row r="31" spans="1:60" ht="16.5" customHeight="1" x14ac:dyDescent="0.3">
      <c r="A31" s="45"/>
      <c r="B31" s="45"/>
      <c r="C31" s="45"/>
      <c r="D31" s="45"/>
      <c r="E31" s="45"/>
      <c r="F31" s="45"/>
      <c r="G31" s="46"/>
      <c r="H31" s="47"/>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row>
    <row r="32" spans="1:60" ht="16.5" customHeight="1" x14ac:dyDescent="0.3">
      <c r="A32" s="46"/>
      <c r="B32" s="7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row>
    <row r="33" spans="1:60" ht="16.5" customHeight="1" x14ac:dyDescent="0.3">
      <c r="A33" s="45"/>
      <c r="B33" s="45"/>
      <c r="C33" s="45"/>
      <c r="D33" s="45"/>
      <c r="E33" s="45"/>
      <c r="F33" s="45"/>
      <c r="G33" s="46"/>
      <c r="H33" s="47"/>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row>
    <row r="34" spans="1:60" ht="16.5" customHeight="1" x14ac:dyDescent="0.3">
      <c r="A34" s="45"/>
      <c r="B34" s="45"/>
      <c r="C34" s="45"/>
      <c r="D34" s="45"/>
      <c r="E34" s="45"/>
      <c r="F34" s="45"/>
      <c r="G34" s="46"/>
      <c r="H34" s="47"/>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row>
    <row r="35" spans="1:60" ht="16.5" customHeight="1" x14ac:dyDescent="0.3">
      <c r="A35" s="45"/>
      <c r="B35" s="45"/>
      <c r="C35" s="45"/>
      <c r="D35" s="45"/>
      <c r="E35" s="45"/>
      <c r="F35" s="45"/>
      <c r="G35" s="46"/>
      <c r="H35" s="47"/>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row>
    <row r="36" spans="1:60" ht="16.5" customHeight="1" x14ac:dyDescent="0.3">
      <c r="A36" s="45"/>
      <c r="B36" s="45"/>
      <c r="C36" s="45"/>
      <c r="D36" s="45"/>
      <c r="E36" s="45"/>
      <c r="F36" s="45"/>
      <c r="G36" s="46"/>
      <c r="H36" s="47"/>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row>
    <row r="37" spans="1:60" ht="16.5" customHeight="1" x14ac:dyDescent="0.3">
      <c r="A37" s="45"/>
      <c r="B37" s="45"/>
      <c r="C37" s="45"/>
      <c r="D37" s="45"/>
      <c r="E37" s="45"/>
      <c r="F37" s="45"/>
      <c r="G37" s="46"/>
      <c r="H37" s="47"/>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row>
    <row r="38" spans="1:60" ht="16.5" customHeight="1" x14ac:dyDescent="0.3">
      <c r="A38" s="45"/>
      <c r="B38" s="45"/>
      <c r="C38" s="45"/>
      <c r="D38" s="45"/>
      <c r="E38" s="45"/>
      <c r="F38" s="45"/>
      <c r="G38" s="46"/>
      <c r="H38" s="47"/>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row>
    <row r="39" spans="1:60" ht="16.5" customHeight="1" x14ac:dyDescent="0.3">
      <c r="A39" s="45"/>
      <c r="B39" s="45"/>
      <c r="C39" s="45"/>
      <c r="D39" s="45"/>
      <c r="E39" s="45"/>
      <c r="F39" s="45"/>
      <c r="G39" s="46"/>
      <c r="H39" s="47"/>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row>
    <row r="40" spans="1:60" ht="16.5" customHeight="1" x14ac:dyDescent="0.3">
      <c r="A40" s="45"/>
      <c r="B40" s="45"/>
      <c r="C40" s="45"/>
      <c r="D40" s="45"/>
      <c r="E40" s="45"/>
      <c r="F40" s="45"/>
      <c r="G40" s="46"/>
      <c r="H40" s="47"/>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row>
    <row r="41" spans="1:60" ht="16.5" customHeight="1" x14ac:dyDescent="0.3">
      <c r="A41" s="45"/>
      <c r="B41" s="45"/>
      <c r="C41" s="45"/>
      <c r="D41" s="45"/>
      <c r="E41" s="45"/>
      <c r="F41" s="45"/>
      <c r="G41" s="46"/>
      <c r="H41" s="47"/>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row>
    <row r="42" spans="1:60" ht="16.5" customHeight="1" x14ac:dyDescent="0.3">
      <c r="A42" s="45"/>
      <c r="B42" s="45"/>
      <c r="C42" s="45"/>
      <c r="D42" s="45"/>
      <c r="E42" s="45"/>
      <c r="F42" s="45"/>
      <c r="G42" s="46"/>
      <c r="H42" s="47"/>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row>
    <row r="43" spans="1:60" ht="16.5" customHeight="1" x14ac:dyDescent="0.3">
      <c r="A43" s="45"/>
      <c r="B43" s="45"/>
      <c r="C43" s="45"/>
      <c r="D43" s="45"/>
      <c r="E43" s="45"/>
      <c r="F43" s="45"/>
      <c r="G43" s="46"/>
      <c r="H43" s="47"/>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row>
    <row r="44" spans="1:60" ht="16.5" customHeight="1" x14ac:dyDescent="0.3">
      <c r="A44" s="45"/>
      <c r="B44" s="45"/>
      <c r="C44" s="45"/>
      <c r="D44" s="45"/>
      <c r="E44" s="45"/>
      <c r="F44" s="45"/>
      <c r="G44" s="46"/>
      <c r="H44" s="47"/>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row>
    <row r="45" spans="1:60" ht="16.5" customHeight="1" x14ac:dyDescent="0.3">
      <c r="A45" s="45"/>
      <c r="B45" s="45"/>
      <c r="C45" s="45"/>
      <c r="D45" s="45"/>
      <c r="E45" s="45"/>
      <c r="F45" s="45"/>
      <c r="G45" s="46"/>
      <c r="H45" s="47"/>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row>
    <row r="46" spans="1:60" ht="16.5" customHeight="1" x14ac:dyDescent="0.3">
      <c r="A46" s="45"/>
      <c r="B46" s="45"/>
      <c r="C46" s="45"/>
      <c r="D46" s="45"/>
      <c r="E46" s="45"/>
      <c r="F46" s="45"/>
      <c r="G46" s="46"/>
      <c r="H46" s="47"/>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row>
    <row r="47" spans="1:60" ht="16.5" customHeight="1" x14ac:dyDescent="0.3">
      <c r="A47" s="45"/>
      <c r="B47" s="45"/>
      <c r="C47" s="45"/>
      <c r="D47" s="45"/>
      <c r="E47" s="45"/>
      <c r="F47" s="45"/>
      <c r="G47" s="46"/>
      <c r="H47" s="47"/>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row>
    <row r="48" spans="1:60" ht="16.5" customHeight="1" x14ac:dyDescent="0.3">
      <c r="A48" s="45"/>
      <c r="B48" s="45"/>
      <c r="C48" s="45"/>
      <c r="D48" s="45"/>
      <c r="E48" s="45"/>
      <c r="F48" s="45"/>
      <c r="G48" s="46"/>
      <c r="H48" s="47"/>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row>
    <row r="49" spans="1:60" ht="16.5" customHeight="1" x14ac:dyDescent="0.3">
      <c r="A49" s="45"/>
      <c r="B49" s="45"/>
      <c r="C49" s="45"/>
      <c r="D49" s="45"/>
      <c r="E49" s="45"/>
      <c r="F49" s="45"/>
      <c r="G49" s="46"/>
      <c r="H49" s="47"/>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row>
    <row r="50" spans="1:60" ht="16.5" customHeight="1" x14ac:dyDescent="0.3">
      <c r="A50" s="45"/>
      <c r="B50" s="45"/>
      <c r="C50" s="45"/>
      <c r="D50" s="45"/>
      <c r="E50" s="45"/>
      <c r="F50" s="45"/>
      <c r="G50" s="46"/>
      <c r="H50" s="47"/>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row>
    <row r="51" spans="1:60" ht="16.5" customHeight="1" x14ac:dyDescent="0.3">
      <c r="A51" s="45"/>
      <c r="B51" s="45"/>
      <c r="C51" s="45"/>
      <c r="D51" s="45"/>
      <c r="E51" s="45"/>
      <c r="F51" s="45"/>
      <c r="G51" s="46"/>
      <c r="H51" s="47"/>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row>
    <row r="52" spans="1:60" ht="16.5" customHeight="1" x14ac:dyDescent="0.3">
      <c r="A52" s="45"/>
      <c r="B52" s="45"/>
      <c r="C52" s="45"/>
      <c r="D52" s="45"/>
      <c r="E52" s="45"/>
      <c r="F52" s="45"/>
      <c r="G52" s="46"/>
      <c r="H52" s="47"/>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row>
    <row r="53" spans="1:60" ht="16.5" customHeight="1" x14ac:dyDescent="0.3">
      <c r="A53" s="45"/>
      <c r="B53" s="45"/>
      <c r="C53" s="45"/>
      <c r="D53" s="45"/>
      <c r="E53" s="45"/>
      <c r="F53" s="45"/>
      <c r="G53" s="46"/>
      <c r="H53" s="47"/>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row>
    <row r="54" spans="1:60" ht="16.5" customHeight="1" x14ac:dyDescent="0.3">
      <c r="A54" s="45"/>
      <c r="B54" s="45"/>
      <c r="C54" s="45"/>
      <c r="D54" s="45"/>
      <c r="E54" s="45"/>
      <c r="F54" s="45"/>
      <c r="G54" s="46"/>
      <c r="H54" s="47"/>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row>
    <row r="55" spans="1:60" ht="16.5" customHeight="1" x14ac:dyDescent="0.3">
      <c r="A55" s="45"/>
      <c r="B55" s="45"/>
      <c r="C55" s="45"/>
      <c r="D55" s="45"/>
      <c r="E55" s="45"/>
      <c r="F55" s="45"/>
      <c r="G55" s="46"/>
      <c r="H55" s="47"/>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row>
    <row r="56" spans="1:60" ht="16.5" customHeight="1" x14ac:dyDescent="0.3">
      <c r="A56" s="45"/>
      <c r="B56" s="45"/>
      <c r="C56" s="45"/>
      <c r="D56" s="45"/>
      <c r="E56" s="45"/>
      <c r="F56" s="45"/>
      <c r="G56" s="46"/>
      <c r="H56" s="47"/>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row>
    <row r="57" spans="1:60" ht="16.5" customHeight="1" x14ac:dyDescent="0.3">
      <c r="A57" s="45"/>
      <c r="B57" s="45"/>
      <c r="C57" s="45"/>
      <c r="D57" s="45"/>
      <c r="E57" s="45"/>
      <c r="F57" s="45"/>
      <c r="G57" s="46"/>
      <c r="H57" s="47"/>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row>
    <row r="58" spans="1:60" ht="16.5" customHeight="1" x14ac:dyDescent="0.3">
      <c r="A58" s="45"/>
      <c r="B58" s="45"/>
      <c r="C58" s="45"/>
      <c r="D58" s="45"/>
      <c r="E58" s="45"/>
      <c r="F58" s="45"/>
      <c r="G58" s="46"/>
      <c r="H58" s="47"/>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row>
    <row r="59" spans="1:60" ht="16.5" customHeight="1" x14ac:dyDescent="0.3">
      <c r="A59" s="45"/>
      <c r="B59" s="45"/>
      <c r="C59" s="45"/>
      <c r="D59" s="45"/>
      <c r="E59" s="45"/>
      <c r="F59" s="45"/>
      <c r="G59" s="46"/>
      <c r="H59" s="47"/>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row>
    <row r="60" spans="1:60" ht="16.5" customHeight="1" x14ac:dyDescent="0.3">
      <c r="A60" s="45"/>
      <c r="B60" s="45"/>
      <c r="C60" s="45"/>
      <c r="D60" s="45"/>
      <c r="E60" s="45"/>
      <c r="F60" s="45"/>
      <c r="G60" s="46"/>
      <c r="H60" s="47"/>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row>
    <row r="61" spans="1:60" ht="16.5" customHeight="1" x14ac:dyDescent="0.3">
      <c r="A61" s="45"/>
      <c r="B61" s="45"/>
      <c r="C61" s="45"/>
      <c r="D61" s="45"/>
      <c r="E61" s="45"/>
      <c r="F61" s="45"/>
      <c r="G61" s="46"/>
      <c r="H61" s="47"/>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row>
    <row r="62" spans="1:60" ht="16.5" customHeight="1" x14ac:dyDescent="0.3">
      <c r="A62" s="45"/>
      <c r="B62" s="45"/>
      <c r="C62" s="45"/>
      <c r="D62" s="45"/>
      <c r="E62" s="45"/>
      <c r="F62" s="45"/>
      <c r="G62" s="46"/>
      <c r="H62" s="47"/>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row>
    <row r="63" spans="1:60" ht="16.5" customHeight="1" x14ac:dyDescent="0.3">
      <c r="A63" s="45"/>
      <c r="B63" s="45"/>
      <c r="C63" s="45"/>
      <c r="D63" s="45"/>
      <c r="E63" s="45"/>
      <c r="F63" s="45"/>
      <c r="G63" s="46"/>
      <c r="H63" s="47"/>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row>
    <row r="64" spans="1:60" ht="16.5" customHeight="1" x14ac:dyDescent="0.3">
      <c r="A64" s="45"/>
      <c r="B64" s="45"/>
      <c r="C64" s="45"/>
      <c r="D64" s="45"/>
      <c r="E64" s="45"/>
      <c r="F64" s="45"/>
      <c r="G64" s="46"/>
      <c r="H64" s="47"/>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row>
    <row r="65" spans="1:60" ht="16.5" customHeight="1" x14ac:dyDescent="0.3">
      <c r="A65" s="45"/>
      <c r="B65" s="45"/>
      <c r="C65" s="45"/>
      <c r="D65" s="45"/>
      <c r="E65" s="45"/>
      <c r="F65" s="45"/>
      <c r="G65" s="46"/>
      <c r="H65" s="47"/>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row>
    <row r="66" spans="1:60" ht="16.5" customHeight="1" x14ac:dyDescent="0.3">
      <c r="A66" s="45"/>
      <c r="B66" s="45"/>
      <c r="C66" s="45"/>
      <c r="D66" s="45"/>
      <c r="E66" s="45"/>
      <c r="F66" s="45"/>
      <c r="G66" s="46"/>
      <c r="H66" s="47"/>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row>
    <row r="67" spans="1:60" ht="16.5" customHeight="1" x14ac:dyDescent="0.3">
      <c r="A67" s="45"/>
      <c r="B67" s="45"/>
      <c r="C67" s="45"/>
      <c r="D67" s="45"/>
      <c r="E67" s="45"/>
      <c r="F67" s="45"/>
      <c r="G67" s="46"/>
      <c r="H67" s="47"/>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row>
    <row r="68" spans="1:60" ht="16.5" customHeight="1" x14ac:dyDescent="0.3">
      <c r="A68" s="45"/>
      <c r="B68" s="45"/>
      <c r="C68" s="45"/>
      <c r="D68" s="45"/>
      <c r="E68" s="45"/>
      <c r="F68" s="45"/>
      <c r="G68" s="46"/>
      <c r="H68" s="47"/>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row>
    <row r="69" spans="1:60" ht="16.5" customHeight="1" x14ac:dyDescent="0.3">
      <c r="A69" s="45"/>
      <c r="B69" s="45"/>
      <c r="C69" s="45"/>
      <c r="D69" s="45"/>
      <c r="E69" s="45"/>
      <c r="F69" s="45"/>
      <c r="G69" s="46"/>
      <c r="H69" s="47"/>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row>
    <row r="70" spans="1:60" ht="16.5" customHeight="1" x14ac:dyDescent="0.3">
      <c r="A70" s="45"/>
      <c r="B70" s="45"/>
      <c r="C70" s="45"/>
      <c r="D70" s="45"/>
      <c r="E70" s="45"/>
      <c r="F70" s="45"/>
      <c r="G70" s="46"/>
      <c r="H70" s="47"/>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row>
    <row r="71" spans="1:60" ht="16.5" customHeight="1" x14ac:dyDescent="0.3">
      <c r="A71" s="45"/>
      <c r="B71" s="45"/>
      <c r="C71" s="45"/>
      <c r="D71" s="45"/>
      <c r="E71" s="45"/>
      <c r="F71" s="45"/>
      <c r="G71" s="46"/>
      <c r="H71" s="47"/>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row>
    <row r="72" spans="1:60" ht="16.5" customHeight="1" x14ac:dyDescent="0.3">
      <c r="A72" s="45"/>
      <c r="B72" s="45"/>
      <c r="C72" s="45"/>
      <c r="D72" s="45"/>
      <c r="E72" s="45"/>
      <c r="F72" s="45"/>
      <c r="G72" s="46"/>
      <c r="H72" s="47"/>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row>
    <row r="73" spans="1:60" ht="16.5" customHeight="1" x14ac:dyDescent="0.3">
      <c r="A73" s="45"/>
      <c r="B73" s="45"/>
      <c r="C73" s="45"/>
      <c r="D73" s="45"/>
      <c r="E73" s="45"/>
      <c r="F73" s="45"/>
      <c r="G73" s="46"/>
      <c r="H73" s="47"/>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row>
    <row r="74" spans="1:60" ht="16.5" customHeight="1" x14ac:dyDescent="0.3">
      <c r="A74" s="45"/>
      <c r="B74" s="45"/>
      <c r="C74" s="45"/>
      <c r="D74" s="45"/>
      <c r="E74" s="45"/>
      <c r="F74" s="45"/>
      <c r="G74" s="46"/>
      <c r="H74" s="47"/>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row>
    <row r="75" spans="1:60" ht="16.5" customHeight="1" x14ac:dyDescent="0.3">
      <c r="A75" s="45"/>
      <c r="B75" s="45"/>
      <c r="C75" s="45"/>
      <c r="D75" s="45"/>
      <c r="E75" s="45"/>
      <c r="F75" s="45"/>
      <c r="G75" s="46"/>
      <c r="H75" s="47"/>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row>
    <row r="76" spans="1:60" ht="16.5" customHeight="1" x14ac:dyDescent="0.3">
      <c r="A76" s="45"/>
      <c r="B76" s="45"/>
      <c r="C76" s="45"/>
      <c r="D76" s="45"/>
      <c r="E76" s="45"/>
      <c r="F76" s="45"/>
      <c r="G76" s="46"/>
      <c r="H76" s="47"/>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row>
    <row r="77" spans="1:60" ht="16.5" customHeight="1" x14ac:dyDescent="0.3">
      <c r="A77" s="45"/>
      <c r="B77" s="45"/>
      <c r="C77" s="45"/>
      <c r="D77" s="45"/>
      <c r="E77" s="45"/>
      <c r="F77" s="45"/>
      <c r="G77" s="46"/>
      <c r="H77" s="47"/>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row>
    <row r="78" spans="1:60" ht="16.5" customHeight="1" x14ac:dyDescent="0.3">
      <c r="A78" s="45"/>
      <c r="B78" s="45"/>
      <c r="C78" s="45"/>
      <c r="D78" s="45"/>
      <c r="E78" s="45"/>
      <c r="F78" s="45"/>
      <c r="G78" s="46"/>
      <c r="H78" s="47"/>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row>
    <row r="79" spans="1:60" ht="16.5" customHeight="1" x14ac:dyDescent="0.3">
      <c r="A79" s="45"/>
      <c r="B79" s="45"/>
      <c r="C79" s="45"/>
      <c r="D79" s="45"/>
      <c r="E79" s="45"/>
      <c r="F79" s="45"/>
      <c r="G79" s="46"/>
      <c r="H79" s="47"/>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row>
    <row r="80" spans="1:60" ht="16.5" customHeight="1" x14ac:dyDescent="0.3">
      <c r="A80" s="45"/>
      <c r="B80" s="45"/>
      <c r="C80" s="45"/>
      <c r="D80" s="45"/>
      <c r="E80" s="45"/>
      <c r="F80" s="45"/>
      <c r="G80" s="46"/>
      <c r="H80" s="47"/>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row>
    <row r="81" spans="1:60" ht="16.5" customHeight="1" x14ac:dyDescent="0.3">
      <c r="A81" s="45"/>
      <c r="B81" s="45"/>
      <c r="C81" s="45"/>
      <c r="D81" s="45"/>
      <c r="E81" s="45"/>
      <c r="F81" s="45"/>
      <c r="G81" s="46"/>
      <c r="H81" s="47"/>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row>
    <row r="82" spans="1:60" ht="16.5" customHeight="1" x14ac:dyDescent="0.3">
      <c r="A82" s="45"/>
      <c r="B82" s="45"/>
      <c r="C82" s="45"/>
      <c r="D82" s="45"/>
      <c r="E82" s="45"/>
      <c r="F82" s="45"/>
      <c r="G82" s="46"/>
      <c r="H82" s="47"/>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row>
    <row r="83" spans="1:60" ht="16.5" customHeight="1" x14ac:dyDescent="0.3">
      <c r="A83" s="45"/>
      <c r="B83" s="45"/>
      <c r="C83" s="45"/>
      <c r="D83" s="45"/>
      <c r="E83" s="45"/>
      <c r="F83" s="45"/>
      <c r="G83" s="46"/>
      <c r="H83" s="47"/>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row>
    <row r="84" spans="1:60" ht="16.5" customHeight="1" x14ac:dyDescent="0.3">
      <c r="A84" s="45"/>
      <c r="B84" s="45"/>
      <c r="C84" s="45"/>
      <c r="D84" s="45"/>
      <c r="E84" s="45"/>
      <c r="F84" s="45"/>
      <c r="G84" s="46"/>
      <c r="H84" s="47"/>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row>
    <row r="85" spans="1:60" ht="16.5" customHeight="1" x14ac:dyDescent="0.3">
      <c r="A85" s="45"/>
      <c r="B85" s="45"/>
      <c r="C85" s="45"/>
      <c r="D85" s="45"/>
      <c r="E85" s="45"/>
      <c r="F85" s="45"/>
      <c r="G85" s="46"/>
      <c r="H85" s="47"/>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row>
    <row r="86" spans="1:60" ht="16.5" customHeight="1" x14ac:dyDescent="0.3">
      <c r="A86" s="45"/>
      <c r="B86" s="45"/>
      <c r="C86" s="45"/>
      <c r="D86" s="45"/>
      <c r="E86" s="45"/>
      <c r="F86" s="45"/>
      <c r="G86" s="46"/>
      <c r="H86" s="47"/>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row>
    <row r="87" spans="1:60" ht="16.5" customHeight="1" x14ac:dyDescent="0.3">
      <c r="A87" s="45"/>
      <c r="B87" s="45"/>
      <c r="C87" s="45"/>
      <c r="D87" s="45"/>
      <c r="E87" s="45"/>
      <c r="F87" s="45"/>
      <c r="G87" s="46"/>
      <c r="H87" s="47"/>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row>
    <row r="88" spans="1:60" ht="16.5" customHeight="1" x14ac:dyDescent="0.3">
      <c r="A88" s="45"/>
      <c r="B88" s="45"/>
      <c r="C88" s="45"/>
      <c r="D88" s="45"/>
      <c r="E88" s="45"/>
      <c r="F88" s="45"/>
      <c r="G88" s="46"/>
      <c r="H88" s="47"/>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row>
    <row r="89" spans="1:60" ht="16.5" customHeight="1" x14ac:dyDescent="0.3">
      <c r="A89" s="45"/>
      <c r="B89" s="45"/>
      <c r="C89" s="45"/>
      <c r="D89" s="45"/>
      <c r="E89" s="45"/>
      <c r="F89" s="45"/>
      <c r="G89" s="46"/>
      <c r="H89" s="47"/>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row>
    <row r="90" spans="1:60" ht="16.5" customHeight="1" x14ac:dyDescent="0.3">
      <c r="A90" s="45"/>
      <c r="B90" s="45"/>
      <c r="C90" s="45"/>
      <c r="D90" s="45"/>
      <c r="E90" s="45"/>
      <c r="F90" s="45"/>
      <c r="G90" s="46"/>
      <c r="H90" s="47"/>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row>
    <row r="91" spans="1:60" ht="16.5" customHeight="1" x14ac:dyDescent="0.3">
      <c r="A91" s="45"/>
      <c r="B91" s="45"/>
      <c r="C91" s="45"/>
      <c r="D91" s="45"/>
      <c r="E91" s="45"/>
      <c r="F91" s="45"/>
      <c r="G91" s="46"/>
      <c r="H91" s="47"/>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row>
    <row r="92" spans="1:60" ht="16.5" customHeight="1" x14ac:dyDescent="0.3">
      <c r="A92" s="45"/>
      <c r="B92" s="45"/>
      <c r="C92" s="45"/>
      <c r="D92" s="45"/>
      <c r="E92" s="45"/>
      <c r="F92" s="45"/>
      <c r="G92" s="46"/>
      <c r="H92" s="47"/>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row>
    <row r="93" spans="1:60" ht="16.5" customHeight="1" x14ac:dyDescent="0.3">
      <c r="A93" s="45"/>
      <c r="B93" s="45"/>
      <c r="C93" s="45"/>
      <c r="D93" s="45"/>
      <c r="E93" s="45"/>
      <c r="F93" s="45"/>
      <c r="G93" s="46"/>
      <c r="H93" s="47"/>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row>
    <row r="94" spans="1:60" ht="16.5" customHeight="1" x14ac:dyDescent="0.3">
      <c r="A94" s="45"/>
      <c r="B94" s="45"/>
      <c r="C94" s="45"/>
      <c r="D94" s="45"/>
      <c r="E94" s="45"/>
      <c r="F94" s="45"/>
      <c r="G94" s="46"/>
      <c r="H94" s="47"/>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row>
    <row r="95" spans="1:60" ht="16.5" customHeight="1" x14ac:dyDescent="0.3">
      <c r="A95" s="45"/>
      <c r="B95" s="45"/>
      <c r="C95" s="45"/>
      <c r="D95" s="45"/>
      <c r="E95" s="45"/>
      <c r="F95" s="45"/>
      <c r="G95" s="46"/>
      <c r="H95" s="47"/>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row>
    <row r="96" spans="1:60" ht="16.5" customHeight="1" x14ac:dyDescent="0.3">
      <c r="A96" s="45"/>
      <c r="B96" s="45"/>
      <c r="C96" s="45"/>
      <c r="D96" s="45"/>
      <c r="E96" s="45"/>
      <c r="F96" s="45"/>
      <c r="G96" s="46"/>
      <c r="H96" s="47"/>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row>
    <row r="97" spans="1:60" ht="16.5" customHeight="1" x14ac:dyDescent="0.3">
      <c r="A97" s="45"/>
      <c r="B97" s="45"/>
      <c r="C97" s="45"/>
      <c r="D97" s="45"/>
      <c r="E97" s="45"/>
      <c r="F97" s="45"/>
      <c r="G97" s="46"/>
      <c r="H97" s="47"/>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row>
    <row r="98" spans="1:60" ht="16.5" customHeight="1" x14ac:dyDescent="0.3">
      <c r="A98" s="45"/>
      <c r="B98" s="45"/>
      <c r="C98" s="45"/>
      <c r="D98" s="45"/>
      <c r="E98" s="45"/>
      <c r="F98" s="45"/>
      <c r="G98" s="46"/>
      <c r="H98" s="47"/>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row>
    <row r="99" spans="1:60" ht="16.5" customHeight="1" x14ac:dyDescent="0.3">
      <c r="A99" s="45"/>
      <c r="B99" s="45"/>
      <c r="C99" s="45"/>
      <c r="D99" s="45"/>
      <c r="E99" s="45"/>
      <c r="F99" s="45"/>
      <c r="G99" s="46"/>
      <c r="H99" s="47"/>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row>
    <row r="100" spans="1:60" ht="16.5" customHeight="1" x14ac:dyDescent="0.3">
      <c r="A100" s="45"/>
      <c r="B100" s="45"/>
      <c r="C100" s="45"/>
      <c r="D100" s="45"/>
      <c r="E100" s="45"/>
      <c r="F100" s="45"/>
      <c r="G100" s="466" t="s">
        <v>164</v>
      </c>
      <c r="H100" s="383"/>
      <c r="I100" s="383"/>
      <c r="J100" s="383"/>
      <c r="K100" s="383"/>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row>
    <row r="101" spans="1:60" ht="16.5" customHeight="1" x14ac:dyDescent="0.3">
      <c r="A101" s="45"/>
      <c r="B101" s="45"/>
      <c r="C101" s="45"/>
      <c r="D101" s="45"/>
      <c r="E101" s="45"/>
      <c r="F101" s="45"/>
      <c r="G101" s="46"/>
      <c r="H101" s="47"/>
      <c r="I101" s="77" t="s">
        <v>120</v>
      </c>
      <c r="J101" s="77" t="s">
        <v>165</v>
      </c>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row>
    <row r="102" spans="1:60" ht="16.5" customHeight="1" x14ac:dyDescent="0.3">
      <c r="A102" s="45"/>
      <c r="B102" s="45"/>
      <c r="C102" s="45"/>
      <c r="D102" s="45"/>
      <c r="E102" s="45"/>
      <c r="F102" s="45"/>
      <c r="G102" s="46" t="s">
        <v>166</v>
      </c>
      <c r="H102" s="47"/>
      <c r="I102" s="46" t="s">
        <v>156</v>
      </c>
      <c r="J102" s="46" t="s">
        <v>167</v>
      </c>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row>
    <row r="103" spans="1:60" ht="16.5" customHeight="1" x14ac:dyDescent="0.3">
      <c r="A103" s="45"/>
      <c r="B103" s="45"/>
      <c r="C103" s="45"/>
      <c r="D103" s="45"/>
      <c r="E103" s="45"/>
      <c r="F103" s="45"/>
      <c r="G103" s="3" t="s">
        <v>168</v>
      </c>
      <c r="H103" s="47"/>
      <c r="I103" s="46" t="s">
        <v>163</v>
      </c>
      <c r="J103" s="46" t="s">
        <v>157</v>
      </c>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row>
    <row r="104" spans="1:60" ht="16.5" customHeight="1" x14ac:dyDescent="0.3">
      <c r="A104" s="45"/>
      <c r="B104" s="45"/>
      <c r="C104" s="45"/>
      <c r="D104" s="45"/>
      <c r="E104" s="45"/>
      <c r="F104" s="45"/>
      <c r="G104" s="46" t="s">
        <v>169</v>
      </c>
      <c r="H104" s="47"/>
      <c r="I104" s="46" t="s">
        <v>170</v>
      </c>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row>
    <row r="105" spans="1:60" ht="16.5" customHeight="1" x14ac:dyDescent="0.3">
      <c r="A105" s="45"/>
      <c r="B105" s="45"/>
      <c r="C105" s="45"/>
      <c r="D105" s="45"/>
      <c r="E105" s="45"/>
      <c r="F105" s="45"/>
      <c r="G105" s="46" t="s">
        <v>171</v>
      </c>
      <c r="H105" s="47"/>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row>
    <row r="106" spans="1:60" ht="16.5" customHeight="1" x14ac:dyDescent="0.3">
      <c r="A106" s="45"/>
      <c r="B106" s="45"/>
      <c r="C106" s="45"/>
      <c r="D106" s="45"/>
      <c r="E106" s="45"/>
      <c r="F106" s="45"/>
      <c r="G106" s="46" t="s">
        <v>172</v>
      </c>
      <c r="H106" s="47"/>
      <c r="I106" s="77" t="s">
        <v>173</v>
      </c>
      <c r="J106" s="77" t="s">
        <v>174</v>
      </c>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row>
    <row r="107" spans="1:60" ht="16.5" customHeight="1" x14ac:dyDescent="0.3">
      <c r="A107" s="45"/>
      <c r="B107" s="45"/>
      <c r="C107" s="45"/>
      <c r="D107" s="45"/>
      <c r="E107" s="45"/>
      <c r="F107" s="45"/>
      <c r="G107" s="46" t="s">
        <v>175</v>
      </c>
      <c r="H107" s="47"/>
      <c r="I107" s="46" t="s">
        <v>158</v>
      </c>
      <c r="J107" s="46" t="s">
        <v>159</v>
      </c>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row>
    <row r="108" spans="1:60" ht="16.5" customHeight="1" x14ac:dyDescent="0.3">
      <c r="A108" s="45"/>
      <c r="B108" s="45"/>
      <c r="C108" s="45"/>
      <c r="D108" s="45"/>
      <c r="E108" s="45"/>
      <c r="F108" s="45"/>
      <c r="G108" s="46" t="s">
        <v>176</v>
      </c>
      <c r="H108" s="47"/>
      <c r="I108" s="46" t="s">
        <v>177</v>
      </c>
      <c r="J108" s="46" t="s">
        <v>178</v>
      </c>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row>
    <row r="109" spans="1:60" ht="16.5" customHeight="1" x14ac:dyDescent="0.3">
      <c r="A109" s="45"/>
      <c r="B109" s="45"/>
      <c r="C109" s="45"/>
      <c r="D109" s="45"/>
      <c r="E109" s="45"/>
      <c r="F109" s="45"/>
      <c r="G109" s="46"/>
      <c r="H109" s="47"/>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row>
    <row r="110" spans="1:60" ht="16.5" customHeight="1" x14ac:dyDescent="0.3">
      <c r="A110" s="45"/>
      <c r="B110" s="45"/>
      <c r="C110" s="45"/>
      <c r="D110" s="45"/>
      <c r="E110" s="45"/>
      <c r="F110" s="45"/>
      <c r="G110" s="46"/>
      <c r="H110" s="47"/>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row>
    <row r="111" spans="1:60" ht="16.5" customHeight="1" x14ac:dyDescent="0.3">
      <c r="A111" s="45"/>
      <c r="B111" s="45"/>
      <c r="C111" s="45"/>
      <c r="D111" s="45"/>
      <c r="E111" s="45"/>
      <c r="F111" s="45"/>
      <c r="G111" s="3" t="s">
        <v>335</v>
      </c>
      <c r="H111" s="47"/>
      <c r="I111" s="77" t="s">
        <v>144</v>
      </c>
      <c r="J111" s="77" t="s">
        <v>105</v>
      </c>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row>
    <row r="112" spans="1:60" ht="16.5" customHeight="1" x14ac:dyDescent="0.3">
      <c r="A112" s="45"/>
      <c r="B112" s="45"/>
      <c r="C112" s="45"/>
      <c r="D112" s="45"/>
      <c r="E112" s="45"/>
      <c r="F112" s="45"/>
      <c r="G112" s="3"/>
      <c r="H112" s="47"/>
      <c r="I112" s="46" t="s">
        <v>160</v>
      </c>
      <c r="J112" s="46" t="s">
        <v>161</v>
      </c>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row>
    <row r="113" spans="1:60" ht="16.5" customHeight="1" x14ac:dyDescent="0.3">
      <c r="A113" s="45"/>
      <c r="B113" s="45"/>
      <c r="C113" s="45"/>
      <c r="D113" s="45"/>
      <c r="E113" s="45"/>
      <c r="F113" s="45"/>
      <c r="G113" s="114" t="s">
        <v>336</v>
      </c>
      <c r="H113" s="47"/>
      <c r="I113" s="46" t="s">
        <v>179</v>
      </c>
      <c r="J113" s="46" t="s">
        <v>180</v>
      </c>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row>
    <row r="114" spans="1:60" ht="16.5" customHeight="1" x14ac:dyDescent="0.3">
      <c r="A114" s="45"/>
      <c r="B114" s="45"/>
      <c r="C114" s="45"/>
      <c r="D114" s="45"/>
      <c r="E114" s="45"/>
      <c r="F114" s="45"/>
      <c r="G114" s="3" t="s">
        <v>337</v>
      </c>
      <c r="H114" s="47"/>
      <c r="I114" s="46"/>
      <c r="J114" s="46" t="s">
        <v>181</v>
      </c>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row>
    <row r="115" spans="1:60" ht="16.5" customHeight="1" x14ac:dyDescent="0.3">
      <c r="A115" s="45"/>
      <c r="B115" s="45"/>
      <c r="C115" s="45"/>
      <c r="D115" s="45"/>
      <c r="E115" s="45"/>
      <c r="F115" s="45"/>
      <c r="G115" s="3" t="s">
        <v>338</v>
      </c>
      <c r="H115" s="47"/>
      <c r="I115" s="46"/>
      <c r="J115" s="46" t="s">
        <v>182</v>
      </c>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row>
    <row r="116" spans="1:60" ht="16.5" customHeight="1" x14ac:dyDescent="0.3">
      <c r="A116" s="45"/>
      <c r="B116" s="45"/>
      <c r="C116" s="45"/>
      <c r="D116" s="45"/>
      <c r="E116" s="45"/>
      <c r="F116" s="45"/>
      <c r="G116" s="3" t="s">
        <v>339</v>
      </c>
      <c r="H116" s="47"/>
      <c r="I116" s="46"/>
      <c r="J116" s="46" t="s">
        <v>183</v>
      </c>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row>
    <row r="117" spans="1:60" ht="16.5" customHeight="1" x14ac:dyDescent="0.3">
      <c r="A117" s="45"/>
      <c r="B117" s="45"/>
      <c r="C117" s="45"/>
      <c r="D117" s="45"/>
      <c r="E117" s="45"/>
      <c r="F117" s="45"/>
      <c r="G117" s="46"/>
      <c r="H117" s="47"/>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row>
    <row r="118" spans="1:60" ht="16.5" customHeight="1" x14ac:dyDescent="0.3">
      <c r="A118" s="45"/>
      <c r="B118" s="45"/>
      <c r="C118" s="45"/>
      <c r="D118" s="45"/>
      <c r="E118" s="45"/>
      <c r="F118" s="45"/>
      <c r="G118" s="77" t="s">
        <v>109</v>
      </c>
      <c r="H118" s="47"/>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row>
    <row r="119" spans="1:60" ht="16.5" customHeight="1" x14ac:dyDescent="0.3">
      <c r="A119" s="45"/>
      <c r="B119" s="45"/>
      <c r="C119" s="45"/>
      <c r="D119" s="45"/>
      <c r="E119" s="45"/>
      <c r="F119" s="45"/>
      <c r="G119" s="46" t="s">
        <v>162</v>
      </c>
      <c r="H119" s="47"/>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row>
    <row r="120" spans="1:60" ht="16.5" customHeight="1" x14ac:dyDescent="0.3">
      <c r="A120" s="45"/>
      <c r="B120" s="45"/>
      <c r="C120" s="45"/>
      <c r="D120" s="45"/>
      <c r="E120" s="45"/>
      <c r="F120" s="45"/>
      <c r="G120" s="3" t="s">
        <v>236</v>
      </c>
      <c r="H120" s="47"/>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row>
    <row r="121" spans="1:60" ht="16.5" customHeight="1" x14ac:dyDescent="0.3">
      <c r="A121" s="45"/>
      <c r="B121" s="45"/>
      <c r="C121" s="45"/>
      <c r="D121" s="45"/>
      <c r="E121" s="45"/>
      <c r="F121" s="45"/>
      <c r="G121" s="46"/>
      <c r="H121" s="47"/>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row>
    <row r="122" spans="1:60" ht="16.5" customHeight="1" x14ac:dyDescent="0.3">
      <c r="A122" s="45"/>
      <c r="B122" s="45"/>
      <c r="C122" s="45"/>
      <c r="D122" s="45"/>
      <c r="E122" s="45"/>
      <c r="F122" s="45"/>
      <c r="G122" s="46"/>
      <c r="H122" s="47"/>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row>
    <row r="123" spans="1:60" ht="16.5" customHeight="1" x14ac:dyDescent="0.3">
      <c r="A123" s="45"/>
      <c r="B123" s="45"/>
      <c r="C123" s="45"/>
      <c r="D123" s="45"/>
      <c r="E123" s="45"/>
      <c r="F123" s="45"/>
      <c r="G123" s="46"/>
      <c r="H123" s="47"/>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row>
    <row r="124" spans="1:60" ht="16.5" customHeight="1" x14ac:dyDescent="0.3">
      <c r="A124" s="45"/>
      <c r="B124" s="45"/>
      <c r="C124" s="45"/>
      <c r="D124" s="45"/>
      <c r="E124" s="45"/>
      <c r="F124" s="45"/>
      <c r="G124" s="46"/>
      <c r="H124" s="47"/>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row>
    <row r="125" spans="1:60" ht="16.5" customHeight="1" x14ac:dyDescent="0.3">
      <c r="A125" s="45"/>
      <c r="B125" s="45"/>
      <c r="C125" s="45"/>
      <c r="D125" s="45"/>
      <c r="E125" s="45"/>
      <c r="F125" s="45"/>
      <c r="G125" s="46"/>
      <c r="H125" s="47"/>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row>
    <row r="126" spans="1:60" ht="16.5" customHeight="1" x14ac:dyDescent="0.3">
      <c r="A126" s="45"/>
      <c r="B126" s="45"/>
      <c r="C126" s="45"/>
      <c r="D126" s="45"/>
      <c r="E126" s="45"/>
      <c r="F126" s="45"/>
      <c r="G126" s="46"/>
      <c r="H126" s="47"/>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row>
    <row r="127" spans="1:60" ht="16.5" customHeight="1" x14ac:dyDescent="0.3">
      <c r="A127" s="45"/>
      <c r="B127" s="45"/>
      <c r="C127" s="45"/>
      <c r="D127" s="45"/>
      <c r="E127" s="45"/>
      <c r="F127" s="45"/>
      <c r="G127" s="46"/>
      <c r="H127" s="47"/>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row>
    <row r="128" spans="1:60" ht="16.5" customHeight="1" x14ac:dyDescent="0.3">
      <c r="A128" s="45"/>
      <c r="B128" s="45"/>
      <c r="C128" s="45"/>
      <c r="D128" s="45"/>
      <c r="E128" s="45"/>
      <c r="F128" s="45"/>
      <c r="G128" s="46"/>
      <c r="H128" s="47"/>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row>
    <row r="129" spans="1:60" ht="16.5" customHeight="1" x14ac:dyDescent="0.3">
      <c r="A129" s="45"/>
      <c r="B129" s="45"/>
      <c r="C129" s="45"/>
      <c r="D129" s="45"/>
      <c r="E129" s="45"/>
      <c r="F129" s="45"/>
      <c r="G129" s="46"/>
      <c r="H129" s="47"/>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row>
    <row r="130" spans="1:60" ht="16.5" customHeight="1" x14ac:dyDescent="0.3">
      <c r="A130" s="45"/>
      <c r="B130" s="45"/>
      <c r="C130" s="45"/>
      <c r="D130" s="45"/>
      <c r="E130" s="45"/>
      <c r="F130" s="45"/>
      <c r="G130" s="46"/>
      <c r="H130" s="47"/>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row>
    <row r="131" spans="1:60" ht="16.5" customHeight="1" x14ac:dyDescent="0.3">
      <c r="A131" s="45"/>
      <c r="B131" s="45"/>
      <c r="C131" s="45"/>
      <c r="D131" s="45"/>
      <c r="E131" s="45"/>
      <c r="F131" s="45"/>
      <c r="G131" s="46"/>
      <c r="H131" s="47"/>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row>
    <row r="132" spans="1:60" ht="16.5" customHeight="1" x14ac:dyDescent="0.3">
      <c r="A132" s="45"/>
      <c r="B132" s="45"/>
      <c r="C132" s="45"/>
      <c r="D132" s="45"/>
      <c r="E132" s="45"/>
      <c r="F132" s="45"/>
      <c r="G132" s="46"/>
      <c r="H132" s="47"/>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row>
    <row r="133" spans="1:60" ht="16.5" customHeight="1" x14ac:dyDescent="0.3">
      <c r="A133" s="45"/>
      <c r="B133" s="45"/>
      <c r="C133" s="45"/>
      <c r="D133" s="45"/>
      <c r="E133" s="45"/>
      <c r="F133" s="45"/>
      <c r="G133" s="46"/>
      <c r="H133" s="47"/>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row>
    <row r="134" spans="1:60" ht="16.5" customHeight="1" x14ac:dyDescent="0.3">
      <c r="A134" s="45"/>
      <c r="B134" s="45"/>
      <c r="C134" s="45"/>
      <c r="D134" s="45"/>
      <c r="E134" s="45"/>
      <c r="F134" s="45"/>
      <c r="G134" s="46"/>
      <c r="H134" s="47"/>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row>
    <row r="135" spans="1:60" ht="16.5" customHeight="1" x14ac:dyDescent="0.3">
      <c r="A135" s="45"/>
      <c r="B135" s="45"/>
      <c r="C135" s="45"/>
      <c r="D135" s="45"/>
      <c r="E135" s="45"/>
      <c r="F135" s="45"/>
      <c r="G135" s="46"/>
      <c r="H135" s="47"/>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row>
    <row r="136" spans="1:60" ht="16.5" customHeight="1" x14ac:dyDescent="0.3">
      <c r="A136" s="45"/>
      <c r="B136" s="45"/>
      <c r="C136" s="45"/>
      <c r="D136" s="45"/>
      <c r="E136" s="45"/>
      <c r="F136" s="45"/>
      <c r="G136" s="46"/>
      <c r="H136" s="47"/>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row>
    <row r="137" spans="1:60" ht="16.5" customHeight="1" x14ac:dyDescent="0.3">
      <c r="A137" s="45"/>
      <c r="B137" s="45"/>
      <c r="C137" s="45"/>
      <c r="D137" s="45"/>
      <c r="E137" s="45"/>
      <c r="F137" s="45"/>
      <c r="G137" s="46"/>
      <c r="H137" s="47"/>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row>
    <row r="138" spans="1:60" ht="16.5" customHeight="1" x14ac:dyDescent="0.3">
      <c r="A138" s="45"/>
      <c r="B138" s="45"/>
      <c r="C138" s="45"/>
      <c r="D138" s="45"/>
      <c r="E138" s="45"/>
      <c r="F138" s="45"/>
      <c r="G138" s="46"/>
      <c r="H138" s="47"/>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row>
    <row r="139" spans="1:60" ht="16.5" customHeight="1" x14ac:dyDescent="0.3">
      <c r="A139" s="45"/>
      <c r="B139" s="45"/>
      <c r="C139" s="45"/>
      <c r="D139" s="45"/>
      <c r="E139" s="45"/>
      <c r="F139" s="45"/>
      <c r="G139" s="46"/>
      <c r="H139" s="47"/>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row>
    <row r="140" spans="1:60" ht="16.5" customHeight="1" x14ac:dyDescent="0.3">
      <c r="A140" s="45"/>
      <c r="B140" s="45"/>
      <c r="C140" s="45"/>
      <c r="D140" s="45"/>
      <c r="E140" s="45"/>
      <c r="F140" s="45"/>
      <c r="G140" s="46"/>
      <c r="H140" s="47"/>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row>
    <row r="141" spans="1:60" ht="16.5" customHeight="1" x14ac:dyDescent="0.3">
      <c r="A141" s="45"/>
      <c r="B141" s="45"/>
      <c r="C141" s="45"/>
      <c r="D141" s="45"/>
      <c r="E141" s="45"/>
      <c r="F141" s="45"/>
      <c r="G141" s="46"/>
      <c r="H141" s="47"/>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row>
    <row r="142" spans="1:60" ht="16.5" customHeight="1" x14ac:dyDescent="0.3">
      <c r="A142" s="45"/>
      <c r="B142" s="45"/>
      <c r="C142" s="45"/>
      <c r="D142" s="45"/>
      <c r="E142" s="45"/>
      <c r="F142" s="45"/>
      <c r="G142" s="46"/>
      <c r="H142" s="47"/>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row>
    <row r="143" spans="1:60" ht="16.5" customHeight="1" x14ac:dyDescent="0.3">
      <c r="A143" s="45"/>
      <c r="B143" s="45"/>
      <c r="C143" s="45"/>
      <c r="D143" s="45"/>
      <c r="E143" s="45"/>
      <c r="F143" s="45"/>
      <c r="G143" s="46"/>
      <c r="H143" s="47"/>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row>
    <row r="144" spans="1:60" ht="16.5" customHeight="1" x14ac:dyDescent="0.3">
      <c r="A144" s="45"/>
      <c r="B144" s="45"/>
      <c r="C144" s="45"/>
      <c r="D144" s="45"/>
      <c r="E144" s="45"/>
      <c r="F144" s="45"/>
      <c r="G144" s="46"/>
      <c r="H144" s="47"/>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row>
    <row r="145" spans="1:60" ht="16.5" customHeight="1" x14ac:dyDescent="0.3">
      <c r="A145" s="45"/>
      <c r="B145" s="45"/>
      <c r="C145" s="45"/>
      <c r="D145" s="45"/>
      <c r="E145" s="45"/>
      <c r="F145" s="45"/>
      <c r="G145" s="46"/>
      <c r="H145" s="47"/>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row>
    <row r="146" spans="1:60" ht="16.5" customHeight="1" x14ac:dyDescent="0.3">
      <c r="A146" s="45"/>
      <c r="B146" s="45"/>
      <c r="C146" s="45"/>
      <c r="D146" s="45"/>
      <c r="E146" s="45"/>
      <c r="F146" s="45"/>
      <c r="G146" s="46"/>
      <c r="H146" s="47"/>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row>
    <row r="147" spans="1:60" ht="16.5" customHeight="1" x14ac:dyDescent="0.3">
      <c r="A147" s="45"/>
      <c r="B147" s="45"/>
      <c r="C147" s="45"/>
      <c r="D147" s="45"/>
      <c r="E147" s="45"/>
      <c r="F147" s="45"/>
      <c r="G147" s="46"/>
      <c r="H147" s="47"/>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row>
    <row r="148" spans="1:60" ht="16.5" customHeight="1" x14ac:dyDescent="0.3">
      <c r="A148" s="45"/>
      <c r="B148" s="45"/>
      <c r="C148" s="45"/>
      <c r="D148" s="45"/>
      <c r="E148" s="45"/>
      <c r="F148" s="45"/>
      <c r="G148" s="46"/>
      <c r="H148" s="47"/>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row>
    <row r="149" spans="1:60" ht="16.5" customHeight="1" x14ac:dyDescent="0.3">
      <c r="A149" s="45"/>
      <c r="B149" s="45"/>
      <c r="C149" s="45"/>
      <c r="D149" s="45"/>
      <c r="E149" s="45"/>
      <c r="F149" s="45"/>
      <c r="G149" s="46"/>
      <c r="H149" s="47"/>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row>
    <row r="150" spans="1:60" ht="16.5" customHeight="1" x14ac:dyDescent="0.3">
      <c r="A150" s="45"/>
      <c r="B150" s="45"/>
      <c r="C150" s="45"/>
      <c r="D150" s="45"/>
      <c r="E150" s="45"/>
      <c r="F150" s="45"/>
      <c r="G150" s="46"/>
      <c r="H150" s="47"/>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row>
    <row r="151" spans="1:60" ht="16.5" customHeight="1" x14ac:dyDescent="0.3">
      <c r="A151" s="45"/>
      <c r="B151" s="45"/>
      <c r="C151" s="45"/>
      <c r="D151" s="45"/>
      <c r="E151" s="45"/>
      <c r="F151" s="45"/>
      <c r="G151" s="46"/>
      <c r="H151" s="47"/>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row>
    <row r="152" spans="1:60" ht="16.5" customHeight="1" x14ac:dyDescent="0.3">
      <c r="A152" s="45"/>
      <c r="B152" s="45"/>
      <c r="C152" s="45"/>
      <c r="D152" s="45"/>
      <c r="E152" s="45"/>
      <c r="F152" s="45"/>
      <c r="G152" s="46"/>
      <c r="H152" s="47"/>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row>
    <row r="153" spans="1:60" ht="16.5" customHeight="1" x14ac:dyDescent="0.3">
      <c r="A153" s="45"/>
      <c r="B153" s="45"/>
      <c r="C153" s="45"/>
      <c r="D153" s="45"/>
      <c r="E153" s="45"/>
      <c r="F153" s="45"/>
      <c r="G153" s="46"/>
      <c r="H153" s="47"/>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row>
    <row r="154" spans="1:60" ht="16.5" customHeight="1" x14ac:dyDescent="0.3">
      <c r="A154" s="45"/>
      <c r="B154" s="45"/>
      <c r="C154" s="45"/>
      <c r="D154" s="45"/>
      <c r="E154" s="45"/>
      <c r="F154" s="45"/>
      <c r="G154" s="46"/>
      <c r="H154" s="47"/>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row>
    <row r="155" spans="1:60" ht="16.5" customHeight="1" x14ac:dyDescent="0.3">
      <c r="A155" s="45"/>
      <c r="B155" s="45"/>
      <c r="C155" s="45"/>
      <c r="D155" s="45"/>
      <c r="E155" s="45"/>
      <c r="F155" s="45"/>
      <c r="G155" s="46"/>
      <c r="H155" s="47"/>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row>
    <row r="156" spans="1:60" ht="16.5" customHeight="1" x14ac:dyDescent="0.3">
      <c r="A156" s="45"/>
      <c r="B156" s="45"/>
      <c r="C156" s="45"/>
      <c r="D156" s="45"/>
      <c r="E156" s="45"/>
      <c r="F156" s="45"/>
      <c r="G156" s="46"/>
      <c r="H156" s="47"/>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row>
    <row r="157" spans="1:60" ht="16.5" customHeight="1" x14ac:dyDescent="0.3">
      <c r="A157" s="45"/>
      <c r="B157" s="45"/>
      <c r="C157" s="45"/>
      <c r="D157" s="45"/>
      <c r="E157" s="45"/>
      <c r="F157" s="45"/>
      <c r="G157" s="46"/>
      <c r="H157" s="47"/>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row>
    <row r="158" spans="1:60" ht="16.5" customHeight="1" x14ac:dyDescent="0.3">
      <c r="A158" s="45"/>
      <c r="B158" s="45"/>
      <c r="C158" s="45"/>
      <c r="D158" s="45"/>
      <c r="E158" s="45"/>
      <c r="F158" s="45"/>
      <c r="G158" s="46"/>
      <c r="H158" s="47"/>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row>
    <row r="159" spans="1:60" ht="16.5" customHeight="1" x14ac:dyDescent="0.3">
      <c r="A159" s="45"/>
      <c r="B159" s="45"/>
      <c r="C159" s="45"/>
      <c r="D159" s="45"/>
      <c r="E159" s="45"/>
      <c r="F159" s="45"/>
      <c r="G159" s="46"/>
      <c r="H159" s="47"/>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row>
    <row r="160" spans="1:60" ht="16.5" customHeight="1" x14ac:dyDescent="0.3">
      <c r="A160" s="45"/>
      <c r="B160" s="45"/>
      <c r="C160" s="45"/>
      <c r="D160" s="45"/>
      <c r="E160" s="45"/>
      <c r="F160" s="45"/>
      <c r="G160" s="46"/>
      <c r="H160" s="47"/>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row>
    <row r="161" spans="1:60" ht="16.5" customHeight="1" x14ac:dyDescent="0.3">
      <c r="A161" s="45"/>
      <c r="B161" s="45"/>
      <c r="C161" s="45"/>
      <c r="D161" s="45"/>
      <c r="E161" s="45"/>
      <c r="F161" s="45"/>
      <c r="G161" s="46"/>
      <c r="H161" s="47"/>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row>
    <row r="162" spans="1:60" ht="16.5" customHeight="1" x14ac:dyDescent="0.3">
      <c r="A162" s="45"/>
      <c r="B162" s="45"/>
      <c r="C162" s="45"/>
      <c r="D162" s="45"/>
      <c r="E162" s="45"/>
      <c r="F162" s="45"/>
      <c r="G162" s="46"/>
      <c r="H162" s="47"/>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row>
    <row r="163" spans="1:60" ht="16.5" customHeight="1" x14ac:dyDescent="0.3">
      <c r="A163" s="45"/>
      <c r="B163" s="45"/>
      <c r="C163" s="45"/>
      <c r="D163" s="45"/>
      <c r="E163" s="45"/>
      <c r="F163" s="45"/>
      <c r="G163" s="46"/>
      <c r="H163" s="47"/>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row>
    <row r="164" spans="1:60" ht="16.5" customHeight="1" x14ac:dyDescent="0.3">
      <c r="A164" s="45"/>
      <c r="B164" s="45"/>
      <c r="C164" s="45"/>
      <c r="D164" s="45"/>
      <c r="E164" s="45"/>
      <c r="F164" s="45"/>
      <c r="G164" s="46"/>
      <c r="H164" s="47"/>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row>
    <row r="165" spans="1:60" ht="16.5" customHeight="1" x14ac:dyDescent="0.3">
      <c r="A165" s="45"/>
      <c r="B165" s="45"/>
      <c r="C165" s="45"/>
      <c r="D165" s="45"/>
      <c r="E165" s="45"/>
      <c r="F165" s="45"/>
      <c r="G165" s="46"/>
      <c r="H165" s="47"/>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row>
    <row r="166" spans="1:60" ht="16.5" customHeight="1" x14ac:dyDescent="0.3">
      <c r="A166" s="45"/>
      <c r="B166" s="45"/>
      <c r="C166" s="45"/>
      <c r="D166" s="45"/>
      <c r="E166" s="45"/>
      <c r="F166" s="45"/>
      <c r="G166" s="46"/>
      <c r="H166" s="47"/>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row>
    <row r="167" spans="1:60" ht="16.5" customHeight="1" x14ac:dyDescent="0.3">
      <c r="A167" s="45"/>
      <c r="B167" s="45"/>
      <c r="C167" s="45"/>
      <c r="D167" s="45"/>
      <c r="E167" s="45"/>
      <c r="F167" s="45"/>
      <c r="G167" s="46"/>
      <c r="H167" s="47"/>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row>
    <row r="168" spans="1:60" ht="16.5" customHeight="1" x14ac:dyDescent="0.3">
      <c r="A168" s="45"/>
      <c r="B168" s="45"/>
      <c r="C168" s="45"/>
      <c r="D168" s="45"/>
      <c r="E168" s="45"/>
      <c r="F168" s="45"/>
      <c r="G168" s="46"/>
      <c r="H168" s="47"/>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row>
    <row r="169" spans="1:60" ht="16.5" customHeight="1" x14ac:dyDescent="0.3">
      <c r="A169" s="45"/>
      <c r="B169" s="45"/>
      <c r="C169" s="45"/>
      <c r="D169" s="45"/>
      <c r="E169" s="45"/>
      <c r="F169" s="45"/>
      <c r="G169" s="46"/>
      <c r="H169" s="47"/>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row>
    <row r="170" spans="1:60" ht="16.5" customHeight="1" x14ac:dyDescent="0.3">
      <c r="A170" s="45"/>
      <c r="B170" s="45"/>
      <c r="C170" s="45"/>
      <c r="D170" s="45"/>
      <c r="E170" s="45"/>
      <c r="F170" s="45"/>
      <c r="G170" s="46"/>
      <c r="H170" s="47"/>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row>
    <row r="171" spans="1:60" ht="16.5" customHeight="1" x14ac:dyDescent="0.3">
      <c r="A171" s="45"/>
      <c r="B171" s="45"/>
      <c r="C171" s="45"/>
      <c r="D171" s="45"/>
      <c r="E171" s="45"/>
      <c r="F171" s="45"/>
      <c r="G171" s="46"/>
      <c r="H171" s="47"/>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row>
    <row r="172" spans="1:60" ht="16.5" customHeight="1" x14ac:dyDescent="0.3">
      <c r="A172" s="45"/>
      <c r="B172" s="45"/>
      <c r="C172" s="45"/>
      <c r="D172" s="45"/>
      <c r="E172" s="45"/>
      <c r="F172" s="45"/>
      <c r="G172" s="46"/>
      <c r="H172" s="47"/>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row>
    <row r="173" spans="1:60" ht="16.5" customHeight="1" x14ac:dyDescent="0.3">
      <c r="A173" s="45"/>
      <c r="B173" s="45"/>
      <c r="C173" s="45"/>
      <c r="D173" s="45"/>
      <c r="E173" s="45"/>
      <c r="F173" s="45"/>
      <c r="G173" s="46"/>
      <c r="H173" s="47"/>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row>
    <row r="174" spans="1:60" ht="16.5" customHeight="1" x14ac:dyDescent="0.3">
      <c r="A174" s="45"/>
      <c r="B174" s="45"/>
      <c r="C174" s="45"/>
      <c r="D174" s="45"/>
      <c r="E174" s="45"/>
      <c r="F174" s="45"/>
      <c r="G174" s="46"/>
      <c r="H174" s="47"/>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row>
    <row r="175" spans="1:60" ht="16.5" customHeight="1" x14ac:dyDescent="0.3">
      <c r="A175" s="45"/>
      <c r="B175" s="45"/>
      <c r="C175" s="45"/>
      <c r="D175" s="45"/>
      <c r="E175" s="45"/>
      <c r="F175" s="45"/>
      <c r="G175" s="46"/>
      <c r="H175" s="47"/>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row>
    <row r="176" spans="1:60" ht="16.5" customHeight="1" x14ac:dyDescent="0.3">
      <c r="A176" s="45"/>
      <c r="B176" s="45"/>
      <c r="C176" s="45"/>
      <c r="D176" s="45"/>
      <c r="E176" s="45"/>
      <c r="F176" s="45"/>
      <c r="G176" s="46"/>
      <c r="H176" s="47"/>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row>
    <row r="177" spans="1:60" ht="16.5" customHeight="1" x14ac:dyDescent="0.3">
      <c r="A177" s="45"/>
      <c r="B177" s="45"/>
      <c r="C177" s="45"/>
      <c r="D177" s="45"/>
      <c r="E177" s="45"/>
      <c r="F177" s="45"/>
      <c r="G177" s="46"/>
      <c r="H177" s="47"/>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row>
    <row r="178" spans="1:60" ht="16.5" customHeight="1" x14ac:dyDescent="0.3">
      <c r="A178" s="45"/>
      <c r="B178" s="45"/>
      <c r="C178" s="45"/>
      <c r="D178" s="45"/>
      <c r="E178" s="45"/>
      <c r="F178" s="45"/>
      <c r="G178" s="46"/>
      <c r="H178" s="47"/>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row>
    <row r="179" spans="1:60" ht="16.5" customHeight="1" x14ac:dyDescent="0.3">
      <c r="A179" s="45"/>
      <c r="B179" s="45"/>
      <c r="C179" s="45"/>
      <c r="D179" s="45"/>
      <c r="E179" s="45"/>
      <c r="F179" s="45"/>
      <c r="G179" s="46"/>
      <c r="H179" s="47"/>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row>
    <row r="180" spans="1:60" ht="16.5" customHeight="1" x14ac:dyDescent="0.3">
      <c r="A180" s="45"/>
      <c r="B180" s="45"/>
      <c r="C180" s="45"/>
      <c r="D180" s="45"/>
      <c r="E180" s="45"/>
      <c r="F180" s="45"/>
      <c r="G180" s="46"/>
      <c r="H180" s="47"/>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row>
    <row r="181" spans="1:60" ht="16.5" customHeight="1" x14ac:dyDescent="0.3">
      <c r="A181" s="45"/>
      <c r="B181" s="45"/>
      <c r="C181" s="45"/>
      <c r="D181" s="45"/>
      <c r="E181" s="45"/>
      <c r="F181" s="45"/>
      <c r="G181" s="46"/>
      <c r="H181" s="47"/>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row>
    <row r="182" spans="1:60" ht="16.5" customHeight="1" x14ac:dyDescent="0.3">
      <c r="A182" s="45"/>
      <c r="B182" s="45"/>
      <c r="C182" s="45"/>
      <c r="D182" s="45"/>
      <c r="E182" s="45"/>
      <c r="F182" s="45"/>
      <c r="G182" s="46"/>
      <c r="H182" s="47"/>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row>
    <row r="183" spans="1:60" ht="16.5" customHeight="1" x14ac:dyDescent="0.3">
      <c r="A183" s="45"/>
      <c r="B183" s="45"/>
      <c r="C183" s="45"/>
      <c r="D183" s="45"/>
      <c r="E183" s="45"/>
      <c r="F183" s="45"/>
      <c r="G183" s="46"/>
      <c r="H183" s="47"/>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row>
    <row r="184" spans="1:60" ht="16.5" customHeight="1" x14ac:dyDescent="0.3">
      <c r="A184" s="45"/>
      <c r="B184" s="45"/>
      <c r="C184" s="45"/>
      <c r="D184" s="45"/>
      <c r="E184" s="45"/>
      <c r="F184" s="45"/>
      <c r="G184" s="46"/>
      <c r="H184" s="47"/>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row>
    <row r="185" spans="1:60" ht="16.5" customHeight="1" x14ac:dyDescent="0.3">
      <c r="A185" s="45"/>
      <c r="B185" s="45"/>
      <c r="C185" s="45"/>
      <c r="D185" s="45"/>
      <c r="E185" s="45"/>
      <c r="F185" s="45"/>
      <c r="G185" s="46"/>
      <c r="H185" s="47"/>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row>
    <row r="186" spans="1:60" ht="16.5" customHeight="1" x14ac:dyDescent="0.3">
      <c r="A186" s="45"/>
      <c r="B186" s="45"/>
      <c r="C186" s="45"/>
      <c r="D186" s="45"/>
      <c r="E186" s="45"/>
      <c r="F186" s="45"/>
      <c r="G186" s="46"/>
      <c r="H186" s="47"/>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row>
    <row r="187" spans="1:60" ht="16.5" customHeight="1" x14ac:dyDescent="0.3">
      <c r="A187" s="45"/>
      <c r="B187" s="45"/>
      <c r="C187" s="45"/>
      <c r="D187" s="45"/>
      <c r="E187" s="45"/>
      <c r="F187" s="45"/>
      <c r="G187" s="46"/>
      <c r="H187" s="47"/>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row>
    <row r="188" spans="1:60" ht="16.5" customHeight="1" x14ac:dyDescent="0.3">
      <c r="A188" s="45"/>
      <c r="B188" s="45"/>
      <c r="C188" s="45"/>
      <c r="D188" s="45"/>
      <c r="E188" s="45"/>
      <c r="F188" s="45"/>
      <c r="G188" s="46"/>
      <c r="H188" s="47"/>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row>
    <row r="189" spans="1:60" ht="16.5" customHeight="1" x14ac:dyDescent="0.3">
      <c r="A189" s="45"/>
      <c r="B189" s="45"/>
      <c r="C189" s="45"/>
      <c r="D189" s="45"/>
      <c r="E189" s="45"/>
      <c r="F189" s="45"/>
      <c r="G189" s="46"/>
      <c r="H189" s="47"/>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row>
    <row r="190" spans="1:60" ht="16.5" customHeight="1" x14ac:dyDescent="0.3">
      <c r="A190" s="45"/>
      <c r="B190" s="45"/>
      <c r="C190" s="45"/>
      <c r="D190" s="45"/>
      <c r="E190" s="45"/>
      <c r="F190" s="45"/>
      <c r="G190" s="46"/>
      <c r="H190" s="47"/>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row>
    <row r="191" spans="1:60" ht="16.5" customHeight="1" x14ac:dyDescent="0.3">
      <c r="A191" s="45"/>
      <c r="B191" s="45"/>
      <c r="C191" s="45"/>
      <c r="D191" s="45"/>
      <c r="E191" s="45"/>
      <c r="F191" s="45"/>
      <c r="G191" s="46"/>
      <c r="H191" s="47"/>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row>
    <row r="192" spans="1:60" ht="16.5" customHeight="1" x14ac:dyDescent="0.3">
      <c r="A192" s="45"/>
      <c r="B192" s="45"/>
      <c r="C192" s="45"/>
      <c r="D192" s="45"/>
      <c r="E192" s="45"/>
      <c r="F192" s="45"/>
      <c r="G192" s="46"/>
      <c r="H192" s="47"/>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row>
    <row r="193" spans="1:60" ht="16.5" customHeight="1" x14ac:dyDescent="0.3">
      <c r="A193" s="45"/>
      <c r="B193" s="45"/>
      <c r="C193" s="45"/>
      <c r="D193" s="45"/>
      <c r="E193" s="45"/>
      <c r="F193" s="45"/>
      <c r="G193" s="46"/>
      <c r="H193" s="47"/>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row>
    <row r="194" spans="1:60" ht="16.5" customHeight="1" x14ac:dyDescent="0.3">
      <c r="A194" s="45"/>
      <c r="B194" s="45"/>
      <c r="C194" s="45"/>
      <c r="D194" s="45"/>
      <c r="E194" s="45"/>
      <c r="F194" s="45"/>
      <c r="G194" s="46"/>
      <c r="H194" s="47"/>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row>
    <row r="195" spans="1:60" ht="16.5" customHeight="1" x14ac:dyDescent="0.3">
      <c r="A195" s="45"/>
      <c r="B195" s="45"/>
      <c r="C195" s="45"/>
      <c r="D195" s="45"/>
      <c r="E195" s="45"/>
      <c r="F195" s="45"/>
      <c r="G195" s="46"/>
      <c r="H195" s="47"/>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row>
    <row r="196" spans="1:60" ht="16.5" customHeight="1" x14ac:dyDescent="0.3">
      <c r="A196" s="45"/>
      <c r="B196" s="45"/>
      <c r="C196" s="45"/>
      <c r="D196" s="45"/>
      <c r="E196" s="45"/>
      <c r="F196" s="45"/>
      <c r="G196" s="46"/>
      <c r="H196" s="47"/>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row>
    <row r="197" spans="1:60" ht="16.5" customHeight="1" x14ac:dyDescent="0.3">
      <c r="A197" s="45"/>
      <c r="B197" s="45"/>
      <c r="C197" s="45"/>
      <c r="D197" s="45"/>
      <c r="E197" s="45"/>
      <c r="F197" s="45"/>
      <c r="G197" s="46"/>
      <c r="H197" s="47"/>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row>
    <row r="198" spans="1:60" ht="16.5" customHeight="1" x14ac:dyDescent="0.3">
      <c r="A198" s="45"/>
      <c r="B198" s="45"/>
      <c r="C198" s="45"/>
      <c r="D198" s="45"/>
      <c r="E198" s="45"/>
      <c r="F198" s="45"/>
      <c r="G198" s="46"/>
      <c r="H198" s="47"/>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row>
    <row r="199" spans="1:60" ht="16.5" customHeight="1" x14ac:dyDescent="0.3">
      <c r="A199" s="45"/>
      <c r="B199" s="45"/>
      <c r="C199" s="45"/>
      <c r="D199" s="45"/>
      <c r="E199" s="45"/>
      <c r="F199" s="45"/>
      <c r="G199" s="46"/>
      <c r="H199" s="47"/>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row>
    <row r="200" spans="1:60" ht="16.5" customHeight="1" x14ac:dyDescent="0.3">
      <c r="A200" s="45"/>
      <c r="B200" s="45"/>
      <c r="C200" s="45"/>
      <c r="D200" s="45"/>
      <c r="E200" s="45"/>
      <c r="F200" s="45"/>
      <c r="G200" s="46"/>
      <c r="H200" s="47"/>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row>
    <row r="201" spans="1:60" ht="16.5" customHeight="1" x14ac:dyDescent="0.3">
      <c r="A201" s="45"/>
      <c r="B201" s="45"/>
      <c r="C201" s="45"/>
      <c r="D201" s="45"/>
      <c r="E201" s="45"/>
      <c r="F201" s="45"/>
      <c r="G201" s="46"/>
      <c r="H201" s="47"/>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row>
    <row r="202" spans="1:60" ht="16.5" customHeight="1" x14ac:dyDescent="0.3">
      <c r="A202" s="45"/>
      <c r="B202" s="45"/>
      <c r="C202" s="45"/>
      <c r="D202" s="45"/>
      <c r="E202" s="45"/>
      <c r="F202" s="45"/>
      <c r="G202" s="46"/>
      <c r="H202" s="47"/>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row>
    <row r="203" spans="1:60" ht="16.5" customHeight="1" x14ac:dyDescent="0.3">
      <c r="A203" s="45"/>
      <c r="B203" s="45"/>
      <c r="C203" s="45"/>
      <c r="D203" s="45"/>
      <c r="E203" s="45"/>
      <c r="F203" s="45"/>
      <c r="G203" s="46"/>
      <c r="H203" s="47"/>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row>
    <row r="204" spans="1:60" ht="16.5" customHeight="1" x14ac:dyDescent="0.3">
      <c r="A204" s="45"/>
      <c r="B204" s="45"/>
      <c r="C204" s="45"/>
      <c r="D204" s="45"/>
      <c r="E204" s="45"/>
      <c r="F204" s="45"/>
      <c r="G204" s="46"/>
      <c r="H204" s="47"/>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row>
    <row r="205" spans="1:60" ht="16.5" customHeight="1" x14ac:dyDescent="0.3">
      <c r="A205" s="45"/>
      <c r="B205" s="45"/>
      <c r="C205" s="45"/>
      <c r="D205" s="45"/>
      <c r="E205" s="45"/>
      <c r="F205" s="45"/>
      <c r="G205" s="46"/>
      <c r="H205" s="47"/>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row>
    <row r="206" spans="1:60" ht="16.5" customHeight="1" x14ac:dyDescent="0.3">
      <c r="A206" s="45"/>
      <c r="B206" s="45"/>
      <c r="C206" s="45"/>
      <c r="D206" s="45"/>
      <c r="E206" s="45"/>
      <c r="F206" s="45"/>
      <c r="G206" s="46"/>
      <c r="H206" s="47"/>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row>
    <row r="207" spans="1:60" ht="16.5" customHeight="1" x14ac:dyDescent="0.3">
      <c r="A207" s="45"/>
      <c r="B207" s="45"/>
      <c r="C207" s="45"/>
      <c r="D207" s="45"/>
      <c r="E207" s="45"/>
      <c r="F207" s="45"/>
      <c r="G207" s="46"/>
      <c r="H207" s="47"/>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row>
    <row r="208" spans="1:60" ht="16.5" customHeight="1" x14ac:dyDescent="0.3">
      <c r="A208" s="45"/>
      <c r="B208" s="45"/>
      <c r="C208" s="45"/>
      <c r="D208" s="45"/>
      <c r="E208" s="45"/>
      <c r="F208" s="45"/>
      <c r="G208" s="46"/>
      <c r="H208" s="47"/>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row>
    <row r="209" spans="1:60" ht="16.5" customHeight="1" x14ac:dyDescent="0.3">
      <c r="A209" s="45"/>
      <c r="B209" s="45"/>
      <c r="C209" s="45"/>
      <c r="D209" s="45"/>
      <c r="E209" s="45"/>
      <c r="F209" s="45"/>
      <c r="G209" s="46"/>
      <c r="H209" s="47"/>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row>
    <row r="210" spans="1:60" ht="16.5" customHeight="1" x14ac:dyDescent="0.3">
      <c r="A210" s="45"/>
      <c r="B210" s="45"/>
      <c r="C210" s="45"/>
      <c r="D210" s="45"/>
      <c r="E210" s="45"/>
      <c r="F210" s="45"/>
      <c r="G210" s="46"/>
      <c r="H210" s="47"/>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row>
    <row r="211" spans="1:60" ht="16.5" customHeight="1" x14ac:dyDescent="0.3">
      <c r="A211" s="45"/>
      <c r="B211" s="45"/>
      <c r="C211" s="45"/>
      <c r="D211" s="45"/>
      <c r="E211" s="45"/>
      <c r="F211" s="45"/>
      <c r="G211" s="46"/>
      <c r="H211" s="47"/>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row>
    <row r="212" spans="1:60" ht="16.5" customHeight="1" x14ac:dyDescent="0.3">
      <c r="A212" s="45"/>
      <c r="B212" s="45"/>
      <c r="C212" s="45"/>
      <c r="D212" s="45"/>
      <c r="E212" s="45"/>
      <c r="F212" s="45"/>
      <c r="G212" s="46"/>
      <c r="H212" s="47"/>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row>
    <row r="213" spans="1:60" ht="16.5" customHeight="1" x14ac:dyDescent="0.3">
      <c r="A213" s="45"/>
      <c r="B213" s="45"/>
      <c r="C213" s="45"/>
      <c r="D213" s="45"/>
      <c r="E213" s="45"/>
      <c r="F213" s="45"/>
      <c r="G213" s="46"/>
      <c r="H213" s="47"/>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row>
    <row r="214" spans="1:60" ht="16.5" customHeight="1" x14ac:dyDescent="0.3">
      <c r="A214" s="45"/>
      <c r="B214" s="45"/>
      <c r="C214" s="45"/>
      <c r="D214" s="45"/>
      <c r="E214" s="45"/>
      <c r="F214" s="45"/>
      <c r="G214" s="46"/>
      <c r="H214" s="47"/>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row>
    <row r="215" spans="1:60" ht="16.5" customHeight="1" x14ac:dyDescent="0.3">
      <c r="A215" s="45"/>
      <c r="B215" s="45"/>
      <c r="C215" s="45"/>
      <c r="D215" s="45"/>
      <c r="E215" s="45"/>
      <c r="F215" s="45"/>
      <c r="G215" s="46"/>
      <c r="H215" s="47"/>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row>
    <row r="216" spans="1:60" ht="16.5" customHeight="1" x14ac:dyDescent="0.3">
      <c r="A216" s="45"/>
      <c r="B216" s="45"/>
      <c r="C216" s="45"/>
      <c r="D216" s="45"/>
      <c r="E216" s="45"/>
      <c r="F216" s="45"/>
      <c r="G216" s="46"/>
      <c r="H216" s="47"/>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row>
    <row r="217" spans="1:60" ht="16.5" customHeight="1" x14ac:dyDescent="0.3">
      <c r="A217" s="45"/>
      <c r="B217" s="45"/>
      <c r="C217" s="45"/>
      <c r="D217" s="45"/>
      <c r="E217" s="45"/>
      <c r="F217" s="45"/>
      <c r="G217" s="46"/>
      <c r="H217" s="47"/>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row>
    <row r="218" spans="1:60" ht="16.5" customHeight="1" x14ac:dyDescent="0.3">
      <c r="A218" s="45"/>
      <c r="B218" s="45"/>
      <c r="C218" s="45"/>
      <c r="D218" s="45"/>
      <c r="E218" s="45"/>
      <c r="F218" s="45"/>
      <c r="G218" s="46"/>
      <c r="H218" s="47"/>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row>
    <row r="219" spans="1:60" ht="16.5" customHeight="1" x14ac:dyDescent="0.3">
      <c r="A219" s="45"/>
      <c r="B219" s="45"/>
      <c r="C219" s="45"/>
      <c r="D219" s="45"/>
      <c r="E219" s="45"/>
      <c r="F219" s="45"/>
      <c r="G219" s="46"/>
      <c r="H219" s="47"/>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row>
    <row r="220" spans="1:60" ht="16.5" customHeight="1" x14ac:dyDescent="0.3">
      <c r="A220" s="45"/>
      <c r="B220" s="45"/>
      <c r="C220" s="45"/>
      <c r="D220" s="45"/>
      <c r="E220" s="45"/>
      <c r="F220" s="45"/>
      <c r="G220" s="46"/>
      <c r="H220" s="47"/>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row>
    <row r="221" spans="1:60" ht="16.5" customHeight="1" x14ac:dyDescent="0.3">
      <c r="A221" s="45"/>
      <c r="B221" s="45"/>
      <c r="C221" s="45"/>
      <c r="D221" s="45"/>
      <c r="E221" s="45"/>
      <c r="F221" s="45"/>
      <c r="G221" s="46"/>
      <c r="H221" s="47"/>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row>
    <row r="222" spans="1:60" ht="16.5" customHeight="1" x14ac:dyDescent="0.3">
      <c r="A222" s="45"/>
      <c r="B222" s="45"/>
      <c r="C222" s="45"/>
      <c r="D222" s="45"/>
      <c r="E222" s="45"/>
      <c r="F222" s="45"/>
      <c r="G222" s="46"/>
      <c r="H222" s="47"/>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row>
    <row r="223" spans="1:60" ht="16.5" customHeight="1" x14ac:dyDescent="0.3">
      <c r="A223" s="45"/>
      <c r="B223" s="45"/>
      <c r="C223" s="45"/>
      <c r="D223" s="45"/>
      <c r="E223" s="45"/>
      <c r="F223" s="45"/>
      <c r="G223" s="46"/>
      <c r="H223" s="47"/>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row>
    <row r="224" spans="1:60" ht="16.5" customHeight="1" x14ac:dyDescent="0.3">
      <c r="A224" s="45"/>
      <c r="B224" s="45"/>
      <c r="C224" s="45"/>
      <c r="D224" s="45"/>
      <c r="E224" s="45"/>
      <c r="F224" s="45"/>
      <c r="G224" s="46"/>
      <c r="H224" s="47"/>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row>
    <row r="225" spans="1:60" ht="16.5" customHeight="1" x14ac:dyDescent="0.3">
      <c r="A225" s="45"/>
      <c r="B225" s="45"/>
      <c r="C225" s="45"/>
      <c r="D225" s="45"/>
      <c r="E225" s="45"/>
      <c r="F225" s="45"/>
      <c r="G225" s="46"/>
      <c r="H225" s="47"/>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row>
    <row r="226" spans="1:60" ht="16.5" customHeight="1" x14ac:dyDescent="0.3">
      <c r="A226" s="45"/>
      <c r="B226" s="45"/>
      <c r="C226" s="45"/>
      <c r="D226" s="45"/>
      <c r="E226" s="45"/>
      <c r="F226" s="45"/>
      <c r="G226" s="46"/>
      <c r="H226" s="47"/>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row>
    <row r="227" spans="1:60" ht="16.5" customHeight="1" x14ac:dyDescent="0.3">
      <c r="A227" s="45"/>
      <c r="B227" s="45"/>
      <c r="C227" s="45"/>
      <c r="D227" s="45"/>
      <c r="E227" s="45"/>
      <c r="F227" s="45"/>
      <c r="G227" s="46"/>
      <c r="H227" s="47"/>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row>
    <row r="228" spans="1:60" ht="16.5" customHeight="1" x14ac:dyDescent="0.3">
      <c r="A228" s="45"/>
      <c r="B228" s="45"/>
      <c r="C228" s="45"/>
      <c r="D228" s="45"/>
      <c r="E228" s="45"/>
      <c r="F228" s="45"/>
      <c r="G228" s="46"/>
      <c r="H228" s="47"/>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row>
    <row r="229" spans="1:60" ht="16.5" customHeight="1" x14ac:dyDescent="0.3">
      <c r="A229" s="45"/>
      <c r="B229" s="45"/>
      <c r="C229" s="45"/>
      <c r="D229" s="45"/>
      <c r="E229" s="45"/>
      <c r="F229" s="45"/>
      <c r="G229" s="46"/>
      <c r="H229" s="47"/>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row>
    <row r="230" spans="1:60" ht="16.5" customHeight="1" x14ac:dyDescent="0.3">
      <c r="A230" s="45"/>
      <c r="B230" s="45"/>
      <c r="C230" s="45"/>
      <c r="D230" s="45"/>
      <c r="E230" s="45"/>
      <c r="F230" s="45"/>
      <c r="G230" s="46"/>
      <c r="H230" s="47"/>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row>
    <row r="231" spans="1:60" ht="16.5" customHeight="1" x14ac:dyDescent="0.3">
      <c r="A231" s="45"/>
      <c r="B231" s="45"/>
      <c r="C231" s="45"/>
      <c r="D231" s="45"/>
      <c r="E231" s="45"/>
      <c r="F231" s="45"/>
      <c r="G231" s="46"/>
      <c r="H231" s="47"/>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row>
    <row r="232" spans="1:60" ht="16.5" customHeight="1" x14ac:dyDescent="0.3">
      <c r="A232" s="45"/>
      <c r="B232" s="45"/>
      <c r="C232" s="45"/>
      <c r="D232" s="45"/>
      <c r="E232" s="45"/>
      <c r="F232" s="45"/>
      <c r="G232" s="46"/>
      <c r="H232" s="47"/>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row>
    <row r="233" spans="1:60" ht="16.5" customHeight="1" x14ac:dyDescent="0.3">
      <c r="A233" s="45"/>
      <c r="B233" s="45"/>
      <c r="C233" s="45"/>
      <c r="D233" s="45"/>
      <c r="E233" s="45"/>
      <c r="F233" s="45"/>
      <c r="G233" s="46"/>
      <c r="H233" s="47"/>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row>
    <row r="234" spans="1:60" ht="16.5" customHeight="1" x14ac:dyDescent="0.3">
      <c r="A234" s="45"/>
      <c r="B234" s="45"/>
      <c r="C234" s="45"/>
      <c r="D234" s="45"/>
      <c r="E234" s="45"/>
      <c r="F234" s="45"/>
      <c r="G234" s="46"/>
      <c r="H234" s="47"/>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row>
    <row r="235" spans="1:60" ht="16.5" customHeight="1" x14ac:dyDescent="0.3">
      <c r="A235" s="45"/>
      <c r="B235" s="45"/>
      <c r="C235" s="45"/>
      <c r="D235" s="45"/>
      <c r="E235" s="45"/>
      <c r="F235" s="45"/>
      <c r="G235" s="46"/>
      <c r="H235" s="47"/>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row>
    <row r="236" spans="1:60" ht="16.5" customHeight="1" x14ac:dyDescent="0.3">
      <c r="A236" s="45"/>
      <c r="B236" s="45"/>
      <c r="C236" s="45"/>
      <c r="D236" s="45"/>
      <c r="E236" s="45"/>
      <c r="F236" s="45"/>
      <c r="G236" s="46"/>
      <c r="H236" s="47"/>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row>
    <row r="237" spans="1:60" ht="16.5" customHeight="1" x14ac:dyDescent="0.3">
      <c r="A237" s="45"/>
      <c r="B237" s="45"/>
      <c r="C237" s="45"/>
      <c r="D237" s="45"/>
      <c r="E237" s="45"/>
      <c r="F237" s="45"/>
      <c r="G237" s="46"/>
      <c r="H237" s="47"/>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row>
    <row r="238" spans="1:60" ht="16.5" customHeight="1" x14ac:dyDescent="0.3">
      <c r="A238" s="45"/>
      <c r="B238" s="45"/>
      <c r="C238" s="45"/>
      <c r="D238" s="45"/>
      <c r="E238" s="45"/>
      <c r="F238" s="45"/>
      <c r="G238" s="46"/>
      <c r="H238" s="47"/>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row>
    <row r="239" spans="1:60" ht="16.5" customHeight="1" x14ac:dyDescent="0.3">
      <c r="A239" s="45"/>
      <c r="B239" s="45"/>
      <c r="C239" s="45"/>
      <c r="D239" s="45"/>
      <c r="E239" s="45"/>
      <c r="F239" s="45"/>
      <c r="G239" s="46"/>
      <c r="H239" s="47"/>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row>
    <row r="240" spans="1:60" ht="16.5" customHeight="1" x14ac:dyDescent="0.3">
      <c r="A240" s="45"/>
      <c r="B240" s="45"/>
      <c r="C240" s="45"/>
      <c r="D240" s="45"/>
      <c r="E240" s="45"/>
      <c r="F240" s="45"/>
      <c r="G240" s="46"/>
      <c r="H240" s="47"/>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row>
    <row r="241" spans="1:60" ht="16.5" customHeight="1" x14ac:dyDescent="0.3">
      <c r="A241" s="45"/>
      <c r="B241" s="45"/>
      <c r="C241" s="45"/>
      <c r="D241" s="45"/>
      <c r="E241" s="45"/>
      <c r="F241" s="45"/>
      <c r="G241" s="46"/>
      <c r="H241" s="47"/>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row>
    <row r="242" spans="1:60" ht="16.5" customHeight="1" x14ac:dyDescent="0.3">
      <c r="A242" s="45"/>
      <c r="B242" s="45"/>
      <c r="C242" s="45"/>
      <c r="D242" s="45"/>
      <c r="E242" s="45"/>
      <c r="F242" s="45"/>
      <c r="G242" s="46"/>
      <c r="H242" s="47"/>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row>
    <row r="243" spans="1:60" ht="16.5" customHeight="1" x14ac:dyDescent="0.3">
      <c r="A243" s="45"/>
      <c r="B243" s="45"/>
      <c r="C243" s="45"/>
      <c r="D243" s="45"/>
      <c r="E243" s="45"/>
      <c r="F243" s="45"/>
      <c r="G243" s="46"/>
      <c r="H243" s="47"/>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row>
    <row r="244" spans="1:60" ht="16.5" customHeight="1" x14ac:dyDescent="0.3">
      <c r="A244" s="45"/>
      <c r="B244" s="45"/>
      <c r="C244" s="45"/>
      <c r="D244" s="45"/>
      <c r="E244" s="45"/>
      <c r="F244" s="45"/>
      <c r="G244" s="46"/>
      <c r="H244" s="47"/>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row>
    <row r="245" spans="1:60" ht="16.5" customHeight="1" x14ac:dyDescent="0.3">
      <c r="A245" s="45"/>
      <c r="B245" s="45"/>
      <c r="C245" s="45"/>
      <c r="D245" s="45"/>
      <c r="E245" s="45"/>
      <c r="F245" s="45"/>
      <c r="G245" s="46"/>
      <c r="H245" s="47"/>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row>
    <row r="246" spans="1:60" ht="16.5" customHeight="1" x14ac:dyDescent="0.3">
      <c r="A246" s="45"/>
      <c r="B246" s="45"/>
      <c r="C246" s="45"/>
      <c r="D246" s="45"/>
      <c r="E246" s="45"/>
      <c r="F246" s="45"/>
      <c r="G246" s="46"/>
      <c r="H246" s="47"/>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row>
    <row r="247" spans="1:60" ht="16.5" customHeight="1" x14ac:dyDescent="0.3">
      <c r="A247" s="45"/>
      <c r="B247" s="45"/>
      <c r="C247" s="45"/>
      <c r="D247" s="45"/>
      <c r="E247" s="45"/>
      <c r="F247" s="45"/>
      <c r="G247" s="46"/>
      <c r="H247" s="47"/>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row>
    <row r="248" spans="1:60" ht="16.5" customHeight="1" x14ac:dyDescent="0.3">
      <c r="A248" s="45"/>
      <c r="B248" s="45"/>
      <c r="C248" s="45"/>
      <c r="D248" s="45"/>
      <c r="E248" s="45"/>
      <c r="F248" s="45"/>
      <c r="G248" s="46"/>
      <c r="H248" s="47"/>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row>
    <row r="249" spans="1:60" ht="16.5" customHeight="1" x14ac:dyDescent="0.3">
      <c r="A249" s="45"/>
      <c r="B249" s="45"/>
      <c r="C249" s="45"/>
      <c r="D249" s="45"/>
      <c r="E249" s="45"/>
      <c r="F249" s="45"/>
      <c r="G249" s="46"/>
      <c r="H249" s="47"/>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row>
    <row r="250" spans="1:60" ht="16.5" customHeight="1" x14ac:dyDescent="0.3">
      <c r="A250" s="45"/>
      <c r="B250" s="45"/>
      <c r="C250" s="45"/>
      <c r="D250" s="45"/>
      <c r="E250" s="45"/>
      <c r="F250" s="45"/>
      <c r="G250" s="46"/>
      <c r="H250" s="47"/>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row>
    <row r="251" spans="1:60" ht="16.5" customHeight="1" x14ac:dyDescent="0.3">
      <c r="A251" s="45"/>
      <c r="B251" s="45"/>
      <c r="C251" s="45"/>
      <c r="D251" s="45"/>
      <c r="E251" s="45"/>
      <c r="F251" s="45"/>
      <c r="G251" s="46"/>
      <c r="H251" s="47"/>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row>
    <row r="252" spans="1:60" ht="16.5" customHeight="1" x14ac:dyDescent="0.3">
      <c r="A252" s="45"/>
      <c r="B252" s="45"/>
      <c r="C252" s="45"/>
      <c r="D252" s="45"/>
      <c r="E252" s="45"/>
      <c r="F252" s="45"/>
      <c r="G252" s="46"/>
      <c r="H252" s="47"/>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row>
    <row r="253" spans="1:60" ht="16.5" customHeight="1" x14ac:dyDescent="0.3">
      <c r="A253" s="45"/>
      <c r="B253" s="45"/>
      <c r="C253" s="45"/>
      <c r="D253" s="45"/>
      <c r="E253" s="45"/>
      <c r="F253" s="45"/>
      <c r="G253" s="46"/>
      <c r="H253" s="47"/>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row>
    <row r="254" spans="1:60" ht="16.5" customHeight="1" x14ac:dyDescent="0.3">
      <c r="A254" s="45"/>
      <c r="B254" s="45"/>
      <c r="C254" s="45"/>
      <c r="D254" s="45"/>
      <c r="E254" s="45"/>
      <c r="F254" s="45"/>
      <c r="G254" s="46"/>
      <c r="H254" s="47"/>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row>
    <row r="255" spans="1:60" ht="16.5" customHeight="1" x14ac:dyDescent="0.3">
      <c r="A255" s="45"/>
      <c r="B255" s="45"/>
      <c r="C255" s="45"/>
      <c r="D255" s="45"/>
      <c r="E255" s="45"/>
      <c r="F255" s="45"/>
      <c r="G255" s="46"/>
      <c r="H255" s="47"/>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row>
    <row r="256" spans="1:60" ht="16.5" customHeight="1" x14ac:dyDescent="0.3">
      <c r="A256" s="45"/>
      <c r="B256" s="45"/>
      <c r="C256" s="45"/>
      <c r="D256" s="45"/>
      <c r="E256" s="45"/>
      <c r="F256" s="45"/>
      <c r="G256" s="46"/>
      <c r="H256" s="47"/>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row>
    <row r="257" spans="1:60" ht="16.5" customHeight="1" x14ac:dyDescent="0.3">
      <c r="A257" s="45"/>
      <c r="B257" s="45"/>
      <c r="C257" s="45"/>
      <c r="D257" s="45"/>
      <c r="E257" s="45"/>
      <c r="F257" s="45"/>
      <c r="G257" s="46"/>
      <c r="H257" s="47"/>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row>
    <row r="258" spans="1:60" ht="16.5" customHeight="1" x14ac:dyDescent="0.3">
      <c r="A258" s="45"/>
      <c r="B258" s="45"/>
      <c r="C258" s="45"/>
      <c r="D258" s="45"/>
      <c r="E258" s="45"/>
      <c r="F258" s="45"/>
      <c r="G258" s="46"/>
      <c r="H258" s="47"/>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row>
    <row r="259" spans="1:60" ht="16.5" customHeight="1" x14ac:dyDescent="0.3">
      <c r="A259" s="45"/>
      <c r="B259" s="45"/>
      <c r="C259" s="45"/>
      <c r="D259" s="45"/>
      <c r="E259" s="45"/>
      <c r="F259" s="45"/>
      <c r="G259" s="46"/>
      <c r="H259" s="47"/>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row>
    <row r="260" spans="1:60" ht="16.5" customHeight="1" x14ac:dyDescent="0.3">
      <c r="A260" s="45"/>
      <c r="B260" s="45"/>
      <c r="C260" s="45"/>
      <c r="D260" s="45"/>
      <c r="E260" s="45"/>
      <c r="F260" s="45"/>
      <c r="G260" s="46"/>
      <c r="H260" s="47"/>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row>
    <row r="261" spans="1:60" ht="16.5" customHeight="1" x14ac:dyDescent="0.3">
      <c r="A261" s="45"/>
      <c r="B261" s="45"/>
      <c r="C261" s="45"/>
      <c r="D261" s="45"/>
      <c r="E261" s="45"/>
      <c r="F261" s="45"/>
      <c r="G261" s="46"/>
      <c r="H261" s="47"/>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row>
    <row r="262" spans="1:60" ht="16.5" customHeight="1" x14ac:dyDescent="0.3">
      <c r="A262" s="45"/>
      <c r="B262" s="45"/>
      <c r="C262" s="45"/>
      <c r="D262" s="45"/>
      <c r="E262" s="45"/>
      <c r="F262" s="45"/>
      <c r="G262" s="46"/>
      <c r="H262" s="47"/>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row>
    <row r="263" spans="1:60" ht="16.5" customHeight="1" x14ac:dyDescent="0.3">
      <c r="A263" s="45"/>
      <c r="B263" s="45"/>
      <c r="C263" s="45"/>
      <c r="D263" s="45"/>
      <c r="E263" s="45"/>
      <c r="F263" s="45"/>
      <c r="G263" s="46"/>
      <c r="H263" s="47"/>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row>
    <row r="264" spans="1:60" ht="16.5" customHeight="1" x14ac:dyDescent="0.3">
      <c r="A264" s="45"/>
      <c r="B264" s="45"/>
      <c r="C264" s="45"/>
      <c r="D264" s="45"/>
      <c r="E264" s="45"/>
      <c r="F264" s="45"/>
      <c r="G264" s="46"/>
      <c r="H264" s="47"/>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row>
    <row r="265" spans="1:60" ht="16.5" customHeight="1" x14ac:dyDescent="0.3">
      <c r="A265" s="45"/>
      <c r="B265" s="45"/>
      <c r="C265" s="45"/>
      <c r="D265" s="45"/>
      <c r="E265" s="45"/>
      <c r="F265" s="45"/>
      <c r="G265" s="46"/>
      <c r="H265" s="47"/>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row>
    <row r="266" spans="1:60" ht="16.5" customHeight="1" x14ac:dyDescent="0.3">
      <c r="A266" s="45"/>
      <c r="B266" s="45"/>
      <c r="C266" s="45"/>
      <c r="D266" s="45"/>
      <c r="E266" s="45"/>
      <c r="F266" s="45"/>
      <c r="G266" s="46"/>
      <c r="H266" s="47"/>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row>
    <row r="267" spans="1:60" ht="16.5" customHeight="1" x14ac:dyDescent="0.3">
      <c r="A267" s="45"/>
      <c r="B267" s="45"/>
      <c r="C267" s="45"/>
      <c r="D267" s="45"/>
      <c r="E267" s="45"/>
      <c r="F267" s="45"/>
      <c r="G267" s="46"/>
      <c r="H267" s="47"/>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row>
    <row r="268" spans="1:60" ht="16.5" customHeight="1" x14ac:dyDescent="0.3">
      <c r="A268" s="45"/>
      <c r="B268" s="45"/>
      <c r="C268" s="45"/>
      <c r="D268" s="45"/>
      <c r="E268" s="45"/>
      <c r="F268" s="45"/>
      <c r="G268" s="46"/>
      <c r="H268" s="47"/>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row>
    <row r="269" spans="1:60" ht="16.5" customHeight="1" x14ac:dyDescent="0.3">
      <c r="A269" s="45"/>
      <c r="B269" s="45"/>
      <c r="C269" s="45"/>
      <c r="D269" s="45"/>
      <c r="E269" s="45"/>
      <c r="F269" s="45"/>
      <c r="G269" s="46"/>
      <c r="H269" s="47"/>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row>
    <row r="270" spans="1:60" ht="16.5" customHeight="1" x14ac:dyDescent="0.3">
      <c r="A270" s="45"/>
      <c r="B270" s="45"/>
      <c r="C270" s="45"/>
      <c r="D270" s="45"/>
      <c r="E270" s="45"/>
      <c r="F270" s="45"/>
      <c r="G270" s="46"/>
      <c r="H270" s="47"/>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row>
    <row r="271" spans="1:60" ht="16.5" customHeight="1" x14ac:dyDescent="0.3">
      <c r="A271" s="45"/>
      <c r="B271" s="45"/>
      <c r="C271" s="45"/>
      <c r="D271" s="45"/>
      <c r="E271" s="45"/>
      <c r="F271" s="45"/>
      <c r="G271" s="46"/>
      <c r="H271" s="47"/>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row>
    <row r="272" spans="1:60" ht="16.5" customHeight="1" x14ac:dyDescent="0.3">
      <c r="A272" s="45"/>
      <c r="B272" s="45"/>
      <c r="C272" s="45"/>
      <c r="D272" s="45"/>
      <c r="E272" s="45"/>
      <c r="F272" s="45"/>
      <c r="G272" s="46"/>
      <c r="H272" s="47"/>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row>
    <row r="273" spans="1:60" ht="16.5" customHeight="1" x14ac:dyDescent="0.3">
      <c r="A273" s="45"/>
      <c r="B273" s="45"/>
      <c r="C273" s="45"/>
      <c r="D273" s="45"/>
      <c r="E273" s="45"/>
      <c r="F273" s="45"/>
      <c r="G273" s="46"/>
      <c r="H273" s="47"/>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row>
    <row r="274" spans="1:60" ht="16.5" customHeight="1" x14ac:dyDescent="0.3">
      <c r="A274" s="45"/>
      <c r="B274" s="45"/>
      <c r="C274" s="45"/>
      <c r="D274" s="45"/>
      <c r="E274" s="45"/>
      <c r="F274" s="45"/>
      <c r="G274" s="46"/>
      <c r="H274" s="47"/>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row>
    <row r="275" spans="1:60" ht="16.5" customHeight="1" x14ac:dyDescent="0.3">
      <c r="A275" s="45"/>
      <c r="B275" s="45"/>
      <c r="C275" s="45"/>
      <c r="D275" s="45"/>
      <c r="E275" s="45"/>
      <c r="F275" s="45"/>
      <c r="G275" s="46"/>
      <c r="H275" s="47"/>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row>
    <row r="276" spans="1:60" ht="16.5" customHeight="1" x14ac:dyDescent="0.3">
      <c r="A276" s="45"/>
      <c r="B276" s="45"/>
      <c r="C276" s="45"/>
      <c r="D276" s="45"/>
      <c r="E276" s="45"/>
      <c r="F276" s="45"/>
      <c r="G276" s="46"/>
      <c r="H276" s="47"/>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row>
    <row r="277" spans="1:60" ht="16.5" customHeight="1" x14ac:dyDescent="0.3">
      <c r="A277" s="45"/>
      <c r="B277" s="45"/>
      <c r="C277" s="45"/>
      <c r="D277" s="45"/>
      <c r="E277" s="45"/>
      <c r="F277" s="45"/>
      <c r="G277" s="46"/>
      <c r="H277" s="47"/>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row>
    <row r="278" spans="1:60" ht="16.5" customHeight="1" x14ac:dyDescent="0.3">
      <c r="A278" s="45"/>
      <c r="B278" s="45"/>
      <c r="C278" s="45"/>
      <c r="D278" s="45"/>
      <c r="E278" s="45"/>
      <c r="F278" s="45"/>
      <c r="G278" s="46"/>
      <c r="H278" s="47"/>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row>
    <row r="279" spans="1:60" ht="16.5" customHeight="1" x14ac:dyDescent="0.3">
      <c r="A279" s="45"/>
      <c r="B279" s="45"/>
      <c r="C279" s="45"/>
      <c r="D279" s="45"/>
      <c r="E279" s="45"/>
      <c r="F279" s="45"/>
      <c r="G279" s="46"/>
      <c r="H279" s="47"/>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row>
    <row r="280" spans="1:60" ht="16.5" customHeight="1" x14ac:dyDescent="0.3">
      <c r="A280" s="45"/>
      <c r="B280" s="45"/>
      <c r="C280" s="45"/>
      <c r="D280" s="45"/>
      <c r="E280" s="45"/>
      <c r="F280" s="45"/>
      <c r="G280" s="46"/>
      <c r="H280" s="47"/>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row>
    <row r="281" spans="1:60" ht="16.5" customHeight="1" x14ac:dyDescent="0.3">
      <c r="A281" s="45"/>
      <c r="B281" s="45"/>
      <c r="C281" s="45"/>
      <c r="D281" s="45"/>
      <c r="E281" s="45"/>
      <c r="F281" s="45"/>
      <c r="G281" s="46"/>
      <c r="H281" s="47"/>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row>
    <row r="282" spans="1:60" ht="16.5" customHeight="1" x14ac:dyDescent="0.3">
      <c r="A282" s="45"/>
      <c r="B282" s="45"/>
      <c r="C282" s="45"/>
      <c r="D282" s="45"/>
      <c r="E282" s="45"/>
      <c r="F282" s="45"/>
      <c r="G282" s="46"/>
      <c r="H282" s="47"/>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row>
    <row r="283" spans="1:60" ht="16.5" customHeight="1" x14ac:dyDescent="0.3">
      <c r="A283" s="45"/>
      <c r="B283" s="45"/>
      <c r="C283" s="45"/>
      <c r="D283" s="45"/>
      <c r="E283" s="45"/>
      <c r="F283" s="45"/>
      <c r="G283" s="46"/>
      <c r="H283" s="47"/>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row>
    <row r="284" spans="1:60" ht="16.5" customHeight="1" x14ac:dyDescent="0.3">
      <c r="A284" s="45"/>
      <c r="B284" s="45"/>
      <c r="C284" s="45"/>
      <c r="D284" s="45"/>
      <c r="E284" s="45"/>
      <c r="F284" s="45"/>
      <c r="G284" s="46"/>
      <c r="H284" s="47"/>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row>
    <row r="285" spans="1:60" ht="16.5" customHeight="1" x14ac:dyDescent="0.3">
      <c r="A285" s="45"/>
      <c r="B285" s="45"/>
      <c r="C285" s="45"/>
      <c r="D285" s="45"/>
      <c r="E285" s="45"/>
      <c r="F285" s="45"/>
      <c r="G285" s="46"/>
      <c r="H285" s="47"/>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row>
    <row r="286" spans="1:60" ht="16.5" customHeight="1" x14ac:dyDescent="0.3">
      <c r="A286" s="45"/>
      <c r="B286" s="45"/>
      <c r="C286" s="45"/>
      <c r="D286" s="45"/>
      <c r="E286" s="45"/>
      <c r="F286" s="45"/>
      <c r="G286" s="46"/>
      <c r="H286" s="47"/>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row>
    <row r="287" spans="1:60" ht="16.5" customHeight="1" x14ac:dyDescent="0.3">
      <c r="A287" s="45"/>
      <c r="B287" s="45"/>
      <c r="C287" s="45"/>
      <c r="D287" s="45"/>
      <c r="E287" s="45"/>
      <c r="F287" s="45"/>
      <c r="G287" s="46"/>
      <c r="H287" s="47"/>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row>
    <row r="288" spans="1:60" ht="16.5" customHeight="1" x14ac:dyDescent="0.3">
      <c r="A288" s="45"/>
      <c r="B288" s="45"/>
      <c r="C288" s="45"/>
      <c r="D288" s="45"/>
      <c r="E288" s="45"/>
      <c r="F288" s="45"/>
      <c r="G288" s="46"/>
      <c r="H288" s="47"/>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row>
    <row r="289" spans="1:60" ht="16.5" customHeight="1" x14ac:dyDescent="0.3">
      <c r="A289" s="45"/>
      <c r="B289" s="45"/>
      <c r="C289" s="45"/>
      <c r="D289" s="45"/>
      <c r="E289" s="45"/>
      <c r="F289" s="45"/>
      <c r="G289" s="46"/>
      <c r="H289" s="47"/>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row>
    <row r="290" spans="1:60" ht="16.5" customHeight="1" x14ac:dyDescent="0.3">
      <c r="A290" s="45"/>
      <c r="B290" s="45"/>
      <c r="C290" s="45"/>
      <c r="D290" s="45"/>
      <c r="E290" s="45"/>
      <c r="F290" s="45"/>
      <c r="G290" s="46"/>
      <c r="H290" s="47"/>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row>
    <row r="291" spans="1:60" ht="16.5" customHeight="1" x14ac:dyDescent="0.3">
      <c r="A291" s="45"/>
      <c r="B291" s="45"/>
      <c r="C291" s="45"/>
      <c r="D291" s="45"/>
      <c r="E291" s="45"/>
      <c r="F291" s="45"/>
      <c r="G291" s="46"/>
      <c r="H291" s="47"/>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row>
    <row r="292" spans="1:60" ht="16.5" customHeight="1" x14ac:dyDescent="0.3">
      <c r="A292" s="45"/>
      <c r="B292" s="45"/>
      <c r="C292" s="45"/>
      <c r="D292" s="45"/>
      <c r="E292" s="45"/>
      <c r="F292" s="45"/>
      <c r="G292" s="46"/>
      <c r="H292" s="47"/>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row>
    <row r="293" spans="1:60" ht="16.5" customHeight="1" x14ac:dyDescent="0.3">
      <c r="A293" s="45"/>
      <c r="B293" s="45"/>
      <c r="C293" s="45"/>
      <c r="D293" s="45"/>
      <c r="E293" s="45"/>
      <c r="F293" s="45"/>
      <c r="G293" s="46"/>
      <c r="H293" s="47"/>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row>
    <row r="294" spans="1:60" ht="16.5" customHeight="1" x14ac:dyDescent="0.3">
      <c r="A294" s="45"/>
      <c r="B294" s="45"/>
      <c r="C294" s="45"/>
      <c r="D294" s="45"/>
      <c r="E294" s="45"/>
      <c r="F294" s="45"/>
      <c r="G294" s="46"/>
      <c r="H294" s="47"/>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row>
    <row r="295" spans="1:60" ht="16.5" customHeight="1" x14ac:dyDescent="0.3">
      <c r="A295" s="45"/>
      <c r="B295" s="45"/>
      <c r="C295" s="45"/>
      <c r="D295" s="45"/>
      <c r="E295" s="45"/>
      <c r="F295" s="45"/>
      <c r="G295" s="46"/>
      <c r="H295" s="47"/>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row>
    <row r="296" spans="1:60" ht="16.5" customHeight="1" x14ac:dyDescent="0.3">
      <c r="A296" s="45"/>
      <c r="B296" s="45"/>
      <c r="C296" s="45"/>
      <c r="D296" s="45"/>
      <c r="E296" s="45"/>
      <c r="F296" s="45"/>
      <c r="G296" s="46"/>
      <c r="H296" s="47"/>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row>
    <row r="297" spans="1:60" ht="16.5" customHeight="1" x14ac:dyDescent="0.3">
      <c r="A297" s="45"/>
      <c r="B297" s="45"/>
      <c r="C297" s="45"/>
      <c r="D297" s="45"/>
      <c r="E297" s="45"/>
      <c r="F297" s="45"/>
      <c r="G297" s="46"/>
      <c r="H297" s="47"/>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row>
    <row r="298" spans="1:60" ht="16.5" customHeight="1" x14ac:dyDescent="0.3">
      <c r="A298" s="45"/>
      <c r="B298" s="45"/>
      <c r="C298" s="45"/>
      <c r="D298" s="45"/>
      <c r="E298" s="45"/>
      <c r="F298" s="45"/>
      <c r="G298" s="46"/>
      <c r="H298" s="47"/>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row>
    <row r="299" spans="1:60" ht="16.5" customHeight="1" x14ac:dyDescent="0.3">
      <c r="A299" s="45"/>
      <c r="B299" s="45"/>
      <c r="C299" s="45"/>
      <c r="D299" s="45"/>
      <c r="E299" s="45"/>
      <c r="F299" s="45"/>
      <c r="G299" s="46"/>
      <c r="H299" s="47"/>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row>
    <row r="300" spans="1:60" ht="16.5" customHeight="1" x14ac:dyDescent="0.3">
      <c r="A300" s="45"/>
      <c r="B300" s="45"/>
      <c r="C300" s="45"/>
      <c r="D300" s="45"/>
      <c r="E300" s="45"/>
      <c r="F300" s="45"/>
      <c r="G300" s="46"/>
      <c r="H300" s="47"/>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row>
    <row r="301" spans="1:60" ht="16.5" customHeight="1" x14ac:dyDescent="0.3">
      <c r="A301" s="45"/>
      <c r="B301" s="45"/>
      <c r="C301" s="45"/>
      <c r="D301" s="45"/>
      <c r="E301" s="45"/>
      <c r="F301" s="45"/>
      <c r="G301" s="46"/>
      <c r="H301" s="47"/>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row>
    <row r="302" spans="1:60" ht="16.5" customHeight="1" x14ac:dyDescent="0.3">
      <c r="A302" s="45"/>
      <c r="B302" s="45"/>
      <c r="C302" s="45"/>
      <c r="D302" s="45"/>
      <c r="E302" s="45"/>
      <c r="F302" s="45"/>
      <c r="G302" s="46"/>
      <c r="H302" s="47"/>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row>
    <row r="303" spans="1:60" ht="16.5" customHeight="1" x14ac:dyDescent="0.3">
      <c r="A303" s="45"/>
      <c r="B303" s="45"/>
      <c r="C303" s="45"/>
      <c r="D303" s="45"/>
      <c r="E303" s="45"/>
      <c r="F303" s="45"/>
      <c r="G303" s="46"/>
      <c r="H303" s="47"/>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row>
    <row r="304" spans="1:60" ht="16.5" customHeight="1" x14ac:dyDescent="0.3">
      <c r="A304" s="45"/>
      <c r="B304" s="45"/>
      <c r="C304" s="45"/>
      <c r="D304" s="45"/>
      <c r="E304" s="45"/>
      <c r="F304" s="45"/>
      <c r="G304" s="46"/>
      <c r="H304" s="47"/>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row>
    <row r="305" spans="1:60" ht="16.5" customHeight="1" x14ac:dyDescent="0.3">
      <c r="A305" s="45"/>
      <c r="B305" s="45"/>
      <c r="C305" s="45"/>
      <c r="D305" s="45"/>
      <c r="E305" s="45"/>
      <c r="F305" s="45"/>
      <c r="G305" s="46"/>
      <c r="H305" s="47"/>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row>
    <row r="306" spans="1:60" ht="16.5" customHeight="1" x14ac:dyDescent="0.3">
      <c r="A306" s="45"/>
      <c r="B306" s="45"/>
      <c r="C306" s="45"/>
      <c r="D306" s="45"/>
      <c r="E306" s="45"/>
      <c r="F306" s="45"/>
      <c r="G306" s="46"/>
      <c r="H306" s="47"/>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row>
    <row r="307" spans="1:60" ht="16.5" customHeight="1" x14ac:dyDescent="0.3">
      <c r="A307" s="45"/>
      <c r="B307" s="45"/>
      <c r="C307" s="45"/>
      <c r="D307" s="45"/>
      <c r="E307" s="45"/>
      <c r="F307" s="45"/>
      <c r="G307" s="46"/>
      <c r="H307" s="47"/>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row>
    <row r="308" spans="1:60" ht="16.5" customHeight="1" x14ac:dyDescent="0.3">
      <c r="A308" s="45"/>
      <c r="B308" s="45"/>
      <c r="C308" s="45"/>
      <c r="D308" s="45"/>
      <c r="E308" s="45"/>
      <c r="F308" s="45"/>
      <c r="G308" s="46"/>
      <c r="H308" s="47"/>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row>
    <row r="309" spans="1:60" ht="16.5" customHeight="1" x14ac:dyDescent="0.3">
      <c r="A309" s="45"/>
      <c r="B309" s="45"/>
      <c r="C309" s="45"/>
      <c r="D309" s="45"/>
      <c r="E309" s="45"/>
      <c r="F309" s="45"/>
      <c r="G309" s="46"/>
      <c r="H309" s="47"/>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row>
    <row r="310" spans="1:60" ht="16.5" customHeight="1" x14ac:dyDescent="0.3">
      <c r="A310" s="45"/>
      <c r="B310" s="45"/>
      <c r="C310" s="45"/>
      <c r="D310" s="45"/>
      <c r="E310" s="45"/>
      <c r="F310" s="45"/>
      <c r="G310" s="46"/>
      <c r="H310" s="47"/>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row>
    <row r="311" spans="1:60" ht="16.5" customHeight="1" x14ac:dyDescent="0.3">
      <c r="A311" s="45"/>
      <c r="B311" s="45"/>
      <c r="C311" s="45"/>
      <c r="D311" s="45"/>
      <c r="E311" s="45"/>
      <c r="F311" s="45"/>
      <c r="G311" s="46"/>
      <c r="H311" s="47"/>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row>
    <row r="312" spans="1:60" ht="16.5" customHeight="1" x14ac:dyDescent="0.3">
      <c r="A312" s="45"/>
      <c r="B312" s="45"/>
      <c r="C312" s="45"/>
      <c r="D312" s="45"/>
      <c r="E312" s="45"/>
      <c r="F312" s="45"/>
      <c r="G312" s="46"/>
      <c r="H312" s="47"/>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row>
    <row r="313" spans="1:60" ht="16.5" customHeight="1" x14ac:dyDescent="0.3">
      <c r="A313" s="45"/>
      <c r="B313" s="45"/>
      <c r="C313" s="45"/>
      <c r="D313" s="45"/>
      <c r="E313" s="45"/>
      <c r="F313" s="45"/>
      <c r="G313" s="46"/>
      <c r="H313" s="47"/>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row>
    <row r="314" spans="1:60" ht="16.5" customHeight="1" x14ac:dyDescent="0.3">
      <c r="A314" s="45"/>
      <c r="B314" s="45"/>
      <c r="C314" s="45"/>
      <c r="D314" s="45"/>
      <c r="E314" s="45"/>
      <c r="F314" s="45"/>
      <c r="G314" s="46"/>
      <c r="H314" s="47"/>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row>
    <row r="315" spans="1:60" ht="16.5" customHeight="1" x14ac:dyDescent="0.3">
      <c r="A315" s="45"/>
      <c r="B315" s="45"/>
      <c r="C315" s="45"/>
      <c r="D315" s="45"/>
      <c r="E315" s="45"/>
      <c r="F315" s="45"/>
      <c r="G315" s="46"/>
      <c r="H315" s="47"/>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row>
    <row r="316" spans="1:60" ht="16.5" customHeight="1" x14ac:dyDescent="0.3">
      <c r="A316" s="45"/>
      <c r="B316" s="45"/>
      <c r="C316" s="45"/>
      <c r="D316" s="45"/>
      <c r="E316" s="45"/>
      <c r="F316" s="45"/>
      <c r="G316" s="46"/>
      <c r="H316" s="47"/>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row>
    <row r="317" spans="1:60" ht="16.5" customHeight="1" x14ac:dyDescent="0.3">
      <c r="A317" s="45"/>
      <c r="B317" s="45"/>
      <c r="C317" s="45"/>
      <c r="D317" s="45"/>
      <c r="E317" s="45"/>
      <c r="F317" s="45"/>
      <c r="G317" s="46"/>
      <c r="H317" s="47"/>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row>
    <row r="318" spans="1:60" ht="16.5" customHeight="1" x14ac:dyDescent="0.3">
      <c r="A318" s="45"/>
      <c r="B318" s="45"/>
      <c r="C318" s="45"/>
      <c r="D318" s="45"/>
      <c r="E318" s="45"/>
      <c r="F318" s="45"/>
      <c r="G318" s="46"/>
      <c r="H318" s="47"/>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row>
    <row r="319" spans="1:60" ht="16.5" customHeight="1" x14ac:dyDescent="0.3">
      <c r="A319" s="45"/>
      <c r="B319" s="45"/>
      <c r="C319" s="45"/>
      <c r="D319" s="45"/>
      <c r="E319" s="45"/>
      <c r="F319" s="45"/>
      <c r="G319" s="46"/>
      <c r="H319" s="47"/>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row>
    <row r="320" spans="1:60" ht="16.5" customHeight="1" x14ac:dyDescent="0.3">
      <c r="A320" s="45"/>
      <c r="B320" s="45"/>
      <c r="C320" s="45"/>
      <c r="D320" s="45"/>
      <c r="E320" s="45"/>
      <c r="F320" s="45"/>
      <c r="G320" s="46"/>
      <c r="H320" s="47"/>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row>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01">
    <mergeCell ref="A29:A30"/>
    <mergeCell ref="B29:B30"/>
    <mergeCell ref="C29:C30"/>
    <mergeCell ref="D29:D30"/>
    <mergeCell ref="E29:E30"/>
    <mergeCell ref="F29:F30"/>
    <mergeCell ref="G29:G30"/>
    <mergeCell ref="O29:O30"/>
    <mergeCell ref="P29:P30"/>
    <mergeCell ref="H29:H30"/>
    <mergeCell ref="I29:I30"/>
    <mergeCell ref="J29:J30"/>
    <mergeCell ref="K29:K30"/>
    <mergeCell ref="L29:L30"/>
    <mergeCell ref="M29:M30"/>
    <mergeCell ref="N29:N30"/>
    <mergeCell ref="O17:O18"/>
    <mergeCell ref="P17:P18"/>
    <mergeCell ref="A19:A20"/>
    <mergeCell ref="B19:B20"/>
    <mergeCell ref="C19:C20"/>
    <mergeCell ref="D19:D20"/>
    <mergeCell ref="E19:E20"/>
    <mergeCell ref="F19:F20"/>
    <mergeCell ref="G19:G20"/>
    <mergeCell ref="O19:O20"/>
    <mergeCell ref="P19:P20"/>
    <mergeCell ref="H19:H20"/>
    <mergeCell ref="I19:I20"/>
    <mergeCell ref="J19:J20"/>
    <mergeCell ref="K19:K20"/>
    <mergeCell ref="L19:L20"/>
    <mergeCell ref="M19:M20"/>
    <mergeCell ref="N19:N20"/>
    <mergeCell ref="H17:H18"/>
    <mergeCell ref="I17:I18"/>
    <mergeCell ref="J17:J18"/>
    <mergeCell ref="K17:K18"/>
    <mergeCell ref="L17:L18"/>
    <mergeCell ref="M17:M18"/>
    <mergeCell ref="O15:O16"/>
    <mergeCell ref="P15:P16"/>
    <mergeCell ref="H15:H16"/>
    <mergeCell ref="I15:I16"/>
    <mergeCell ref="J15:J16"/>
    <mergeCell ref="K15:K16"/>
    <mergeCell ref="L15:L16"/>
    <mergeCell ref="M15:M16"/>
    <mergeCell ref="N15:N16"/>
    <mergeCell ref="O13:O14"/>
    <mergeCell ref="P13:P14"/>
    <mergeCell ref="H13:H14"/>
    <mergeCell ref="I13:I14"/>
    <mergeCell ref="J13:J14"/>
    <mergeCell ref="K13:K14"/>
    <mergeCell ref="L13:L14"/>
    <mergeCell ref="M13:M14"/>
    <mergeCell ref="N13:N14"/>
    <mergeCell ref="N17:N18"/>
    <mergeCell ref="A17:A18"/>
    <mergeCell ref="B17:B18"/>
    <mergeCell ref="C17:C18"/>
    <mergeCell ref="D17:D18"/>
    <mergeCell ref="E17:E18"/>
    <mergeCell ref="F17:F18"/>
    <mergeCell ref="G17:G18"/>
    <mergeCell ref="C13:C14"/>
    <mergeCell ref="D13:D14"/>
    <mergeCell ref="E13:E14"/>
    <mergeCell ref="F13:F14"/>
    <mergeCell ref="A15:A16"/>
    <mergeCell ref="B15:B16"/>
    <mergeCell ref="C15:C16"/>
    <mergeCell ref="D15:D16"/>
    <mergeCell ref="E15:E16"/>
    <mergeCell ref="F15:F16"/>
    <mergeCell ref="G15:G16"/>
    <mergeCell ref="A13:A14"/>
    <mergeCell ref="B13:B14"/>
    <mergeCell ref="B9:B10"/>
    <mergeCell ref="C9:C10"/>
    <mergeCell ref="D9:D10"/>
    <mergeCell ref="E9:E10"/>
    <mergeCell ref="N9:N10"/>
    <mergeCell ref="G13:G14"/>
    <mergeCell ref="A9:A10"/>
    <mergeCell ref="A11:A12"/>
    <mergeCell ref="B11:B12"/>
    <mergeCell ref="C11:C12"/>
    <mergeCell ref="D11:D12"/>
    <mergeCell ref="E11:E12"/>
    <mergeCell ref="F11:F12"/>
    <mergeCell ref="N11:N12"/>
    <mergeCell ref="O11:O12"/>
    <mergeCell ref="P11:P12"/>
    <mergeCell ref="G11:G12"/>
    <mergeCell ref="H11:H12"/>
    <mergeCell ref="I11:I12"/>
    <mergeCell ref="J11:J12"/>
    <mergeCell ref="K11:K12"/>
    <mergeCell ref="L11:L12"/>
    <mergeCell ref="M11:M12"/>
    <mergeCell ref="Z9:Z10"/>
    <mergeCell ref="O9:O10"/>
    <mergeCell ref="AA9:AA10"/>
    <mergeCell ref="AB9:AB10"/>
    <mergeCell ref="AC9:AC10"/>
    <mergeCell ref="AD9:AD10"/>
    <mergeCell ref="AN9:AN10"/>
    <mergeCell ref="P9:P10"/>
    <mergeCell ref="Q9:Q10"/>
    <mergeCell ref="R9:R10"/>
    <mergeCell ref="S9:S10"/>
    <mergeCell ref="T9:Y9"/>
    <mergeCell ref="Z8:AF8"/>
    <mergeCell ref="AG8:AN8"/>
    <mergeCell ref="A4:AN5"/>
    <mergeCell ref="A6:B6"/>
    <mergeCell ref="C6:P6"/>
    <mergeCell ref="Q6:S6"/>
    <mergeCell ref="A7:B7"/>
    <mergeCell ref="C7:P7"/>
    <mergeCell ref="A8:I8"/>
    <mergeCell ref="J8:P8"/>
    <mergeCell ref="Q8:Y8"/>
    <mergeCell ref="A27:A28"/>
    <mergeCell ref="B27:B28"/>
    <mergeCell ref="C27:C28"/>
    <mergeCell ref="D27:D28"/>
    <mergeCell ref="E27:E28"/>
    <mergeCell ref="F27:F28"/>
    <mergeCell ref="G27:G28"/>
    <mergeCell ref="AL9:AL10"/>
    <mergeCell ref="AM9:AM10"/>
    <mergeCell ref="AE9:AE10"/>
    <mergeCell ref="AF9:AF10"/>
    <mergeCell ref="AG9:AG10"/>
    <mergeCell ref="AH9:AH10"/>
    <mergeCell ref="AI9:AI10"/>
    <mergeCell ref="AJ9:AJ10"/>
    <mergeCell ref="AK9:AK10"/>
    <mergeCell ref="F9:F10"/>
    <mergeCell ref="G9:G10"/>
    <mergeCell ref="H9:H10"/>
    <mergeCell ref="I9:I10"/>
    <mergeCell ref="J9:J10"/>
    <mergeCell ref="K9:K10"/>
    <mergeCell ref="L9:L10"/>
    <mergeCell ref="M9:M10"/>
    <mergeCell ref="N25:N26"/>
    <mergeCell ref="O25:O26"/>
    <mergeCell ref="P25:P26"/>
    <mergeCell ref="A25:A26"/>
    <mergeCell ref="B25:B26"/>
    <mergeCell ref="C25:C26"/>
    <mergeCell ref="D25:D26"/>
    <mergeCell ref="G25:G26"/>
    <mergeCell ref="H25:H26"/>
    <mergeCell ref="I25:I26"/>
    <mergeCell ref="C23:C24"/>
    <mergeCell ref="D23:D24"/>
    <mergeCell ref="G23:G24"/>
    <mergeCell ref="H23:H24"/>
    <mergeCell ref="I23:I24"/>
    <mergeCell ref="J25:J26"/>
    <mergeCell ref="K25:K26"/>
    <mergeCell ref="L25:L26"/>
    <mergeCell ref="M25:M26"/>
    <mergeCell ref="G100:K100"/>
    <mergeCell ref="J21:J22"/>
    <mergeCell ref="K21:K22"/>
    <mergeCell ref="L21:L22"/>
    <mergeCell ref="M21:M22"/>
    <mergeCell ref="N21:N22"/>
    <mergeCell ref="O21:O22"/>
    <mergeCell ref="P21:P22"/>
    <mergeCell ref="A21:A22"/>
    <mergeCell ref="B21:B22"/>
    <mergeCell ref="C21:C22"/>
    <mergeCell ref="D21:D22"/>
    <mergeCell ref="G21:G22"/>
    <mergeCell ref="H21:H22"/>
    <mergeCell ref="I21:I22"/>
    <mergeCell ref="J23:J24"/>
    <mergeCell ref="K23:K24"/>
    <mergeCell ref="L23:L24"/>
    <mergeCell ref="M23:M24"/>
    <mergeCell ref="N23:N24"/>
    <mergeCell ref="O23:O24"/>
    <mergeCell ref="P23:P24"/>
    <mergeCell ref="A23:A24"/>
    <mergeCell ref="B23:B24"/>
    <mergeCell ref="O27:O28"/>
    <mergeCell ref="P27:P28"/>
    <mergeCell ref="H27:H28"/>
    <mergeCell ref="I27:I28"/>
    <mergeCell ref="J27:J28"/>
    <mergeCell ref="K27:K28"/>
    <mergeCell ref="L27:L28"/>
    <mergeCell ref="M27:M28"/>
    <mergeCell ref="N27:N28"/>
  </mergeCells>
  <conditionalFormatting sqref="J11 J13 J15 J17 J19 J21 J23 J25 J27 J29 AA27:AA28">
    <cfRule type="cellIs" dxfId="151" priority="1" operator="equal">
      <formula>"Muy Alta"</formula>
    </cfRule>
  </conditionalFormatting>
  <conditionalFormatting sqref="J11 J13 J15 J17 J19 J21 J23 J25 J27 J29 AA27:AA28">
    <cfRule type="cellIs" dxfId="150" priority="2" operator="equal">
      <formula>"Alta"</formula>
    </cfRule>
  </conditionalFormatting>
  <conditionalFormatting sqref="J11 J13 J15 J17 J19 J21 J23 J25 J27 J29 AA27:AA28">
    <cfRule type="cellIs" dxfId="149" priority="3" operator="equal">
      <formula>"Media"</formula>
    </cfRule>
  </conditionalFormatting>
  <conditionalFormatting sqref="J11 J13 J15 J17 J19 J21 J23 J25 J27 J29 AA27:AA28">
    <cfRule type="cellIs" dxfId="148" priority="4" operator="equal">
      <formula>"Baja"</formula>
    </cfRule>
  </conditionalFormatting>
  <conditionalFormatting sqref="J11 J13 J15 J17 J19 J21 J23 J25 J27 J29 AA27:AA28">
    <cfRule type="cellIs" dxfId="147" priority="5" operator="equal">
      <formula>"Muy Baja"</formula>
    </cfRule>
  </conditionalFormatting>
  <conditionalFormatting sqref="N11 N13 N15 N17 N19 N21 N23 N25 N27 N29 AC27:AC28">
    <cfRule type="cellIs" dxfId="146" priority="6" operator="equal">
      <formula>"Catastrófico"</formula>
    </cfRule>
  </conditionalFormatting>
  <conditionalFormatting sqref="N11 N13 N15 N17 N19 N21 N23 N25 N27 N29 AC27:AC28">
    <cfRule type="cellIs" dxfId="145" priority="7" operator="equal">
      <formula>"Mayor"</formula>
    </cfRule>
  </conditionalFormatting>
  <conditionalFormatting sqref="N11 N13 N15 N17 N19 N21 N23 N25 N27 N29 AC27:AC28">
    <cfRule type="cellIs" dxfId="144" priority="8" operator="equal">
      <formula>"Moderado"</formula>
    </cfRule>
  </conditionalFormatting>
  <conditionalFormatting sqref="N11 N13 N15 N17 N19 N21 N23 N25 N27 N29 AC27:AC28">
    <cfRule type="cellIs" dxfId="143" priority="9" operator="equal">
      <formula>"Menor"</formula>
    </cfRule>
  </conditionalFormatting>
  <conditionalFormatting sqref="N11 N13 N15 N17 N19 N21 N23 N25 N27 N29 AC27:AC28">
    <cfRule type="cellIs" dxfId="142" priority="10" operator="equal">
      <formula>"Leve"</formula>
    </cfRule>
  </conditionalFormatting>
  <conditionalFormatting sqref="P11 P13 P15 P17 P19 P21 P23 P25 P27 P29 AE27:AE28">
    <cfRule type="cellIs" dxfId="141" priority="11" operator="equal">
      <formula>"Extremo"</formula>
    </cfRule>
  </conditionalFormatting>
  <conditionalFormatting sqref="P11 P13 P15 P17 P19 P21 P23 P25 P27 P29 AE27:AE28">
    <cfRule type="cellIs" dxfId="140" priority="12" operator="equal">
      <formula>"Alto"</formula>
    </cfRule>
  </conditionalFormatting>
  <conditionalFormatting sqref="P11 P13 P15 P17 P19 P21 P23 P25 P27 P29 AE27:AE28">
    <cfRule type="cellIs" dxfId="139" priority="13" operator="equal">
      <formula>"Moderado"</formula>
    </cfRule>
  </conditionalFormatting>
  <conditionalFormatting sqref="P11 P13 P15 P17 P19 P21 P23 P25 P27 P29 AE27:AE28">
    <cfRule type="cellIs" dxfId="138" priority="14" operator="equal">
      <formula>"Bajo"</formula>
    </cfRule>
  </conditionalFormatting>
  <conditionalFormatting sqref="AA11:AA12">
    <cfRule type="cellIs" dxfId="137" priority="15" operator="equal">
      <formula>"Muy Alta"</formula>
    </cfRule>
  </conditionalFormatting>
  <conditionalFormatting sqref="AA11:AA12">
    <cfRule type="cellIs" dxfId="136" priority="16" operator="equal">
      <formula>"Alta"</formula>
    </cfRule>
  </conditionalFormatting>
  <conditionalFormatting sqref="AA11:AA12">
    <cfRule type="cellIs" dxfId="135" priority="17" operator="equal">
      <formula>"Media"</formula>
    </cfRule>
  </conditionalFormatting>
  <conditionalFormatting sqref="AA11:AA12">
    <cfRule type="cellIs" dxfId="134" priority="18" operator="equal">
      <formula>"Baja"</formula>
    </cfRule>
  </conditionalFormatting>
  <conditionalFormatting sqref="AA11:AA12">
    <cfRule type="cellIs" dxfId="133" priority="19" operator="equal">
      <formula>"Muy Baja"</formula>
    </cfRule>
  </conditionalFormatting>
  <conditionalFormatting sqref="AC11:AC12">
    <cfRule type="cellIs" dxfId="132" priority="20" operator="equal">
      <formula>"Catastrófico"</formula>
    </cfRule>
  </conditionalFormatting>
  <conditionalFormatting sqref="AC11:AC12">
    <cfRule type="cellIs" dxfId="131" priority="21" operator="equal">
      <formula>"Mayor"</formula>
    </cfRule>
  </conditionalFormatting>
  <conditionalFormatting sqref="AC11:AC12">
    <cfRule type="cellIs" dxfId="130" priority="22" operator="equal">
      <formula>"Moderado"</formula>
    </cfRule>
  </conditionalFormatting>
  <conditionalFormatting sqref="AC11:AC12">
    <cfRule type="cellIs" dxfId="129" priority="23" operator="equal">
      <formula>"Menor"</formula>
    </cfRule>
  </conditionalFormatting>
  <conditionalFormatting sqref="AC11:AC12">
    <cfRule type="cellIs" dxfId="128" priority="24" operator="equal">
      <formula>"Leve"</formula>
    </cfRule>
  </conditionalFormatting>
  <conditionalFormatting sqref="AE11:AE12">
    <cfRule type="cellIs" dxfId="127" priority="25" operator="equal">
      <formula>"Extremo"</formula>
    </cfRule>
  </conditionalFormatting>
  <conditionalFormatting sqref="AE11:AE12">
    <cfRule type="cellIs" dxfId="126" priority="26" operator="equal">
      <formula>"Alto"</formula>
    </cfRule>
  </conditionalFormatting>
  <conditionalFormatting sqref="AE11:AE12">
    <cfRule type="cellIs" dxfId="125" priority="27" operator="equal">
      <formula>"Moderado"</formula>
    </cfRule>
  </conditionalFormatting>
  <conditionalFormatting sqref="AE11:AE12">
    <cfRule type="cellIs" dxfId="124" priority="28" operator="equal">
      <formula>"Bajo"</formula>
    </cfRule>
  </conditionalFormatting>
  <conditionalFormatting sqref="AA13:AA14">
    <cfRule type="cellIs" dxfId="123" priority="29" operator="equal">
      <formula>"Muy Alta"</formula>
    </cfRule>
  </conditionalFormatting>
  <conditionalFormatting sqref="AA13:AA14">
    <cfRule type="cellIs" dxfId="122" priority="30" operator="equal">
      <formula>"Alta"</formula>
    </cfRule>
  </conditionalFormatting>
  <conditionalFormatting sqref="AA13:AA14">
    <cfRule type="cellIs" dxfId="121" priority="31" operator="equal">
      <formula>"Media"</formula>
    </cfRule>
  </conditionalFormatting>
  <conditionalFormatting sqref="AA13:AA14">
    <cfRule type="cellIs" dxfId="120" priority="32" operator="equal">
      <formula>"Baja"</formula>
    </cfRule>
  </conditionalFormatting>
  <conditionalFormatting sqref="AA13:AA14">
    <cfRule type="cellIs" dxfId="119" priority="33" operator="equal">
      <formula>"Muy Baja"</formula>
    </cfRule>
  </conditionalFormatting>
  <conditionalFormatting sqref="AC13:AC14">
    <cfRule type="cellIs" dxfId="118" priority="34" operator="equal">
      <formula>"Catastrófico"</formula>
    </cfRule>
  </conditionalFormatting>
  <conditionalFormatting sqref="AC13:AC14">
    <cfRule type="cellIs" dxfId="117" priority="35" operator="equal">
      <formula>"Mayor"</formula>
    </cfRule>
  </conditionalFormatting>
  <conditionalFormatting sqref="AC13:AC14">
    <cfRule type="cellIs" dxfId="116" priority="36" operator="equal">
      <formula>"Moderado"</formula>
    </cfRule>
  </conditionalFormatting>
  <conditionalFormatting sqref="AC13:AC14">
    <cfRule type="cellIs" dxfId="115" priority="37" operator="equal">
      <formula>"Menor"</formula>
    </cfRule>
  </conditionalFormatting>
  <conditionalFormatting sqref="AC13:AC14">
    <cfRule type="cellIs" dxfId="114" priority="38" operator="equal">
      <formula>"Leve"</formula>
    </cfRule>
  </conditionalFormatting>
  <conditionalFormatting sqref="AE13:AE14">
    <cfRule type="cellIs" dxfId="113" priority="39" operator="equal">
      <formula>"Extremo"</formula>
    </cfRule>
  </conditionalFormatting>
  <conditionalFormatting sqref="AE13:AE14">
    <cfRule type="cellIs" dxfId="112" priority="40" operator="equal">
      <formula>"Alto"</formula>
    </cfRule>
  </conditionalFormatting>
  <conditionalFormatting sqref="AE13:AE14">
    <cfRule type="cellIs" dxfId="111" priority="41" operator="equal">
      <formula>"Moderado"</formula>
    </cfRule>
  </conditionalFormatting>
  <conditionalFormatting sqref="AE13:AE14">
    <cfRule type="cellIs" dxfId="110" priority="42" operator="equal">
      <formula>"Bajo"</formula>
    </cfRule>
  </conditionalFormatting>
  <conditionalFormatting sqref="AA15:AA16">
    <cfRule type="cellIs" dxfId="109" priority="43" operator="equal">
      <formula>"Muy Alta"</formula>
    </cfRule>
  </conditionalFormatting>
  <conditionalFormatting sqref="AA15:AA16">
    <cfRule type="cellIs" dxfId="108" priority="44" operator="equal">
      <formula>"Alta"</formula>
    </cfRule>
  </conditionalFormatting>
  <conditionalFormatting sqref="AA15:AA16">
    <cfRule type="cellIs" dxfId="107" priority="45" operator="equal">
      <formula>"Media"</formula>
    </cfRule>
  </conditionalFormatting>
  <conditionalFormatting sqref="AA15:AA16">
    <cfRule type="cellIs" dxfId="106" priority="46" operator="equal">
      <formula>"Baja"</formula>
    </cfRule>
  </conditionalFormatting>
  <conditionalFormatting sqref="AA15:AA16">
    <cfRule type="cellIs" dxfId="105" priority="47" operator="equal">
      <formula>"Muy Baja"</formula>
    </cfRule>
  </conditionalFormatting>
  <conditionalFormatting sqref="AC15:AC16">
    <cfRule type="cellIs" dxfId="104" priority="48" operator="equal">
      <formula>"Catastrófico"</formula>
    </cfRule>
  </conditionalFormatting>
  <conditionalFormatting sqref="AC15:AC16">
    <cfRule type="cellIs" dxfId="103" priority="49" operator="equal">
      <formula>"Mayor"</formula>
    </cfRule>
  </conditionalFormatting>
  <conditionalFormatting sqref="AC15:AC16">
    <cfRule type="cellIs" dxfId="102" priority="50" operator="equal">
      <formula>"Moderado"</formula>
    </cfRule>
  </conditionalFormatting>
  <conditionalFormatting sqref="AC15:AC16">
    <cfRule type="cellIs" dxfId="101" priority="51" operator="equal">
      <formula>"Menor"</formula>
    </cfRule>
  </conditionalFormatting>
  <conditionalFormatting sqref="AC15:AC16">
    <cfRule type="cellIs" dxfId="100" priority="52" operator="equal">
      <formula>"Leve"</formula>
    </cfRule>
  </conditionalFormatting>
  <conditionalFormatting sqref="AE15:AE16">
    <cfRule type="cellIs" dxfId="99" priority="53" operator="equal">
      <formula>"Extremo"</formula>
    </cfRule>
  </conditionalFormatting>
  <conditionalFormatting sqref="AE15:AE16">
    <cfRule type="cellIs" dxfId="98" priority="54" operator="equal">
      <formula>"Alto"</formula>
    </cfRule>
  </conditionalFormatting>
  <conditionalFormatting sqref="AE15:AE16">
    <cfRule type="cellIs" dxfId="97" priority="55" operator="equal">
      <formula>"Moderado"</formula>
    </cfRule>
  </conditionalFormatting>
  <conditionalFormatting sqref="AE15:AE16">
    <cfRule type="cellIs" dxfId="96" priority="56" operator="equal">
      <formula>"Bajo"</formula>
    </cfRule>
  </conditionalFormatting>
  <conditionalFormatting sqref="AA17:AA18">
    <cfRule type="cellIs" dxfId="95" priority="57" operator="equal">
      <formula>"Muy Alta"</formula>
    </cfRule>
  </conditionalFormatting>
  <conditionalFormatting sqref="AA17:AA18">
    <cfRule type="cellIs" dxfId="94" priority="58" operator="equal">
      <formula>"Alta"</formula>
    </cfRule>
  </conditionalFormatting>
  <conditionalFormatting sqref="AA17:AA18">
    <cfRule type="cellIs" dxfId="93" priority="59" operator="equal">
      <formula>"Media"</formula>
    </cfRule>
  </conditionalFormatting>
  <conditionalFormatting sqref="AA17:AA18">
    <cfRule type="cellIs" dxfId="92" priority="60" operator="equal">
      <formula>"Baja"</formula>
    </cfRule>
  </conditionalFormatting>
  <conditionalFormatting sqref="AA17:AA18">
    <cfRule type="cellIs" dxfId="91" priority="61" operator="equal">
      <formula>"Muy Baja"</formula>
    </cfRule>
  </conditionalFormatting>
  <conditionalFormatting sqref="AC17:AC18">
    <cfRule type="cellIs" dxfId="90" priority="62" operator="equal">
      <formula>"Catastrófico"</formula>
    </cfRule>
  </conditionalFormatting>
  <conditionalFormatting sqref="AC17:AC18">
    <cfRule type="cellIs" dxfId="89" priority="63" operator="equal">
      <formula>"Mayor"</formula>
    </cfRule>
  </conditionalFormatting>
  <conditionalFormatting sqref="AC17:AC18">
    <cfRule type="cellIs" dxfId="88" priority="64" operator="equal">
      <formula>"Moderado"</formula>
    </cfRule>
  </conditionalFormatting>
  <conditionalFormatting sqref="AC17:AC18">
    <cfRule type="cellIs" dxfId="87" priority="65" operator="equal">
      <formula>"Menor"</formula>
    </cfRule>
  </conditionalFormatting>
  <conditionalFormatting sqref="AC17:AC18">
    <cfRule type="cellIs" dxfId="86" priority="66" operator="equal">
      <formula>"Leve"</formula>
    </cfRule>
  </conditionalFormatting>
  <conditionalFormatting sqref="AE17:AE18">
    <cfRule type="cellIs" dxfId="85" priority="67" operator="equal">
      <formula>"Extremo"</formula>
    </cfRule>
  </conditionalFormatting>
  <conditionalFormatting sqref="AE17:AE18">
    <cfRule type="cellIs" dxfId="84" priority="68" operator="equal">
      <formula>"Alto"</formula>
    </cfRule>
  </conditionalFormatting>
  <conditionalFormatting sqref="AE17:AE18">
    <cfRule type="cellIs" dxfId="83" priority="69" operator="equal">
      <formula>"Moderado"</formula>
    </cfRule>
  </conditionalFormatting>
  <conditionalFormatting sqref="AE17:AE18">
    <cfRule type="cellIs" dxfId="82" priority="70" operator="equal">
      <formula>"Bajo"</formula>
    </cfRule>
  </conditionalFormatting>
  <conditionalFormatting sqref="AA19:AA20">
    <cfRule type="cellIs" dxfId="81" priority="71" operator="equal">
      <formula>"Muy Alta"</formula>
    </cfRule>
  </conditionalFormatting>
  <conditionalFormatting sqref="AA19:AA20">
    <cfRule type="cellIs" dxfId="80" priority="72" operator="equal">
      <formula>"Alta"</formula>
    </cfRule>
  </conditionalFormatting>
  <conditionalFormatting sqref="AA19:AA20">
    <cfRule type="cellIs" dxfId="79" priority="73" operator="equal">
      <formula>"Media"</formula>
    </cfRule>
  </conditionalFormatting>
  <conditionalFormatting sqref="AA19:AA20">
    <cfRule type="cellIs" dxfId="78" priority="74" operator="equal">
      <formula>"Baja"</formula>
    </cfRule>
  </conditionalFormatting>
  <conditionalFormatting sqref="AA19:AA20">
    <cfRule type="cellIs" dxfId="77" priority="75" operator="equal">
      <formula>"Muy Baja"</formula>
    </cfRule>
  </conditionalFormatting>
  <conditionalFormatting sqref="AC19:AC20">
    <cfRule type="cellIs" dxfId="76" priority="76" operator="equal">
      <formula>"Catastrófico"</formula>
    </cfRule>
  </conditionalFormatting>
  <conditionalFormatting sqref="AC19:AC20">
    <cfRule type="cellIs" dxfId="75" priority="77" operator="equal">
      <formula>"Mayor"</formula>
    </cfRule>
  </conditionalFormatting>
  <conditionalFormatting sqref="AC19:AC20">
    <cfRule type="cellIs" dxfId="74" priority="78" operator="equal">
      <formula>"Moderado"</formula>
    </cfRule>
  </conditionalFormatting>
  <conditionalFormatting sqref="AC19:AC20">
    <cfRule type="cellIs" dxfId="73" priority="79" operator="equal">
      <formula>"Menor"</formula>
    </cfRule>
  </conditionalFormatting>
  <conditionalFormatting sqref="AC19:AC20">
    <cfRule type="cellIs" dxfId="72" priority="80" operator="equal">
      <formula>"Leve"</formula>
    </cfRule>
  </conditionalFormatting>
  <conditionalFormatting sqref="AE19:AE20">
    <cfRule type="cellIs" dxfId="71" priority="81" operator="equal">
      <formula>"Extremo"</formula>
    </cfRule>
  </conditionalFormatting>
  <conditionalFormatting sqref="AE19:AE20">
    <cfRule type="cellIs" dxfId="70" priority="82" operator="equal">
      <formula>"Alto"</formula>
    </cfRule>
  </conditionalFormatting>
  <conditionalFormatting sqref="AE19:AE20">
    <cfRule type="cellIs" dxfId="69" priority="83" operator="equal">
      <formula>"Moderado"</formula>
    </cfRule>
  </conditionalFormatting>
  <conditionalFormatting sqref="AE19:AE20">
    <cfRule type="cellIs" dxfId="68" priority="84" operator="equal">
      <formula>"Bajo"</formula>
    </cfRule>
  </conditionalFormatting>
  <conditionalFormatting sqref="AA21:AA22">
    <cfRule type="cellIs" dxfId="67" priority="85" operator="equal">
      <formula>"Muy Alta"</formula>
    </cfRule>
  </conditionalFormatting>
  <conditionalFormatting sqref="AA21:AA22">
    <cfRule type="cellIs" dxfId="66" priority="86" operator="equal">
      <formula>"Alta"</formula>
    </cfRule>
  </conditionalFormatting>
  <conditionalFormatting sqref="AA21:AA22">
    <cfRule type="cellIs" dxfId="65" priority="87" operator="equal">
      <formula>"Media"</formula>
    </cfRule>
  </conditionalFormatting>
  <conditionalFormatting sqref="AA21:AA22">
    <cfRule type="cellIs" dxfId="64" priority="88" operator="equal">
      <formula>"Baja"</formula>
    </cfRule>
  </conditionalFormatting>
  <conditionalFormatting sqref="AA21:AA22">
    <cfRule type="cellIs" dxfId="63" priority="89" operator="equal">
      <formula>"Muy Baja"</formula>
    </cfRule>
  </conditionalFormatting>
  <conditionalFormatting sqref="AC21:AC22">
    <cfRule type="cellIs" dxfId="62" priority="90" operator="equal">
      <formula>"Catastrófico"</formula>
    </cfRule>
  </conditionalFormatting>
  <conditionalFormatting sqref="AC21:AC22">
    <cfRule type="cellIs" dxfId="61" priority="91" operator="equal">
      <formula>"Mayor"</formula>
    </cfRule>
  </conditionalFormatting>
  <conditionalFormatting sqref="AC21:AC22">
    <cfRule type="cellIs" dxfId="60" priority="92" operator="equal">
      <formula>"Moderado"</formula>
    </cfRule>
  </conditionalFormatting>
  <conditionalFormatting sqref="AC21:AC22">
    <cfRule type="cellIs" dxfId="59" priority="93" operator="equal">
      <formula>"Menor"</formula>
    </cfRule>
  </conditionalFormatting>
  <conditionalFormatting sqref="AC21:AC22">
    <cfRule type="cellIs" dxfId="58" priority="94" operator="equal">
      <formula>"Leve"</formula>
    </cfRule>
  </conditionalFormatting>
  <conditionalFormatting sqref="AE21:AE22">
    <cfRule type="cellIs" dxfId="57" priority="95" operator="equal">
      <formula>"Extremo"</formula>
    </cfRule>
  </conditionalFormatting>
  <conditionalFormatting sqref="AE21:AE22">
    <cfRule type="cellIs" dxfId="56" priority="96" operator="equal">
      <formula>"Alto"</formula>
    </cfRule>
  </conditionalFormatting>
  <conditionalFormatting sqref="AE21:AE22">
    <cfRule type="cellIs" dxfId="55" priority="97" operator="equal">
      <formula>"Moderado"</formula>
    </cfRule>
  </conditionalFormatting>
  <conditionalFormatting sqref="AE21:AE22">
    <cfRule type="cellIs" dxfId="54" priority="98" operator="equal">
      <formula>"Bajo"</formula>
    </cfRule>
  </conditionalFormatting>
  <conditionalFormatting sqref="AA23:AA24">
    <cfRule type="cellIs" dxfId="53" priority="99" operator="equal">
      <formula>"Muy Alta"</formula>
    </cfRule>
  </conditionalFormatting>
  <conditionalFormatting sqref="AA23:AA24">
    <cfRule type="cellIs" dxfId="52" priority="100" operator="equal">
      <formula>"Alta"</formula>
    </cfRule>
  </conditionalFormatting>
  <conditionalFormatting sqref="AA23:AA24">
    <cfRule type="cellIs" dxfId="51" priority="101" operator="equal">
      <formula>"Media"</formula>
    </cfRule>
  </conditionalFormatting>
  <conditionalFormatting sqref="AA23:AA24">
    <cfRule type="cellIs" dxfId="50" priority="102" operator="equal">
      <formula>"Baja"</formula>
    </cfRule>
  </conditionalFormatting>
  <conditionalFormatting sqref="AA23:AA24">
    <cfRule type="cellIs" dxfId="49" priority="103" operator="equal">
      <formula>"Muy Baja"</formula>
    </cfRule>
  </conditionalFormatting>
  <conditionalFormatting sqref="AC23:AC24">
    <cfRule type="cellIs" dxfId="48" priority="104" operator="equal">
      <formula>"Catastrófico"</formula>
    </cfRule>
  </conditionalFormatting>
  <conditionalFormatting sqref="AC23:AC24">
    <cfRule type="cellIs" dxfId="47" priority="105" operator="equal">
      <formula>"Mayor"</formula>
    </cfRule>
  </conditionalFormatting>
  <conditionalFormatting sqref="AC23:AC24">
    <cfRule type="cellIs" dxfId="46" priority="106" operator="equal">
      <formula>"Moderado"</formula>
    </cfRule>
  </conditionalFormatting>
  <conditionalFormatting sqref="AC23:AC24">
    <cfRule type="cellIs" dxfId="45" priority="107" operator="equal">
      <formula>"Menor"</formula>
    </cfRule>
  </conditionalFormatting>
  <conditionalFormatting sqref="AC23:AC24">
    <cfRule type="cellIs" dxfId="44" priority="108" operator="equal">
      <formula>"Leve"</formula>
    </cfRule>
  </conditionalFormatting>
  <conditionalFormatting sqref="AE23:AE24">
    <cfRule type="cellIs" dxfId="43" priority="109" operator="equal">
      <formula>"Extremo"</formula>
    </cfRule>
  </conditionalFormatting>
  <conditionalFormatting sqref="AE23:AE24">
    <cfRule type="cellIs" dxfId="42" priority="110" operator="equal">
      <formula>"Alto"</formula>
    </cfRule>
  </conditionalFormatting>
  <conditionalFormatting sqref="AE23:AE24">
    <cfRule type="cellIs" dxfId="41" priority="111" operator="equal">
      <formula>"Moderado"</formula>
    </cfRule>
  </conditionalFormatting>
  <conditionalFormatting sqref="AE23:AE24">
    <cfRule type="cellIs" dxfId="40" priority="112" operator="equal">
      <formula>"Bajo"</formula>
    </cfRule>
  </conditionalFormatting>
  <conditionalFormatting sqref="AA25:AA26">
    <cfRule type="cellIs" dxfId="39" priority="113" operator="equal">
      <formula>"Muy Alta"</formula>
    </cfRule>
  </conditionalFormatting>
  <conditionalFormatting sqref="AA25:AA26">
    <cfRule type="cellIs" dxfId="38" priority="114" operator="equal">
      <formula>"Alta"</formula>
    </cfRule>
  </conditionalFormatting>
  <conditionalFormatting sqref="AA25:AA26">
    <cfRule type="cellIs" dxfId="37" priority="115" operator="equal">
      <formula>"Media"</formula>
    </cfRule>
  </conditionalFormatting>
  <conditionalFormatting sqref="AA25:AA26">
    <cfRule type="cellIs" dxfId="36" priority="116" operator="equal">
      <formula>"Baja"</formula>
    </cfRule>
  </conditionalFormatting>
  <conditionalFormatting sqref="AA25:AA26">
    <cfRule type="cellIs" dxfId="35" priority="117" operator="equal">
      <formula>"Muy Baja"</formula>
    </cfRule>
  </conditionalFormatting>
  <conditionalFormatting sqref="AC25:AC26">
    <cfRule type="cellIs" dxfId="34" priority="118" operator="equal">
      <formula>"Catastrófico"</formula>
    </cfRule>
  </conditionalFormatting>
  <conditionalFormatting sqref="AC25:AC26">
    <cfRule type="cellIs" dxfId="33" priority="119" operator="equal">
      <formula>"Mayor"</formula>
    </cfRule>
  </conditionalFormatting>
  <conditionalFormatting sqref="AC25:AC26">
    <cfRule type="cellIs" dxfId="32" priority="120" operator="equal">
      <formula>"Moderado"</formula>
    </cfRule>
  </conditionalFormatting>
  <conditionalFormatting sqref="AC25:AC26">
    <cfRule type="cellIs" dxfId="31" priority="121" operator="equal">
      <formula>"Menor"</formula>
    </cfRule>
  </conditionalFormatting>
  <conditionalFormatting sqref="AC25:AC26">
    <cfRule type="cellIs" dxfId="30" priority="122" operator="equal">
      <formula>"Leve"</formula>
    </cfRule>
  </conditionalFormatting>
  <conditionalFormatting sqref="AE25:AE26">
    <cfRule type="cellIs" dxfId="29" priority="123" operator="equal">
      <formula>"Extremo"</formula>
    </cfRule>
  </conditionalFormatting>
  <conditionalFormatting sqref="AE25:AE26">
    <cfRule type="cellIs" dxfId="28" priority="124" operator="equal">
      <formula>"Alto"</formula>
    </cfRule>
  </conditionalFormatting>
  <conditionalFormatting sqref="AE25:AE26">
    <cfRule type="cellIs" dxfId="27" priority="125" operator="equal">
      <formula>"Moderado"</formula>
    </cfRule>
  </conditionalFormatting>
  <conditionalFormatting sqref="AE25:AE26">
    <cfRule type="cellIs" dxfId="26" priority="126" operator="equal">
      <formula>"Bajo"</formula>
    </cfRule>
  </conditionalFormatting>
  <conditionalFormatting sqref="AA29:AA30">
    <cfRule type="cellIs" dxfId="25" priority="127" operator="equal">
      <formula>"Muy Alta"</formula>
    </cfRule>
  </conditionalFormatting>
  <conditionalFormatting sqref="AA29:AA30">
    <cfRule type="cellIs" dxfId="24" priority="128" operator="equal">
      <formula>"Alta"</formula>
    </cfRule>
  </conditionalFormatting>
  <conditionalFormatting sqref="AA29:AA30">
    <cfRule type="cellIs" dxfId="23" priority="129" operator="equal">
      <formula>"Media"</formula>
    </cfRule>
  </conditionalFormatting>
  <conditionalFormatting sqref="AA29:AA30">
    <cfRule type="cellIs" dxfId="22" priority="130" operator="equal">
      <formula>"Baja"</formula>
    </cfRule>
  </conditionalFormatting>
  <conditionalFormatting sqref="AA29:AA30">
    <cfRule type="cellIs" dxfId="21" priority="131" operator="equal">
      <formula>"Muy Baja"</formula>
    </cfRule>
  </conditionalFormatting>
  <conditionalFormatting sqref="AC29:AC30">
    <cfRule type="cellIs" dxfId="20" priority="132" operator="equal">
      <formula>"Catastrófico"</formula>
    </cfRule>
  </conditionalFormatting>
  <conditionalFormatting sqref="AC29:AC30">
    <cfRule type="cellIs" dxfId="19" priority="133" operator="equal">
      <formula>"Mayor"</formula>
    </cfRule>
  </conditionalFormatting>
  <conditionalFormatting sqref="AC29:AC30">
    <cfRule type="cellIs" dxfId="18" priority="134" operator="equal">
      <formula>"Moderado"</formula>
    </cfRule>
  </conditionalFormatting>
  <conditionalFormatting sqref="AC29:AC30">
    <cfRule type="cellIs" dxfId="17" priority="135" operator="equal">
      <formula>"Menor"</formula>
    </cfRule>
  </conditionalFormatting>
  <conditionalFormatting sqref="AC29:AC30">
    <cfRule type="cellIs" dxfId="16" priority="136" operator="equal">
      <formula>"Leve"</formula>
    </cfRule>
  </conditionalFormatting>
  <conditionalFormatting sqref="AE29:AE30">
    <cfRule type="cellIs" dxfId="15" priority="137" operator="equal">
      <formula>"Extremo"</formula>
    </cfRule>
  </conditionalFormatting>
  <conditionalFormatting sqref="AE29:AE30">
    <cfRule type="cellIs" dxfId="14" priority="138" operator="equal">
      <formula>"Alto"</formula>
    </cfRule>
  </conditionalFormatting>
  <conditionalFormatting sqref="AE29:AE30">
    <cfRule type="cellIs" dxfId="13" priority="139" operator="equal">
      <formula>"Moderado"</formula>
    </cfRule>
  </conditionalFormatting>
  <conditionalFormatting sqref="AE29:AE30">
    <cfRule type="cellIs" dxfId="12" priority="140" operator="equal">
      <formula>"Bajo"</formula>
    </cfRule>
  </conditionalFormatting>
  <conditionalFormatting sqref="M11:M30">
    <cfRule type="containsText" dxfId="11" priority="141" operator="containsText" text="❌">
      <formula>NOT(ISERROR(SEARCH(("❌"),(M11))))</formula>
    </cfRule>
  </conditionalFormatting>
  <dataValidations count="9">
    <dataValidation type="list" allowBlank="1" showErrorMessage="1" sqref="T11:T30" xr:uid="{00000000-0002-0000-0800-000000000000}">
      <formula1>$I$102:$I$104</formula1>
    </dataValidation>
    <dataValidation type="list" allowBlank="1" showErrorMessage="1" sqref="AF11:AF30" xr:uid="{00000000-0002-0000-0800-000001000000}">
      <formula1>$J$112:$J$116</formula1>
    </dataValidation>
    <dataValidation type="list" allowBlank="1" showErrorMessage="1" sqref="AN11" xr:uid="{00000000-0002-0000-0800-000002000000}">
      <formula1>$G$119:$G$120</formula1>
    </dataValidation>
    <dataValidation type="list" allowBlank="1" showErrorMessage="1" sqref="W11:W30" xr:uid="{00000000-0002-0000-0800-000003000000}">
      <formula1>$I$107:$I$108</formula1>
    </dataValidation>
    <dataValidation type="list" allowBlank="1" showErrorMessage="1" sqref="C11 C13 C15 C17 C19 C21 C23 C25 C27 C29" xr:uid="{00000000-0002-0000-0800-000004000000}">
      <formula1>$G$114:$G$116</formula1>
    </dataValidation>
    <dataValidation type="list" allowBlank="1" showErrorMessage="1" sqref="U11:U30" xr:uid="{00000000-0002-0000-0800-000005000000}">
      <formula1>$J$102:$J$103</formula1>
    </dataValidation>
    <dataValidation type="list" allowBlank="1" showErrorMessage="1" sqref="Y11:Y30" xr:uid="{00000000-0002-0000-0800-000006000000}">
      <formula1>$I$112:$I$113</formula1>
    </dataValidation>
    <dataValidation type="list" allowBlank="1" showErrorMessage="1" sqref="H13 H15 H17 H19 H21 H23 H25 H27 H29" xr:uid="{00000000-0002-0000-0800-000007000000}">
      <formula1>$G$102:$G$108</formula1>
    </dataValidation>
    <dataValidation type="list" allowBlank="1" showErrorMessage="1" sqref="X11:X30" xr:uid="{00000000-0002-0000-0800-000008000000}">
      <formula1>$J$107:$J$108</formula1>
    </dataValidation>
  </dataValidations>
  <pageMargins left="0.7" right="0.7" top="0.75" bottom="0.75" header="0" footer="0"/>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sheetViews>
  <sheetFormatPr baseColWidth="10" defaultColWidth="12.625" defaultRowHeight="15" customHeight="1" x14ac:dyDescent="0.2"/>
  <cols>
    <col min="1" max="1" width="14.25" customWidth="1"/>
    <col min="2" max="2" width="5.5" customWidth="1"/>
    <col min="3" max="3" width="15.125" customWidth="1"/>
    <col min="4" max="4" width="56.125" customWidth="1"/>
    <col min="5" max="5" width="15.875" customWidth="1"/>
    <col min="6" max="6" width="16" customWidth="1"/>
    <col min="7" max="7" width="13.25" customWidth="1"/>
    <col min="8" max="8" width="8.75" customWidth="1"/>
    <col min="9" max="9" width="20.375" customWidth="1"/>
    <col min="10" max="10" width="12.625" customWidth="1"/>
    <col min="11" max="11" width="24.125" customWidth="1"/>
    <col min="12" max="31" width="9.375" customWidth="1"/>
  </cols>
  <sheetData>
    <row r="1" spans="1:31" ht="89.2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1" ht="33.75" customHeight="1" x14ac:dyDescent="0.2"/>
    <row r="3" spans="1:31" ht="24" customHeight="1" x14ac:dyDescent="0.2"/>
    <row r="4" spans="1:31" x14ac:dyDescent="0.25">
      <c r="M4" s="3"/>
      <c r="N4" s="3"/>
      <c r="O4" s="3"/>
      <c r="P4" s="3"/>
      <c r="Q4" s="3"/>
      <c r="R4" s="3"/>
      <c r="S4" s="3"/>
      <c r="T4" s="3"/>
      <c r="U4" s="3"/>
      <c r="V4" s="3"/>
      <c r="W4" s="3"/>
      <c r="X4" s="3"/>
      <c r="Y4" s="3"/>
      <c r="Z4" s="3"/>
      <c r="AA4" s="3"/>
      <c r="AB4" s="3"/>
      <c r="AC4" s="3"/>
      <c r="AD4" s="3"/>
      <c r="AE4" s="3"/>
    </row>
    <row r="5" spans="1:31" ht="15" customHeight="1" x14ac:dyDescent="0.2">
      <c r="A5" s="440" t="s">
        <v>340</v>
      </c>
      <c r="B5" s="380"/>
      <c r="C5" s="380"/>
      <c r="D5" s="380"/>
      <c r="E5" s="380"/>
      <c r="F5" s="380"/>
      <c r="G5" s="380"/>
      <c r="H5" s="380"/>
      <c r="I5" s="380"/>
      <c r="J5" s="380"/>
      <c r="K5" s="380"/>
      <c r="L5" s="381"/>
      <c r="M5" s="168"/>
      <c r="N5" s="168"/>
      <c r="O5" s="168"/>
      <c r="P5" s="168"/>
      <c r="Q5" s="168"/>
      <c r="R5" s="168"/>
      <c r="S5" s="168"/>
      <c r="T5" s="168"/>
      <c r="U5" s="168"/>
      <c r="V5" s="168"/>
      <c r="W5" s="168"/>
      <c r="X5" s="168"/>
      <c r="Y5" s="168"/>
      <c r="Z5" s="168"/>
      <c r="AA5" s="168"/>
      <c r="AB5" s="168"/>
      <c r="AC5" s="168"/>
      <c r="AD5" s="168"/>
      <c r="AE5" s="168"/>
    </row>
    <row r="6" spans="1:31" ht="15.75" customHeight="1" x14ac:dyDescent="0.2">
      <c r="A6" s="385"/>
      <c r="B6" s="386"/>
      <c r="C6" s="386"/>
      <c r="D6" s="386"/>
      <c r="E6" s="386"/>
      <c r="F6" s="386"/>
      <c r="G6" s="386"/>
      <c r="H6" s="386"/>
      <c r="I6" s="386"/>
      <c r="J6" s="386"/>
      <c r="K6" s="386"/>
      <c r="L6" s="387"/>
      <c r="M6" s="168"/>
      <c r="N6" s="168"/>
      <c r="O6" s="168"/>
      <c r="P6" s="168"/>
      <c r="Q6" s="168"/>
      <c r="R6" s="168"/>
      <c r="S6" s="168"/>
      <c r="T6" s="168"/>
      <c r="U6" s="168"/>
      <c r="V6" s="168"/>
      <c r="W6" s="168"/>
      <c r="X6" s="168"/>
      <c r="Y6" s="168"/>
      <c r="Z6" s="168"/>
      <c r="AA6" s="168"/>
      <c r="AB6" s="168"/>
      <c r="AC6" s="168"/>
      <c r="AD6" s="168"/>
      <c r="AE6" s="168"/>
    </row>
    <row r="7" spans="1:31" ht="27.75" x14ac:dyDescent="0.2">
      <c r="A7" s="169"/>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69"/>
    </row>
    <row r="8" spans="1:31" ht="27" customHeight="1" x14ac:dyDescent="0.25">
      <c r="D8" s="574" t="s">
        <v>341</v>
      </c>
      <c r="E8" s="397"/>
      <c r="F8" s="397"/>
      <c r="G8" s="392"/>
      <c r="H8" s="3"/>
      <c r="I8" s="3"/>
      <c r="J8" s="3"/>
      <c r="M8" s="3"/>
      <c r="N8" s="3"/>
      <c r="O8" s="3"/>
      <c r="P8" s="3"/>
      <c r="Q8" s="3"/>
      <c r="R8" s="3"/>
      <c r="S8" s="3"/>
      <c r="T8" s="3"/>
      <c r="U8" s="3"/>
      <c r="V8" s="3"/>
      <c r="W8" s="3"/>
      <c r="X8" s="3"/>
      <c r="Y8" s="3"/>
      <c r="Z8" s="3"/>
      <c r="AA8" s="3"/>
      <c r="AB8" s="3"/>
      <c r="AC8" s="3"/>
      <c r="AD8" s="3"/>
      <c r="AE8" s="3"/>
    </row>
    <row r="9" spans="1:31" ht="28.5" customHeight="1" x14ac:dyDescent="0.25">
      <c r="D9" s="575" t="s">
        <v>342</v>
      </c>
      <c r="E9" s="397"/>
      <c r="F9" s="397"/>
      <c r="G9" s="392"/>
    </row>
    <row r="10" spans="1:31" x14ac:dyDescent="0.25">
      <c r="D10" s="170" t="s">
        <v>343</v>
      </c>
      <c r="E10" s="171" t="s">
        <v>344</v>
      </c>
      <c r="F10" s="171" t="s">
        <v>270</v>
      </c>
      <c r="G10" s="172" t="s">
        <v>345</v>
      </c>
    </row>
    <row r="11" spans="1:31" ht="18.75" customHeight="1" x14ac:dyDescent="0.35">
      <c r="A11" s="8"/>
      <c r="B11" s="8"/>
      <c r="C11" s="8"/>
      <c r="D11" s="173" t="s">
        <v>346</v>
      </c>
      <c r="E11" s="174"/>
      <c r="F11" s="174"/>
      <c r="G11" s="175"/>
      <c r="H11" s="8"/>
      <c r="I11" s="8"/>
      <c r="J11" s="8"/>
      <c r="K11" s="8"/>
      <c r="L11" s="8"/>
      <c r="M11" s="8"/>
      <c r="N11" s="8"/>
      <c r="O11" s="8"/>
      <c r="P11" s="8"/>
      <c r="Q11" s="8"/>
      <c r="R11" s="8"/>
      <c r="S11" s="8"/>
      <c r="T11" s="8"/>
      <c r="U11" s="8"/>
      <c r="V11" s="8"/>
      <c r="W11" s="8"/>
      <c r="X11" s="8"/>
      <c r="Y11" s="8"/>
      <c r="Z11" s="8"/>
      <c r="AA11" s="8"/>
      <c r="AB11" s="8"/>
      <c r="AC11" s="8"/>
      <c r="AD11" s="8"/>
      <c r="AE11" s="8"/>
    </row>
    <row r="12" spans="1:31" ht="18" customHeight="1" x14ac:dyDescent="0.35">
      <c r="A12" s="8"/>
      <c r="B12" s="8"/>
      <c r="C12" s="8"/>
      <c r="D12" s="173" t="s">
        <v>347</v>
      </c>
      <c r="E12" s="174"/>
      <c r="F12" s="174"/>
      <c r="G12" s="175"/>
      <c r="H12" s="8"/>
      <c r="I12" s="8"/>
      <c r="J12" s="8"/>
      <c r="K12" s="8"/>
      <c r="L12" s="8"/>
      <c r="M12" s="8"/>
      <c r="N12" s="8"/>
      <c r="O12" s="8"/>
      <c r="P12" s="8"/>
      <c r="Q12" s="8"/>
      <c r="R12" s="8"/>
      <c r="S12" s="8"/>
      <c r="T12" s="8"/>
      <c r="U12" s="8"/>
      <c r="V12" s="8"/>
      <c r="W12" s="8"/>
      <c r="X12" s="8"/>
      <c r="Y12" s="8"/>
      <c r="Z12" s="8"/>
      <c r="AA12" s="8"/>
      <c r="AB12" s="8"/>
      <c r="AC12" s="8"/>
      <c r="AD12" s="8"/>
      <c r="AE12" s="8"/>
    </row>
    <row r="13" spans="1:31" ht="31.5" customHeight="1" x14ac:dyDescent="0.35">
      <c r="A13" s="8"/>
      <c r="B13" s="8"/>
      <c r="C13" s="8"/>
      <c r="D13" s="173" t="s">
        <v>348</v>
      </c>
      <c r="E13" s="174"/>
      <c r="F13" s="174"/>
      <c r="G13" s="175"/>
      <c r="H13" s="8"/>
      <c r="I13" s="8"/>
      <c r="J13" s="8"/>
      <c r="K13" s="8"/>
      <c r="L13" s="8"/>
      <c r="M13" s="8"/>
      <c r="N13" s="8"/>
      <c r="O13" s="8"/>
      <c r="P13" s="8"/>
      <c r="Q13" s="8"/>
      <c r="R13" s="8"/>
      <c r="S13" s="8"/>
      <c r="T13" s="8"/>
      <c r="U13" s="8"/>
      <c r="V13" s="8"/>
      <c r="W13" s="8"/>
      <c r="X13" s="8"/>
      <c r="Y13" s="8"/>
      <c r="Z13" s="8"/>
      <c r="AA13" s="8"/>
      <c r="AB13" s="8"/>
      <c r="AC13" s="8"/>
      <c r="AD13" s="8"/>
      <c r="AE13" s="8"/>
    </row>
    <row r="14" spans="1:31" ht="17.25" customHeight="1" x14ac:dyDescent="0.35">
      <c r="A14" s="8"/>
      <c r="B14" s="8"/>
      <c r="C14" s="8"/>
      <c r="D14" s="173" t="s">
        <v>349</v>
      </c>
      <c r="E14" s="174"/>
      <c r="F14" s="174"/>
      <c r="G14" s="175"/>
      <c r="H14" s="8"/>
      <c r="I14" s="8"/>
      <c r="J14" s="8"/>
      <c r="K14" s="8"/>
      <c r="L14" s="8"/>
      <c r="M14" s="8"/>
      <c r="N14" s="8"/>
      <c r="O14" s="8"/>
      <c r="P14" s="8"/>
      <c r="Q14" s="8"/>
      <c r="R14" s="8"/>
      <c r="S14" s="8"/>
      <c r="T14" s="8"/>
      <c r="U14" s="8"/>
      <c r="V14" s="8"/>
      <c r="W14" s="8"/>
      <c r="X14" s="8"/>
      <c r="Y14" s="8"/>
      <c r="Z14" s="8"/>
      <c r="AA14" s="8"/>
      <c r="AB14" s="8"/>
      <c r="AC14" s="8"/>
      <c r="AD14" s="8"/>
      <c r="AE14" s="8"/>
    </row>
    <row r="15" spans="1:31" ht="31.5" customHeight="1" x14ac:dyDescent="0.35">
      <c r="A15" s="8"/>
      <c r="B15" s="8"/>
      <c r="C15" s="8"/>
      <c r="D15" s="173" t="s">
        <v>350</v>
      </c>
      <c r="E15" s="174"/>
      <c r="F15" s="174"/>
      <c r="G15" s="175"/>
      <c r="H15" s="8"/>
      <c r="I15" s="8"/>
      <c r="J15" s="8"/>
      <c r="K15" s="8"/>
      <c r="L15" s="8"/>
      <c r="M15" s="8"/>
      <c r="N15" s="8"/>
      <c r="O15" s="8"/>
      <c r="P15" s="8"/>
      <c r="Q15" s="8"/>
      <c r="R15" s="8"/>
      <c r="S15" s="8"/>
      <c r="T15" s="8"/>
      <c r="U15" s="8"/>
      <c r="V15" s="8"/>
      <c r="W15" s="8"/>
      <c r="X15" s="8"/>
      <c r="Y15" s="8"/>
      <c r="Z15" s="8"/>
      <c r="AA15" s="8"/>
      <c r="AB15" s="8"/>
      <c r="AC15" s="8"/>
      <c r="AD15" s="8"/>
      <c r="AE15" s="8"/>
    </row>
    <row r="16" spans="1:31" ht="16.5" customHeight="1" x14ac:dyDescent="0.35">
      <c r="A16" s="8"/>
      <c r="B16" s="8"/>
      <c r="C16" s="8"/>
      <c r="D16" s="173" t="s">
        <v>351</v>
      </c>
      <c r="E16" s="174"/>
      <c r="F16" s="174"/>
      <c r="G16" s="175"/>
      <c r="H16" s="8"/>
      <c r="I16" s="8"/>
      <c r="J16" s="8"/>
      <c r="K16" s="8"/>
      <c r="L16" s="8"/>
      <c r="M16" s="8"/>
      <c r="N16" s="8"/>
      <c r="O16" s="8"/>
      <c r="P16" s="8"/>
      <c r="Q16" s="8"/>
      <c r="R16" s="8"/>
      <c r="S16" s="8"/>
      <c r="T16" s="8"/>
      <c r="U16" s="8"/>
      <c r="V16" s="8"/>
      <c r="W16" s="8"/>
      <c r="X16" s="8"/>
      <c r="Y16" s="8"/>
      <c r="Z16" s="8"/>
      <c r="AA16" s="8"/>
      <c r="AB16" s="8"/>
      <c r="AC16" s="8"/>
      <c r="AD16" s="8"/>
      <c r="AE16" s="8"/>
    </row>
    <row r="17" spans="1:31" ht="16.5" customHeight="1" x14ac:dyDescent="0.35">
      <c r="A17" s="8"/>
      <c r="B17" s="8"/>
      <c r="C17" s="8"/>
      <c r="D17" s="173" t="s">
        <v>352</v>
      </c>
      <c r="E17" s="174"/>
      <c r="F17" s="174"/>
      <c r="G17" s="175"/>
      <c r="H17" s="8"/>
      <c r="I17" s="8"/>
      <c r="J17" s="8"/>
      <c r="K17" s="8"/>
      <c r="L17" s="8"/>
      <c r="M17" s="8"/>
      <c r="N17" s="8"/>
      <c r="O17" s="8"/>
      <c r="P17" s="8"/>
      <c r="Q17" s="8"/>
      <c r="R17" s="8"/>
      <c r="S17" s="8"/>
      <c r="T17" s="8"/>
      <c r="U17" s="8"/>
      <c r="V17" s="8"/>
      <c r="W17" s="8"/>
      <c r="X17" s="8"/>
      <c r="Y17" s="8"/>
      <c r="Z17" s="8"/>
      <c r="AA17" s="8"/>
      <c r="AB17" s="8"/>
      <c r="AC17" s="8"/>
      <c r="AD17" s="8"/>
      <c r="AE17" s="8"/>
    </row>
    <row r="18" spans="1:31" ht="31.5" customHeight="1" x14ac:dyDescent="0.35">
      <c r="A18" s="8"/>
      <c r="B18" s="8"/>
      <c r="C18" s="8"/>
      <c r="D18" s="173" t="s">
        <v>353</v>
      </c>
      <c r="E18" s="174"/>
      <c r="F18" s="174"/>
      <c r="G18" s="175"/>
      <c r="H18" s="8"/>
      <c r="I18" s="8"/>
      <c r="J18" s="8"/>
      <c r="K18" s="8"/>
      <c r="L18" s="8"/>
      <c r="M18" s="8"/>
      <c r="N18" s="8"/>
      <c r="O18" s="8"/>
      <c r="P18" s="8"/>
      <c r="Q18" s="8"/>
      <c r="R18" s="8"/>
      <c r="S18" s="8"/>
      <c r="T18" s="8"/>
      <c r="U18" s="8"/>
      <c r="V18" s="8"/>
      <c r="W18" s="8"/>
      <c r="X18" s="8"/>
      <c r="Y18" s="8"/>
      <c r="Z18" s="8"/>
      <c r="AA18" s="8"/>
      <c r="AB18" s="8"/>
      <c r="AC18" s="8"/>
      <c r="AD18" s="8"/>
      <c r="AE18" s="8"/>
    </row>
    <row r="19" spans="1:31" ht="31.5" customHeight="1" x14ac:dyDescent="0.35">
      <c r="A19" s="8"/>
      <c r="B19" s="8"/>
      <c r="C19" s="8"/>
      <c r="D19" s="173" t="s">
        <v>354</v>
      </c>
      <c r="E19" s="174"/>
      <c r="F19" s="174"/>
      <c r="G19" s="175"/>
      <c r="H19" s="8"/>
      <c r="I19" s="8"/>
      <c r="J19" s="8"/>
      <c r="K19" s="8"/>
      <c r="L19" s="8"/>
      <c r="M19" s="8"/>
      <c r="N19" s="8"/>
      <c r="O19" s="8"/>
      <c r="P19" s="8"/>
      <c r="Q19" s="8"/>
      <c r="R19" s="8"/>
      <c r="S19" s="8"/>
      <c r="T19" s="8"/>
      <c r="U19" s="8"/>
      <c r="V19" s="8"/>
      <c r="W19" s="8"/>
      <c r="X19" s="8"/>
      <c r="Y19" s="8"/>
      <c r="Z19" s="8"/>
      <c r="AA19" s="8"/>
      <c r="AB19" s="8"/>
      <c r="AC19" s="8"/>
      <c r="AD19" s="8"/>
      <c r="AE19" s="8"/>
    </row>
    <row r="20" spans="1:31" ht="31.5" customHeight="1" x14ac:dyDescent="0.35">
      <c r="A20" s="8"/>
      <c r="B20" s="8"/>
      <c r="C20" s="8"/>
      <c r="D20" s="173" t="s">
        <v>355</v>
      </c>
      <c r="E20" s="174"/>
      <c r="F20" s="174"/>
      <c r="G20" s="175"/>
      <c r="H20" s="8"/>
      <c r="I20" s="8"/>
      <c r="J20" s="8"/>
      <c r="K20" s="8"/>
      <c r="L20" s="8"/>
      <c r="M20" s="8"/>
      <c r="N20" s="8"/>
      <c r="O20" s="8"/>
      <c r="P20" s="8"/>
      <c r="Q20" s="8"/>
      <c r="R20" s="8"/>
      <c r="S20" s="8"/>
      <c r="T20" s="8"/>
      <c r="U20" s="8"/>
      <c r="V20" s="8"/>
      <c r="W20" s="8"/>
      <c r="X20" s="8"/>
      <c r="Y20" s="8"/>
      <c r="Z20" s="8"/>
      <c r="AA20" s="8"/>
      <c r="AB20" s="8"/>
      <c r="AC20" s="8"/>
      <c r="AD20" s="8"/>
      <c r="AE20" s="8"/>
    </row>
    <row r="21" spans="1:31" ht="31.5" customHeight="1" x14ac:dyDescent="0.35">
      <c r="A21" s="8"/>
      <c r="B21" s="8"/>
      <c r="C21" s="8"/>
      <c r="D21" s="176" t="s">
        <v>356</v>
      </c>
      <c r="E21" s="177"/>
      <c r="F21" s="177"/>
      <c r="G21" s="178"/>
      <c r="H21" s="8"/>
      <c r="I21" s="8"/>
      <c r="J21" s="8"/>
      <c r="K21" s="8"/>
      <c r="L21" s="8"/>
      <c r="M21" s="8"/>
      <c r="N21" s="8"/>
      <c r="O21" s="8"/>
      <c r="P21" s="8"/>
      <c r="Q21" s="8"/>
      <c r="R21" s="8"/>
      <c r="S21" s="8"/>
      <c r="T21" s="8"/>
      <c r="U21" s="8"/>
      <c r="V21" s="8"/>
      <c r="W21" s="8"/>
      <c r="X21" s="8"/>
      <c r="Y21" s="8"/>
      <c r="Z21" s="8"/>
      <c r="AA21" s="8"/>
      <c r="AB21" s="8"/>
      <c r="AC21" s="8"/>
      <c r="AD21" s="8"/>
      <c r="AE21" s="8"/>
    </row>
    <row r="22" spans="1:31" ht="15.75" customHeight="1" x14ac:dyDescent="0.25">
      <c r="D22" s="179" t="s">
        <v>357</v>
      </c>
      <c r="E22" s="180">
        <f t="shared" ref="E22:G22" si="0">COUNTIF(E11:E21,"X")</f>
        <v>0</v>
      </c>
      <c r="F22" s="180">
        <f t="shared" si="0"/>
        <v>0</v>
      </c>
      <c r="G22" s="180">
        <f t="shared" si="0"/>
        <v>0</v>
      </c>
    </row>
    <row r="23" spans="1:31" ht="15.75" customHeight="1" x14ac:dyDescent="0.4">
      <c r="D23" s="181" t="s">
        <v>358</v>
      </c>
      <c r="E23" s="576" t="str">
        <f>IF(E22&lt;=3,"Bajo",IF(E22&lt;=5,"Moderado",IF(E22&lt;=7,"Medio",IF(E22&lt;=9,"Alto","Critico"))))</f>
        <v>Bajo</v>
      </c>
      <c r="F23" s="397"/>
      <c r="G23" s="392"/>
    </row>
    <row r="24" spans="1:31" ht="15.75" customHeight="1" x14ac:dyDescent="0.4">
      <c r="D24" s="182"/>
      <c r="E24" s="183"/>
      <c r="F24" s="183"/>
      <c r="G24" s="183"/>
    </row>
    <row r="25" spans="1:31" ht="25.5" customHeight="1" x14ac:dyDescent="0.2">
      <c r="D25" s="574" t="s">
        <v>359</v>
      </c>
      <c r="E25" s="397"/>
      <c r="F25" s="397"/>
      <c r="G25" s="392"/>
    </row>
    <row r="26" spans="1:31" ht="15.75" customHeight="1" x14ac:dyDescent="0.25">
      <c r="D26" s="575" t="s">
        <v>342</v>
      </c>
      <c r="E26" s="397"/>
      <c r="F26" s="397"/>
      <c r="G26" s="392"/>
    </row>
    <row r="27" spans="1:31" ht="15.75" customHeight="1" x14ac:dyDescent="0.25">
      <c r="D27" s="184" t="s">
        <v>343</v>
      </c>
      <c r="E27" s="185" t="s">
        <v>344</v>
      </c>
      <c r="F27" s="185" t="s">
        <v>270</v>
      </c>
      <c r="G27" s="186" t="s">
        <v>345</v>
      </c>
    </row>
    <row r="28" spans="1:31" ht="15.75" customHeight="1" x14ac:dyDescent="0.25">
      <c r="D28" s="187" t="s">
        <v>360</v>
      </c>
      <c r="E28" s="188"/>
      <c r="F28" s="188"/>
      <c r="G28" s="189"/>
    </row>
    <row r="29" spans="1:31" ht="15.75" customHeight="1" x14ac:dyDescent="0.25">
      <c r="D29" s="173" t="s">
        <v>361</v>
      </c>
      <c r="E29" s="190"/>
      <c r="F29" s="190"/>
      <c r="G29" s="191"/>
    </row>
    <row r="30" spans="1:31" ht="15.75" customHeight="1" x14ac:dyDescent="0.25">
      <c r="D30" s="192" t="s">
        <v>362</v>
      </c>
      <c r="E30" s="190"/>
      <c r="F30" s="190"/>
      <c r="G30" s="191"/>
    </row>
    <row r="31" spans="1:31" ht="15.75" customHeight="1" x14ac:dyDescent="0.25">
      <c r="D31" s="173" t="s">
        <v>363</v>
      </c>
      <c r="E31" s="190"/>
      <c r="F31" s="190"/>
      <c r="G31" s="191"/>
    </row>
    <row r="32" spans="1:31" ht="15.75" customHeight="1" x14ac:dyDescent="0.25">
      <c r="D32" s="173" t="s">
        <v>364</v>
      </c>
      <c r="E32" s="190"/>
      <c r="F32" s="190"/>
      <c r="G32" s="191"/>
    </row>
    <row r="33" spans="4:7" ht="15.75" customHeight="1" x14ac:dyDescent="0.25">
      <c r="D33" s="173" t="s">
        <v>365</v>
      </c>
      <c r="E33" s="190"/>
      <c r="F33" s="190"/>
      <c r="G33" s="191"/>
    </row>
    <row r="34" spans="4:7" ht="15.75" customHeight="1" x14ac:dyDescent="0.25">
      <c r="D34" s="173" t="s">
        <v>366</v>
      </c>
      <c r="E34" s="190"/>
      <c r="F34" s="190"/>
      <c r="G34" s="191"/>
    </row>
    <row r="35" spans="4:7" ht="15.75" customHeight="1" x14ac:dyDescent="0.25">
      <c r="D35" s="173" t="s">
        <v>367</v>
      </c>
      <c r="E35" s="190"/>
      <c r="F35" s="190"/>
      <c r="G35" s="191"/>
    </row>
    <row r="36" spans="4:7" ht="15.75" customHeight="1" x14ac:dyDescent="0.25">
      <c r="D36" s="173" t="s">
        <v>368</v>
      </c>
      <c r="E36" s="190"/>
      <c r="F36" s="190"/>
      <c r="G36" s="191"/>
    </row>
    <row r="37" spans="4:7" ht="15.75" customHeight="1" x14ac:dyDescent="0.25">
      <c r="D37" s="173" t="s">
        <v>369</v>
      </c>
      <c r="E37" s="190"/>
      <c r="F37" s="190"/>
      <c r="G37" s="191"/>
    </row>
    <row r="38" spans="4:7" ht="15.75" customHeight="1" x14ac:dyDescent="0.25">
      <c r="D38" s="173" t="s">
        <v>370</v>
      </c>
      <c r="E38" s="190"/>
      <c r="F38" s="190"/>
      <c r="G38" s="191"/>
    </row>
    <row r="39" spans="4:7" ht="15.75" customHeight="1" x14ac:dyDescent="0.25">
      <c r="D39" s="173" t="s">
        <v>371</v>
      </c>
      <c r="E39" s="190"/>
      <c r="F39" s="190"/>
      <c r="G39" s="191"/>
    </row>
    <row r="40" spans="4:7" ht="15.75" customHeight="1" x14ac:dyDescent="0.25">
      <c r="D40" s="173" t="s">
        <v>372</v>
      </c>
      <c r="E40" s="190"/>
      <c r="F40" s="190"/>
      <c r="G40" s="191"/>
    </row>
    <row r="41" spans="4:7" ht="15.75" customHeight="1" x14ac:dyDescent="0.25">
      <c r="D41" s="173" t="s">
        <v>373</v>
      </c>
      <c r="E41" s="190"/>
      <c r="F41" s="190"/>
      <c r="G41" s="191"/>
    </row>
    <row r="42" spans="4:7" ht="15.75" customHeight="1" x14ac:dyDescent="0.25">
      <c r="D42" s="173" t="s">
        <v>374</v>
      </c>
      <c r="E42" s="190"/>
      <c r="F42" s="190"/>
      <c r="G42" s="191"/>
    </row>
    <row r="43" spans="4:7" ht="15.75" customHeight="1" x14ac:dyDescent="0.25">
      <c r="D43" s="173" t="s">
        <v>375</v>
      </c>
      <c r="E43" s="190"/>
      <c r="F43" s="190"/>
      <c r="G43" s="191"/>
    </row>
    <row r="44" spans="4:7" ht="15.75" customHeight="1" x14ac:dyDescent="0.25">
      <c r="D44" s="173" t="s">
        <v>376</v>
      </c>
      <c r="E44" s="190"/>
      <c r="F44" s="190"/>
      <c r="G44" s="191"/>
    </row>
    <row r="45" spans="4:7" ht="15.75" customHeight="1" x14ac:dyDescent="0.25">
      <c r="D45" s="192" t="s">
        <v>377</v>
      </c>
      <c r="E45" s="190"/>
      <c r="F45" s="190"/>
      <c r="G45" s="191"/>
    </row>
    <row r="46" spans="4:7" ht="15.75" customHeight="1" x14ac:dyDescent="0.25">
      <c r="D46" s="173" t="s">
        <v>378</v>
      </c>
      <c r="E46" s="190"/>
      <c r="F46" s="190"/>
      <c r="G46" s="191"/>
    </row>
    <row r="47" spans="4:7" ht="15.75" customHeight="1" x14ac:dyDescent="0.25">
      <c r="D47" s="173" t="s">
        <v>379</v>
      </c>
      <c r="E47" s="190"/>
      <c r="F47" s="190"/>
      <c r="G47" s="191"/>
    </row>
    <row r="48" spans="4:7" ht="15.75" customHeight="1" x14ac:dyDescent="0.25">
      <c r="D48" s="173" t="s">
        <v>380</v>
      </c>
      <c r="E48" s="190"/>
      <c r="F48" s="190"/>
      <c r="G48" s="191"/>
    </row>
    <row r="49" spans="1:7" ht="15.75" customHeight="1" x14ac:dyDescent="0.25">
      <c r="D49" s="173" t="s">
        <v>381</v>
      </c>
      <c r="E49" s="190"/>
      <c r="F49" s="190"/>
      <c r="G49" s="191"/>
    </row>
    <row r="50" spans="1:7" ht="15.75" customHeight="1" x14ac:dyDescent="0.25">
      <c r="D50" s="173" t="s">
        <v>382</v>
      </c>
      <c r="E50" s="190"/>
      <c r="F50" s="190"/>
      <c r="G50" s="191"/>
    </row>
    <row r="51" spans="1:7" ht="15.75" customHeight="1" x14ac:dyDescent="0.25">
      <c r="A51" s="3" t="s">
        <v>315</v>
      </c>
      <c r="D51" s="173" t="s">
        <v>383</v>
      </c>
      <c r="E51" s="190"/>
      <c r="F51" s="190"/>
      <c r="G51" s="191"/>
    </row>
    <row r="52" spans="1:7" ht="15.75" customHeight="1" x14ac:dyDescent="0.25">
      <c r="A52" s="3" t="s">
        <v>266</v>
      </c>
      <c r="D52" s="173" t="s">
        <v>384</v>
      </c>
      <c r="E52" s="190"/>
      <c r="F52" s="190"/>
      <c r="G52" s="191"/>
    </row>
    <row r="53" spans="1:7" ht="15.75" customHeight="1" x14ac:dyDescent="0.25">
      <c r="A53" s="3" t="s">
        <v>270</v>
      </c>
      <c r="D53" s="173" t="s">
        <v>385</v>
      </c>
      <c r="E53" s="190"/>
      <c r="F53" s="190"/>
      <c r="G53" s="191"/>
    </row>
    <row r="54" spans="1:7" ht="15.75" customHeight="1" x14ac:dyDescent="0.25">
      <c r="A54" s="3" t="s">
        <v>345</v>
      </c>
      <c r="D54" s="173" t="s">
        <v>386</v>
      </c>
      <c r="E54" s="190"/>
      <c r="F54" s="190"/>
      <c r="G54" s="191"/>
    </row>
    <row r="55" spans="1:7" ht="15.75" customHeight="1" x14ac:dyDescent="0.25">
      <c r="D55" s="173" t="s">
        <v>387</v>
      </c>
      <c r="E55" s="190"/>
      <c r="F55" s="190"/>
      <c r="G55" s="191"/>
    </row>
    <row r="56" spans="1:7" ht="15.75" customHeight="1" x14ac:dyDescent="0.25">
      <c r="D56" s="173" t="s">
        <v>388</v>
      </c>
      <c r="E56" s="190"/>
      <c r="F56" s="190"/>
      <c r="G56" s="191"/>
    </row>
    <row r="57" spans="1:7" ht="15.75" customHeight="1" x14ac:dyDescent="0.25">
      <c r="D57" s="173" t="s">
        <v>389</v>
      </c>
      <c r="E57" s="190"/>
      <c r="F57" s="190"/>
      <c r="G57" s="191"/>
    </row>
    <row r="58" spans="1:7" ht="15.75" customHeight="1" x14ac:dyDescent="0.25">
      <c r="D58" s="173" t="s">
        <v>390</v>
      </c>
      <c r="E58" s="190"/>
      <c r="F58" s="190"/>
      <c r="G58" s="191"/>
    </row>
    <row r="59" spans="1:7" ht="15.75" customHeight="1" x14ac:dyDescent="0.25">
      <c r="D59" s="173" t="s">
        <v>391</v>
      </c>
      <c r="E59" s="190"/>
      <c r="F59" s="190"/>
      <c r="G59" s="191"/>
    </row>
    <row r="60" spans="1:7" ht="21.75" customHeight="1" x14ac:dyDescent="0.25">
      <c r="D60" s="192" t="s">
        <v>392</v>
      </c>
      <c r="E60" s="190"/>
      <c r="F60" s="190"/>
      <c r="G60" s="191"/>
    </row>
    <row r="61" spans="1:7" ht="32.25" customHeight="1" x14ac:dyDescent="0.25">
      <c r="D61" s="173" t="s">
        <v>393</v>
      </c>
      <c r="E61" s="190"/>
      <c r="F61" s="190"/>
      <c r="G61" s="191"/>
    </row>
    <row r="62" spans="1:7" ht="15.75" customHeight="1" x14ac:dyDescent="0.25">
      <c r="D62" s="173" t="s">
        <v>394</v>
      </c>
      <c r="E62" s="190"/>
      <c r="F62" s="190"/>
      <c r="G62" s="191"/>
    </row>
    <row r="63" spans="1:7" ht="15.75" customHeight="1" x14ac:dyDescent="0.25">
      <c r="D63" s="173" t="s">
        <v>395</v>
      </c>
      <c r="E63" s="190"/>
      <c r="F63" s="190"/>
      <c r="G63" s="191"/>
    </row>
    <row r="64" spans="1:7" ht="15.75" customHeight="1" x14ac:dyDescent="0.25">
      <c r="D64" s="173" t="s">
        <v>396</v>
      </c>
      <c r="E64" s="190"/>
      <c r="F64" s="190"/>
      <c r="G64" s="191"/>
    </row>
    <row r="65" spans="3:12" ht="15.75" customHeight="1" x14ac:dyDescent="0.25">
      <c r="D65" s="173" t="s">
        <v>397</v>
      </c>
      <c r="E65" s="190"/>
      <c r="F65" s="190"/>
      <c r="G65" s="191"/>
    </row>
    <row r="66" spans="3:12" ht="15.75" customHeight="1" x14ac:dyDescent="0.25">
      <c r="D66" s="173" t="s">
        <v>398</v>
      </c>
      <c r="E66" s="190"/>
      <c r="F66" s="190"/>
      <c r="G66" s="191"/>
    </row>
    <row r="67" spans="3:12" ht="15.75" customHeight="1" x14ac:dyDescent="0.25">
      <c r="D67" s="173" t="s">
        <v>399</v>
      </c>
      <c r="E67" s="190"/>
      <c r="F67" s="190"/>
      <c r="G67" s="191"/>
    </row>
    <row r="68" spans="3:12" ht="15.75" customHeight="1" x14ac:dyDescent="0.25">
      <c r="D68" s="173" t="s">
        <v>400</v>
      </c>
      <c r="E68" s="190"/>
      <c r="F68" s="190"/>
      <c r="G68" s="191"/>
    </row>
    <row r="69" spans="3:12" ht="15.75" customHeight="1" x14ac:dyDescent="0.25">
      <c r="D69" s="173" t="s">
        <v>401</v>
      </c>
      <c r="E69" s="190"/>
      <c r="F69" s="190"/>
      <c r="G69" s="191"/>
    </row>
    <row r="70" spans="3:12" ht="15.75" customHeight="1" x14ac:dyDescent="0.25">
      <c r="D70" s="173" t="s">
        <v>402</v>
      </c>
      <c r="E70" s="190"/>
      <c r="F70" s="190"/>
      <c r="G70" s="191"/>
    </row>
    <row r="71" spans="3:12" ht="15.75" customHeight="1" x14ac:dyDescent="0.25">
      <c r="D71" s="193" t="s">
        <v>403</v>
      </c>
      <c r="E71" s="194"/>
      <c r="F71" s="194"/>
      <c r="G71" s="195"/>
    </row>
    <row r="72" spans="3:12" ht="15.75" customHeight="1" x14ac:dyDescent="0.25">
      <c r="D72" s="179" t="s">
        <v>357</v>
      </c>
      <c r="E72" s="180">
        <f t="shared" ref="E72:G72" si="1">COUNTIF(E28:E71,"X")</f>
        <v>0</v>
      </c>
      <c r="F72" s="180">
        <f t="shared" si="1"/>
        <v>0</v>
      </c>
      <c r="G72" s="180">
        <f t="shared" si="1"/>
        <v>0</v>
      </c>
    </row>
    <row r="73" spans="3:12" ht="30" customHeight="1" x14ac:dyDescent="0.4">
      <c r="D73" s="196" t="s">
        <v>404</v>
      </c>
      <c r="E73" s="577" t="str">
        <f>IF(E72&lt;=8,"Critico",IF(E72&lt;=17,"Alto",IF(E72&lt;=26,"Medio",IF(E72&lt;=35,"Moderado","Bajo"))))</f>
        <v>Critico</v>
      </c>
      <c r="F73" s="578"/>
      <c r="G73" s="579"/>
    </row>
    <row r="74" spans="3:12" ht="52.5" customHeight="1" x14ac:dyDescent="0.2">
      <c r="D74" s="197" t="s">
        <v>405</v>
      </c>
      <c r="E74" s="580" t="str">
        <f>VLOOKUP(E73,C150:D154,2,0)</f>
        <v>Urgentemente
Implementar un sistema de administración
de riesgos</v>
      </c>
      <c r="F74" s="397"/>
      <c r="G74" s="392"/>
    </row>
    <row r="75" spans="3:12" ht="15.75" customHeight="1" x14ac:dyDescent="0.2"/>
    <row r="76" spans="3:12" ht="15.75" customHeight="1" x14ac:dyDescent="0.2"/>
    <row r="77" spans="3:12" ht="15.75" customHeight="1" x14ac:dyDescent="0.2"/>
    <row r="78" spans="3:12" ht="15.75" customHeight="1" x14ac:dyDescent="0.2"/>
    <row r="79" spans="3:12" ht="15.75" customHeight="1" x14ac:dyDescent="0.2"/>
    <row r="80" spans="3:12" ht="15.75" customHeight="1" x14ac:dyDescent="0.2">
      <c r="C80" s="581" t="s">
        <v>406</v>
      </c>
      <c r="D80" s="397"/>
      <c r="E80" s="397"/>
      <c r="F80" s="397"/>
      <c r="G80" s="397"/>
      <c r="H80" s="397"/>
      <c r="I80" s="397"/>
      <c r="J80" s="397"/>
      <c r="K80" s="397"/>
      <c r="L80" s="392"/>
    </row>
    <row r="81" spans="3:12" ht="15.75" customHeight="1" x14ac:dyDescent="0.2">
      <c r="C81" s="198" t="s">
        <v>407</v>
      </c>
      <c r="D81" s="199" t="s">
        <v>408</v>
      </c>
      <c r="E81" s="582" t="s">
        <v>409</v>
      </c>
      <c r="F81" s="402"/>
      <c r="G81" s="583" t="s">
        <v>410</v>
      </c>
      <c r="H81" s="402"/>
      <c r="I81" s="583" t="s">
        <v>121</v>
      </c>
      <c r="J81" s="534"/>
      <c r="K81" s="583" t="s">
        <v>411</v>
      </c>
      <c r="L81" s="420"/>
    </row>
    <row r="82" spans="3:12" ht="15.75" customHeight="1" x14ac:dyDescent="0.25">
      <c r="C82" s="192"/>
      <c r="D82" s="26"/>
      <c r="E82" s="407"/>
      <c r="F82" s="404"/>
      <c r="G82" s="407"/>
      <c r="H82" s="404"/>
      <c r="I82" s="407"/>
      <c r="J82" s="404"/>
      <c r="K82" s="407"/>
      <c r="L82" s="584"/>
    </row>
    <row r="83" spans="3:12" ht="15.75" customHeight="1" x14ac:dyDescent="0.25">
      <c r="C83" s="192"/>
      <c r="D83" s="26"/>
      <c r="E83" s="407"/>
      <c r="F83" s="404"/>
      <c r="G83" s="407"/>
      <c r="H83" s="404"/>
      <c r="I83" s="407"/>
      <c r="J83" s="404"/>
      <c r="K83" s="407"/>
      <c r="L83" s="584"/>
    </row>
    <row r="84" spans="3:12" ht="15.75" customHeight="1" x14ac:dyDescent="0.25">
      <c r="C84" s="200"/>
      <c r="D84" s="201"/>
      <c r="E84" s="585"/>
      <c r="F84" s="586"/>
      <c r="G84" s="585"/>
      <c r="H84" s="586"/>
      <c r="I84" s="585"/>
      <c r="J84" s="586"/>
      <c r="K84" s="585"/>
      <c r="L84" s="588"/>
    </row>
    <row r="85" spans="3:12" ht="15.75" customHeight="1" x14ac:dyDescent="0.2"/>
    <row r="86" spans="3:12" ht="15.75" customHeight="1" x14ac:dyDescent="0.2"/>
    <row r="87" spans="3:12" ht="15.75" customHeight="1" x14ac:dyDescent="0.2"/>
    <row r="88" spans="3:12" ht="15.75" customHeight="1" x14ac:dyDescent="0.2"/>
    <row r="89" spans="3:12" ht="15.75" customHeight="1" x14ac:dyDescent="0.2"/>
    <row r="90" spans="3:12" ht="15.75" customHeight="1" x14ac:dyDescent="0.2"/>
    <row r="91" spans="3:12" ht="15.75" customHeight="1" x14ac:dyDescent="0.2"/>
    <row r="92" spans="3:12" ht="15.75" customHeight="1" x14ac:dyDescent="0.2"/>
    <row r="93" spans="3:12" ht="15.75" customHeight="1" x14ac:dyDescent="0.2"/>
    <row r="94" spans="3:12" ht="15.75" customHeight="1" x14ac:dyDescent="0.2"/>
    <row r="95" spans="3:12" ht="15.75" customHeight="1" x14ac:dyDescent="0.2"/>
    <row r="96" spans="3:12"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spans="6:6" ht="15.75" customHeight="1" x14ac:dyDescent="0.2"/>
    <row r="130" spans="6:6" ht="15.75" customHeight="1" x14ac:dyDescent="0.2"/>
    <row r="131" spans="6:6" ht="15.75" customHeight="1" x14ac:dyDescent="0.2"/>
    <row r="132" spans="6:6" ht="15.75" customHeight="1" x14ac:dyDescent="0.2"/>
    <row r="133" spans="6:6" ht="15.75" customHeight="1" x14ac:dyDescent="0.2"/>
    <row r="134" spans="6:6" ht="15.75" customHeight="1" x14ac:dyDescent="0.2"/>
    <row r="135" spans="6:6" ht="15.75" customHeight="1" x14ac:dyDescent="0.2"/>
    <row r="136" spans="6:6" ht="15.75" customHeight="1" x14ac:dyDescent="0.2"/>
    <row r="137" spans="6:6" ht="15.75" customHeight="1" x14ac:dyDescent="0.2"/>
    <row r="138" spans="6:6" ht="15.75" customHeight="1" x14ac:dyDescent="0.25">
      <c r="F138" s="114"/>
    </row>
    <row r="139" spans="6:6" ht="15.75" customHeight="1" x14ac:dyDescent="0.2"/>
    <row r="140" spans="6:6" ht="15.75" customHeight="1" x14ac:dyDescent="0.2"/>
    <row r="141" spans="6:6" ht="15.75" customHeight="1" x14ac:dyDescent="0.2"/>
    <row r="142" spans="6:6" ht="15.75" customHeight="1" x14ac:dyDescent="0.2"/>
    <row r="143" spans="6:6" ht="15.75" customHeight="1" x14ac:dyDescent="0.2"/>
    <row r="144" spans="6:6" ht="15.75" customHeight="1" x14ac:dyDescent="0.2"/>
    <row r="145" spans="3:11" ht="15.75" customHeight="1" x14ac:dyDescent="0.2"/>
    <row r="146" spans="3:11" ht="15.75" customHeight="1" x14ac:dyDescent="0.2"/>
    <row r="147" spans="3:11" ht="15.75" customHeight="1" x14ac:dyDescent="0.2"/>
    <row r="148" spans="3:11" ht="15.75" customHeight="1" x14ac:dyDescent="0.2"/>
    <row r="149" spans="3:11" ht="27" customHeight="1" x14ac:dyDescent="0.45">
      <c r="C149" s="587" t="s">
        <v>412</v>
      </c>
      <c r="D149" s="381"/>
      <c r="K149" s="202"/>
    </row>
    <row r="150" spans="3:11" ht="15.75" customHeight="1" x14ac:dyDescent="0.35">
      <c r="C150" s="203" t="s">
        <v>413</v>
      </c>
      <c r="D150" s="204" t="s">
        <v>414</v>
      </c>
      <c r="K150" s="205"/>
    </row>
    <row r="151" spans="3:11" ht="15.75" customHeight="1" x14ac:dyDescent="0.35">
      <c r="C151" s="206" t="s">
        <v>303</v>
      </c>
      <c r="D151" s="207" t="s">
        <v>415</v>
      </c>
      <c r="K151" s="205"/>
    </row>
    <row r="152" spans="3:11" ht="15.75" customHeight="1" x14ac:dyDescent="0.3">
      <c r="C152" s="208" t="s">
        <v>416</v>
      </c>
      <c r="D152" s="207" t="s">
        <v>417</v>
      </c>
      <c r="K152" s="209"/>
    </row>
    <row r="153" spans="3:11" ht="15.75" customHeight="1" x14ac:dyDescent="0.35">
      <c r="C153" s="210" t="s">
        <v>418</v>
      </c>
      <c r="D153" s="207" t="s">
        <v>419</v>
      </c>
      <c r="K153" s="11"/>
    </row>
    <row r="154" spans="3:11" ht="15.75" customHeight="1" x14ac:dyDescent="0.25">
      <c r="C154" s="211" t="s">
        <v>420</v>
      </c>
      <c r="D154" s="212" t="s">
        <v>421</v>
      </c>
    </row>
    <row r="155" spans="3:11" ht="15.75" customHeight="1" x14ac:dyDescent="0.2"/>
    <row r="156" spans="3:11" ht="15.75" customHeight="1" x14ac:dyDescent="0.2"/>
    <row r="157" spans="3:11" ht="15.75" customHeight="1" x14ac:dyDescent="0.2"/>
    <row r="158" spans="3:11" ht="15.75" customHeight="1" x14ac:dyDescent="0.2"/>
    <row r="159" spans="3:11" ht="15.75" customHeight="1" x14ac:dyDescent="0.2"/>
    <row r="160" spans="3:11"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6">
    <mergeCell ref="E82:F82"/>
    <mergeCell ref="K82:L82"/>
    <mergeCell ref="G84:H84"/>
    <mergeCell ref="I84:J84"/>
    <mergeCell ref="C149:D149"/>
    <mergeCell ref="G82:H82"/>
    <mergeCell ref="I82:J82"/>
    <mergeCell ref="E83:F83"/>
    <mergeCell ref="G83:H83"/>
    <mergeCell ref="I83:J83"/>
    <mergeCell ref="K83:L83"/>
    <mergeCell ref="E84:F84"/>
    <mergeCell ref="K84:L84"/>
    <mergeCell ref="D26:G26"/>
    <mergeCell ref="E73:G73"/>
    <mergeCell ref="E74:G74"/>
    <mergeCell ref="C80:L80"/>
    <mergeCell ref="E81:F81"/>
    <mergeCell ref="G81:H81"/>
    <mergeCell ref="I81:J81"/>
    <mergeCell ref="K81:L81"/>
    <mergeCell ref="A5:L6"/>
    <mergeCell ref="D8:G8"/>
    <mergeCell ref="D9:G9"/>
    <mergeCell ref="E23:G23"/>
    <mergeCell ref="D25:G25"/>
  </mergeCells>
  <pageMargins left="0.7" right="0.7" top="0.75" bottom="0.75" header="0" footer="0"/>
  <pageSetup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Portada</vt:lpstr>
      <vt:lpstr>Datos del proceso</vt:lpstr>
      <vt:lpstr>Intructivo</vt:lpstr>
      <vt:lpstr>Riesg de corrupción</vt:lpstr>
      <vt:lpstr>Riesgos de gestión</vt:lpstr>
      <vt:lpstr>Riesg de gestión</vt:lpstr>
      <vt:lpstr>R.corrupción CID</vt:lpstr>
      <vt:lpstr>Riesgos de segInf</vt:lpstr>
      <vt:lpstr>SARLAF</vt:lpstr>
      <vt:lpstr>Riesgos Seguridad D información</vt:lpstr>
      <vt:lpstr>Matrices</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dcterms:created xsi:type="dcterms:W3CDTF">2020-03-24T23:12:47Z</dcterms:created>
  <dcterms:modified xsi:type="dcterms:W3CDTF">2024-01-23T14:53:43Z</dcterms:modified>
</cp:coreProperties>
</file>