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xml" ContentType="application/vnd.ms-excel.rdrichvalue+xml"/>
  <Override PartName="/xl/richData/rdrichvaluestructure.xml" ContentType="application/vnd.ms-excel.rdrichvaluestructure+xml"/>
  <Override PartName="/xl/persons/person.xml" ContentType="application/vnd.ms-excel.person+xml"/>
  <Override PartName="/xl/richData/rdRichValueTypes.xml" ContentType="application/vnd.ms-excel.rdrichvaluetypes+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hidePivotFieldList="1" defaultThemeVersion="124226"/>
  <mc:AlternateContent xmlns:mc="http://schemas.openxmlformats.org/markup-compatibility/2006">
    <mc:Choice Requires="x15">
      <x15ac:absPath xmlns:x15ac="http://schemas.microsoft.com/office/spreadsheetml/2010/11/ac" url="\\192.168.0.34\plan operativo integral\OFICINA ASESORA DE PLANEACIÓN\SIG-MIPG\Riesgos\2023\Fichas de riesgos\Finales\"/>
    </mc:Choice>
  </mc:AlternateContent>
  <xr:revisionPtr revIDLastSave="0" documentId="13_ncr:1_{3FF33F8C-2B50-4D79-BD8D-5ACD0E600CC2}" xr6:coauthVersionLast="47" xr6:coauthVersionMax="47" xr10:uidLastSave="{00000000-0000-0000-0000-000000000000}"/>
  <bookViews>
    <workbookView xWindow="-24120" yWindow="-120" windowWidth="24240" windowHeight="13140" tabRatio="752" activeTab="6" xr2:uid="{00000000-000D-0000-FFFF-FFFF00000000}"/>
  </bookViews>
  <sheets>
    <sheet name="Portada" sheetId="24" r:id="rId1"/>
    <sheet name="Datos del proceso" sheetId="21" r:id="rId2"/>
    <sheet name="Intructivo" sheetId="20" r:id="rId3"/>
    <sheet name="Riesg de corrupción" sheetId="30" state="hidden" r:id="rId4"/>
    <sheet name="Riesgos de gestión" sheetId="1" state="hidden" r:id="rId5"/>
    <sheet name="Riesg de gestión" sheetId="26" r:id="rId6"/>
    <sheet name="R.corrupción OCI" sheetId="32" r:id="rId7"/>
    <sheet name="Riesgos de segInf" sheetId="31" r:id="rId8"/>
    <sheet name="Riesgos Seguridad D información" sheetId="23" state="hidden" r:id="rId9"/>
    <sheet name="SARLAF" sheetId="25" r:id="rId10"/>
    <sheet name="Matrices" sheetId="28" r:id="rId11"/>
    <sheet name="Matriz Calor Inherente" sheetId="18" r:id="rId12"/>
    <sheet name="Matriz Calor Residual" sheetId="19" r:id="rId13"/>
    <sheet name="Tabla probabilidad" sheetId="12" r:id="rId14"/>
    <sheet name="Tabla Impacto" sheetId="13" r:id="rId15"/>
    <sheet name="Tabla Valoración controles" sheetId="15" r:id="rId16"/>
    <sheet name="Opciones Tratamiento" sheetId="16" state="hidden" r:id="rId17"/>
    <sheet name="Hoja1" sheetId="11" state="hidden" r:id="rId18"/>
  </sheets>
  <externalReferences>
    <externalReference r:id="rId19"/>
    <externalReference r:id="rId20"/>
    <externalReference r:id="rId21"/>
    <externalReference r:id="rId22"/>
  </externalReferences>
  <definedNames>
    <definedName name="_xlnm._FilterDatabase" localSheetId="1" hidden="1">'Datos del proceso'!$A$9:$I$9</definedName>
    <definedName name="Clase">[1]CONTROL!$R$8:$R$9</definedName>
    <definedName name="Documentación">[1]CONTROL!$L$2:$L$3</definedName>
    <definedName name="EVIDENCIA">[1]CONTROL!$N$3:$N$5</definedName>
    <definedName name="FRECUENCIA">[1]CONTROL!$L$9:$L$10</definedName>
    <definedName name="HALLAZGO_AUDITORIA_ANTERIOR">[1]CONTROL!$X$19:$X$20</definedName>
    <definedName name="Impacto_1">[1]RIESGOS!$C$5:$C$7</definedName>
    <definedName name="INCORECCIONES">[1]CONTROL!$T$20:$T$22</definedName>
    <definedName name="OBJETIVO">[1]CONTROL!$I$2:$I$5</definedName>
    <definedName name="Riesgo">[1]CONTROL!$K$28:$K$29</definedName>
    <definedName name="Segregación2">[1]CONTROL!$R$12:$R$13</definedName>
    <definedName name="TIPO_CONTROL">[1]CONTROL!$N$23:$N$24</definedName>
  </definedNames>
  <calcPr calcId="191029"/>
  <pivotCaches>
    <pivotCache cacheId="1" r:id="rId23"/>
  </pivotCaches>
</workbook>
</file>

<file path=xl/calcChain.xml><?xml version="1.0" encoding="utf-8"?>
<calcChain xmlns="http://schemas.openxmlformats.org/spreadsheetml/2006/main">
  <c r="O24" i="32" l="1"/>
  <c r="H62" i="32"/>
  <c r="F24" i="32" s="1"/>
  <c r="S25" i="32"/>
  <c r="U25" i="32" s="1"/>
  <c r="O25" i="32"/>
  <c r="L25" i="32"/>
  <c r="W27" i="32" s="1"/>
  <c r="V27" i="32" s="1"/>
  <c r="L24" i="32"/>
  <c r="D24" i="32"/>
  <c r="D27" i="32" s="1"/>
  <c r="G11" i="32"/>
  <c r="G10" i="32"/>
  <c r="H24" i="32" l="1"/>
  <c r="G24" i="32"/>
  <c r="W24" i="32" s="1"/>
  <c r="V24" i="32" s="1"/>
  <c r="F27" i="32"/>
  <c r="T25" i="32"/>
  <c r="E24" i="32"/>
  <c r="S24" i="32" s="1"/>
  <c r="W25" i="32"/>
  <c r="V25" i="32" s="1"/>
  <c r="X25" i="32" l="1"/>
  <c r="S26" i="32"/>
  <c r="S27" i="32" s="1"/>
  <c r="U24" i="32"/>
  <c r="T24" i="32"/>
  <c r="X24" i="32" s="1"/>
  <c r="U27" i="32" l="1"/>
  <c r="T27" i="32"/>
  <c r="X27" i="32" s="1"/>
  <c r="L11" i="26" l="1"/>
  <c r="Q15" i="26"/>
  <c r="H13" i="26"/>
  <c r="I13" i="26"/>
  <c r="H11" i="26"/>
  <c r="I11" i="26"/>
  <c r="C7" i="26"/>
  <c r="V30" i="31"/>
  <c r="S30" i="31"/>
  <c r="M30" i="31"/>
  <c r="V29" i="31"/>
  <c r="S29" i="31"/>
  <c r="N29" i="31"/>
  <c r="O29" i="31"/>
  <c r="M29" i="31"/>
  <c r="J29" i="31"/>
  <c r="V28" i="31"/>
  <c r="S28" i="31"/>
  <c r="M28" i="31"/>
  <c r="V27" i="31"/>
  <c r="S27" i="31"/>
  <c r="AD27" i="31"/>
  <c r="AC27" i="31"/>
  <c r="N27" i="31"/>
  <c r="M27" i="31"/>
  <c r="J27" i="31"/>
  <c r="K27" i="31"/>
  <c r="V26" i="31"/>
  <c r="S26" i="31"/>
  <c r="M26" i="31"/>
  <c r="V25" i="31"/>
  <c r="S25" i="31"/>
  <c r="AD25" i="31"/>
  <c r="AC25" i="31"/>
  <c r="N25" i="31"/>
  <c r="O25" i="31"/>
  <c r="M25" i="31"/>
  <c r="J25" i="31"/>
  <c r="K25" i="31"/>
  <c r="V24" i="31"/>
  <c r="S24" i="31"/>
  <c r="M24" i="31"/>
  <c r="V23" i="31"/>
  <c r="S23" i="31"/>
  <c r="Z23" i="31"/>
  <c r="N23" i="31"/>
  <c r="O23" i="31"/>
  <c r="M23" i="31"/>
  <c r="J23" i="31"/>
  <c r="K23" i="31"/>
  <c r="V22" i="31"/>
  <c r="S22" i="31"/>
  <c r="M22" i="31"/>
  <c r="V21" i="31"/>
  <c r="S21" i="31"/>
  <c r="N21" i="31"/>
  <c r="O21" i="31"/>
  <c r="M21" i="31"/>
  <c r="J21" i="31"/>
  <c r="K21" i="31"/>
  <c r="V20" i="31"/>
  <c r="S20" i="31"/>
  <c r="M20" i="31"/>
  <c r="V19" i="31"/>
  <c r="S19" i="31"/>
  <c r="Z19" i="31"/>
  <c r="AB19" i="31"/>
  <c r="N19" i="31"/>
  <c r="O19" i="31"/>
  <c r="M19" i="31"/>
  <c r="J19" i="31"/>
  <c r="V18" i="31"/>
  <c r="S18" i="31"/>
  <c r="M18" i="31"/>
  <c r="V17" i="31"/>
  <c r="S17" i="31"/>
  <c r="Z17" i="31"/>
  <c r="N17" i="31"/>
  <c r="O17" i="31"/>
  <c r="M17" i="31"/>
  <c r="J17" i="31"/>
  <c r="V16" i="31"/>
  <c r="S16" i="31"/>
  <c r="M16" i="31"/>
  <c r="V15" i="31"/>
  <c r="S15" i="31"/>
  <c r="AD15" i="31"/>
  <c r="AC15" i="31"/>
  <c r="N15" i="31"/>
  <c r="O15" i="31"/>
  <c r="M15" i="31"/>
  <c r="J15" i="31"/>
  <c r="K15" i="31"/>
  <c r="V14" i="31"/>
  <c r="S14" i="31"/>
  <c r="M14" i="31"/>
  <c r="V13" i="31"/>
  <c r="S13" i="31"/>
  <c r="AD13" i="31"/>
  <c r="AC13" i="31"/>
  <c r="N13" i="31"/>
  <c r="O13" i="31"/>
  <c r="M13" i="31"/>
  <c r="J13" i="31"/>
  <c r="V12" i="31"/>
  <c r="S12" i="31"/>
  <c r="M12" i="31"/>
  <c r="V11" i="31"/>
  <c r="S11" i="31"/>
  <c r="N11" i="31"/>
  <c r="O11" i="31"/>
  <c r="M11" i="31"/>
  <c r="J11" i="31"/>
  <c r="K11" i="31"/>
  <c r="C7" i="31"/>
  <c r="C6" i="31"/>
  <c r="F10" i="23"/>
  <c r="F9" i="23"/>
  <c r="F17" i="30"/>
  <c r="I17" i="30"/>
  <c r="K17" i="30"/>
  <c r="L17" i="30"/>
  <c r="M17" i="30"/>
  <c r="K18" i="30"/>
  <c r="T30" i="30"/>
  <c r="Q30" i="30"/>
  <c r="K30" i="30"/>
  <c r="T29" i="30"/>
  <c r="Q29" i="30"/>
  <c r="L29" i="30"/>
  <c r="M29" i="30"/>
  <c r="K29" i="30"/>
  <c r="H29" i="30"/>
  <c r="I29" i="30"/>
  <c r="T28" i="30"/>
  <c r="Q28" i="30"/>
  <c r="K28" i="30"/>
  <c r="T27" i="30"/>
  <c r="Q27" i="30"/>
  <c r="X27" i="30"/>
  <c r="L27" i="30"/>
  <c r="M27" i="30"/>
  <c r="K27" i="30"/>
  <c r="I27" i="30"/>
  <c r="T26" i="30"/>
  <c r="Q26" i="30"/>
  <c r="K26" i="30"/>
  <c r="T25" i="30"/>
  <c r="Q25" i="30"/>
  <c r="L25" i="30"/>
  <c r="M25" i="30"/>
  <c r="K25" i="30"/>
  <c r="H25" i="30"/>
  <c r="T24" i="30"/>
  <c r="Q24" i="30"/>
  <c r="K24" i="30"/>
  <c r="T23" i="30"/>
  <c r="Q23" i="30"/>
  <c r="X23" i="30"/>
  <c r="Y23" i="30"/>
  <c r="L23" i="30"/>
  <c r="M23" i="30"/>
  <c r="K23" i="30"/>
  <c r="H23" i="30"/>
  <c r="T22" i="30"/>
  <c r="Q22" i="30"/>
  <c r="K22" i="30"/>
  <c r="T21" i="30"/>
  <c r="Q21" i="30"/>
  <c r="L21" i="30"/>
  <c r="K21" i="30"/>
  <c r="H21" i="30"/>
  <c r="I21" i="30"/>
  <c r="T20" i="30"/>
  <c r="Q20" i="30"/>
  <c r="K20" i="30"/>
  <c r="T19" i="30"/>
  <c r="Q19" i="30"/>
  <c r="AB19" i="30"/>
  <c r="AA19" i="30"/>
  <c r="L19" i="30"/>
  <c r="M19" i="30"/>
  <c r="K19" i="30"/>
  <c r="H19" i="30"/>
  <c r="I19" i="30"/>
  <c r="T18" i="30"/>
  <c r="Q18" i="30"/>
  <c r="T17" i="30"/>
  <c r="Q17" i="30"/>
  <c r="C6" i="30"/>
  <c r="C5" i="30"/>
  <c r="L13" i="26"/>
  <c r="M13" i="26"/>
  <c r="H16" i="26"/>
  <c r="I16" i="26"/>
  <c r="K16" i="26"/>
  <c r="L16" i="26"/>
  <c r="M16" i="26"/>
  <c r="K17" i="26"/>
  <c r="H18" i="26"/>
  <c r="K18" i="26"/>
  <c r="L18" i="26"/>
  <c r="M18" i="26"/>
  <c r="K19" i="26"/>
  <c r="H20" i="26"/>
  <c r="I20" i="26"/>
  <c r="K20" i="26"/>
  <c r="L20" i="26"/>
  <c r="M20" i="26"/>
  <c r="K21" i="26"/>
  <c r="H22" i="26"/>
  <c r="I22" i="26"/>
  <c r="K22" i="26"/>
  <c r="L22" i="26"/>
  <c r="M22" i="26"/>
  <c r="K23" i="26"/>
  <c r="H24" i="26"/>
  <c r="I24" i="26"/>
  <c r="K24" i="26"/>
  <c r="L24" i="26"/>
  <c r="M24" i="26"/>
  <c r="K25" i="26"/>
  <c r="H26" i="26"/>
  <c r="I26" i="26"/>
  <c r="K26" i="26"/>
  <c r="L26" i="26"/>
  <c r="M26" i="26"/>
  <c r="K27" i="26"/>
  <c r="H28" i="26"/>
  <c r="I28" i="26"/>
  <c r="K28" i="26"/>
  <c r="L28" i="26"/>
  <c r="M28" i="26"/>
  <c r="K29" i="26"/>
  <c r="H30" i="26"/>
  <c r="I30" i="26"/>
  <c r="K30" i="26"/>
  <c r="L30" i="26"/>
  <c r="M30" i="26"/>
  <c r="K31" i="26"/>
  <c r="C6" i="26"/>
  <c r="F72" i="25"/>
  <c r="G72" i="25"/>
  <c r="E72" i="25"/>
  <c r="E73" i="25"/>
  <c r="E74" i="25"/>
  <c r="E22" i="25"/>
  <c r="E23" i="25"/>
  <c r="F22" i="25"/>
  <c r="G22" i="25"/>
  <c r="T31" i="26"/>
  <c r="Q31" i="26"/>
  <c r="T30" i="26"/>
  <c r="Q30" i="26"/>
  <c r="X30" i="26"/>
  <c r="T29" i="26"/>
  <c r="Q29" i="26"/>
  <c r="T28" i="26"/>
  <c r="Q28" i="26"/>
  <c r="T27" i="26"/>
  <c r="Q27" i="26"/>
  <c r="T26" i="26"/>
  <c r="Q26" i="26"/>
  <c r="X26" i="26"/>
  <c r="T25" i="26"/>
  <c r="Q25" i="26"/>
  <c r="T24" i="26"/>
  <c r="Q24" i="26"/>
  <c r="AB24" i="26"/>
  <c r="AA24" i="26"/>
  <c r="T23" i="26"/>
  <c r="Q23" i="26"/>
  <c r="T22" i="26"/>
  <c r="Q22" i="26"/>
  <c r="T21" i="26"/>
  <c r="Q21" i="26"/>
  <c r="T20" i="26"/>
  <c r="Q20" i="26"/>
  <c r="T19" i="26"/>
  <c r="Q19" i="26"/>
  <c r="T18" i="26"/>
  <c r="Q18" i="26"/>
  <c r="AB18" i="26"/>
  <c r="AA18" i="26"/>
  <c r="T17" i="26"/>
  <c r="Q17" i="26"/>
  <c r="T16" i="26"/>
  <c r="Q16" i="26"/>
  <c r="T14" i="26"/>
  <c r="Q14" i="26"/>
  <c r="T13" i="26"/>
  <c r="Q13" i="26"/>
  <c r="T12" i="26"/>
  <c r="Q12" i="26"/>
  <c r="K12" i="26"/>
  <c r="T11" i="26"/>
  <c r="Q11" i="26"/>
  <c r="K11" i="26"/>
  <c r="K59" i="23"/>
  <c r="I59" i="23"/>
  <c r="G59" i="23"/>
  <c r="K56" i="23"/>
  <c r="I56" i="23"/>
  <c r="G56" i="23"/>
  <c r="K54" i="23"/>
  <c r="I54" i="23"/>
  <c r="G54" i="23"/>
  <c r="K51" i="23"/>
  <c r="I51" i="23"/>
  <c r="I61" i="23" s="1"/>
  <c r="I62" i="23" s="1"/>
  <c r="I29" i="23" s="1"/>
  <c r="N29" i="23" s="1"/>
  <c r="O29" i="23" s="1"/>
  <c r="G51" i="23"/>
  <c r="K49" i="23"/>
  <c r="I49" i="23"/>
  <c r="G49" i="23"/>
  <c r="K47" i="23"/>
  <c r="I47" i="23"/>
  <c r="G47" i="23"/>
  <c r="K45" i="23"/>
  <c r="I45" i="23"/>
  <c r="G45" i="23"/>
  <c r="M33" i="23"/>
  <c r="I33" i="23"/>
  <c r="M29" i="23"/>
  <c r="AC23" i="23"/>
  <c r="V25" i="23"/>
  <c r="M25" i="23"/>
  <c r="F25" i="23"/>
  <c r="N33" i="23"/>
  <c r="O33" i="23"/>
  <c r="X13" i="26"/>
  <c r="Z13" i="26"/>
  <c r="X14" i="26"/>
  <c r="Y14" i="26"/>
  <c r="N18" i="26"/>
  <c r="X11" i="26"/>
  <c r="N11" i="26"/>
  <c r="AD22" i="31"/>
  <c r="AC22" i="31"/>
  <c r="P29" i="31"/>
  <c r="Z11" i="31"/>
  <c r="AB11" i="31"/>
  <c r="Z12" i="31"/>
  <c r="AD16" i="31"/>
  <c r="AC16" i="31"/>
  <c r="P17" i="31"/>
  <c r="AD19" i="31"/>
  <c r="AC19" i="31"/>
  <c r="K29" i="31"/>
  <c r="Z14" i="31"/>
  <c r="AB14" i="31"/>
  <c r="P19" i="31"/>
  <c r="Z25" i="31"/>
  <c r="AA25" i="31"/>
  <c r="AE25" i="31"/>
  <c r="Z24" i="31"/>
  <c r="AB24" i="31"/>
  <c r="AD26" i="31"/>
  <c r="AC26" i="31"/>
  <c r="P13" i="31"/>
  <c r="Z21" i="31"/>
  <c r="AB21" i="31"/>
  <c r="AD11" i="31"/>
  <c r="AC11" i="31"/>
  <c r="AD20" i="31"/>
  <c r="AC20" i="31"/>
  <c r="K13" i="31"/>
  <c r="P15" i="31"/>
  <c r="P27" i="31"/>
  <c r="AD30" i="31"/>
  <c r="AC30" i="31"/>
  <c r="Z26" i="31"/>
  <c r="AB26" i="31"/>
  <c r="Z28" i="31"/>
  <c r="AB28" i="31"/>
  <c r="AD28" i="31"/>
  <c r="AC28" i="31"/>
  <c r="AD14" i="31"/>
  <c r="AC14" i="31"/>
  <c r="Z22" i="31"/>
  <c r="AA22" i="31"/>
  <c r="AD23" i="31"/>
  <c r="AC23" i="31"/>
  <c r="AD29" i="31"/>
  <c r="AC29" i="31"/>
  <c r="P23" i="31"/>
  <c r="AA23" i="31"/>
  <c r="AB23" i="31"/>
  <c r="AB17" i="31"/>
  <c r="AA17" i="31"/>
  <c r="AA19" i="31"/>
  <c r="Z20" i="31"/>
  <c r="Z15" i="31"/>
  <c r="K17" i="31"/>
  <c r="Z18" i="31"/>
  <c r="P25" i="31"/>
  <c r="Z13" i="31"/>
  <c r="Z16" i="31"/>
  <c r="AD21" i="31"/>
  <c r="AC21" i="31"/>
  <c r="AD24" i="31"/>
  <c r="AC24" i="31"/>
  <c r="Z29" i="31"/>
  <c r="P11" i="31"/>
  <c r="K19" i="31"/>
  <c r="P21" i="31"/>
  <c r="Z27" i="31"/>
  <c r="Z30" i="31"/>
  <c r="O27" i="31"/>
  <c r="AD17" i="31"/>
  <c r="AC17" i="31"/>
  <c r="AD18" i="31"/>
  <c r="AC18" i="31"/>
  <c r="N17" i="30"/>
  <c r="AB30" i="30"/>
  <c r="AA30" i="30"/>
  <c r="AB23" i="30"/>
  <c r="AA23" i="30"/>
  <c r="X22" i="30"/>
  <c r="Y22" i="30"/>
  <c r="N21" i="30"/>
  <c r="X19" i="30"/>
  <c r="Z19" i="30"/>
  <c r="AB24" i="30"/>
  <c r="AA24" i="30"/>
  <c r="X17" i="30"/>
  <c r="Z17" i="30"/>
  <c r="X18" i="30"/>
  <c r="X26" i="30"/>
  <c r="Y26" i="30"/>
  <c r="N27" i="30"/>
  <c r="AB17" i="30"/>
  <c r="AA17" i="30"/>
  <c r="AB20" i="30"/>
  <c r="AA20" i="30"/>
  <c r="X25" i="30"/>
  <c r="Z25" i="30"/>
  <c r="N29" i="30"/>
  <c r="N23" i="30"/>
  <c r="AB28" i="30"/>
  <c r="AA28" i="30"/>
  <c r="AB22" i="30"/>
  <c r="AA22" i="30"/>
  <c r="AB26" i="30"/>
  <c r="AA26" i="30"/>
  <c r="AB25" i="30"/>
  <c r="AA25" i="30"/>
  <c r="AB27" i="30"/>
  <c r="AA27" i="30"/>
  <c r="X20" i="30"/>
  <c r="Z20" i="30"/>
  <c r="N25" i="30"/>
  <c r="AC23" i="30"/>
  <c r="Z23" i="30"/>
  <c r="X30" i="30"/>
  <c r="Y30" i="30"/>
  <c r="X28" i="30"/>
  <c r="Z28" i="30"/>
  <c r="Z27" i="30"/>
  <c r="Y27" i="30"/>
  <c r="N19" i="30"/>
  <c r="I25" i="30"/>
  <c r="X21" i="30"/>
  <c r="I23" i="30"/>
  <c r="X24" i="30"/>
  <c r="AB29" i="30"/>
  <c r="AA29" i="30"/>
  <c r="M21" i="30"/>
  <c r="AB21" i="30"/>
  <c r="AA21" i="30"/>
  <c r="X29" i="30"/>
  <c r="N16" i="26"/>
  <c r="N13" i="26"/>
  <c r="N20" i="26"/>
  <c r="N22" i="26"/>
  <c r="N24" i="26"/>
  <c r="N26" i="26"/>
  <c r="N28" i="26"/>
  <c r="N30" i="26"/>
  <c r="I18" i="26"/>
  <c r="M11" i="26"/>
  <c r="AB11" i="26"/>
  <c r="AA11" i="26"/>
  <c r="X28" i="26"/>
  <c r="Y28" i="26"/>
  <c r="AB28" i="26"/>
  <c r="AA28" i="26"/>
  <c r="X24" i="26"/>
  <c r="Z24" i="26"/>
  <c r="AB27" i="26"/>
  <c r="AA27" i="26"/>
  <c r="AB26" i="26"/>
  <c r="AA26" i="26"/>
  <c r="AB29" i="26"/>
  <c r="AA29" i="26"/>
  <c r="X31" i="26"/>
  <c r="Y31" i="26"/>
  <c r="X18" i="26"/>
  <c r="Y18" i="26"/>
  <c r="AC18" i="26"/>
  <c r="X22" i="26"/>
  <c r="AB16" i="26"/>
  <c r="AA16" i="26"/>
  <c r="AB21" i="26"/>
  <c r="AA21" i="26"/>
  <c r="AB22" i="26"/>
  <c r="AA22" i="26"/>
  <c r="Z26" i="26"/>
  <c r="Y26" i="26"/>
  <c r="Z30" i="26"/>
  <c r="Y30" i="26"/>
  <c r="X20" i="26"/>
  <c r="X16" i="26"/>
  <c r="AB19" i="26"/>
  <c r="AA19" i="26"/>
  <c r="X27" i="26"/>
  <c r="AB13" i="26"/>
  <c r="AA13" i="26"/>
  <c r="AB30" i="26"/>
  <c r="AA30" i="26"/>
  <c r="AB20" i="26"/>
  <c r="AA20" i="26"/>
  <c r="AB31" i="26"/>
  <c r="AA31" i="26"/>
  <c r="X25" i="26"/>
  <c r="G61" i="23"/>
  <c r="G64" i="23" s="1"/>
  <c r="G65" i="23" s="1"/>
  <c r="P25" i="23" s="1"/>
  <c r="G62" i="23"/>
  <c r="I25" i="23" s="1"/>
  <c r="N25" i="23" s="1"/>
  <c r="O25" i="23" s="1"/>
  <c r="Y13" i="26"/>
  <c r="AC13" i="26"/>
  <c r="AB14" i="26"/>
  <c r="AA14" i="26"/>
  <c r="AA28" i="31"/>
  <c r="AE28" i="31"/>
  <c r="AD12" i="31"/>
  <c r="AC12" i="31"/>
  <c r="AE22" i="31"/>
  <c r="AA14" i="31"/>
  <c r="AE14" i="31"/>
  <c r="AA26" i="31"/>
  <c r="AE26" i="31"/>
  <c r="AA21" i="31"/>
  <c r="AE21" i="31"/>
  <c r="AE19" i="31"/>
  <c r="AE23" i="31"/>
  <c r="AA24" i="31"/>
  <c r="AE24" i="31"/>
  <c r="AB25" i="31"/>
  <c r="AA11" i="31"/>
  <c r="AE11" i="31"/>
  <c r="AB22" i="31"/>
  <c r="AA12" i="31"/>
  <c r="AB12" i="31"/>
  <c r="AE17" i="31"/>
  <c r="AB27" i="31"/>
  <c r="AA27" i="31"/>
  <c r="AE27" i="31"/>
  <c r="AB18" i="31"/>
  <c r="AA18" i="31"/>
  <c r="AE18" i="31"/>
  <c r="AB20" i="31"/>
  <c r="AA20" i="31"/>
  <c r="AE20" i="31"/>
  <c r="AB30" i="31"/>
  <c r="AA30" i="31"/>
  <c r="AE30" i="31"/>
  <c r="AB13" i="31"/>
  <c r="AA13" i="31"/>
  <c r="AE13" i="31"/>
  <c r="AB29" i="31"/>
  <c r="AA29" i="31"/>
  <c r="AE29" i="31"/>
  <c r="AB15" i="31"/>
  <c r="AA15" i="31"/>
  <c r="AE15" i="31"/>
  <c r="AB16" i="31"/>
  <c r="AA16" i="31"/>
  <c r="AE16" i="31"/>
  <c r="AC30" i="30"/>
  <c r="Z26" i="30"/>
  <c r="AC22" i="30"/>
  <c r="Z22" i="30"/>
  <c r="Y28" i="30"/>
  <c r="AC28" i="30"/>
  <c r="AC27" i="30"/>
  <c r="AB18" i="30"/>
  <c r="AA18" i="30"/>
  <c r="Y20" i="30"/>
  <c r="AC20" i="30"/>
  <c r="Y19" i="30"/>
  <c r="AC19" i="30"/>
  <c r="Y17" i="30"/>
  <c r="AC17" i="30"/>
  <c r="Z30" i="30"/>
  <c r="Y25" i="30"/>
  <c r="AC25" i="30"/>
  <c r="AC26" i="30"/>
  <c r="Z18" i="30"/>
  <c r="Y18" i="30"/>
  <c r="Z24" i="30"/>
  <c r="Y24" i="30"/>
  <c r="AC24" i="30"/>
  <c r="Z21" i="30"/>
  <c r="Y21" i="30"/>
  <c r="AC21" i="30"/>
  <c r="Y29" i="30"/>
  <c r="AC29" i="30"/>
  <c r="Z29" i="30"/>
  <c r="AB12" i="26"/>
  <c r="AA12" i="26"/>
  <c r="AB25" i="26"/>
  <c r="AA25" i="26"/>
  <c r="AB17" i="26"/>
  <c r="AA17" i="26"/>
  <c r="AB23" i="26"/>
  <c r="AA23" i="26"/>
  <c r="AC28" i="26"/>
  <c r="Z28" i="26"/>
  <c r="X29" i="26"/>
  <c r="Z29" i="26"/>
  <c r="Z18" i="26"/>
  <c r="X19" i="26"/>
  <c r="Y19" i="26"/>
  <c r="AC19" i="26"/>
  <c r="Y24" i="26"/>
  <c r="AC24" i="26"/>
  <c r="AC31" i="26"/>
  <c r="Z31" i="26"/>
  <c r="AC26" i="26"/>
  <c r="Y22" i="26"/>
  <c r="AC22" i="26"/>
  <c r="Z22" i="26"/>
  <c r="X23" i="26"/>
  <c r="Y23" i="26"/>
  <c r="AC30" i="26"/>
  <c r="Y20" i="26"/>
  <c r="AC20" i="26"/>
  <c r="Z20" i="26"/>
  <c r="X21" i="26"/>
  <c r="Z21" i="26"/>
  <c r="Z27" i="26"/>
  <c r="Y27" i="26"/>
  <c r="AC27" i="26"/>
  <c r="Z11" i="26"/>
  <c r="X12" i="26"/>
  <c r="Z12" i="26"/>
  <c r="Y11" i="26"/>
  <c r="AC11" i="26"/>
  <c r="Z14" i="26"/>
  <c r="Z25" i="26"/>
  <c r="Y25" i="26"/>
  <c r="Z16" i="26"/>
  <c r="X17" i="26"/>
  <c r="Y17" i="26"/>
  <c r="Y16" i="26"/>
  <c r="AC16" i="26"/>
  <c r="AC14" i="26"/>
  <c r="AC17" i="26"/>
  <c r="AE12" i="31"/>
  <c r="AC18" i="30"/>
  <c r="Z19" i="26"/>
  <c r="Y12" i="26"/>
  <c r="AC12" i="26"/>
  <c r="Z23" i="26"/>
  <c r="AC25" i="26"/>
  <c r="AC23" i="26"/>
  <c r="Y29" i="26"/>
  <c r="AC29" i="26"/>
  <c r="Z17" i="26"/>
  <c r="Y21" i="26"/>
  <c r="AC21" i="26"/>
  <c r="T10" i="1"/>
  <c r="Q10" i="1"/>
  <c r="H10" i="1"/>
  <c r="I10" i="1"/>
  <c r="K62" i="1"/>
  <c r="K59" i="1"/>
  <c r="K57" i="1"/>
  <c r="K31" i="1"/>
  <c r="K69" i="1"/>
  <c r="K17" i="1"/>
  <c r="K29" i="1"/>
  <c r="K49" i="1"/>
  <c r="K60" i="1"/>
  <c r="K54" i="1"/>
  <c r="K30" i="1"/>
  <c r="K38" i="1"/>
  <c r="K48" i="1"/>
  <c r="K27" i="1"/>
  <c r="K35" i="1"/>
  <c r="K63" i="1"/>
  <c r="K47" i="1"/>
  <c r="K56" i="1"/>
  <c r="K39" i="1"/>
  <c r="K24" i="1"/>
  <c r="K65" i="1"/>
  <c r="K50" i="1"/>
  <c r="K66" i="1"/>
  <c r="K37" i="1"/>
  <c r="K41" i="1"/>
  <c r="K21" i="1"/>
  <c r="K19" i="1"/>
  <c r="K55" i="1"/>
  <c r="K18" i="1"/>
  <c r="K32" i="1"/>
  <c r="K26" i="1"/>
  <c r="K33" i="1"/>
  <c r="K42" i="1"/>
  <c r="K20" i="1"/>
  <c r="K36" i="1"/>
  <c r="K67" i="1"/>
  <c r="K23" i="1"/>
  <c r="K68" i="1"/>
  <c r="K53" i="1"/>
  <c r="K43" i="1"/>
  <c r="K25" i="1"/>
  <c r="K51" i="1"/>
  <c r="K61" i="1"/>
  <c r="K44" i="1"/>
  <c r="K45" i="1"/>
  <c r="F221" i="13"/>
  <c r="F211" i="13"/>
  <c r="F212" i="13"/>
  <c r="F213" i="13"/>
  <c r="F214" i="13"/>
  <c r="F215" i="13"/>
  <c r="F216" i="13"/>
  <c r="F217" i="13"/>
  <c r="F218" i="13"/>
  <c r="F219" i="13"/>
  <c r="F220" i="13"/>
  <c r="F210" i="13"/>
  <c r="K15" i="1"/>
  <c r="K14" i="1"/>
  <c r="K11" i="1"/>
  <c r="K12" i="1"/>
  <c r="B221" i="13" a="1"/>
  <c r="B221" i="13" s="1"/>
  <c r="K13" i="1"/>
  <c r="Q52" i="1"/>
  <c r="Q47" i="1"/>
  <c r="Q41" i="1"/>
  <c r="AL44" i="18"/>
  <c r="AJ44" i="18"/>
  <c r="AF44" i="18"/>
  <c r="AD44" i="18"/>
  <c r="Z44" i="18"/>
  <c r="X44" i="18"/>
  <c r="T44" i="18"/>
  <c r="R44" i="18"/>
  <c r="N44" i="18"/>
  <c r="L44" i="18"/>
  <c r="AL36" i="18"/>
  <c r="AJ36" i="18"/>
  <c r="AF36" i="18"/>
  <c r="AD36" i="18"/>
  <c r="Z36" i="18"/>
  <c r="X36" i="18"/>
  <c r="T36" i="18"/>
  <c r="R36" i="18"/>
  <c r="N36" i="18"/>
  <c r="L36" i="18"/>
  <c r="AL28" i="18"/>
  <c r="AJ28" i="18"/>
  <c r="AF28" i="18"/>
  <c r="AD28" i="18"/>
  <c r="Z28" i="18"/>
  <c r="X28" i="18"/>
  <c r="T28" i="18"/>
  <c r="R28" i="18"/>
  <c r="N28" i="18"/>
  <c r="L28" i="18"/>
  <c r="AL20" i="18"/>
  <c r="AJ20" i="18"/>
  <c r="AF20" i="18"/>
  <c r="AD20" i="18"/>
  <c r="Z20" i="18"/>
  <c r="X20" i="18"/>
  <c r="T20" i="18"/>
  <c r="R20" i="18"/>
  <c r="N20" i="18"/>
  <c r="L20" i="18"/>
  <c r="AL12" i="18"/>
  <c r="AJ12" i="18"/>
  <c r="AF12" i="18"/>
  <c r="AD12" i="18"/>
  <c r="Z12" i="18"/>
  <c r="X12" i="18"/>
  <c r="T12" i="18"/>
  <c r="R12" i="18"/>
  <c r="N12" i="18"/>
  <c r="L12" i="18"/>
  <c r="H210" i="13"/>
  <c r="T69" i="1"/>
  <c r="Q69" i="1"/>
  <c r="T68" i="1"/>
  <c r="Q68" i="1"/>
  <c r="T67" i="1"/>
  <c r="Q67" i="1"/>
  <c r="T66" i="1"/>
  <c r="Q66" i="1"/>
  <c r="T65" i="1"/>
  <c r="Q65" i="1"/>
  <c r="T64" i="1"/>
  <c r="Q64" i="1"/>
  <c r="H64" i="1"/>
  <c r="I64" i="1"/>
  <c r="T63" i="1"/>
  <c r="Q63" i="1"/>
  <c r="T62" i="1"/>
  <c r="Q62" i="1"/>
  <c r="T61" i="1"/>
  <c r="Q61" i="1"/>
  <c r="T60" i="1"/>
  <c r="Q60" i="1"/>
  <c r="T59" i="1"/>
  <c r="Q59" i="1"/>
  <c r="T58" i="1"/>
  <c r="Q58" i="1"/>
  <c r="H58" i="1"/>
  <c r="I58" i="1"/>
  <c r="T57" i="1"/>
  <c r="Q57" i="1"/>
  <c r="T56" i="1"/>
  <c r="Q56" i="1"/>
  <c r="T55" i="1"/>
  <c r="Q55" i="1"/>
  <c r="T54" i="1"/>
  <c r="Q54" i="1"/>
  <c r="T53" i="1"/>
  <c r="Q53" i="1"/>
  <c r="T52" i="1"/>
  <c r="H52" i="1"/>
  <c r="I52" i="1"/>
  <c r="T51" i="1"/>
  <c r="Q51" i="1"/>
  <c r="T50" i="1"/>
  <c r="Q50" i="1"/>
  <c r="T49" i="1"/>
  <c r="Q49" i="1"/>
  <c r="T48" i="1"/>
  <c r="Q48" i="1"/>
  <c r="T47" i="1"/>
  <c r="T46" i="1"/>
  <c r="Q46" i="1"/>
  <c r="H46" i="1"/>
  <c r="I46" i="1"/>
  <c r="T45" i="1"/>
  <c r="Q45" i="1"/>
  <c r="T44" i="1"/>
  <c r="Q44" i="1"/>
  <c r="T43" i="1"/>
  <c r="Q43" i="1"/>
  <c r="T42" i="1"/>
  <c r="Q42" i="1"/>
  <c r="T41" i="1"/>
  <c r="T40" i="1"/>
  <c r="Q40" i="1"/>
  <c r="H40" i="1"/>
  <c r="I40" i="1"/>
  <c r="T39" i="1"/>
  <c r="Q39" i="1"/>
  <c r="T38" i="1"/>
  <c r="Q38" i="1"/>
  <c r="T37" i="1"/>
  <c r="Q37" i="1"/>
  <c r="T36" i="1"/>
  <c r="Q36" i="1"/>
  <c r="T35" i="1"/>
  <c r="Q35" i="1"/>
  <c r="T34" i="1"/>
  <c r="Q34" i="1"/>
  <c r="H34" i="1"/>
  <c r="I34" i="1"/>
  <c r="T33" i="1"/>
  <c r="Q33" i="1"/>
  <c r="T32" i="1"/>
  <c r="Q32" i="1"/>
  <c r="T31" i="1"/>
  <c r="Q31" i="1"/>
  <c r="T30" i="1"/>
  <c r="Q30" i="1"/>
  <c r="T29" i="1"/>
  <c r="Q29" i="1"/>
  <c r="T28" i="1"/>
  <c r="Q28" i="1"/>
  <c r="H28" i="1"/>
  <c r="I28" i="1"/>
  <c r="T27" i="1"/>
  <c r="Q27" i="1"/>
  <c r="T26" i="1"/>
  <c r="Q26" i="1"/>
  <c r="T25" i="1"/>
  <c r="Q25" i="1"/>
  <c r="T24" i="1"/>
  <c r="Q24" i="1"/>
  <c r="T23" i="1"/>
  <c r="Q23" i="1"/>
  <c r="T22" i="1"/>
  <c r="Q22" i="1"/>
  <c r="H22" i="1"/>
  <c r="I22" i="1"/>
  <c r="H16" i="1"/>
  <c r="Q15" i="1"/>
  <c r="Q14" i="1"/>
  <c r="Q13" i="1"/>
  <c r="T21" i="1"/>
  <c r="Q21" i="1"/>
  <c r="T20" i="1"/>
  <c r="Q20" i="1"/>
  <c r="T19" i="1"/>
  <c r="Q19" i="1"/>
  <c r="T18" i="1"/>
  <c r="Q18" i="1"/>
  <c r="T17" i="1"/>
  <c r="Q17" i="1"/>
  <c r="T16" i="1"/>
  <c r="Q16" i="1"/>
  <c r="AB50" i="1"/>
  <c r="AA50" i="1"/>
  <c r="AB51" i="1"/>
  <c r="AA51" i="1"/>
  <c r="I16" i="1"/>
  <c r="X64" i="1"/>
  <c r="X58" i="1"/>
  <c r="X52" i="1"/>
  <c r="X46" i="1"/>
  <c r="X50" i="1"/>
  <c r="X51" i="1"/>
  <c r="X40" i="1"/>
  <c r="X34" i="1"/>
  <c r="X28" i="1"/>
  <c r="X22" i="1"/>
  <c r="X16" i="1"/>
  <c r="Y64" i="1"/>
  <c r="Z64" i="1"/>
  <c r="X65" i="1"/>
  <c r="Y65" i="1"/>
  <c r="Y58" i="1"/>
  <c r="Z58" i="1"/>
  <c r="X59" i="1"/>
  <c r="Z59" i="1"/>
  <c r="X60" i="1"/>
  <c r="Y52" i="1"/>
  <c r="Z52" i="1"/>
  <c r="X53" i="1"/>
  <c r="Z53" i="1"/>
  <c r="X54" i="1"/>
  <c r="Y51" i="1"/>
  <c r="Z51" i="1"/>
  <c r="Y50" i="1"/>
  <c r="Z50" i="1"/>
  <c r="Y46" i="1"/>
  <c r="Z46" i="1"/>
  <c r="Y40" i="1"/>
  <c r="Z40" i="1"/>
  <c r="X41" i="1"/>
  <c r="Z41" i="1"/>
  <c r="X42" i="1"/>
  <c r="Y34" i="1"/>
  <c r="Z34" i="1"/>
  <c r="Y28" i="1"/>
  <c r="Z28" i="1"/>
  <c r="X29" i="1"/>
  <c r="Z29" i="1"/>
  <c r="X30" i="1"/>
  <c r="Y30" i="1"/>
  <c r="Y22" i="1"/>
  <c r="Z22" i="1"/>
  <c r="X23" i="1"/>
  <c r="Y23" i="1"/>
  <c r="Y16" i="1"/>
  <c r="Z16" i="1"/>
  <c r="X17" i="1"/>
  <c r="Y59" i="1"/>
  <c r="Y53" i="1"/>
  <c r="Z23" i="1"/>
  <c r="X24" i="1"/>
  <c r="Y24" i="1"/>
  <c r="Y41" i="1"/>
  <c r="Y29" i="1"/>
  <c r="Y42" i="1"/>
  <c r="Z42" i="1"/>
  <c r="Z60" i="1"/>
  <c r="X61" i="1"/>
  <c r="Y60" i="1"/>
  <c r="Z54" i="1"/>
  <c r="X55" i="1"/>
  <c r="Y54" i="1"/>
  <c r="Z65" i="1"/>
  <c r="X66" i="1"/>
  <c r="X35" i="1"/>
  <c r="X47" i="1"/>
  <c r="X48" i="1"/>
  <c r="Z30" i="1"/>
  <c r="T52" i="19"/>
  <c r="AF32" i="19"/>
  <c r="N22" i="19"/>
  <c r="AL32" i="19"/>
  <c r="N52" i="19"/>
  <c r="AL12" i="19"/>
  <c r="AL52" i="19"/>
  <c r="AL42" i="19"/>
  <c r="T32" i="19"/>
  <c r="AF12" i="19"/>
  <c r="N32" i="19"/>
  <c r="T42" i="19"/>
  <c r="N12" i="19"/>
  <c r="Z52" i="19"/>
  <c r="Z42" i="19"/>
  <c r="AL22" i="19"/>
  <c r="T12" i="19"/>
  <c r="T22" i="19"/>
  <c r="Z32" i="19"/>
  <c r="AF52" i="19"/>
  <c r="N42" i="19"/>
  <c r="Z22" i="19"/>
  <c r="AF42" i="19"/>
  <c r="Z12" i="19"/>
  <c r="AF22" i="19"/>
  <c r="AM42" i="19"/>
  <c r="U32" i="19"/>
  <c r="AG12" i="19"/>
  <c r="U42" i="19"/>
  <c r="O12" i="19"/>
  <c r="U22" i="19"/>
  <c r="AM52" i="19"/>
  <c r="AA42" i="19"/>
  <c r="AM22" i="19"/>
  <c r="U12" i="19"/>
  <c r="AA32" i="19"/>
  <c r="AG42" i="19"/>
  <c r="AA12" i="19"/>
  <c r="AG52" i="19"/>
  <c r="O42" i="19"/>
  <c r="AA22" i="19"/>
  <c r="AA52" i="19"/>
  <c r="AG22" i="19"/>
  <c r="AM32" i="19"/>
  <c r="U52" i="19"/>
  <c r="AG32" i="19"/>
  <c r="O22" i="19"/>
  <c r="O52" i="19"/>
  <c r="AM12" i="19"/>
  <c r="O32" i="19"/>
  <c r="AC50" i="1"/>
  <c r="AC51" i="1"/>
  <c r="T11" i="1"/>
  <c r="T12" i="1"/>
  <c r="T13" i="1"/>
  <c r="T14" i="1"/>
  <c r="T15" i="1"/>
  <c r="Y61" i="1"/>
  <c r="Z61" i="1"/>
  <c r="Y55" i="1"/>
  <c r="Z55" i="1"/>
  <c r="X56" i="1"/>
  <c r="Z24" i="1"/>
  <c r="X25" i="1"/>
  <c r="Z25" i="1"/>
  <c r="Y48" i="1"/>
  <c r="Z48" i="1"/>
  <c r="X49" i="1"/>
  <c r="Y66" i="1"/>
  <c r="Z66" i="1"/>
  <c r="X67" i="1"/>
  <c r="Y47" i="1"/>
  <c r="Z47" i="1"/>
  <c r="X43" i="1"/>
  <c r="Y35" i="1"/>
  <c r="Z35" i="1"/>
  <c r="X36" i="1"/>
  <c r="Y36" i="1"/>
  <c r="X32" i="1"/>
  <c r="Y32" i="1"/>
  <c r="X31" i="1"/>
  <c r="Y17" i="1"/>
  <c r="Z17" i="1"/>
  <c r="X18" i="1"/>
  <c r="Y18" i="1"/>
  <c r="Z36" i="1"/>
  <c r="X37" i="1"/>
  <c r="Z37" i="1"/>
  <c r="X38" i="1"/>
  <c r="Y56" i="1"/>
  <c r="Z56" i="1"/>
  <c r="X57" i="1"/>
  <c r="X62" i="1"/>
  <c r="X63" i="1"/>
  <c r="Y25" i="1"/>
  <c r="Y43" i="1"/>
  <c r="Z43" i="1"/>
  <c r="X44" i="1"/>
  <c r="Y44" i="1"/>
  <c r="Y37" i="1"/>
  <c r="Y49" i="1"/>
  <c r="Z49" i="1"/>
  <c r="X26" i="1"/>
  <c r="Z67" i="1"/>
  <c r="Y67" i="1"/>
  <c r="Y31" i="1"/>
  <c r="Z31" i="1"/>
  <c r="Z32" i="1"/>
  <c r="X33" i="1"/>
  <c r="Z18" i="1"/>
  <c r="X19" i="1"/>
  <c r="Y19" i="1"/>
  <c r="Q12" i="1"/>
  <c r="Y63" i="1"/>
  <c r="Z63" i="1"/>
  <c r="Y62" i="1"/>
  <c r="Z62" i="1"/>
  <c r="Y57" i="1"/>
  <c r="Z57" i="1"/>
  <c r="X68" i="1"/>
  <c r="X69" i="1"/>
  <c r="Z44" i="1"/>
  <c r="X45" i="1"/>
  <c r="Y45" i="1"/>
  <c r="Z38" i="1"/>
  <c r="X39" i="1"/>
  <c r="Y38" i="1"/>
  <c r="Y26" i="1"/>
  <c r="Z26" i="1"/>
  <c r="X27" i="1"/>
  <c r="Y27" i="1"/>
  <c r="Y33" i="1"/>
  <c r="Z33" i="1"/>
  <c r="Z19" i="1"/>
  <c r="X20" i="1"/>
  <c r="Z20" i="1"/>
  <c r="X21" i="1"/>
  <c r="X10" i="1"/>
  <c r="Y10" i="1"/>
  <c r="Y69" i="1"/>
  <c r="Z69" i="1"/>
  <c r="Y68" i="1"/>
  <c r="Z68" i="1"/>
  <c r="Y39" i="1"/>
  <c r="Z39" i="1"/>
  <c r="Z45" i="1"/>
  <c r="Z27" i="1"/>
  <c r="Y20" i="1"/>
  <c r="Y21" i="1"/>
  <c r="Z21" i="1"/>
  <c r="Q11" i="1"/>
  <c r="Z10" i="1"/>
  <c r="X11" i="1"/>
  <c r="Y11" i="1"/>
  <c r="Z11" i="1"/>
  <c r="X12" i="1"/>
  <c r="Y12" i="1"/>
  <c r="Z12" i="1"/>
  <c r="X13" i="1"/>
  <c r="Z13" i="1"/>
  <c r="X14" i="1"/>
  <c r="Y14" i="1"/>
  <c r="Z14" i="1"/>
  <c r="X15" i="1"/>
  <c r="Y13" i="1"/>
  <c r="Y15" i="1"/>
  <c r="Z15" i="1"/>
  <c r="AB29" i="1"/>
  <c r="AB28" i="1"/>
  <c r="AA28" i="1"/>
  <c r="AB66" i="1"/>
  <c r="AB59" i="1"/>
  <c r="AB58" i="1"/>
  <c r="AB41" i="1"/>
  <c r="AB40" i="1"/>
  <c r="AA40" i="1"/>
  <c r="AB53" i="1"/>
  <c r="AB52" i="1"/>
  <c r="AA52" i="1"/>
  <c r="AB11" i="1"/>
  <c r="AB17" i="1"/>
  <c r="AB16" i="1"/>
  <c r="AA16" i="1"/>
  <c r="AB23" i="1"/>
  <c r="AB22" i="1"/>
  <c r="AA22" i="1"/>
  <c r="AB47" i="1"/>
  <c r="AB46" i="1"/>
  <c r="AA46" i="1"/>
  <c r="AB35" i="1"/>
  <c r="AB34" i="1"/>
  <c r="AA34" i="1"/>
  <c r="J40" i="19"/>
  <c r="V30" i="19"/>
  <c r="AH20" i="19"/>
  <c r="J30" i="19"/>
  <c r="V20" i="19"/>
  <c r="AH10" i="19"/>
  <c r="P10" i="19"/>
  <c r="AB50" i="19"/>
  <c r="J50" i="19"/>
  <c r="AB40" i="19"/>
  <c r="P30" i="19"/>
  <c r="V50" i="19"/>
  <c r="P50" i="19"/>
  <c r="AB10" i="19"/>
  <c r="AH30" i="19"/>
  <c r="AH40" i="19"/>
  <c r="J10" i="19"/>
  <c r="AB20" i="19"/>
  <c r="AH50" i="19"/>
  <c r="AC34" i="1"/>
  <c r="V10" i="19"/>
  <c r="P20" i="19"/>
  <c r="J20" i="19"/>
  <c r="P40" i="19"/>
  <c r="V40" i="19"/>
  <c r="AB30" i="19"/>
  <c r="J11" i="19"/>
  <c r="V11" i="19"/>
  <c r="AB21" i="19"/>
  <c r="P31" i="19"/>
  <c r="J31" i="19"/>
  <c r="AB41" i="19"/>
  <c r="AC40" i="1"/>
  <c r="AH41" i="19"/>
  <c r="P41" i="19"/>
  <c r="J21" i="19"/>
  <c r="AB31" i="19"/>
  <c r="AB51" i="19"/>
  <c r="P21" i="19"/>
  <c r="V41" i="19"/>
  <c r="V31" i="19"/>
  <c r="AH21" i="19"/>
  <c r="AB11" i="19"/>
  <c r="P51" i="19"/>
  <c r="V21" i="19"/>
  <c r="AH31" i="19"/>
  <c r="V51" i="19"/>
  <c r="J51" i="19"/>
  <c r="AH51" i="19"/>
  <c r="AH11" i="19"/>
  <c r="J41" i="19"/>
  <c r="P11" i="19"/>
  <c r="AA23" i="1"/>
  <c r="AB24" i="1"/>
  <c r="J47" i="19"/>
  <c r="V27" i="19"/>
  <c r="AH7" i="19"/>
  <c r="P47" i="19"/>
  <c r="AB27" i="19"/>
  <c r="J17" i="19"/>
  <c r="V47" i="19"/>
  <c r="J37" i="19"/>
  <c r="AC16" i="1"/>
  <c r="AB37" i="19"/>
  <c r="J27" i="19"/>
  <c r="V7" i="19"/>
  <c r="AH37" i="19"/>
  <c r="P27" i="19"/>
  <c r="AB7" i="19"/>
  <c r="P17" i="19"/>
  <c r="V17" i="19"/>
  <c r="AH47" i="19"/>
  <c r="P37" i="19"/>
  <c r="AB17" i="19"/>
  <c r="J7" i="19"/>
  <c r="V37" i="19"/>
  <c r="AH17" i="19"/>
  <c r="P7" i="19"/>
  <c r="AH27" i="19"/>
  <c r="AB47" i="19"/>
  <c r="AC52" i="1"/>
  <c r="AB33" i="19"/>
  <c r="V13" i="19"/>
  <c r="AH23" i="19"/>
  <c r="J23" i="19"/>
  <c r="AB43" i="19"/>
  <c r="P43" i="19"/>
  <c r="AB53" i="19"/>
  <c r="V33" i="19"/>
  <c r="P13" i="19"/>
  <c r="J43" i="19"/>
  <c r="V23" i="19"/>
  <c r="J53" i="19"/>
  <c r="AH43" i="19"/>
  <c r="AH13" i="19"/>
  <c r="P53" i="19"/>
  <c r="V43" i="19"/>
  <c r="J13" i="19"/>
  <c r="P33" i="19"/>
  <c r="J33" i="19"/>
  <c r="V53" i="19"/>
  <c r="AH33" i="19"/>
  <c r="AB23" i="19"/>
  <c r="AH53" i="19"/>
  <c r="P23" i="19"/>
  <c r="AB13" i="19"/>
  <c r="AA58" i="1"/>
  <c r="AB65" i="1"/>
  <c r="AA65" i="1"/>
  <c r="AC28" i="1"/>
  <c r="J39" i="19"/>
  <c r="AB39" i="19"/>
  <c r="AH49" i="19"/>
  <c r="P39" i="19"/>
  <c r="P9" i="19"/>
  <c r="AB9" i="19"/>
  <c r="V39" i="19"/>
  <c r="V9" i="19"/>
  <c r="AH9" i="19"/>
  <c r="J29" i="19"/>
  <c r="J19" i="19"/>
  <c r="V29" i="19"/>
  <c r="P29" i="19"/>
  <c r="AB49" i="19"/>
  <c r="AB29" i="19"/>
  <c r="P49" i="19"/>
  <c r="J49" i="19"/>
  <c r="P19" i="19"/>
  <c r="V49" i="19"/>
  <c r="AH39" i="19"/>
  <c r="V19" i="19"/>
  <c r="AH19" i="19"/>
  <c r="AH29" i="19"/>
  <c r="AB19" i="19"/>
  <c r="J9" i="19"/>
  <c r="AC22" i="1"/>
  <c r="AH8" i="19"/>
  <c r="P18" i="19"/>
  <c r="AB28" i="19"/>
  <c r="P38" i="19"/>
  <c r="AB48" i="19"/>
  <c r="J28" i="19"/>
  <c r="V38" i="19"/>
  <c r="AH38" i="19"/>
  <c r="V8" i="19"/>
  <c r="J48" i="19"/>
  <c r="AH28" i="19"/>
  <c r="P48" i="19"/>
  <c r="AH48" i="19"/>
  <c r="V28" i="19"/>
  <c r="AB38" i="19"/>
  <c r="AB18" i="19"/>
  <c r="AH18" i="19"/>
  <c r="AB8" i="19"/>
  <c r="V48" i="19"/>
  <c r="J8" i="19"/>
  <c r="V18" i="19"/>
  <c r="P28" i="19"/>
  <c r="P8" i="19"/>
  <c r="J18" i="19"/>
  <c r="J38" i="19"/>
  <c r="AB12" i="1"/>
  <c r="AA11" i="1"/>
  <c r="AA66" i="1"/>
  <c r="AB67" i="1"/>
  <c r="AB36" i="1"/>
  <c r="AA35" i="1"/>
  <c r="AA41" i="1"/>
  <c r="AB42" i="1"/>
  <c r="AA42" i="1"/>
  <c r="AB43" i="1"/>
  <c r="V32" i="19"/>
  <c r="P42" i="19"/>
  <c r="J12" i="19"/>
  <c r="J32" i="19"/>
  <c r="AB52" i="19"/>
  <c r="AC46" i="1"/>
  <c r="J22" i="19"/>
  <c r="V22" i="19"/>
  <c r="J52" i="19"/>
  <c r="AH12" i="19"/>
  <c r="J42" i="19"/>
  <c r="AH42" i="19"/>
  <c r="P32" i="19"/>
  <c r="AB12" i="19"/>
  <c r="AH32" i="19"/>
  <c r="AB32" i="19"/>
  <c r="AB42" i="19"/>
  <c r="V42" i="19"/>
  <c r="V12" i="19"/>
  <c r="V52" i="19"/>
  <c r="AB22" i="19"/>
  <c r="AH52" i="19"/>
  <c r="AH22" i="19"/>
  <c r="P22" i="19"/>
  <c r="P12" i="19"/>
  <c r="P52" i="19"/>
  <c r="AB48" i="1"/>
  <c r="AA48" i="1"/>
  <c r="AB49" i="1"/>
  <c r="AA49" i="1"/>
  <c r="AA47" i="1"/>
  <c r="AB18" i="1"/>
  <c r="AA17" i="1"/>
  <c r="AA53" i="1"/>
  <c r="AB54" i="1"/>
  <c r="AA59" i="1"/>
  <c r="AB60" i="1"/>
  <c r="AA29" i="1"/>
  <c r="AB30" i="1"/>
  <c r="W37" i="19"/>
  <c r="AI7" i="19"/>
  <c r="W17" i="19"/>
  <c r="W27" i="19"/>
  <c r="Q47" i="19"/>
  <c r="W7" i="19"/>
  <c r="AI17" i="19"/>
  <c r="K47" i="19"/>
  <c r="AI47" i="19"/>
  <c r="Q27" i="19"/>
  <c r="AC27" i="19"/>
  <c r="AC47" i="19"/>
  <c r="AC37" i="19"/>
  <c r="AI37" i="19"/>
  <c r="AC17" i="1"/>
  <c r="AC17" i="19"/>
  <c r="K37" i="19"/>
  <c r="AC7" i="19"/>
  <c r="W47" i="19"/>
  <c r="Q37" i="19"/>
  <c r="AI27" i="19"/>
  <c r="Q7" i="19"/>
  <c r="K27" i="19"/>
  <c r="K17" i="19"/>
  <c r="K7" i="19"/>
  <c r="Q17" i="19"/>
  <c r="AA67" i="1"/>
  <c r="AB68" i="1"/>
  <c r="K35" i="19"/>
  <c r="AC25" i="19"/>
  <c r="K45" i="19"/>
  <c r="AI45" i="19"/>
  <c r="W45" i="19"/>
  <c r="Q35" i="19"/>
  <c r="K55" i="19"/>
  <c r="AC15" i="19"/>
  <c r="Q15" i="19"/>
  <c r="AC35" i="19"/>
  <c r="AI35" i="19"/>
  <c r="Q55" i="19"/>
  <c r="AI25" i="19"/>
  <c r="AC65" i="1"/>
  <c r="AC55" i="19"/>
  <c r="W15" i="19"/>
  <c r="K15" i="19"/>
  <c r="W25" i="19"/>
  <c r="AC45" i="19"/>
  <c r="Q25" i="19"/>
  <c r="W55" i="19"/>
  <c r="K25" i="19"/>
  <c r="Q45" i="19"/>
  <c r="W35" i="19"/>
  <c r="AI55" i="19"/>
  <c r="AI15" i="19"/>
  <c r="AC14" i="19"/>
  <c r="Q14" i="19"/>
  <c r="AI54" i="19"/>
  <c r="Q54" i="19"/>
  <c r="Q24" i="19"/>
  <c r="AI14" i="19"/>
  <c r="W24" i="19"/>
  <c r="AC44" i="19"/>
  <c r="K54" i="19"/>
  <c r="AI34" i="19"/>
  <c r="W14" i="19"/>
  <c r="K24" i="19"/>
  <c r="AC24" i="19"/>
  <c r="AI44" i="19"/>
  <c r="AI24" i="19"/>
  <c r="W44" i="19"/>
  <c r="Q44" i="19"/>
  <c r="AC54" i="19"/>
  <c r="AC59" i="1"/>
  <c r="K44" i="19"/>
  <c r="Q34" i="19"/>
  <c r="W34" i="19"/>
  <c r="K14" i="19"/>
  <c r="W54" i="19"/>
  <c r="K34" i="19"/>
  <c r="AC34" i="19"/>
  <c r="AI41" i="19"/>
  <c r="W11" i="19"/>
  <c r="Q51" i="19"/>
  <c r="W21" i="19"/>
  <c r="AC11" i="19"/>
  <c r="AI51" i="19"/>
  <c r="W41" i="19"/>
  <c r="K41" i="19"/>
  <c r="AI11" i="19"/>
  <c r="AC41" i="19"/>
  <c r="AC21" i="19"/>
  <c r="K31" i="19"/>
  <c r="W51" i="19"/>
  <c r="Q21" i="19"/>
  <c r="Q31" i="19"/>
  <c r="AI21" i="19"/>
  <c r="K51" i="19"/>
  <c r="K21" i="19"/>
  <c r="AI31" i="19"/>
  <c r="Q41" i="19"/>
  <c r="K11" i="19"/>
  <c r="AC31" i="19"/>
  <c r="AC51" i="19"/>
  <c r="W31" i="19"/>
  <c r="Q11" i="19"/>
  <c r="AC41" i="1"/>
  <c r="AD55" i="19"/>
  <c r="R15" i="19"/>
  <c r="AJ35" i="19"/>
  <c r="AC66" i="1"/>
  <c r="X45" i="19"/>
  <c r="AJ15" i="19"/>
  <c r="AJ55" i="19"/>
  <c r="R25" i="19"/>
  <c r="X15" i="19"/>
  <c r="R55" i="19"/>
  <c r="X55" i="19"/>
  <c r="AD15" i="19"/>
  <c r="L35" i="19"/>
  <c r="L15" i="19"/>
  <c r="L45" i="19"/>
  <c r="AD45" i="19"/>
  <c r="L25" i="19"/>
  <c r="AD25" i="19"/>
  <c r="X35" i="19"/>
  <c r="X25" i="19"/>
  <c r="R35" i="19"/>
  <c r="AJ25" i="19"/>
  <c r="AD35" i="19"/>
  <c r="R45" i="19"/>
  <c r="AJ45" i="19"/>
  <c r="L55" i="19"/>
  <c r="P54" i="19"/>
  <c r="AH14" i="19"/>
  <c r="AB14" i="19"/>
  <c r="AH34" i="19"/>
  <c r="AB54" i="19"/>
  <c r="AH54" i="19"/>
  <c r="AC58" i="1"/>
  <c r="V14" i="19"/>
  <c r="J54" i="19"/>
  <c r="AH44" i="19"/>
  <c r="V54" i="19"/>
  <c r="J14" i="19"/>
  <c r="AH24" i="19"/>
  <c r="V34" i="19"/>
  <c r="AB44" i="19"/>
  <c r="AB34" i="19"/>
  <c r="P14" i="19"/>
  <c r="V24" i="19"/>
  <c r="AB24" i="19"/>
  <c r="V44" i="19"/>
  <c r="P34" i="19"/>
  <c r="J34" i="19"/>
  <c r="P24" i="19"/>
  <c r="J44" i="19"/>
  <c r="J24" i="19"/>
  <c r="P44" i="19"/>
  <c r="AJ52" i="19"/>
  <c r="AJ32" i="19"/>
  <c r="L32" i="19"/>
  <c r="AJ42" i="19"/>
  <c r="L12" i="19"/>
  <c r="L52" i="19"/>
  <c r="X12" i="19"/>
  <c r="R12" i="19"/>
  <c r="AD42" i="19"/>
  <c r="X42" i="19"/>
  <c r="AJ12" i="19"/>
  <c r="X32" i="19"/>
  <c r="R52" i="19"/>
  <c r="R32" i="19"/>
  <c r="X22" i="19"/>
  <c r="AJ22" i="19"/>
  <c r="L22" i="19"/>
  <c r="R22" i="19"/>
  <c r="AC48" i="1"/>
  <c r="AD12" i="19"/>
  <c r="AD32" i="19"/>
  <c r="AD22" i="19"/>
  <c r="X52" i="19"/>
  <c r="AD52" i="19"/>
  <c r="L42" i="19"/>
  <c r="R42" i="19"/>
  <c r="AJ21" i="19"/>
  <c r="AD31" i="19"/>
  <c r="R21" i="19"/>
  <c r="AD41" i="19"/>
  <c r="AJ11" i="19"/>
  <c r="AJ51" i="19"/>
  <c r="AC42" i="1"/>
  <c r="L41" i="19"/>
  <c r="AD11" i="19"/>
  <c r="L21" i="19"/>
  <c r="L11" i="19"/>
  <c r="X51" i="19"/>
  <c r="X21" i="19"/>
  <c r="R11" i="19"/>
  <c r="R31" i="19"/>
  <c r="AJ41" i="19"/>
  <c r="L31" i="19"/>
  <c r="R51" i="19"/>
  <c r="X31" i="19"/>
  <c r="X11" i="19"/>
  <c r="X41" i="19"/>
  <c r="AJ31" i="19"/>
  <c r="AD51" i="19"/>
  <c r="R41" i="19"/>
  <c r="AD21" i="19"/>
  <c r="L51" i="19"/>
  <c r="AB19" i="1"/>
  <c r="AA18" i="1"/>
  <c r="AA30" i="1"/>
  <c r="AB31" i="1"/>
  <c r="AA54" i="1"/>
  <c r="AB55" i="1"/>
  <c r="K42" i="19"/>
  <c r="AC32" i="19"/>
  <c r="W42" i="19"/>
  <c r="AI52" i="19"/>
  <c r="K22" i="19"/>
  <c r="Q32" i="19"/>
  <c r="AI12" i="19"/>
  <c r="AC52" i="19"/>
  <c r="Q42" i="19"/>
  <c r="AC42" i="19"/>
  <c r="K12" i="19"/>
  <c r="Q22" i="19"/>
  <c r="W52" i="19"/>
  <c r="AI42" i="19"/>
  <c r="W32" i="19"/>
  <c r="AI22" i="19"/>
  <c r="W12" i="19"/>
  <c r="AI32" i="19"/>
  <c r="AC12" i="19"/>
  <c r="Q12" i="19"/>
  <c r="Q52" i="19"/>
  <c r="AC47" i="1"/>
  <c r="K32" i="19"/>
  <c r="W22" i="19"/>
  <c r="K52" i="19"/>
  <c r="AC22" i="19"/>
  <c r="AC40" i="19"/>
  <c r="W10" i="19"/>
  <c r="AC50" i="19"/>
  <c r="Q10" i="19"/>
  <c r="Q30" i="19"/>
  <c r="W50" i="19"/>
  <c r="K40" i="19"/>
  <c r="Q50" i="19"/>
  <c r="W20" i="19"/>
  <c r="AC35" i="1"/>
  <c r="K10" i="19"/>
  <c r="Q40" i="19"/>
  <c r="K30" i="19"/>
  <c r="AI50" i="19"/>
  <c r="AI20" i="19"/>
  <c r="K50" i="19"/>
  <c r="AI40" i="19"/>
  <c r="W40" i="19"/>
  <c r="K20" i="19"/>
  <c r="AC10" i="19"/>
  <c r="AI10" i="19"/>
  <c r="AC20" i="19"/>
  <c r="AI30" i="19"/>
  <c r="AC30" i="19"/>
  <c r="W30" i="19"/>
  <c r="Q20" i="19"/>
  <c r="AC11" i="1"/>
  <c r="AI6" i="19"/>
  <c r="W26" i="19"/>
  <c r="AI36" i="19"/>
  <c r="W36" i="19"/>
  <c r="K46" i="19"/>
  <c r="Q46" i="19"/>
  <c r="W16" i="19"/>
  <c r="Q6" i="19"/>
  <c r="AI16" i="19"/>
  <c r="K26" i="19"/>
  <c r="AI26" i="19"/>
  <c r="AC36" i="19"/>
  <c r="AI46" i="19"/>
  <c r="AC26" i="19"/>
  <c r="K36" i="19"/>
  <c r="K6" i="19"/>
  <c r="Q36" i="19"/>
  <c r="W46" i="19"/>
  <c r="AC6" i="19"/>
  <c r="K16" i="19"/>
  <c r="AC46" i="19"/>
  <c r="AC16" i="19"/>
  <c r="Q26" i="19"/>
  <c r="Q16" i="19"/>
  <c r="W6" i="19"/>
  <c r="AB25" i="1"/>
  <c r="AA24" i="1"/>
  <c r="AA60" i="1"/>
  <c r="AB61" i="1"/>
  <c r="K39" i="19"/>
  <c r="AC39" i="19"/>
  <c r="W29" i="19"/>
  <c r="AI49" i="19"/>
  <c r="W9" i="19"/>
  <c r="AC19" i="19"/>
  <c r="Q49" i="19"/>
  <c r="W49" i="19"/>
  <c r="AC9" i="19"/>
  <c r="AI9" i="19"/>
  <c r="Q29" i="19"/>
  <c r="W39" i="19"/>
  <c r="Q39" i="19"/>
  <c r="AC29" i="1"/>
  <c r="K9" i="19"/>
  <c r="W19" i="19"/>
  <c r="AI39" i="19"/>
  <c r="K29" i="19"/>
  <c r="AC49" i="19"/>
  <c r="AI19" i="19"/>
  <c r="AC29" i="19"/>
  <c r="K19" i="19"/>
  <c r="K49" i="19"/>
  <c r="Q19" i="19"/>
  <c r="Q9" i="19"/>
  <c r="AI29" i="19"/>
  <c r="K23" i="19"/>
  <c r="AI43" i="19"/>
  <c r="AC43" i="19"/>
  <c r="AC53" i="19"/>
  <c r="W43" i="19"/>
  <c r="K13" i="19"/>
  <c r="Q53" i="19"/>
  <c r="AI53" i="19"/>
  <c r="K33" i="19"/>
  <c r="K43" i="19"/>
  <c r="AI33" i="19"/>
  <c r="AC33" i="19"/>
  <c r="AC53" i="1"/>
  <c r="Q33" i="19"/>
  <c r="AI23" i="19"/>
  <c r="K53" i="19"/>
  <c r="AC23" i="19"/>
  <c r="AC13" i="19"/>
  <c r="W23" i="19"/>
  <c r="W33" i="19"/>
  <c r="Q13" i="19"/>
  <c r="W13" i="19"/>
  <c r="AI13" i="19"/>
  <c r="Q43" i="19"/>
  <c r="Q23" i="19"/>
  <c r="W53" i="19"/>
  <c r="M12" i="19"/>
  <c r="AK42" i="19"/>
  <c r="AE32" i="19"/>
  <c r="AC49" i="1"/>
  <c r="M52" i="19"/>
  <c r="S12" i="19"/>
  <c r="M32" i="19"/>
  <c r="S52" i="19"/>
  <c r="Y52" i="19"/>
  <c r="Y42" i="19"/>
  <c r="AK12" i="19"/>
  <c r="S22" i="19"/>
  <c r="AE12" i="19"/>
  <c r="Y22" i="19"/>
  <c r="S32" i="19"/>
  <c r="AK52" i="19"/>
  <c r="M22" i="19"/>
  <c r="AK32" i="19"/>
  <c r="AE22" i="19"/>
  <c r="AE42" i="19"/>
  <c r="Y32" i="19"/>
  <c r="M42" i="19"/>
  <c r="Y12" i="19"/>
  <c r="AE52" i="19"/>
  <c r="AK22" i="19"/>
  <c r="S42" i="19"/>
  <c r="AA43" i="1"/>
  <c r="AB45" i="1"/>
  <c r="AA45" i="1"/>
  <c r="AB44" i="1"/>
  <c r="AA44" i="1"/>
  <c r="AA36" i="1"/>
  <c r="AB37" i="1"/>
  <c r="AB13" i="1"/>
  <c r="AA13" i="1"/>
  <c r="AA12" i="1"/>
  <c r="AB14" i="1"/>
  <c r="AC18" i="19"/>
  <c r="W28" i="19"/>
  <c r="W38" i="19"/>
  <c r="K18" i="19"/>
  <c r="AC8" i="19"/>
  <c r="AI48" i="19"/>
  <c r="AI28" i="19"/>
  <c r="K8" i="19"/>
  <c r="W18" i="19"/>
  <c r="W8" i="19"/>
  <c r="K38" i="19"/>
  <c r="AC28" i="19"/>
  <c r="AI8" i="19"/>
  <c r="Q8" i="19"/>
  <c r="W48" i="19"/>
  <c r="AI18" i="19"/>
  <c r="Q48" i="19"/>
  <c r="K48" i="19"/>
  <c r="Q38" i="19"/>
  <c r="K28" i="19"/>
  <c r="AC38" i="19"/>
  <c r="AC48" i="19"/>
  <c r="AI38" i="19"/>
  <c r="Q18" i="19"/>
  <c r="Q28" i="19"/>
  <c r="AC23" i="1"/>
  <c r="AA14" i="1"/>
  <c r="AB15" i="1"/>
  <c r="AA15" i="1"/>
  <c r="R40" i="19"/>
  <c r="AD10" i="19"/>
  <c r="X40" i="19"/>
  <c r="AJ10" i="19"/>
  <c r="R50" i="19"/>
  <c r="X10" i="19"/>
  <c r="R30" i="19"/>
  <c r="AC36" i="1"/>
  <c r="L10" i="19"/>
  <c r="L50" i="19"/>
  <c r="AJ20" i="19"/>
  <c r="AJ40" i="19"/>
  <c r="AD30" i="19"/>
  <c r="R20" i="19"/>
  <c r="AD50" i="19"/>
  <c r="AJ30" i="19"/>
  <c r="AJ50" i="19"/>
  <c r="X30" i="19"/>
  <c r="AD20" i="19"/>
  <c r="L40" i="19"/>
  <c r="X50" i="19"/>
  <c r="X20" i="19"/>
  <c r="AD40" i="19"/>
  <c r="R10" i="19"/>
  <c r="L30" i="19"/>
  <c r="L20" i="19"/>
  <c r="AA55" i="1"/>
  <c r="AB56" i="1"/>
  <c r="AA68" i="1"/>
  <c r="AB69" i="1"/>
  <c r="AA69" i="1"/>
  <c r="AD47" i="19"/>
  <c r="AJ27" i="19"/>
  <c r="AD27" i="19"/>
  <c r="AJ7" i="19"/>
  <c r="AJ37" i="19"/>
  <c r="L27" i="19"/>
  <c r="AD17" i="19"/>
  <c r="L37" i="19"/>
  <c r="R17" i="19"/>
  <c r="AJ17" i="19"/>
  <c r="X7" i="19"/>
  <c r="X47" i="19"/>
  <c r="L7" i="19"/>
  <c r="L17" i="19"/>
  <c r="R27" i="19"/>
  <c r="X27" i="19"/>
  <c r="R7" i="19"/>
  <c r="X17" i="19"/>
  <c r="AJ47" i="19"/>
  <c r="L47" i="19"/>
  <c r="R37" i="19"/>
  <c r="AD7" i="19"/>
  <c r="X37" i="19"/>
  <c r="AC18" i="1"/>
  <c r="R47" i="19"/>
  <c r="AD37" i="19"/>
  <c r="AB26" i="1"/>
  <c r="AA26" i="1"/>
  <c r="AA25" i="1"/>
  <c r="AB27" i="1"/>
  <c r="AA27" i="1"/>
  <c r="AJ43" i="19"/>
  <c r="AD33" i="19"/>
  <c r="X33" i="19"/>
  <c r="X13" i="19"/>
  <c r="AD43" i="19"/>
  <c r="L43" i="19"/>
  <c r="AC54" i="1"/>
  <c r="X23" i="19"/>
  <c r="R33" i="19"/>
  <c r="R43" i="19"/>
  <c r="AD53" i="19"/>
  <c r="AJ13" i="19"/>
  <c r="R23" i="19"/>
  <c r="R13" i="19"/>
  <c r="AJ53" i="19"/>
  <c r="L33" i="19"/>
  <c r="L23" i="19"/>
  <c r="X43" i="19"/>
  <c r="X53" i="19"/>
  <c r="AD13" i="19"/>
  <c r="L53" i="19"/>
  <c r="L13" i="19"/>
  <c r="AD23" i="19"/>
  <c r="AJ33" i="19"/>
  <c r="AJ23" i="19"/>
  <c r="R53" i="19"/>
  <c r="AA19" i="1"/>
  <c r="AB20" i="1"/>
  <c r="M55" i="19"/>
  <c r="AK15" i="19"/>
  <c r="AE25" i="19"/>
  <c r="AC67" i="1"/>
  <c r="Y35" i="19"/>
  <c r="M25" i="19"/>
  <c r="S55" i="19"/>
  <c r="S45" i="19"/>
  <c r="S35" i="19"/>
  <c r="M15" i="19"/>
  <c r="AE45" i="19"/>
  <c r="Y15" i="19"/>
  <c r="AK45" i="19"/>
  <c r="AE55" i="19"/>
  <c r="M35" i="19"/>
  <c r="M45" i="19"/>
  <c r="S25" i="19"/>
  <c r="AK35" i="19"/>
  <c r="Y25" i="19"/>
  <c r="AE15" i="19"/>
  <c r="Y45" i="19"/>
  <c r="AE35" i="19"/>
  <c r="AK25" i="19"/>
  <c r="Y55" i="19"/>
  <c r="S15" i="19"/>
  <c r="AK55" i="19"/>
  <c r="X8" i="19"/>
  <c r="R48" i="19"/>
  <c r="L8" i="19"/>
  <c r="AD38" i="19"/>
  <c r="AD48" i="19"/>
  <c r="AD8" i="19"/>
  <c r="R18" i="19"/>
  <c r="L38" i="19"/>
  <c r="AC24" i="1"/>
  <c r="AJ28" i="19"/>
  <c r="X18" i="19"/>
  <c r="X48" i="19"/>
  <c r="R28" i="19"/>
  <c r="L18" i="19"/>
  <c r="X28" i="19"/>
  <c r="R8" i="19"/>
  <c r="X38" i="19"/>
  <c r="AJ8" i="19"/>
  <c r="AD18" i="19"/>
  <c r="AJ38" i="19"/>
  <c r="L48" i="19"/>
  <c r="AJ48" i="19"/>
  <c r="AJ18" i="19"/>
  <c r="R38" i="19"/>
  <c r="AD28" i="19"/>
  <c r="L28" i="19"/>
  <c r="Z11" i="19"/>
  <c r="AF31" i="19"/>
  <c r="T51" i="19"/>
  <c r="N51" i="19"/>
  <c r="Z41" i="19"/>
  <c r="AF21" i="19"/>
  <c r="AL31" i="19"/>
  <c r="T31" i="19"/>
  <c r="Z31" i="19"/>
  <c r="N21" i="19"/>
  <c r="N31" i="19"/>
  <c r="AL11" i="19"/>
  <c r="T11" i="19"/>
  <c r="AF11" i="19"/>
  <c r="AL41" i="19"/>
  <c r="T21" i="19"/>
  <c r="Z21" i="19"/>
  <c r="AL51" i="19"/>
  <c r="N11" i="19"/>
  <c r="AF51" i="19"/>
  <c r="N41" i="19"/>
  <c r="Z51" i="19"/>
  <c r="AC44" i="1"/>
  <c r="AL21" i="19"/>
  <c r="T41" i="19"/>
  <c r="AF41" i="19"/>
  <c r="AE46" i="19"/>
  <c r="M36" i="19"/>
  <c r="Y16" i="19"/>
  <c r="AK46" i="19"/>
  <c r="S36" i="19"/>
  <c r="AE16" i="19"/>
  <c r="M6" i="19"/>
  <c r="AK16" i="19"/>
  <c r="M26" i="19"/>
  <c r="S46" i="19"/>
  <c r="AE26" i="19"/>
  <c r="M16" i="19"/>
  <c r="Y46" i="19"/>
  <c r="AK26" i="19"/>
  <c r="S16" i="19"/>
  <c r="Y6" i="19"/>
  <c r="AK36" i="19"/>
  <c r="S26" i="19"/>
  <c r="AE6" i="19"/>
  <c r="M46" i="19"/>
  <c r="Y26" i="19"/>
  <c r="AK6" i="19"/>
  <c r="Y36" i="19"/>
  <c r="S6" i="19"/>
  <c r="AE36" i="19"/>
  <c r="AC13" i="1"/>
  <c r="O11" i="19"/>
  <c r="O21" i="19"/>
  <c r="O51" i="19"/>
  <c r="AA31" i="19"/>
  <c r="AM31" i="19"/>
  <c r="AG51" i="19"/>
  <c r="AA41" i="19"/>
  <c r="AM11" i="19"/>
  <c r="U21" i="19"/>
  <c r="AG41" i="19"/>
  <c r="AM21" i="19"/>
  <c r="AM51" i="19"/>
  <c r="O41" i="19"/>
  <c r="U11" i="19"/>
  <c r="AG31" i="19"/>
  <c r="U41" i="19"/>
  <c r="AC45" i="1"/>
  <c r="AG11" i="19"/>
  <c r="AM41" i="19"/>
  <c r="AA21" i="19"/>
  <c r="AA51" i="19"/>
  <c r="U51" i="19"/>
  <c r="U31" i="19"/>
  <c r="AA11" i="19"/>
  <c r="AG21" i="19"/>
  <c r="O31" i="19"/>
  <c r="AA61" i="1"/>
  <c r="AB62" i="1"/>
  <c r="AA31" i="1"/>
  <c r="AB32" i="1"/>
  <c r="AA32" i="1"/>
  <c r="AB33" i="1"/>
  <c r="AA33" i="1"/>
  <c r="AJ46" i="19"/>
  <c r="AD46" i="19"/>
  <c r="L36" i="19"/>
  <c r="X16" i="19"/>
  <c r="AJ26" i="19"/>
  <c r="L46" i="19"/>
  <c r="X6" i="19"/>
  <c r="R36" i="19"/>
  <c r="X36" i="19"/>
  <c r="R6" i="19"/>
  <c r="AJ6" i="19"/>
  <c r="AD36" i="19"/>
  <c r="R46" i="19"/>
  <c r="AD26" i="19"/>
  <c r="L16" i="19"/>
  <c r="AD16" i="19"/>
  <c r="AC12" i="1"/>
  <c r="X46" i="19"/>
  <c r="X26" i="19"/>
  <c r="AJ36" i="19"/>
  <c r="R26" i="19"/>
  <c r="AD6" i="19"/>
  <c r="L6" i="19"/>
  <c r="L26" i="19"/>
  <c r="R16" i="19"/>
  <c r="AJ16" i="19"/>
  <c r="AA37" i="1"/>
  <c r="AB38" i="1"/>
  <c r="AE11" i="19"/>
  <c r="Y41" i="19"/>
  <c r="M41" i="19"/>
  <c r="Y21" i="19"/>
  <c r="AK41" i="19"/>
  <c r="S31" i="19"/>
  <c r="M31" i="19"/>
  <c r="M51" i="19"/>
  <c r="Y51" i="19"/>
  <c r="AK21" i="19"/>
  <c r="AK31" i="19"/>
  <c r="Y11" i="19"/>
  <c r="AE41" i="19"/>
  <c r="AE21" i="19"/>
  <c r="S51" i="19"/>
  <c r="AE51" i="19"/>
  <c r="AK51" i="19"/>
  <c r="M21" i="19"/>
  <c r="AE31" i="19"/>
  <c r="AC43" i="1"/>
  <c r="S41" i="19"/>
  <c r="AK11" i="19"/>
  <c r="S11" i="19"/>
  <c r="Y31" i="19"/>
  <c r="S21" i="19"/>
  <c r="M11" i="19"/>
  <c r="L54" i="19"/>
  <c r="AJ14" i="19"/>
  <c r="AD44" i="19"/>
  <c r="X54" i="19"/>
  <c r="R14" i="19"/>
  <c r="AD24" i="19"/>
  <c r="AD34" i="19"/>
  <c r="R54" i="19"/>
  <c r="L34" i="19"/>
  <c r="AJ34" i="19"/>
  <c r="X24" i="19"/>
  <c r="AJ24" i="19"/>
  <c r="X44" i="19"/>
  <c r="R24" i="19"/>
  <c r="AC60" i="1"/>
  <c r="X34" i="19"/>
  <c r="L14" i="19"/>
  <c r="AD14" i="19"/>
  <c r="L44" i="19"/>
  <c r="R44" i="19"/>
  <c r="AD54" i="19"/>
  <c r="X14" i="19"/>
  <c r="AJ44" i="19"/>
  <c r="R34" i="19"/>
  <c r="AJ54" i="19"/>
  <c r="L24" i="19"/>
  <c r="AD29" i="19"/>
  <c r="AD19" i="19"/>
  <c r="R39" i="19"/>
  <c r="R9" i="19"/>
  <c r="X49" i="19"/>
  <c r="X9" i="19"/>
  <c r="AD39" i="19"/>
  <c r="R29" i="19"/>
  <c r="L49" i="19"/>
  <c r="X19" i="19"/>
  <c r="X29" i="19"/>
  <c r="X39" i="19"/>
  <c r="L9" i="19"/>
  <c r="AC30" i="1"/>
  <c r="AD9" i="19"/>
  <c r="AJ49" i="19"/>
  <c r="L39" i="19"/>
  <c r="R19" i="19"/>
  <c r="AJ39" i="19"/>
  <c r="AJ29" i="19"/>
  <c r="AJ19" i="19"/>
  <c r="AJ9" i="19"/>
  <c r="AD49" i="19"/>
  <c r="L19" i="19"/>
  <c r="L29" i="19"/>
  <c r="R49" i="19"/>
  <c r="AA38" i="1"/>
  <c r="AB39" i="1"/>
  <c r="AA39" i="1"/>
  <c r="AG39" i="19"/>
  <c r="AG29" i="19"/>
  <c r="AM19" i="19"/>
  <c r="O39" i="19"/>
  <c r="AC33" i="1"/>
  <c r="AG49" i="19"/>
  <c r="O29" i="19"/>
  <c r="U29" i="19"/>
  <c r="O49" i="19"/>
  <c r="U49" i="19"/>
  <c r="AA19" i="19"/>
  <c r="U39" i="19"/>
  <c r="AG9" i="19"/>
  <c r="AA39" i="19"/>
  <c r="AM49" i="19"/>
  <c r="O19" i="19"/>
  <c r="AM39" i="19"/>
  <c r="AM29" i="19"/>
  <c r="O9" i="19"/>
  <c r="AM9" i="19"/>
  <c r="AA49" i="19"/>
  <c r="AG19" i="19"/>
  <c r="U9" i="19"/>
  <c r="U19" i="19"/>
  <c r="AA9" i="19"/>
  <c r="AA29" i="19"/>
  <c r="AE54" i="19"/>
  <c r="S24" i="19"/>
  <c r="AE34" i="19"/>
  <c r="Y54" i="19"/>
  <c r="AE14" i="19"/>
  <c r="Y34" i="19"/>
  <c r="M44" i="19"/>
  <c r="AK54" i="19"/>
  <c r="M24" i="19"/>
  <c r="AK34" i="19"/>
  <c r="Y14" i="19"/>
  <c r="AK14" i="19"/>
  <c r="Y24" i="19"/>
  <c r="S44" i="19"/>
  <c r="M34" i="19"/>
  <c r="AK44" i="19"/>
  <c r="M54" i="19"/>
  <c r="Y44" i="19"/>
  <c r="S54" i="19"/>
  <c r="AK24" i="19"/>
  <c r="M14" i="19"/>
  <c r="AE44" i="19"/>
  <c r="S34" i="19"/>
  <c r="AC61" i="1"/>
  <c r="AE24" i="19"/>
  <c r="S14" i="19"/>
  <c r="AK17" i="19"/>
  <c r="S27" i="19"/>
  <c r="S37" i="19"/>
  <c r="AE27" i="19"/>
  <c r="Y47" i="19"/>
  <c r="S7" i="19"/>
  <c r="M17" i="19"/>
  <c r="AE17" i="19"/>
  <c r="AK27" i="19"/>
  <c r="Y7" i="19"/>
  <c r="Y37" i="19"/>
  <c r="AE37" i="19"/>
  <c r="Y27" i="19"/>
  <c r="M47" i="19"/>
  <c r="AC19" i="1"/>
  <c r="AE47" i="19"/>
  <c r="Y17" i="19"/>
  <c r="AE7" i="19"/>
  <c r="M27" i="19"/>
  <c r="S47" i="19"/>
  <c r="M7" i="19"/>
  <c r="M37" i="19"/>
  <c r="S17" i="19"/>
  <c r="AK7" i="19"/>
  <c r="AK47" i="19"/>
  <c r="AK37" i="19"/>
  <c r="M48" i="19"/>
  <c r="S48" i="19"/>
  <c r="AE8" i="19"/>
  <c r="AE38" i="19"/>
  <c r="M38" i="19"/>
  <c r="AE18" i="19"/>
  <c r="AK48" i="19"/>
  <c r="AK18" i="19"/>
  <c r="AK28" i="19"/>
  <c r="S28" i="19"/>
  <c r="Y48" i="19"/>
  <c r="M8" i="19"/>
  <c r="Y8" i="19"/>
  <c r="M28" i="19"/>
  <c r="AK38" i="19"/>
  <c r="M18" i="19"/>
  <c r="Y28" i="19"/>
  <c r="S38" i="19"/>
  <c r="AE48" i="19"/>
  <c r="Y18" i="19"/>
  <c r="AK8" i="19"/>
  <c r="Y38" i="19"/>
  <c r="S8" i="19"/>
  <c r="S18" i="19"/>
  <c r="AC25" i="1"/>
  <c r="AE28" i="19"/>
  <c r="AA55" i="19"/>
  <c r="O45" i="19"/>
  <c r="AA15" i="19"/>
  <c r="AM55" i="19"/>
  <c r="O55" i="19"/>
  <c r="AG35" i="19"/>
  <c r="AM25" i="19"/>
  <c r="AM35" i="19"/>
  <c r="AA25" i="19"/>
  <c r="AM45" i="19"/>
  <c r="AG25" i="19"/>
  <c r="AA35" i="19"/>
  <c r="O25" i="19"/>
  <c r="U25" i="19"/>
  <c r="AG45" i="19"/>
  <c r="U35" i="19"/>
  <c r="AA45" i="19"/>
  <c r="AM15" i="19"/>
  <c r="U45" i="19"/>
  <c r="O35" i="19"/>
  <c r="O15" i="19"/>
  <c r="AC69" i="1"/>
  <c r="AG15" i="19"/>
  <c r="U15" i="19"/>
  <c r="AG55" i="19"/>
  <c r="U55" i="19"/>
  <c r="AE40" i="19"/>
  <c r="Y30" i="19"/>
  <c r="M20" i="19"/>
  <c r="AC37" i="1"/>
  <c r="Y20" i="19"/>
  <c r="M40" i="19"/>
  <c r="M10" i="19"/>
  <c r="AK20" i="19"/>
  <c r="AK10" i="19"/>
  <c r="AK30" i="19"/>
  <c r="Y40" i="19"/>
  <c r="S40" i="19"/>
  <c r="AE30" i="19"/>
  <c r="Y10" i="19"/>
  <c r="M30" i="19"/>
  <c r="AE50" i="19"/>
  <c r="AE20" i="19"/>
  <c r="S50" i="19"/>
  <c r="S10" i="19"/>
  <c r="Y50" i="19"/>
  <c r="S30" i="19"/>
  <c r="AK50" i="19"/>
  <c r="AE10" i="19"/>
  <c r="S20" i="19"/>
  <c r="M50" i="19"/>
  <c r="AK40" i="19"/>
  <c r="AF39" i="19"/>
  <c r="AL19" i="19"/>
  <c r="N39" i="19"/>
  <c r="Z19" i="19"/>
  <c r="AF19" i="19"/>
  <c r="N29" i="19"/>
  <c r="AL29" i="19"/>
  <c r="AL39" i="19"/>
  <c r="AF49" i="19"/>
  <c r="AF9" i="19"/>
  <c r="AL9" i="19"/>
  <c r="N49" i="19"/>
  <c r="Z9" i="19"/>
  <c r="Z49" i="19"/>
  <c r="N19" i="19"/>
  <c r="Z39" i="19"/>
  <c r="T9" i="19"/>
  <c r="T39" i="19"/>
  <c r="Z29" i="19"/>
  <c r="N9" i="19"/>
  <c r="T49" i="19"/>
  <c r="AC32" i="1"/>
  <c r="T19" i="19"/>
  <c r="AL49" i="19"/>
  <c r="T29" i="19"/>
  <c r="AF29" i="19"/>
  <c r="T18" i="19"/>
  <c r="N48" i="19"/>
  <c r="N8" i="19"/>
  <c r="T28" i="19"/>
  <c r="AF38" i="19"/>
  <c r="Z28" i="19"/>
  <c r="Z18" i="19"/>
  <c r="AF8" i="19"/>
  <c r="AC26" i="1"/>
  <c r="AL8" i="19"/>
  <c r="Z48" i="19"/>
  <c r="AL48" i="19"/>
  <c r="AL28" i="19"/>
  <c r="N38" i="19"/>
  <c r="AL38" i="19"/>
  <c r="AF28" i="19"/>
  <c r="AF18" i="19"/>
  <c r="AL18" i="19"/>
  <c r="Z8" i="19"/>
  <c r="T48" i="19"/>
  <c r="T8" i="19"/>
  <c r="T38" i="19"/>
  <c r="Z38" i="19"/>
  <c r="AF48" i="19"/>
  <c r="N28" i="19"/>
  <c r="N18" i="19"/>
  <c r="AL55" i="19"/>
  <c r="Z45" i="19"/>
  <c r="Z35" i="19"/>
  <c r="N25" i="19"/>
  <c r="Z55" i="19"/>
  <c r="N45" i="19"/>
  <c r="T35" i="19"/>
  <c r="T45" i="19"/>
  <c r="AL25" i="19"/>
  <c r="AL15" i="19"/>
  <c r="N35" i="19"/>
  <c r="AL35" i="19"/>
  <c r="Z25" i="19"/>
  <c r="AF25" i="19"/>
  <c r="T15" i="19"/>
  <c r="T55" i="19"/>
  <c r="AL45" i="19"/>
  <c r="T25" i="19"/>
  <c r="AF45" i="19"/>
  <c r="AF15" i="19"/>
  <c r="AC68" i="1"/>
  <c r="N15" i="19"/>
  <c r="AF55" i="19"/>
  <c r="N55" i="19"/>
  <c r="Z15" i="19"/>
  <c r="AF35" i="19"/>
  <c r="S39" i="19"/>
  <c r="M49" i="19"/>
  <c r="AE19" i="19"/>
  <c r="S49" i="19"/>
  <c r="AK19" i="19"/>
  <c r="Y9" i="19"/>
  <c r="M29" i="19"/>
  <c r="AE49" i="19"/>
  <c r="Y39" i="19"/>
  <c r="AK49" i="19"/>
  <c r="AK29" i="19"/>
  <c r="AK39" i="19"/>
  <c r="S19" i="19"/>
  <c r="M19" i="19"/>
  <c r="AE9" i="19"/>
  <c r="AE39" i="19"/>
  <c r="M39" i="19"/>
  <c r="AK9" i="19"/>
  <c r="Y19" i="19"/>
  <c r="S29" i="19"/>
  <c r="S9" i="19"/>
  <c r="AE29" i="19"/>
  <c r="Y49" i="19"/>
  <c r="AC31" i="1"/>
  <c r="M9" i="19"/>
  <c r="Y29" i="19"/>
  <c r="AA56" i="1"/>
  <c r="AB57" i="1"/>
  <c r="AA57" i="1"/>
  <c r="AM46" i="19"/>
  <c r="U36" i="19"/>
  <c r="AG16" i="19"/>
  <c r="O6" i="19"/>
  <c r="AA36" i="19"/>
  <c r="AM16" i="19"/>
  <c r="U6" i="19"/>
  <c r="AG46" i="19"/>
  <c r="AA16" i="19"/>
  <c r="AC15" i="1"/>
  <c r="AA6" i="19"/>
  <c r="AG6" i="19"/>
  <c r="AA46" i="19"/>
  <c r="AM26" i="19"/>
  <c r="U16" i="19"/>
  <c r="O36" i="19"/>
  <c r="U26" i="19"/>
  <c r="O46" i="19"/>
  <c r="AA26" i="19"/>
  <c r="AM6" i="19"/>
  <c r="U46" i="19"/>
  <c r="AG26" i="19"/>
  <c r="O16" i="19"/>
  <c r="AG36" i="19"/>
  <c r="O26" i="19"/>
  <c r="AM36" i="19"/>
  <c r="AA62" i="1"/>
  <c r="AB63" i="1"/>
  <c r="AA63" i="1"/>
  <c r="AB21" i="1"/>
  <c r="AA21" i="1"/>
  <c r="AA20" i="1"/>
  <c r="O8" i="19"/>
  <c r="AA48" i="19"/>
  <c r="AM38" i="19"/>
  <c r="U48" i="19"/>
  <c r="AA18" i="19"/>
  <c r="AG18" i="19"/>
  <c r="AG48" i="19"/>
  <c r="AM18" i="19"/>
  <c r="AA28" i="19"/>
  <c r="AG28" i="19"/>
  <c r="AA8" i="19"/>
  <c r="U18" i="19"/>
  <c r="AG38" i="19"/>
  <c r="U38" i="19"/>
  <c r="AM8" i="19"/>
  <c r="AA38" i="19"/>
  <c r="AM48" i="19"/>
  <c r="U28" i="19"/>
  <c r="O38" i="19"/>
  <c r="U8" i="19"/>
  <c r="AG8" i="19"/>
  <c r="AC27" i="1"/>
  <c r="O18" i="19"/>
  <c r="O28" i="19"/>
  <c r="O48" i="19"/>
  <c r="AM28" i="19"/>
  <c r="Y33" i="19"/>
  <c r="AE13" i="19"/>
  <c r="S23" i="19"/>
  <c r="Y13" i="19"/>
  <c r="AE23" i="19"/>
  <c r="AK33" i="19"/>
  <c r="AK13" i="19"/>
  <c r="S43" i="19"/>
  <c r="M23" i="19"/>
  <c r="Y43" i="19"/>
  <c r="M43" i="19"/>
  <c r="AE43" i="19"/>
  <c r="AE53" i="19"/>
  <c r="M13" i="19"/>
  <c r="AK43" i="19"/>
  <c r="AK23" i="19"/>
  <c r="Y23" i="19"/>
  <c r="AE33" i="19"/>
  <c r="M53" i="19"/>
  <c r="S13" i="19"/>
  <c r="S33" i="19"/>
  <c r="AK53" i="19"/>
  <c r="Y53" i="19"/>
  <c r="S53" i="19"/>
  <c r="AC55" i="1"/>
  <c r="M33" i="19"/>
  <c r="AF6" i="19"/>
  <c r="N46" i="19"/>
  <c r="Z26" i="19"/>
  <c r="AL6" i="19"/>
  <c r="AL36" i="19"/>
  <c r="AF26" i="19"/>
  <c r="Z6" i="19"/>
  <c r="T26" i="19"/>
  <c r="Z46" i="19"/>
  <c r="AF46" i="19"/>
  <c r="T46" i="19"/>
  <c r="T6" i="19"/>
  <c r="AF36" i="19"/>
  <c r="N26" i="19"/>
  <c r="Z16" i="19"/>
  <c r="AL26" i="19"/>
  <c r="Z36" i="19"/>
  <c r="N36" i="19"/>
  <c r="AL46" i="19"/>
  <c r="T36" i="19"/>
  <c r="AF16" i="19"/>
  <c r="N6" i="19"/>
  <c r="N16" i="19"/>
  <c r="AC14" i="1"/>
  <c r="AL16" i="19"/>
  <c r="T16" i="19"/>
  <c r="AG24" i="19"/>
  <c r="O44" i="19"/>
  <c r="O24" i="19"/>
  <c r="AM14" i="19"/>
  <c r="AG34" i="19"/>
  <c r="O34" i="19"/>
  <c r="AA44" i="19"/>
  <c r="O14" i="19"/>
  <c r="AA54" i="19"/>
  <c r="U14" i="19"/>
  <c r="AM44" i="19"/>
  <c r="AA34" i="19"/>
  <c r="AM24" i="19"/>
  <c r="AM54" i="19"/>
  <c r="AG14" i="19"/>
  <c r="AM34" i="19"/>
  <c r="U54" i="19"/>
  <c r="AG44" i="19"/>
  <c r="AA24" i="19"/>
  <c r="AG54" i="19"/>
  <c r="U34" i="19"/>
  <c r="U24" i="19"/>
  <c r="AC63" i="1"/>
  <c r="AA14" i="19"/>
  <c r="O54" i="19"/>
  <c r="U44" i="19"/>
  <c r="U43" i="19"/>
  <c r="U13" i="19"/>
  <c r="AM53" i="19"/>
  <c r="AA53" i="19"/>
  <c r="AA43" i="19"/>
  <c r="O53" i="19"/>
  <c r="O23" i="19"/>
  <c r="O13" i="19"/>
  <c r="AG43" i="19"/>
  <c r="U33" i="19"/>
  <c r="U23" i="19"/>
  <c r="AM13" i="19"/>
  <c r="AM23" i="19"/>
  <c r="AG13" i="19"/>
  <c r="AA23" i="19"/>
  <c r="AG33" i="19"/>
  <c r="AA33" i="19"/>
  <c r="AM33" i="19"/>
  <c r="AA13" i="19"/>
  <c r="AC57" i="1"/>
  <c r="AG23" i="19"/>
  <c r="U53" i="19"/>
  <c r="AG53" i="19"/>
  <c r="O43" i="19"/>
  <c r="AM43" i="19"/>
  <c r="O33" i="19"/>
  <c r="AF54" i="19"/>
  <c r="AL34" i="19"/>
  <c r="AF34" i="19"/>
  <c r="AL14" i="19"/>
  <c r="AF44" i="19"/>
  <c r="T44" i="19"/>
  <c r="N14" i="19"/>
  <c r="N44" i="19"/>
  <c r="T24" i="19"/>
  <c r="N24" i="19"/>
  <c r="AL44" i="19"/>
  <c r="N34" i="19"/>
  <c r="Z44" i="19"/>
  <c r="Z24" i="19"/>
  <c r="T14" i="19"/>
  <c r="N54" i="19"/>
  <c r="T34" i="19"/>
  <c r="Z14" i="19"/>
  <c r="AF24" i="19"/>
  <c r="AF14" i="19"/>
  <c r="Z54" i="19"/>
  <c r="AL54" i="19"/>
  <c r="T54" i="19"/>
  <c r="AL24" i="19"/>
  <c r="Z34" i="19"/>
  <c r="AC62" i="1"/>
  <c r="AF53" i="19"/>
  <c r="T43" i="19"/>
  <c r="Z53" i="19"/>
  <c r="N43" i="19"/>
  <c r="T23" i="19"/>
  <c r="AF43" i="19"/>
  <c r="Z13" i="19"/>
  <c r="Z43" i="19"/>
  <c r="AF23" i="19"/>
  <c r="AL13" i="19"/>
  <c r="Z23" i="19"/>
  <c r="AL43" i="19"/>
  <c r="AF13" i="19"/>
  <c r="AL23" i="19"/>
  <c r="N13" i="19"/>
  <c r="T33" i="19"/>
  <c r="AL53" i="19"/>
  <c r="N23" i="19"/>
  <c r="N53" i="19"/>
  <c r="AF33" i="19"/>
  <c r="N33" i="19"/>
  <c r="AC56" i="1"/>
  <c r="T53" i="19"/>
  <c r="AL33" i="19"/>
  <c r="T13" i="19"/>
  <c r="Z33" i="19"/>
  <c r="Z47" i="19"/>
  <c r="T7" i="19"/>
  <c r="AL37" i="19"/>
  <c r="T17" i="19"/>
  <c r="Z17" i="19"/>
  <c r="AF7" i="19"/>
  <c r="AF37" i="19"/>
  <c r="N17" i="19"/>
  <c r="AF27" i="19"/>
  <c r="AC20" i="1"/>
  <c r="AF47" i="19"/>
  <c r="AL47" i="19"/>
  <c r="T27" i="19"/>
  <c r="Z37" i="19"/>
  <c r="T37" i="19"/>
  <c r="N37" i="19"/>
  <c r="N47" i="19"/>
  <c r="Z27" i="19"/>
  <c r="AL7" i="19"/>
  <c r="AL17" i="19"/>
  <c r="AF17" i="19"/>
  <c r="AL27" i="19"/>
  <c r="N27" i="19"/>
  <c r="N7" i="19"/>
  <c r="Z7" i="19"/>
  <c r="T47" i="19"/>
  <c r="O20" i="19"/>
  <c r="AM40" i="19"/>
  <c r="O30" i="19"/>
  <c r="AM50" i="19"/>
  <c r="AA50" i="19"/>
  <c r="AM30" i="19"/>
  <c r="AM10" i="19"/>
  <c r="AM20" i="19"/>
  <c r="O50" i="19"/>
  <c r="U30" i="19"/>
  <c r="AA10" i="19"/>
  <c r="U40" i="19"/>
  <c r="O40" i="19"/>
  <c r="U20" i="19"/>
  <c r="AC39" i="1"/>
  <c r="AG40" i="19"/>
  <c r="AG50" i="19"/>
  <c r="U50" i="19"/>
  <c r="AA30" i="19"/>
  <c r="AG10" i="19"/>
  <c r="AA40" i="19"/>
  <c r="AG20" i="19"/>
  <c r="AA20" i="19"/>
  <c r="U10" i="19"/>
  <c r="AG30" i="19"/>
  <c r="O10" i="19"/>
  <c r="AG37" i="19"/>
  <c r="AG47" i="19"/>
  <c r="U7" i="19"/>
  <c r="AM47" i="19"/>
  <c r="U27" i="19"/>
  <c r="O37" i="19"/>
  <c r="O17" i="19"/>
  <c r="AA7" i="19"/>
  <c r="AA47" i="19"/>
  <c r="O27" i="19"/>
  <c r="U37" i="19"/>
  <c r="AM17" i="19"/>
  <c r="AM37" i="19"/>
  <c r="AG27" i="19"/>
  <c r="AM7" i="19"/>
  <c r="AG7" i="19"/>
  <c r="AC21" i="1"/>
  <c r="AA17" i="19"/>
  <c r="O7" i="19"/>
  <c r="AA37" i="19"/>
  <c r="AA27" i="19"/>
  <c r="AM27" i="19"/>
  <c r="U17" i="19"/>
  <c r="U47" i="19"/>
  <c r="AG17" i="19"/>
  <c r="O47" i="19"/>
  <c r="Z40" i="19"/>
  <c r="AC38" i="1"/>
  <c r="T10" i="19"/>
  <c r="AF10" i="19"/>
  <c r="T20" i="19"/>
  <c r="N30" i="19"/>
  <c r="Z20" i="19"/>
  <c r="AF50" i="19"/>
  <c r="T50" i="19"/>
  <c r="AL30" i="19"/>
  <c r="T40" i="19"/>
  <c r="AF40" i="19"/>
  <c r="AF30" i="19"/>
  <c r="N50" i="19"/>
  <c r="AL40" i="19"/>
  <c r="AL20" i="19"/>
  <c r="Z10" i="19"/>
  <c r="AF20" i="19"/>
  <c r="N10" i="19"/>
  <c r="Z50" i="19"/>
  <c r="AL50" i="19"/>
  <c r="N40" i="19"/>
  <c r="T30" i="19"/>
  <c r="Z30" i="19"/>
  <c r="AL10" i="19"/>
  <c r="N20" i="19"/>
  <c r="AB64" i="1"/>
  <c r="AA64" i="1"/>
  <c r="V25" i="19"/>
  <c r="V45" i="19"/>
  <c r="J15" i="19"/>
  <c r="AB45" i="19"/>
  <c r="AH25" i="19"/>
  <c r="AH55" i="19"/>
  <c r="AB15" i="19"/>
  <c r="P15" i="19"/>
  <c r="P45" i="19"/>
  <c r="V15" i="19"/>
  <c r="J35" i="19"/>
  <c r="AH45" i="19"/>
  <c r="J25" i="19"/>
  <c r="AB35" i="19"/>
  <c r="AH15" i="19"/>
  <c r="V35" i="19"/>
  <c r="J55" i="19"/>
  <c r="AB55" i="19"/>
  <c r="AC64" i="1"/>
  <c r="AB25" i="19"/>
  <c r="J45" i="19"/>
  <c r="P25" i="19"/>
  <c r="P35" i="19"/>
  <c r="AH35" i="19"/>
  <c r="V55" i="19"/>
  <c r="P55" i="19"/>
  <c r="B222" i="13" l="1"/>
  <c r="B223" i="13"/>
  <c r="K28" i="1" l="1"/>
  <c r="L28" i="1" s="1"/>
  <c r="V8" i="18" s="1"/>
  <c r="K46" i="1"/>
  <c r="L46" i="1" s="1"/>
  <c r="V18" i="18" s="1"/>
  <c r="K10" i="1"/>
  <c r="L10" i="1" s="1"/>
  <c r="P30" i="18" s="1"/>
  <c r="K52" i="1"/>
  <c r="L52" i="1" s="1"/>
  <c r="X42" i="18" s="1"/>
  <c r="K34" i="1"/>
  <c r="L34" i="1" s="1"/>
  <c r="AJ8" i="18" s="1"/>
  <c r="K40" i="1"/>
  <c r="L40" i="1" s="1"/>
  <c r="Z40" i="18" s="1"/>
  <c r="K58" i="1"/>
  <c r="L58" i="1" s="1"/>
  <c r="AL26" i="18" s="1"/>
  <c r="K16" i="1"/>
  <c r="L16" i="1" s="1"/>
  <c r="AD38" i="18" s="1"/>
  <c r="K22" i="1"/>
  <c r="L22" i="1" s="1"/>
  <c r="M22" i="1" s="1"/>
  <c r="K64" i="1"/>
  <c r="L64" i="1" s="1"/>
  <c r="V12" i="18" s="1"/>
  <c r="AB8" i="18" l="1"/>
  <c r="V24" i="18"/>
  <c r="AH40" i="18"/>
  <c r="J40" i="18"/>
  <c r="AH16" i="18"/>
  <c r="V16" i="18"/>
  <c r="AB40" i="18"/>
  <c r="P24" i="18"/>
  <c r="J32" i="18"/>
  <c r="AB32" i="18"/>
  <c r="AB24" i="18"/>
  <c r="V32" i="18"/>
  <c r="J24" i="18"/>
  <c r="P8" i="18"/>
  <c r="J8" i="18"/>
  <c r="AB16" i="18"/>
  <c r="N28" i="1"/>
  <c r="P16" i="18"/>
  <c r="AH24" i="18"/>
  <c r="P32" i="18"/>
  <c r="P40" i="18"/>
  <c r="V40" i="18"/>
  <c r="M28" i="1"/>
  <c r="J16" i="18"/>
  <c r="AH32" i="18"/>
  <c r="AH8" i="18"/>
  <c r="AD16" i="18"/>
  <c r="J10" i="18"/>
  <c r="AH26" i="18"/>
  <c r="AB34" i="18"/>
  <c r="AB10" i="18"/>
  <c r="P18" i="18"/>
  <c r="AH42" i="18"/>
  <c r="AH34" i="18"/>
  <c r="J34" i="18"/>
  <c r="M46" i="1"/>
  <c r="J26" i="18"/>
  <c r="J14" i="18"/>
  <c r="AH38" i="18"/>
  <c r="P38" i="18"/>
  <c r="V22" i="18"/>
  <c r="J30" i="18"/>
  <c r="V6" i="18"/>
  <c r="J22" i="18"/>
  <c r="J6" i="18"/>
  <c r="AH14" i="18"/>
  <c r="V30" i="18"/>
  <c r="AJ38" i="18"/>
  <c r="Z18" i="18"/>
  <c r="AF18" i="18"/>
  <c r="T34" i="18"/>
  <c r="P6" i="18"/>
  <c r="R42" i="18"/>
  <c r="AJ26" i="18"/>
  <c r="P10" i="18"/>
  <c r="V42" i="18"/>
  <c r="AB14" i="18"/>
  <c r="AH30" i="18"/>
  <c r="J42" i="18"/>
  <c r="AB6" i="18"/>
  <c r="X26" i="18"/>
  <c r="J18" i="18"/>
  <c r="V34" i="18"/>
  <c r="P34" i="18"/>
  <c r="P42" i="18"/>
  <c r="P22" i="18"/>
  <c r="V38" i="18"/>
  <c r="V10" i="18"/>
  <c r="AB18" i="18"/>
  <c r="AD10" i="18"/>
  <c r="AH6" i="18"/>
  <c r="X22" i="18"/>
  <c r="AB22" i="18"/>
  <c r="R6" i="18"/>
  <c r="N46" i="1"/>
  <c r="AH10" i="18"/>
  <c r="V26" i="18"/>
  <c r="X10" i="18"/>
  <c r="N10" i="1"/>
  <c r="AB30" i="18"/>
  <c r="V14" i="18"/>
  <c r="M10" i="1"/>
  <c r="AB10" i="1" s="1"/>
  <c r="AA10" i="1" s="1"/>
  <c r="AH6" i="19" s="1"/>
  <c r="AB42" i="18"/>
  <c r="AH18" i="18"/>
  <c r="AD18" i="18"/>
  <c r="AB38" i="18"/>
  <c r="AB26" i="18"/>
  <c r="P26" i="18"/>
  <c r="AJ10" i="18"/>
  <c r="AH22" i="18"/>
  <c r="J38" i="18"/>
  <c r="P14" i="18"/>
  <c r="R34" i="18"/>
  <c r="AJ14" i="18"/>
  <c r="AL10" i="18"/>
  <c r="L38" i="18"/>
  <c r="N34" i="1"/>
  <c r="X38" i="18"/>
  <c r="L26" i="18"/>
  <c r="T10" i="18"/>
  <c r="L16" i="18"/>
  <c r="AL34" i="18"/>
  <c r="X34" i="18"/>
  <c r="X8" i="18"/>
  <c r="T18" i="18"/>
  <c r="AJ18" i="18"/>
  <c r="R26" i="18"/>
  <c r="R10" i="18"/>
  <c r="AD32" i="18"/>
  <c r="AJ40" i="18"/>
  <c r="AJ24" i="18"/>
  <c r="AD40" i="18"/>
  <c r="AL18" i="18"/>
  <c r="T42" i="18"/>
  <c r="L18" i="18"/>
  <c r="L42" i="18"/>
  <c r="AD42" i="18"/>
  <c r="AD8" i="18"/>
  <c r="L24" i="18"/>
  <c r="X24" i="18"/>
  <c r="L32" i="18"/>
  <c r="X40" i="18"/>
  <c r="L40" i="18"/>
  <c r="M34" i="1"/>
  <c r="N58" i="1"/>
  <c r="N34" i="18"/>
  <c r="Z42" i="18"/>
  <c r="X18" i="18"/>
  <c r="AD26" i="18"/>
  <c r="AD34" i="18"/>
  <c r="R40" i="18"/>
  <c r="R24" i="18"/>
  <c r="N18" i="18"/>
  <c r="AD24" i="18"/>
  <c r="AJ16" i="18"/>
  <c r="X32" i="18"/>
  <c r="AF42" i="18"/>
  <c r="R32" i="18"/>
  <c r="L8" i="18"/>
  <c r="AJ32" i="18"/>
  <c r="R8" i="18"/>
  <c r="N26" i="18"/>
  <c r="Z10" i="18"/>
  <c r="AL42" i="18"/>
  <c r="L34" i="18"/>
  <c r="L10" i="18"/>
  <c r="R18" i="18"/>
  <c r="R16" i="18"/>
  <c r="X16" i="18"/>
  <c r="T26" i="18"/>
  <c r="Z34" i="18"/>
  <c r="N10" i="18"/>
  <c r="N52" i="1"/>
  <c r="M52" i="1"/>
  <c r="AJ34" i="18"/>
  <c r="AJ42" i="18"/>
  <c r="AF26" i="18"/>
  <c r="Z24" i="18"/>
  <c r="T40" i="18"/>
  <c r="N42" i="18"/>
  <c r="Z26" i="18"/>
  <c r="AF10" i="18"/>
  <c r="M58" i="1"/>
  <c r="AF34" i="18"/>
  <c r="P12" i="18"/>
  <c r="AH20" i="18"/>
  <c r="L6" i="18"/>
  <c r="AJ6" i="18"/>
  <c r="R30" i="18"/>
  <c r="L14" i="18"/>
  <c r="M16" i="1"/>
  <c r="AJ30" i="18"/>
  <c r="L30" i="18"/>
  <c r="X6" i="18"/>
  <c r="N16" i="1"/>
  <c r="R14" i="18"/>
  <c r="X14" i="18"/>
  <c r="R38" i="18"/>
  <c r="X30" i="18"/>
  <c r="L22" i="18"/>
  <c r="AD30" i="18"/>
  <c r="AD6" i="18"/>
  <c r="R22" i="18"/>
  <c r="Z8" i="18"/>
  <c r="N22" i="1"/>
  <c r="P36" i="18"/>
  <c r="Z30" i="18"/>
  <c r="Z22" i="18"/>
  <c r="AF38" i="18"/>
  <c r="J36" i="18"/>
  <c r="P44" i="18"/>
  <c r="J20" i="18"/>
  <c r="T14" i="18"/>
  <c r="N6" i="18"/>
  <c r="N14" i="18"/>
  <c r="Z16" i="18"/>
  <c r="AF8" i="18"/>
  <c r="AL16" i="18"/>
  <c r="AL8" i="18"/>
  <c r="T32" i="18"/>
  <c r="N40" i="18"/>
  <c r="N8" i="18"/>
  <c r="N16" i="18"/>
  <c r="T24" i="18"/>
  <c r="V44" i="18"/>
  <c r="N64" i="1"/>
  <c r="AB28" i="18"/>
  <c r="M64" i="1"/>
  <c r="V20" i="18"/>
  <c r="P20" i="18"/>
  <c r="AH36" i="18"/>
  <c r="AB44" i="18"/>
  <c r="AH28" i="18"/>
  <c r="V28" i="18"/>
  <c r="J28" i="18"/>
  <c r="P28" i="18"/>
  <c r="J44" i="18"/>
  <c r="V36" i="18"/>
  <c r="AB36" i="18"/>
  <c r="AH12" i="18"/>
  <c r="AF32" i="18"/>
  <c r="Z38" i="18"/>
  <c r="T30" i="18"/>
  <c r="AL24" i="18"/>
  <c r="N32" i="18"/>
  <c r="T22" i="18"/>
  <c r="AL14" i="18"/>
  <c r="T6" i="18"/>
  <c r="AF14" i="18"/>
  <c r="AL30" i="18"/>
  <c r="AF22" i="18"/>
  <c r="AD14" i="18"/>
  <c r="AD22" i="18"/>
  <c r="AJ22" i="18"/>
  <c r="AB12" i="18"/>
  <c r="AB20" i="18"/>
  <c r="AH44" i="18"/>
  <c r="J12" i="18"/>
  <c r="AF40" i="18"/>
  <c r="AF16" i="18"/>
  <c r="T16" i="18"/>
  <c r="N24" i="18"/>
  <c r="AF24" i="18"/>
  <c r="AL32" i="18"/>
  <c r="N40" i="1"/>
  <c r="Z32" i="18"/>
  <c r="T8" i="18"/>
  <c r="M40" i="1"/>
  <c r="AL40" i="18"/>
  <c r="T38" i="18"/>
  <c r="N22" i="18"/>
  <c r="Z14" i="18"/>
  <c r="AF6" i="18"/>
  <c r="AL38" i="18"/>
  <c r="N30" i="18"/>
  <c r="AF30" i="18"/>
  <c r="Z6" i="18"/>
  <c r="N38" i="18"/>
  <c r="AL6" i="18"/>
  <c r="AL22" i="18"/>
  <c r="AH26" i="19" l="1"/>
  <c r="AB16" i="19"/>
  <c r="J16" i="19"/>
  <c r="AC10" i="1"/>
  <c r="P46" i="19"/>
  <c r="AH46" i="19"/>
  <c r="J6" i="19"/>
  <c r="V46" i="19"/>
  <c r="V36" i="19"/>
  <c r="V6" i="19"/>
  <c r="AB26" i="19"/>
  <c r="J46" i="19"/>
  <c r="P16" i="19"/>
  <c r="P6" i="19"/>
  <c r="V16" i="19"/>
  <c r="AB6" i="19"/>
  <c r="V26" i="19"/>
  <c r="J36" i="19"/>
  <c r="P26" i="19"/>
  <c r="P36" i="19"/>
  <c r="J26" i="19"/>
  <c r="AH16" i="19"/>
  <c r="AB46" i="19"/>
  <c r="AH36" i="19"/>
  <c r="AB36"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Anggie Lorena</author>
    <author>Deisy Estupiñan</author>
    <author>tc={5E6AEB13-9E9A-4255-8DD5-B3BA25586B35}</author>
  </authors>
  <commentList>
    <comment ref="L10" authorId="0" shapeId="0" xr:uid="{3BCFDA5A-13F5-46DB-B46C-E85B2B0E943A}">
      <text>
        <r>
          <rPr>
            <b/>
            <sz val="9"/>
            <color indexed="81"/>
            <rFont val="Tahoma"/>
            <family val="2"/>
          </rPr>
          <t xml:space="preserve">Deisy Estupiñan: </t>
        </r>
        <r>
          <rPr>
            <sz val="9"/>
            <color indexed="81"/>
            <rFont val="Tahoma"/>
            <family val="2"/>
          </rPr>
          <t xml:space="preserve">Definición del riesgo de corrupción: 
Acción u omisión + uso del poder + desviación de la gestión de lo público + el beneficio privado.
</t>
        </r>
      </text>
    </comment>
    <comment ref="E15" authorId="1" shapeId="0" xr:uid="{2AB6702A-E29E-40D8-B211-26F1695B93DF}">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F15" authorId="2" shapeId="0" xr:uid="{76997C76-55AE-4537-859B-5A89AE69CD10}">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I15" authorId="1" shapeId="0" xr:uid="{6604BB23-9735-4CD1-BA73-ED47AC370AED}">
      <text>
        <r>
          <rPr>
            <b/>
            <sz val="9"/>
            <color indexed="81"/>
            <rFont val="Tahoma"/>
            <family val="2"/>
          </rPr>
          <t>Deisy Estupiñan:</t>
        </r>
        <r>
          <rPr>
            <sz val="9"/>
            <color indexed="81"/>
            <rFont val="Tahoma"/>
            <family val="2"/>
          </rPr>
          <t xml:space="preserve">
AUTOMATICO</t>
        </r>
      </text>
    </comment>
    <comment ref="J15" authorId="1" shapeId="0" xr:uid="{7D436C65-8ED9-4426-AF6A-93B11BCCECAA}">
      <text>
        <r>
          <rPr>
            <b/>
            <sz val="9"/>
            <color indexed="81"/>
            <rFont val="Tahoma"/>
            <family val="2"/>
          </rPr>
          <t>Deisy Estupiñan:</t>
        </r>
        <r>
          <rPr>
            <sz val="9"/>
            <color indexed="81"/>
            <rFont val="Tahoma"/>
            <family val="2"/>
          </rPr>
          <t xml:space="preserve">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O15" authorId="1" shapeId="0" xr:uid="{28DE6CB9-6C05-4014-BC39-FDAC7EA6A2A2}">
      <text>
        <r>
          <rPr>
            <b/>
            <sz val="9"/>
            <color indexed="81"/>
            <rFont val="Tahoma"/>
            <family val="2"/>
          </rPr>
          <t>Deisy Estupiñan:</t>
        </r>
        <r>
          <rPr>
            <sz val="9"/>
            <color indexed="81"/>
            <rFont val="Tahoma"/>
            <family val="2"/>
          </rPr>
          <t xml:space="preserve">
Debe contener Responsable de ejecutar el control, acción y complemento</t>
        </r>
      </text>
    </comment>
    <comment ref="AI15" authorId="1" shapeId="0" xr:uid="{D0C09EB4-2CC8-4F87-9068-ACBA6E53A012}">
      <text>
        <r>
          <rPr>
            <b/>
            <sz val="9"/>
            <color indexed="81"/>
            <rFont val="Tahoma"/>
            <family val="2"/>
          </rPr>
          <t>Deisy Estupiñan:</t>
        </r>
        <r>
          <rPr>
            <sz val="9"/>
            <color indexed="81"/>
            <rFont val="Tahoma"/>
            <family val="2"/>
          </rPr>
          <t xml:space="preserve">
Pasar a a matriz grande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tc={B1C731C1-77D1-4866-AACF-6CA64E614985}</author>
  </authors>
  <commentList>
    <comment ref="H8" authorId="0" shapeId="0" xr:uid="{B1C731C1-77D1-4866-AACF-6CA64E614985}">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y lista desplegable. Ver la aprobación en politica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Deisy Estupiñan</author>
    <author>tc={5E6AEB13-9E9A-4255-8DD5-B3BA25586B35}</author>
    <author>usuario</author>
  </authors>
  <commentList>
    <comment ref="B9" authorId="0" shapeId="0" xr:uid="{EA8DC812-147E-4926-BB41-5E39BED77E8D}">
      <text>
        <r>
          <rPr>
            <b/>
            <sz val="9"/>
            <color indexed="81"/>
            <rFont val="Tahoma"/>
            <family val="2"/>
          </rPr>
          <t>Deisy Estupiñan:</t>
        </r>
        <r>
          <rPr>
            <sz val="9"/>
            <color indexed="81"/>
            <rFont val="Tahoma"/>
            <family val="2"/>
          </rPr>
          <t xml:space="preserve">
Es el ¿Qué?</t>
        </r>
      </text>
    </comment>
    <comment ref="C9" authorId="0" shapeId="0" xr:uid="{FC1295D0-C5AB-4AEF-BB30-54754DCAE8C5}">
      <text>
        <r>
          <rPr>
            <b/>
            <sz val="9"/>
            <color indexed="81"/>
            <rFont val="Tahoma"/>
            <family val="2"/>
          </rPr>
          <t>Deisy Estupiñan:</t>
        </r>
        <r>
          <rPr>
            <sz val="9"/>
            <color indexed="81"/>
            <rFont val="Tahoma"/>
            <family val="2"/>
          </rPr>
          <t xml:space="preserve">
Es el ¿Cómo?</t>
        </r>
      </text>
    </comment>
    <comment ref="D9" authorId="0" shapeId="0" xr:uid="{D3514842-5B1D-4BA6-A033-B102090A5C55}">
      <text>
        <r>
          <rPr>
            <b/>
            <sz val="9"/>
            <color indexed="81"/>
            <rFont val="Tahoma"/>
            <family val="2"/>
          </rPr>
          <t>Deisy Estupiñan:</t>
        </r>
        <r>
          <rPr>
            <sz val="9"/>
            <color indexed="81"/>
            <rFont val="Tahoma"/>
            <family val="2"/>
          </rPr>
          <t xml:space="preserve">
Es el ¿Por qué?</t>
        </r>
      </text>
    </comment>
    <comment ref="E9" authorId="0" shapeId="0" xr:uid="{8B510272-673C-41B6-AB4E-843340083A99}">
      <text>
        <r>
          <rPr>
            <b/>
            <sz val="9"/>
            <color indexed="81"/>
            <rFont val="Tahoma"/>
            <family val="2"/>
          </rPr>
          <t>Deisy Estupiñan:</t>
        </r>
        <r>
          <rPr>
            <sz val="9"/>
            <color indexed="81"/>
            <rFont val="Tahoma"/>
            <family val="2"/>
          </rPr>
          <t xml:space="preserve">
La estructura recomedada es iniciar con ''La posibilidad de'' continuar con el impacto + la causa inmediata + la causa raiz</t>
        </r>
      </text>
    </comment>
    <comment ref="F9" authorId="0" shapeId="0" xr:uid="{CB47CEDA-22D6-412D-94C9-C2A05F5C09B6}">
      <text>
        <r>
          <rPr>
            <b/>
            <sz val="9"/>
            <color indexed="81"/>
            <rFont val="Tahoma"/>
            <family val="2"/>
          </rPr>
          <t>Deisy Estupiñan:</t>
        </r>
        <r>
          <rPr>
            <sz val="9"/>
            <color indexed="81"/>
            <rFont val="Tahoma"/>
            <family val="2"/>
          </rPr>
          <t xml:space="preserve">
Selecciones según la lista desplegable </t>
        </r>
      </text>
    </comment>
    <comment ref="G9" authorId="0" shapeId="0" xr:uid="{794510D1-0149-4668-8965-56625CC1B671}">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H9" authorId="1" shapeId="0" xr:uid="{BDA88BC1-BEA2-4410-B517-02106D744634}">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I9" authorId="0" shapeId="0" xr:uid="{EAFC8551-EA15-4C43-BCFA-42D3E50C5A59}">
      <text>
        <r>
          <rPr>
            <b/>
            <sz val="9"/>
            <color indexed="81"/>
            <rFont val="Tahoma"/>
            <family val="2"/>
          </rPr>
          <t>Deisy Estupiñan:</t>
        </r>
        <r>
          <rPr>
            <sz val="9"/>
            <color indexed="81"/>
            <rFont val="Tahoma"/>
            <family val="2"/>
          </rPr>
          <t xml:space="preserve">
AUTOMATICO</t>
        </r>
      </text>
    </comment>
    <comment ref="J9" authorId="0" shapeId="0" xr:uid="{4EE8CE4F-E00C-4654-8407-3C3D3A3D3924}">
      <text>
        <r>
          <rPr>
            <b/>
            <sz val="9"/>
            <color indexed="81"/>
            <rFont val="Tahoma"/>
            <family val="2"/>
          </rPr>
          <t>Deisy Estupiñan:</t>
        </r>
        <r>
          <rPr>
            <sz val="9"/>
            <color indexed="81"/>
            <rFont val="Tahoma"/>
            <family val="2"/>
          </rPr>
          <t xml:space="preserve">
REPUTACIÓN:
Leve 20%: Menor a 10 SMLMV: El riesgo afecta la imagen de algún área de la organización.
Menor 40%: Entre 10 y 50 SMLMV: El riesgo afecta la imagen de la entidad internamente, deconocimiento general nivel interno, de junta directiva y accionistas y/o de proveedores.
Moderado 60%: Entre 50 y 100 SMLMV: El riesgo afecta la imagen de la entidad con algunos usuarios de relevancia frente al logro de los objetivos.
Mayor 80%: Entre 100 y 500 SMLMV: El riesgo afecta la imagen de la entidad con efecto publicitario sostenido a nivel de sector administrativo, nivel departamental o municipal.
Catastrofico 100%: Mayor a 500 SMLMV: El riesgo afecta la imagen de la entidad anivel nacional, con efecto publicitario sostenido a nivel país</t>
        </r>
      </text>
    </comment>
    <comment ref="P9" authorId="0" shapeId="0" xr:uid="{7F578326-C0BB-4E97-9262-18FBCD861FA1}">
      <text>
        <r>
          <rPr>
            <b/>
            <sz val="9"/>
            <color indexed="81"/>
            <rFont val="Tahoma"/>
            <family val="2"/>
          </rPr>
          <t>Deisy Estupiñan:</t>
        </r>
        <r>
          <rPr>
            <sz val="9"/>
            <color indexed="81"/>
            <rFont val="Tahoma"/>
            <family val="2"/>
          </rPr>
          <t xml:space="preserve">
Debe contener Responsable de ejecutar el control, acción y complemento</t>
        </r>
      </text>
    </comment>
    <comment ref="J13" authorId="2" shapeId="0" xr:uid="{7514ED75-DA01-416E-B13C-96FAE506C0EE}">
      <text>
        <r>
          <rPr>
            <b/>
            <sz val="9"/>
            <color indexed="81"/>
            <rFont val="Tahoma"/>
            <family val="2"/>
          </rPr>
          <t>usuario:</t>
        </r>
        <r>
          <rPr>
            <sz val="9"/>
            <color indexed="81"/>
            <rFont val="Tahoma"/>
            <family val="2"/>
          </rPr>
          <t xml:space="preserve">
REPUTACIONAL
Elriesgoafectalaimagendelaentidadconefectopublicitariosostenidoaniveldesectoradministrativo, nivel departamental o municipal.
SUGIERO FORMULARLO POR % DE LA TABLA , SERIA 80% YA QUE SI ES REPUTACIONAL NO QUEDA COHERENTE PONERLE 500 ??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K16" authorId="0" shapeId="0" xr:uid="{DA3C486A-C057-45CA-87E5-8EDBDE0F225D}">
      <text>
        <r>
          <rPr>
            <sz val="11"/>
            <color theme="1"/>
            <rFont val="Calibri"/>
            <family val="2"/>
            <scheme val="minor"/>
          </rPr>
          <t>======
ID#AAAAXU6Lrdk
Anggie Lorena    (2022-03-28 21:59:21)
Deisy Estupiñan: Definición del riesgo de corrupción: 
Acción u omisión + uso del poder + desviación de la gestión de lo público + el beneficio privado.</t>
        </r>
      </text>
    </comment>
    <comment ref="L16" authorId="0" shapeId="0" xr:uid="{BE761B19-BD78-4B76-895E-4359ACC3366F}">
      <text>
        <r>
          <rPr>
            <sz val="11"/>
            <color theme="1"/>
            <rFont val="Calibri"/>
            <family val="2"/>
            <scheme val="minor"/>
          </rPr>
          <t>======
ID#AAAAXU6LrdM
Deisy Estupiñan    (2022-03-28 21:59:21)
La estructura recomedada es iniciar con ''La posibilidad de'' continuar con el impacto + la causa inmediata + la causa raiz</t>
        </r>
      </text>
    </comment>
    <comment ref="K22" authorId="0" shapeId="0" xr:uid="{B265C14C-EBE5-4EE2-8701-945FEAE79516}">
      <text>
        <r>
          <rPr>
            <sz val="11"/>
            <color theme="1"/>
            <rFont val="Calibri"/>
            <family val="2"/>
            <scheme val="minor"/>
          </rPr>
          <t>======
ID#AAAAXU-MD7o
Deisy Estupiñan    (2022-03-28 21:59:21)
Debe contener Responsable de ejecutar el control, acción y complemento</t>
        </r>
      </text>
    </comment>
    <comment ref="AE22" authorId="0" shapeId="0" xr:uid="{5754F339-E98E-4D50-8681-462275017A7E}">
      <text>
        <r>
          <rPr>
            <sz val="11"/>
            <color theme="1"/>
            <rFont val="Calibri"/>
            <family val="2"/>
            <scheme val="minor"/>
          </rPr>
          <t>======
ID#AAAAXU-MD7s
Deisy Estupiñan    (2022-03-28 21:59:21)
Pasar a a matriz grande</t>
        </r>
      </text>
    </comment>
    <comment ref="D23" authorId="0" shapeId="0" xr:uid="{15FCF205-78F6-46F3-A411-537BCC4CD232}">
      <text>
        <r>
          <rPr>
            <sz val="11"/>
            <color theme="1"/>
            <rFont val="Calibri"/>
            <family val="2"/>
            <scheme val="minor"/>
          </rPr>
          <t>======
ID#AAAAXU6Lrdc
tc={5E6AEB13-9E9A-4255-8DD5-B3BA25586B35}    (2022-03-28 21:59:21)
Deisy Estupiñan: Probabilidad según criterios definidos en ejemplo del DAFP definir en politica</t>
        </r>
      </text>
    </comment>
    <comment ref="E23" authorId="0" shapeId="0" xr:uid="{0C3C4107-0B4C-4A44-BE95-1E3404615CAC}">
      <text>
        <r>
          <rPr>
            <sz val="11"/>
            <color theme="1"/>
            <rFont val="Calibri"/>
            <family val="2"/>
            <scheme val="minor"/>
          </rPr>
          <t>======
ID#AAAAXU6LrdY
Deisy Estupiñan    (2022-03-28 21:59:21)
AUTOMATICO</t>
        </r>
      </text>
    </comment>
    <comment ref="F23" authorId="0" shapeId="0" xr:uid="{8D088863-B0C7-425A-BD56-A5867CFF92A9}">
      <text>
        <r>
          <rPr>
            <sz val="11"/>
            <color theme="1"/>
            <rFont val="Calibri"/>
            <family val="2"/>
            <scheme val="minor"/>
          </rPr>
          <t>======
ID#AAAAXU6LrdU
Anggie Lorena    (2022-03-28 21:59:21)
Por IMPACTO se entienden las consecuencias que puede ocasionar a la organización la materialización del riesgo.
*Catastrófico: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*Mayor: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*Moderado: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*Menor:
- Interrupción de las operaciones de la entidad por algunas horas.
- Reclamaciones o quejas de los usuarios, que implican investigaciones internas disciplinarias.
- Imagen institucional afectada localmente por retrasos en la prestación del servicio a los usuarios o ciudadanos.
*Insignificante: 
-No hay interrupción de las operaciones de la entidad.
- No se generan sanciones económicas o administrativas.
- No se afecta la imagen institucional de forma significativa.</t>
        </r>
      </text>
    </comment>
    <comment ref="G23" authorId="0" shapeId="0" xr:uid="{B92A3D92-7451-4756-9D51-FDFDD2D0E2F3}">
      <text>
        <r>
          <rPr>
            <sz val="11"/>
            <color theme="1"/>
            <rFont val="Calibri"/>
            <family val="2"/>
            <scheme val="minor"/>
          </rPr>
          <t>======
ID#AAAAXU6Lrdg
Deisy Estupiñan    (2022-03-28 21:59:21)
AUTOMATICO</t>
        </r>
      </text>
    </comment>
    <comment ref="C24" authorId="0" shapeId="0" xr:uid="{E8D52D20-08E4-4858-A1F9-588AFC820EBC}">
      <text>
        <r>
          <rPr>
            <sz val="11"/>
            <color theme="1"/>
            <rFont val="Calibri"/>
            <family val="2"/>
            <scheme val="minor"/>
          </rPr>
          <t xml:space="preserve">======
ID#AAAAXU6Lrdo
Deisy Estupiñan    (2022-03-28 21:59:21)
Número de actividades en el plan de auditoría
María Janneth Romero:
El riesgo esta enfocado en las Auditorias, en ese sentido el plan de auditoria para la vigencia 2024 tiene programadas 3 auditorias en total
</t>
        </r>
      </text>
    </comment>
    <comment ref="H42" authorId="0" shapeId="0" xr:uid="{C15410AC-A806-438C-A5BC-5C05E3347A17}">
      <text>
        <r>
          <rPr>
            <sz val="11"/>
            <color theme="1"/>
            <rFont val="Calibri"/>
            <family val="2"/>
            <scheme val="minor"/>
          </rPr>
          <t>======
ID#AAAAXU6LrdQ
Deisy Estupiñan    (2022-03-28 21:59:21)
Seeccionar la opción (SI o No)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Deisy Estupiñan</author>
    <author>tc={5E6AEB13-9E9A-4255-8DD5-B3BA25586B35}</author>
  </authors>
  <commentList>
    <comment ref="E9" authorId="0" shapeId="0" xr:uid="{4D9D5228-3749-441C-81E0-69782DD3080D}">
      <text>
        <r>
          <rPr>
            <b/>
            <sz val="9"/>
            <color indexed="81"/>
            <rFont val="Tahoma"/>
            <family val="2"/>
          </rPr>
          <t>Deisy Estupiñan:</t>
        </r>
        <r>
          <rPr>
            <sz val="9"/>
            <color indexed="81"/>
            <rFont val="Tahoma"/>
            <family val="2"/>
          </rPr>
          <t xml:space="preserve">
Ejemplos: Hardware, Software, ed, información, personal, organización</t>
        </r>
      </text>
    </comment>
    <comment ref="F9" authorId="0" shapeId="0" xr:uid="{3E425FB8-28F3-47F3-8091-C533CC1725BF}">
      <text>
        <r>
          <rPr>
            <b/>
            <sz val="9"/>
            <color indexed="81"/>
            <rFont val="Tahoma"/>
            <family val="2"/>
          </rPr>
          <t>Deisy Estupiñan:</t>
        </r>
        <r>
          <rPr>
            <sz val="9"/>
            <color indexed="81"/>
            <rFont val="Tahoma"/>
            <family val="2"/>
          </rPr>
          <t xml:space="preserve">
Ejemplos: Hurto de medios o documentos, Abuso de los derechos, escucha encubierta, hurto de información, error en el uso. </t>
        </r>
      </text>
    </comment>
    <comment ref="G9" authorId="0" shapeId="0" xr:uid="{4D5389FC-FD7A-40E4-95E5-90BABCFCEA0E}">
      <text>
        <r>
          <rPr>
            <b/>
            <sz val="9"/>
            <color indexed="81"/>
            <rFont val="Tahoma"/>
            <family val="2"/>
          </rPr>
          <t>Deisy Estupiñan:</t>
        </r>
        <r>
          <rPr>
            <sz val="9"/>
            <color indexed="81"/>
            <rFont val="Tahoma"/>
            <family val="2"/>
          </rPr>
          <t xml:space="preserve">
Almacenamiento de medios sin protección, ausencia de parches de seguridad, lineas de comunicación sin protección, falta de controles de acceso físico, falta de capacitación en las herramientas, ausencia de políticas de seguridad </t>
        </r>
      </text>
    </comment>
    <comment ref="H9" authorId="0" shapeId="0" xr:uid="{510983C4-E9C6-4B38-BA91-5899039402A3}">
      <text>
        <r>
          <rPr>
            <b/>
            <sz val="9"/>
            <color indexed="81"/>
            <rFont val="Tahoma"/>
            <family val="2"/>
          </rPr>
          <t>Deisy Estupiñan:</t>
        </r>
        <r>
          <rPr>
            <sz val="9"/>
            <color indexed="81"/>
            <rFont val="Tahoma"/>
            <family val="2"/>
          </rPr>
          <t xml:space="preserve">
ejemplo: posible retraso en el pago de nómina</t>
        </r>
      </text>
    </comment>
    <comment ref="I9" authorId="0" shapeId="0" xr:uid="{27929029-4EB1-480F-9665-183AAF4A501C}">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J9" authorId="1" shapeId="0" xr:uid="{780CF864-2C84-4082-A3A6-89041B1779A2}">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K9" authorId="0" shapeId="0" xr:uid="{16052B25-713B-40AF-8746-1C514C2BEDB1}">
      <text>
        <r>
          <rPr>
            <b/>
            <sz val="9"/>
            <color indexed="81"/>
            <rFont val="Tahoma"/>
            <family val="2"/>
          </rPr>
          <t>Deisy Estupiñan:</t>
        </r>
        <r>
          <rPr>
            <sz val="9"/>
            <color indexed="81"/>
            <rFont val="Tahoma"/>
            <family val="2"/>
          </rPr>
          <t xml:space="preserve">
AUTOMATICO</t>
        </r>
      </text>
    </comment>
    <comment ref="L9" authorId="0" shapeId="0" xr:uid="{4BC27914-704B-410C-BE14-97B8DCB3E303}">
      <text>
        <r>
          <rPr>
            <b/>
            <sz val="9"/>
            <color indexed="81"/>
            <rFont val="Tahoma"/>
            <family val="2"/>
          </rPr>
          <t>Deisy Estupiñan:</t>
        </r>
        <r>
          <rPr>
            <sz val="9"/>
            <color indexed="81"/>
            <rFont val="Tahoma"/>
            <family val="2"/>
          </rPr>
          <t xml:space="preserve">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R9" authorId="0" shapeId="0" xr:uid="{8C47237E-F830-4793-97E1-D302C7D71FBA}">
      <text>
        <r>
          <rPr>
            <b/>
            <sz val="9"/>
            <color indexed="81"/>
            <rFont val="Tahoma"/>
            <family val="2"/>
          </rPr>
          <t>Deisy Estupiñan:</t>
        </r>
        <r>
          <rPr>
            <sz val="9"/>
            <color indexed="81"/>
            <rFont val="Tahoma"/>
            <family val="2"/>
          </rPr>
          <t xml:space="preserve">
Debe contener Responsable de ejecutar el control, acción y complemento</t>
        </r>
      </text>
    </comment>
    <comment ref="AL9" authorId="0" shapeId="0" xr:uid="{A364A497-AF68-4272-9581-B41A8052A33F}">
      <text>
        <r>
          <rPr>
            <b/>
            <sz val="9"/>
            <color indexed="81"/>
            <rFont val="Tahoma"/>
            <family val="2"/>
          </rPr>
          <t>Deisy Estupiñan:</t>
        </r>
        <r>
          <rPr>
            <sz val="9"/>
            <color indexed="81"/>
            <rFont val="Tahoma"/>
            <family val="2"/>
          </rPr>
          <t xml:space="preserve">
Pasar a a matriz grande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Deisy Estupiñan</author>
  </authors>
  <commentList>
    <comment ref="D33" authorId="0" shapeId="0" xr:uid="{75DA12FC-380B-4595-935E-A96FF2D2C0DD}">
      <text>
        <r>
          <rPr>
            <b/>
            <sz val="9"/>
            <color indexed="81"/>
            <rFont val="Tahoma"/>
            <family val="2"/>
          </rPr>
          <t>Deisy Estupiñan:</t>
        </r>
        <r>
          <rPr>
            <sz val="9"/>
            <color indexed="81"/>
            <rFont val="Tahoma"/>
            <family val="2"/>
          </rPr>
          <t xml:space="preserve">
Lavado de Activos
y Financiación del Terrorismo</t>
        </r>
      </text>
    </comment>
    <comment ref="D45" authorId="0" shapeId="0" xr:uid="{444D14CC-A39E-4E85-AA2F-EFBD1DE25089}">
      <text>
        <r>
          <rPr>
            <b/>
            <sz val="9"/>
            <color indexed="81"/>
            <rFont val="Tahoma"/>
            <family val="2"/>
          </rPr>
          <t>Deisy Estupiñan:</t>
        </r>
        <r>
          <rPr>
            <sz val="9"/>
            <color indexed="81"/>
            <rFont val="Tahoma"/>
            <family val="2"/>
          </rPr>
          <t xml:space="preserve">
Unidad de Información y Análisis Financiero (UIAF)
</t>
        </r>
      </text>
    </comment>
    <comment ref="D81" authorId="0" shapeId="0" xr:uid="{2F076C6E-4637-4F6C-87B6-17C5A00154E3}">
      <text>
        <r>
          <rPr>
            <b/>
            <sz val="9"/>
            <color indexed="81"/>
            <rFont val="Tahoma"/>
            <family val="2"/>
          </rPr>
          <t>Deisy Estupiñan:</t>
        </r>
        <r>
          <rPr>
            <sz val="9"/>
            <color indexed="81"/>
            <rFont val="Tahoma"/>
            <family val="2"/>
          </rPr>
          <t xml:space="preserve">
Las fuentes que se refieren a los generadores de riesgo, clientes usuarios, proveedores, usuarios,
productos, jurisdicciones, entre otros;</t>
        </r>
      </text>
    </comment>
    <comment ref="E81" authorId="0" shapeId="0" xr:uid="{2A66E197-2D5A-4F11-B159-0A31ACF97A32}">
      <text>
        <r>
          <rPr>
            <b/>
            <sz val="9"/>
            <color indexed="81"/>
            <rFont val="Tahoma"/>
            <family val="2"/>
          </rPr>
          <t>Deisy Estupiñan:</t>
        </r>
        <r>
          <rPr>
            <sz val="9"/>
            <color indexed="81"/>
            <rFont val="Tahoma"/>
            <family val="2"/>
          </rPr>
          <t xml:space="preserve">
¿cómo?, ¿cuándo? y ¿dónde?;</t>
        </r>
      </text>
    </comment>
    <comment ref="G81" authorId="0" shapeId="0" xr:uid="{BF2D3A8F-B801-4127-8C96-C0F89359ED83}">
      <text>
        <r>
          <rPr>
            <b/>
            <sz val="9"/>
            <color indexed="81"/>
            <rFont val="Tahoma"/>
            <family val="2"/>
          </rPr>
          <t>Deisy Estupiñan:</t>
        </r>
        <r>
          <rPr>
            <sz val="9"/>
            <color indexed="81"/>
            <rFont val="Tahoma"/>
            <family val="2"/>
          </rPr>
          <t xml:space="preserve">
Afectación de los objetivos de la entidad</t>
        </r>
      </text>
    </comment>
    <comment ref="I81" authorId="0" shapeId="0" xr:uid="{DCEBA209-04B7-4DD0-ABC7-A1CFBD78BCB1}">
      <text>
        <r>
          <rPr>
            <b/>
            <sz val="9"/>
            <color indexed="81"/>
            <rFont val="Tahoma"/>
            <family val="2"/>
          </rPr>
          <t>Deisy Estupiñan:</t>
        </r>
        <r>
          <rPr>
            <sz val="9"/>
            <color indexed="81"/>
            <rFont val="Tahoma"/>
            <family val="2"/>
          </rPr>
          <t xml:space="preserve">
como por ejemplo carencia de políticas</t>
        </r>
      </text>
    </comment>
    <comment ref="K81" authorId="0" shapeId="0" xr:uid="{F5305ABB-070B-4BDA-BDF8-916DE0CC1257}">
      <text>
        <r>
          <rPr>
            <b/>
            <sz val="9"/>
            <color indexed="81"/>
            <rFont val="Tahoma"/>
            <family val="2"/>
          </rPr>
          <t>Deisy Estupiñan:</t>
        </r>
        <r>
          <rPr>
            <sz val="9"/>
            <color indexed="81"/>
            <rFont val="Tahoma"/>
            <family val="2"/>
          </rPr>
          <t xml:space="preserve">
como por ejemplo carencia de políticas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<sst xmlns="http://schemas.openxmlformats.org/spreadsheetml/2006/main" count="2950" uniqueCount="613">
  <si>
    <t xml:space="preserve">Referencia </t>
  </si>
  <si>
    <t>Descripción del Riesgo</t>
  </si>
  <si>
    <t>Impacto</t>
  </si>
  <si>
    <t>Causa Inmediata</t>
  </si>
  <si>
    <t>Probabilidad</t>
  </si>
  <si>
    <t>%</t>
  </si>
  <si>
    <t>Alta</t>
  </si>
  <si>
    <t>Mayor</t>
  </si>
  <si>
    <t>Atributos</t>
  </si>
  <si>
    <t>Manual</t>
  </si>
  <si>
    <t>Automático</t>
  </si>
  <si>
    <t>No. Control</t>
  </si>
  <si>
    <t>Afectación</t>
  </si>
  <si>
    <t>Tipo</t>
  </si>
  <si>
    <t>Preventivo</t>
  </si>
  <si>
    <t>Detectivo</t>
  </si>
  <si>
    <t>Correctivo</t>
  </si>
  <si>
    <t>Implementación</t>
  </si>
  <si>
    <t>Documentación</t>
  </si>
  <si>
    <t>Documentado</t>
  </si>
  <si>
    <t>Sin Documentar</t>
  </si>
  <si>
    <t>Frecuencia</t>
  </si>
  <si>
    <t>Continua</t>
  </si>
  <si>
    <t>Aleatoria</t>
  </si>
  <si>
    <t>Evidencia</t>
  </si>
  <si>
    <t>Registro Sustancial</t>
  </si>
  <si>
    <t>Registro Material</t>
  </si>
  <si>
    <t>Sin registro</t>
  </si>
  <si>
    <t>Calificación</t>
  </si>
  <si>
    <t>Tratamiento</t>
  </si>
  <si>
    <t>Reducir</t>
  </si>
  <si>
    <t>Aceptar</t>
  </si>
  <si>
    <t>Evitar</t>
  </si>
  <si>
    <t>Probabilidad Inherente</t>
  </si>
  <si>
    <t>Plan de Acción</t>
  </si>
  <si>
    <t>Responsable</t>
  </si>
  <si>
    <t>Fecha Implementación</t>
  </si>
  <si>
    <t>Seguimiento</t>
  </si>
  <si>
    <t>Fecha Seguimiento</t>
  </si>
  <si>
    <t>Estado</t>
  </si>
  <si>
    <t>Finalizado</t>
  </si>
  <si>
    <t>En curso</t>
  </si>
  <si>
    <t>Causa Raíz</t>
  </si>
  <si>
    <t>Proceso:</t>
  </si>
  <si>
    <t>Alcance:</t>
  </si>
  <si>
    <t>Impacto 
Inherente</t>
  </si>
  <si>
    <t>Probabilidad Residual Final</t>
  </si>
  <si>
    <t>Impacto Residual Final</t>
  </si>
  <si>
    <t>Zona de Riesgo Inherente</t>
  </si>
  <si>
    <t>Zona de Riesgo Final</t>
  </si>
  <si>
    <t>Clasificación del Riesgo</t>
  </si>
  <si>
    <t>Muy Baja</t>
  </si>
  <si>
    <t>Frecuencia de la Actividad</t>
  </si>
  <si>
    <t>Baja</t>
  </si>
  <si>
    <t>Muy Alta</t>
  </si>
  <si>
    <t>Tabla Criterios para definir el nivel de probabilidad</t>
  </si>
  <si>
    <t>Afectación Económica (o presupuestal)</t>
  </si>
  <si>
    <t>Pérdida Reputacional</t>
  </si>
  <si>
    <t>Afectación menor a 10 SMLMV .</t>
  </si>
  <si>
    <t xml:space="preserve">Menor-40% </t>
  </si>
  <si>
    <t>Moderado 60%</t>
  </si>
  <si>
    <t>Mayor 80%</t>
  </si>
  <si>
    <t>Catastrófico 100%</t>
  </si>
  <si>
    <t>Tabla Criterios para definir el nivel de impacto</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</si>
  <si>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</si>
  <si>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</si>
  <si>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</si>
  <si>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</si>
  <si>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</si>
  <si>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</si>
  <si>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</si>
  <si>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</si>
  <si>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</si>
  <si>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</si>
  <si>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</si>
  <si>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</si>
  <si>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</si>
  <si>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</si>
  <si>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Tabla Atributos de para el diseño del control</t>
  </si>
  <si>
    <t>Extremo</t>
  </si>
  <si>
    <t>Alto</t>
  </si>
  <si>
    <t>Moderado</t>
  </si>
  <si>
    <t>Bajo</t>
  </si>
  <si>
    <t>Insignificante</t>
  </si>
  <si>
    <t>Menor</t>
  </si>
  <si>
    <t>Catastrófico</t>
  </si>
  <si>
    <t>Plan de accion (solo para la opción reducir)</t>
  </si>
  <si>
    <t>Criterios de impacto</t>
  </si>
  <si>
    <t>Criterios</t>
  </si>
  <si>
    <t>Pérdida_Reputacional</t>
  </si>
  <si>
    <t>Afectación Económica o presupuestal</t>
  </si>
  <si>
    <t>Afectación_Económica_o_presupuestal</t>
  </si>
  <si>
    <t>Observación de criterio</t>
  </si>
  <si>
    <t xml:space="preserve">Entre 10 y 50 SMLMV </t>
  </si>
  <si>
    <t xml:space="preserve">Entre 50 y 100 SMLMV </t>
  </si>
  <si>
    <t xml:space="preserve">Entre 100 y 500 SMLMV </t>
  </si>
  <si>
    <t xml:space="preserve">Mayor a 500 SMLMV </t>
  </si>
  <si>
    <t>El riesgo afecta la imagen de alguna área de la organización</t>
  </si>
  <si>
    <t>El riesgo afecta la imagen de la entidad internamente, de conocimiento general, nivel interno, de junta dircetiva y accionistas y/o de provedores</t>
  </si>
  <si>
    <t>El riesgo afecta la imagen de de la entidad con efecto publicitario sostenido a nivel de sector administrativo, nivel departamental o municipal</t>
  </si>
  <si>
    <t>El riesgo afecta la imagen de la entidad con algunos usuarios de relevancia frente al logro de los objetivos</t>
  </si>
  <si>
    <t>Leve 20%</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</si>
  <si>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</si>
  <si>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</si>
  <si>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</si>
  <si>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</si>
  <si>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</si>
  <si>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Media</t>
  </si>
  <si>
    <t>Catastrófico
100%</t>
  </si>
  <si>
    <t>Mayor
80%</t>
  </si>
  <si>
    <t>Moderado
60%</t>
  </si>
  <si>
    <t>Menor
40%</t>
  </si>
  <si>
    <t>Leve
20%</t>
  </si>
  <si>
    <t>Muy Baja
20%</t>
  </si>
  <si>
    <t>Baja
40%</t>
  </si>
  <si>
    <t>Alta
80%</t>
  </si>
  <si>
    <t>Muy Alta
100%</t>
  </si>
  <si>
    <t>Media
60%</t>
  </si>
  <si>
    <t>El riesgo afecta la imagen de la entidad a nivel nacional, con efecto publicitarios sostenible a nivel país</t>
  </si>
  <si>
    <t>Con Registro</t>
  </si>
  <si>
    <t>Sin Registro</t>
  </si>
  <si>
    <t>El control no deja registro de la ejecución del control</t>
  </si>
  <si>
    <t>El control deja un registro que permite evidenciar la ejecución del control</t>
  </si>
  <si>
    <t>Ejecucion y Administracion de procesos</t>
  </si>
  <si>
    <t>Fraude Externo</t>
  </si>
  <si>
    <t>Fraude Interno</t>
  </si>
  <si>
    <t>Fallas Tecnologicas</t>
  </si>
  <si>
    <t>Relaciones Laborales</t>
  </si>
  <si>
    <t>Usuarios, productos y practicas , organizacionales</t>
  </si>
  <si>
    <t>Daños Activos Fisicos</t>
  </si>
  <si>
    <t>Objetivo:</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</si>
  <si>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</si>
  <si>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Reputacional</t>
  </si>
  <si>
    <t>Económico</t>
  </si>
  <si>
    <t>Económico y Reputacional</t>
  </si>
  <si>
    <t>Frecuencia con la cual se realiza la actividad</t>
  </si>
  <si>
    <t>Reducir (mitigar)</t>
  </si>
  <si>
    <t>Reducir (compartir)</t>
  </si>
  <si>
    <t>Probabilidad Residual</t>
  </si>
  <si>
    <t>Identificación del riesgo</t>
  </si>
  <si>
    <t>Análisis del riesgo inherente</t>
  </si>
  <si>
    <t>Evaluación del riesgo - Valoración de los controles</t>
  </si>
  <si>
    <t>Evaluación del riesgo - Nivel del riesgo residual</t>
  </si>
  <si>
    <t>Fuente:  Adaptado de Curso Riesgo Operativo Universidad del Rosario por Dirección de Gestión y Desempeño Institucional de Función Pública,  2020.</t>
  </si>
  <si>
    <t xml:space="preserve">Formato Mapa Riesgos </t>
  </si>
  <si>
    <t>Subcriterios</t>
  </si>
  <si>
    <t xml:space="preserve">     Afectación menor a 10 SMLMV .</t>
  </si>
  <si>
    <t>❌</t>
  </si>
  <si>
    <t>✔</t>
  </si>
  <si>
    <t xml:space="preserve">     Entre 50 y 100 SMLMV </t>
  </si>
  <si>
    <t xml:space="preserve">     Entre 10 y 50 SMLMV </t>
  </si>
  <si>
    <t xml:space="preserve">     Entre 100 y 500 SMLMV </t>
  </si>
  <si>
    <t xml:space="preserve">     Mayor a 500 SMLMV </t>
  </si>
  <si>
    <t xml:space="preserve">     El riesgo afecta la imagen de alguna área de la organización</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</si>
  <si>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</si>
  <si>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</si>
  <si>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</si>
  <si>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</si>
  <si>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 xml:space="preserve">Afectación menor a 10 SMLMV </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</si>
  <si>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</si>
  <si>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 Matriz de Calor Residual</t>
  </si>
  <si>
    <t>Matriz de Calor Inherente</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</si>
  <si>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</si>
  <si>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Descripción del Control</t>
  </si>
  <si>
    <t>Orientaciones Generales</t>
  </si>
  <si>
    <t>Columna</t>
  </si>
  <si>
    <t>Matriz Mapa de Riesgos</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</si>
  <si>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</si>
  <si>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</si>
  <si>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Frecuencia con la cual se lleva a cabo la actividad</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</si>
  <si>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</si>
  <si>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</si>
  <si>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</si>
  <si>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</si>
  <si>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</si>
  <si>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</si>
  <si>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</si>
  <si>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</si>
  <si>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</si>
  <si>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r>
      <t xml:space="preserve">ATRIBUTOS EFICIENCIA
</t>
    </r>
    <r>
      <rPr>
        <sz val="9"/>
        <rFont val="Arial Narrow"/>
        <family val="2"/>
      </rPr>
      <t>Tipo</t>
    </r>
  </si>
  <si>
    <r>
      <t xml:space="preserve">ATRIBUTOS EFICIENCIA
</t>
    </r>
    <r>
      <rPr>
        <sz val="9"/>
        <rFont val="Arial Narrow"/>
        <family val="2"/>
      </rPr>
      <t>Implementación</t>
    </r>
  </si>
  <si>
    <r>
      <t xml:space="preserve">ATRIBUTOS EFICIENCIA
</t>
    </r>
    <r>
      <rPr>
        <sz val="9"/>
        <rFont val="Arial Narrow"/>
        <family val="2"/>
      </rPr>
      <t>Calificación</t>
    </r>
  </si>
  <si>
    <r>
      <t xml:space="preserve">ATRIBUTOS INFORMATIVOS
</t>
    </r>
    <r>
      <rPr>
        <sz val="9"/>
        <rFont val="Arial Narrow"/>
        <family val="2"/>
      </rPr>
      <t>Documentación</t>
    </r>
  </si>
  <si>
    <t>Utilice la lista de despligue que se encuentra parametrizada, le aparecerán las opciones: i)Documentado, ii)Sin documentar.</t>
  </si>
  <si>
    <r>
      <t xml:space="preserve">ATRIBUTOS INFORMATIVOS
</t>
    </r>
    <r>
      <rPr>
        <sz val="9"/>
        <rFont val="Arial Narrow"/>
        <family val="2"/>
      </rPr>
      <t>Frecuencia</t>
    </r>
  </si>
  <si>
    <t>Utilice la lista de despligue que se encuentra parametrizada, le aparecerán las opciones: i)Continua, ii)Aleatoria.</t>
  </si>
  <si>
    <r>
      <t xml:space="preserve">ATRIBUTOS INFORMATIVOS
</t>
    </r>
    <r>
      <rPr>
        <sz val="9"/>
        <rFont val="Arial Narrow"/>
        <family val="2"/>
      </rPr>
      <t>Registro</t>
    </r>
  </si>
  <si>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</si>
  <si>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</si>
  <si>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</si>
  <si>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</si>
  <si>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r>
      <t xml:space="preserve">Plan de Acción
</t>
    </r>
    <r>
      <rPr>
        <sz val="9"/>
        <rFont val="Arial Narrow"/>
        <family val="2"/>
      </rPr>
      <t xml:space="preserve">Responsable, fecha implementación, fecha seguimiento, seguimiento. </t>
    </r>
  </si>
  <si>
    <t>Utilice la lista de despligue que se encuentra parametrizada, le aparecerán las opciones: i)Finalizado, ii)En curso, la selección en este caso dependerá de las acciones del plan que se hayan establecido en cada caso.</t>
  </si>
  <si>
    <t>Proceso</t>
  </si>
  <si>
    <t>Objetivo</t>
  </si>
  <si>
    <t>Alcance</t>
  </si>
  <si>
    <t>Diligencie el objetivo del proceso.</t>
  </si>
  <si>
    <t>Diligencie el alcance del proceso.</t>
  </si>
  <si>
    <t>Diligencie el nombre del proceso al cual se le identificarán y valorarán los riesgos.</t>
  </si>
  <si>
    <r>
      <t xml:space="preserve">El archivo contiene las siguientes hojas:
-   </t>
    </r>
    <r>
      <rPr>
        <b/>
        <sz val="11"/>
        <rFont val="Arial Narrow"/>
        <family val="2"/>
      </rPr>
      <t>Hoja 1 Instructivo</t>
    </r>
    <r>
      <rPr>
        <sz val="10"/>
        <rFont val="Arial Narrow"/>
        <family val="2"/>
      </rPr>
      <t xml:space="preserve">
 -  </t>
    </r>
    <r>
      <rPr>
        <b/>
        <sz val="11"/>
        <rFont val="Arial Narrow"/>
        <family val="2"/>
      </rPr>
      <t xml:space="preserve">Hoja 2 Mapa Final: </t>
    </r>
    <r>
      <rPr>
        <sz val="10"/>
        <rFont val="Arial Narrow"/>
        <family val="2"/>
      </rPr>
      <t>Encontrará la totalidad de la estructura para la identificación y valoración de los riesgos por proceso, programa o proyecto, acorde con el nivel de desagregación que la entidad considere necesaria.</t>
    </r>
  </si>
  <si>
    <t>Descripción - Lineamientos para el diligenciamiento</t>
  </si>
  <si>
    <t>Analice las consecuencias que puede ocasionar a la organización la materialización del riesgo, redacte de la forma más concreta posible.</t>
  </si>
  <si>
    <t>Circunstancias bajo las cuales se presenta el riesgo, es la situación más evidente frente al riesgo, redacte de la forma más concreta posible.</t>
  </si>
  <si>
    <t>Causa  principal  o básica, corresponde a las razones por la cuales se puede presentar  el riesgo, redacte de la forma más concreta posible.</t>
  </si>
  <si>
    <t>No.</t>
  </si>
  <si>
    <t>Gestión de Mejora</t>
  </si>
  <si>
    <t>Documento:</t>
  </si>
  <si>
    <t xml:space="preserve">Ficha de riesgos </t>
  </si>
  <si>
    <t>Código:</t>
  </si>
  <si>
    <t>GM-FT-09</t>
  </si>
  <si>
    <t>Versión:</t>
  </si>
  <si>
    <t xml:space="preserve">II. Contexto e identificación  </t>
  </si>
  <si>
    <t>Análisis del Contexto</t>
  </si>
  <si>
    <t xml:space="preserve">Identificación del Riesgo </t>
  </si>
  <si>
    <t>Externo</t>
  </si>
  <si>
    <t xml:space="preserve">Descripción  </t>
  </si>
  <si>
    <t xml:space="preserve">Interno </t>
  </si>
  <si>
    <t>Del Proceso</t>
  </si>
  <si>
    <t>Riesgo</t>
  </si>
  <si>
    <t xml:space="preserve">Descripción </t>
  </si>
  <si>
    <t>Consecuencia</t>
  </si>
  <si>
    <t xml:space="preserve">III. Análisis y Valoración  </t>
  </si>
  <si>
    <t xml:space="preserve">Análisis del Riesgo Inherente  </t>
  </si>
  <si>
    <t>Evaluación del Riesgo (Riesgo Residual)</t>
  </si>
  <si>
    <t>IV. Tratamiento del riesgo</t>
  </si>
  <si>
    <t xml:space="preserve">Control </t>
  </si>
  <si>
    <t xml:space="preserve">Evaluación del diseño del control </t>
  </si>
  <si>
    <t xml:space="preserve">Evaluación de la ejecución del control </t>
  </si>
  <si>
    <t xml:space="preserve">Solidez individual del control </t>
  </si>
  <si>
    <t>Debe establer acciones para fortalecer el control</t>
  </si>
  <si>
    <t xml:space="preserve">Tratamiento del riesgo  </t>
  </si>
  <si>
    <t xml:space="preserve">¿Aplicar controles para el tratamiento?  </t>
  </si>
  <si>
    <t>Actividad de control</t>
  </si>
  <si>
    <t xml:space="preserve">Tipo de control </t>
  </si>
  <si>
    <t>Indicador</t>
  </si>
  <si>
    <t xml:space="preserve">Responsable (Nombres y Rol)   </t>
  </si>
  <si>
    <t>Fecha de inicio</t>
  </si>
  <si>
    <t xml:space="preserve">Fecha de fin </t>
  </si>
  <si>
    <t>Impacto   (Tabla 1,1,)</t>
  </si>
  <si>
    <t xml:space="preserve">Zona de Riesgo </t>
  </si>
  <si>
    <t>Criterio</t>
  </si>
  <si>
    <t>Resultado</t>
  </si>
  <si>
    <t xml:space="preserve">Impacto  </t>
  </si>
  <si>
    <t>1. Rara vez</t>
  </si>
  <si>
    <t>El control se ejecuta de manera consistente por parte del responsable</t>
  </si>
  <si>
    <t>4. Mayor</t>
  </si>
  <si>
    <t xml:space="preserve">Resultado de los posibles desplazamientos de la probabilidad y el impacto de los riesgos  </t>
  </si>
  <si>
    <t>Tabla  1,1,  Criterios para la evaluación del Impacto -Riesgo inherente</t>
  </si>
  <si>
    <t>Pregunta  
Si el riesgo de corrupción se materializa, se podría…</t>
  </si>
  <si>
    <t>Respuesta</t>
  </si>
  <si>
    <t>Control 1</t>
  </si>
  <si>
    <t>control 2</t>
  </si>
  <si>
    <t>Control 3</t>
  </si>
  <si>
    <t>Solidez del conjunto de los controles</t>
  </si>
  <si>
    <t xml:space="preserve">Controles ayudan a disminuir el impacto  </t>
  </si>
  <si>
    <t># Columnas en la matriz de riesgo que se desplaza en el eje de la probabilidad</t>
  </si>
  <si>
    <t># Columnas en la matriz de riesgo que se desplaza en el eje del impacto</t>
  </si>
  <si>
    <t>Si/No</t>
  </si>
  <si>
    <t xml:space="preserve">Criterio de evaluación </t>
  </si>
  <si>
    <t xml:space="preserve">Aspecto a evaluar en el diseño del control </t>
  </si>
  <si>
    <t xml:space="preserve">Respuesta  </t>
  </si>
  <si>
    <t xml:space="preserve">Peso  </t>
  </si>
  <si>
    <t>¿Afectar al grupo de funcionarios del proceso?</t>
  </si>
  <si>
    <t>1. Responsable</t>
  </si>
  <si>
    <t>¿Existe un responsable asignado a la ejecución
del control?</t>
  </si>
  <si>
    <t>Asignado</t>
  </si>
  <si>
    <t>¿Afectar el cumplimiento de metas y objetivos de la dependencia?</t>
  </si>
  <si>
    <t xml:space="preserve">Fuerte </t>
  </si>
  <si>
    <t>Directamente</t>
  </si>
  <si>
    <t>¿Afectar el cumplimiento de misión de la entidad?</t>
  </si>
  <si>
    <t>¿El responsable tiene la autoridad y adecuada
segregación de funciones en la ejecución
del control?</t>
  </si>
  <si>
    <t xml:space="preserve">Adecuado </t>
  </si>
  <si>
    <t>Indirectamente</t>
  </si>
  <si>
    <t>¿Afectar el cumplimiento de la misión del sector al que pertenece la entidad?</t>
  </si>
  <si>
    <t>2. Periodicidad</t>
  </si>
  <si>
    <t>¿La oportunidad en que se ejecuta el control ayuda a prevenir la mitigación del riesgo o a detectar la materialización del riesgo de manera oportuna?</t>
  </si>
  <si>
    <t>Oportuno</t>
  </si>
  <si>
    <t>No disminuye</t>
  </si>
  <si>
    <t>¿Generar pérdida de confianza de la entidad, afectando su reputación?</t>
  </si>
  <si>
    <t>¿Generar pérdida de recursos económicos?</t>
  </si>
  <si>
    <t>3. Propósito</t>
  </si>
  <si>
    <t>¿Las actividades que se desarrollan en el control realmente buscan por si sola prevenir o detectar las causas que pueden dar origen al riesgo, Ej.: verificar, validar, cotejar, comparar, revisar, etc.?</t>
  </si>
  <si>
    <t>Prevenir</t>
  </si>
  <si>
    <t xml:space="preserve">Moderado </t>
  </si>
  <si>
    <t>¿Afectar la generación de los productos o la prestación de servicios?</t>
  </si>
  <si>
    <t>¿Generar pérdida de información de la entidad?</t>
  </si>
  <si>
    <t>4. Cómo se realiza la actividad de control</t>
  </si>
  <si>
    <t>¿La fuente de información que se utiliza en el desarrollo del control es información confiable que permita mitigar el riesgo?</t>
  </si>
  <si>
    <t>Confiable</t>
  </si>
  <si>
    <t>¿Generar intervención de los órganos de control, de la Fiscalía u otro ente?</t>
  </si>
  <si>
    <t>¿Dar lugar a procesos sancionatorios?</t>
  </si>
  <si>
    <t>5. Qué pasa con las observaciones o desviaciones</t>
  </si>
  <si>
    <t>¿Las observaciones, desviaciones o diferencias identificadas como resultados de la ejecución del control son investigadas y resueltas de manera oportuna?</t>
  </si>
  <si>
    <t xml:space="preserve">Se investigan y resuelven oportunamente  </t>
  </si>
  <si>
    <t>Nota 1: Si la solidez del conjunto de los
controles es débil, este no disminuirá
ningún cuadrante de impacto
o probabilidad asociado al riesgo</t>
  </si>
  <si>
    <t>Nota 2: Tratándose de riesgos de corrupción
únicamente hay disminución de probabilidad.
Es decir, para el impacto
no opera el desplazamiento.</t>
  </si>
  <si>
    <t>¿Dar lugar a procesos disciplinarios?</t>
  </si>
  <si>
    <t>¿Dar lugar a procesos fiscales?</t>
  </si>
  <si>
    <t>¿Dar lugar a procesos penales?</t>
  </si>
  <si>
    <t>6. Evidencia de la ejecución del control</t>
  </si>
  <si>
    <t>¿Se deja evidencia o rastro de la ejecución del control que permita a cualquier tercero con la evidencia llegar a la misma conclusión?</t>
  </si>
  <si>
    <t>Completa</t>
  </si>
  <si>
    <t>¿Generar pérdida de credibilidad del sector?</t>
  </si>
  <si>
    <t>¿Ocasionar lesiones físicas o pérdida de vidas humanas?    (Si está marcada como SI, de una vez es Catastrófico el impacto)</t>
  </si>
  <si>
    <t xml:space="preserve">Sumatoria  individual </t>
  </si>
  <si>
    <t xml:space="preserve">Sumatoria  </t>
  </si>
  <si>
    <t>¿Afectar la imagen regional?</t>
  </si>
  <si>
    <t xml:space="preserve">Resultado solidez individual </t>
  </si>
  <si>
    <t xml:space="preserve">Resultado </t>
  </si>
  <si>
    <t>¿Afectar la imagen nacional?</t>
  </si>
  <si>
    <t>Fuerte: Calificación entre 96 y 100</t>
  </si>
  <si>
    <t>¿Generar daño ambiental?</t>
  </si>
  <si>
    <t>Moderado: Calificación entre 86 y 95</t>
  </si>
  <si>
    <t>solidez conjunta</t>
  </si>
  <si>
    <t xml:space="preserve">Total Si:  </t>
  </si>
  <si>
    <t>Débil: Calificación entre 0 y 85</t>
  </si>
  <si>
    <t xml:space="preserve">Resultado solidez conjunta </t>
  </si>
  <si>
    <t>Amenaza</t>
  </si>
  <si>
    <t xml:space="preserve">Causa / vulnerabilidad </t>
  </si>
  <si>
    <t>Denegacion del servicio</t>
  </si>
  <si>
    <t>Riesgo de seguridad asociado a un tipo de ataque informático especialmente dirigido a redes Y equipos de computo que tiene como objetivo lograr que un servicio específico o recurso de la red, quede completamente inaccesible a los usuarios legítimos de la red.
Estado de interrupción de los servicios de acceso o procesamiento de la información.</t>
  </si>
  <si>
    <t>Seguridad digital</t>
  </si>
  <si>
    <t>Fallas o mal funcionamiento de los equipos</t>
  </si>
  <si>
    <t>Incumplimiento a los planes de mantenimiento a los equipos tecnologicos, de suministro o soporte energetico</t>
  </si>
  <si>
    <t>*Perdida de información
*Sanciones administrativas, fiscales o penales
* Detrimento patrimonial
*Afectacion e interrupcion de las actividades de la entidad</t>
  </si>
  <si>
    <t>Pirata informático, intruso ilegal, presencia de software malicioso o virus informático</t>
  </si>
  <si>
    <t>Ataque informatico</t>
  </si>
  <si>
    <t xml:space="preserve">Análisis del Riesgo Inherete </t>
  </si>
  <si>
    <t>1,1,   CONTROLES</t>
  </si>
  <si>
    <t xml:space="preserve">Sólidez del conjunto de controles  </t>
  </si>
  <si>
    <t xml:space="preserve">Teniendo en cuenta el cronograma de mantenimiento, el profesional de Gestion Tecnologica en conjunto con la Subdirección de Gestión Corporativa, estabecen las fechas y la periodicidad con la cual se van a llevar a cabo los mantenimientos preventivos, con el fin de establecer los recursos y las actividades prioritarias y de esta manera mantener los dispositivos tecnologicos.  En caso de no contemplar un dispositivo en el cronograma, se debe solicitar a la subdirección corporativa la modificación del cronograma de mantenimiento para incluir las actividades faltantes. Como soporte se deja el cronograma de mantenimiento. </t>
  </si>
  <si>
    <t>2. Menor</t>
  </si>
  <si>
    <t>Aceptar el riesgo</t>
  </si>
  <si>
    <t xml:space="preserve">El profesional de gestión de tecnologias anualmente identifica posibles amenazas o debilidades en los diferentes  activos de información software, hardware o servicios dependiendo del grado de complejidad  magnitud del problema, determina acciones para mitigarlos y se deja consiga en el PETIC en el caso que se deba invertir recuros adicionales a los existentes. En caso de que se presente algun incidente, este debe ser reportado por el funcionario / contratista por medio de GLPI a la oficina de Gestion Tecnologica para que se gestione su solucion </t>
  </si>
  <si>
    <t xml:space="preserve">1,1,    Análisis y diseño del control </t>
  </si>
  <si>
    <t>Controles ayudan a dismunuir la probabilidad</t>
  </si>
  <si>
    <t>Detectar</t>
  </si>
  <si>
    <r>
      <rPr>
        <b/>
        <sz val="10"/>
        <color theme="1"/>
        <rFont val="Calibri"/>
        <family val="2"/>
        <scheme val="minor"/>
      </rPr>
      <t>Nota:</t>
    </r>
    <r>
      <rPr>
        <sz val="10"/>
        <color theme="1"/>
        <rFont val="Calibri"/>
        <family val="2"/>
        <scheme val="minor"/>
      </rPr>
      <t xml:space="preserve"> Si el resultado de las calificaciones del control, o el promedio en el diseño de los
controles, está por debajo de 96%, se debe establecer un plan de acción que permita
tener un control o controles bien diseñados.</t>
    </r>
  </si>
  <si>
    <t>¿Qué puede suceder?</t>
  </si>
  <si>
    <t>¿Cómo puede suceder?</t>
  </si>
  <si>
    <t>¿Cuándo puede suceder?</t>
  </si>
  <si>
    <t>¿Qué consecuencias tendría su materialización?</t>
  </si>
  <si>
    <t>Causas</t>
  </si>
  <si>
    <t>Consecuencias</t>
  </si>
  <si>
    <t>PROCESO</t>
  </si>
  <si>
    <t>TIPO DE PROCESO</t>
  </si>
  <si>
    <t>PLANEACIÓN</t>
  </si>
  <si>
    <t>GESTIÓN DE TALENTO HUMANO</t>
  </si>
  <si>
    <t xml:space="preserve">GESTIÓN DE LAS COMUNICACIONES </t>
  </si>
  <si>
    <t>SERVICIO AL CIUDADANO</t>
  </si>
  <si>
    <t>TRANSFORMACIÓN CULTURAL PARA LA REVITALIZACIÓN DEL CENTRO</t>
  </si>
  <si>
    <t>GESTIÓN DOCUMENTAL</t>
  </si>
  <si>
    <t xml:space="preserve">RECURSOS FISICOS </t>
  </si>
  <si>
    <t>GESTIÓN TIC</t>
  </si>
  <si>
    <t>GESTIÓN FINANCIERAS</t>
  </si>
  <si>
    <t>GESTIÓN JURÍDICA</t>
  </si>
  <si>
    <t>GESTIÓN DE MEJORA</t>
  </si>
  <si>
    <t>EVALUACIÓN INDEPENDIENTE DE LA GESTIÓN</t>
  </si>
  <si>
    <t>PROCESO:</t>
  </si>
  <si>
    <t>PROCESO ESTRATÉGICO</t>
  </si>
  <si>
    <t>PROCESO DE EVALUACIÓN Y MEJORA</t>
  </si>
  <si>
    <t>PROCESO MISIONAL</t>
  </si>
  <si>
    <t>PROCESO TRANSVERSAL</t>
  </si>
  <si>
    <t xml:space="preserve">OBJETIVO ESTRATEGICO ANIDADO </t>
  </si>
  <si>
    <t xml:space="preserve">1. Mejorar la calidad de vida de la ciudadanía al ampliar el acceso a la práctica
y disfrute del arte y la cultura como parte de su cotidianidad en condiciones
de equidad. </t>
  </si>
  <si>
    <t>2. Potenciar a los creadores del Centro que quieran expresarse y ver en el
arte, la cultura y la creatividad una forma de vida.</t>
  </si>
  <si>
    <t xml:space="preserve">3. Impulsar la reactivación física, económica y social del sector del antiguo
Bronx y articularlo con las comunidades y territorios del centro de la ciudad
a partir del arte, la cultura y la creatividad. </t>
  </si>
  <si>
    <t>4. Aumentar la apropiación del centro de la ciudad como un territorio diverso,
de convivencia pacífica, encuentro y desarrollo desde la transformación
cultural.</t>
  </si>
  <si>
    <t>5. Consolidar modelos de gestión, desarrollando capacidades del talento
humano y optimizando los recursos tecnológicos, físicos y financieros para
dar respuesta eficaz a las necesidades de la ciudadanía y grupos de valor.</t>
  </si>
  <si>
    <t>OBJETIVOS ESTRATÉGICOS</t>
  </si>
  <si>
    <t>OBJETIVO</t>
  </si>
  <si>
    <t xml:space="preserve">VERIFICACIÓN  METODOLOGICA CONSTRUCCIÓN DE OBJETIVOS- GUIA DAFP </t>
  </si>
  <si>
    <t>verificación del control</t>
  </si>
  <si>
    <t/>
  </si>
  <si>
    <t>R1</t>
  </si>
  <si>
    <t>R1C1</t>
  </si>
  <si>
    <t>ALTO</t>
  </si>
  <si>
    <t>SI</t>
  </si>
  <si>
    <t>NO</t>
  </si>
  <si>
    <t>MEDIO</t>
  </si>
  <si>
    <t xml:space="preserve">Fuente </t>
  </si>
  <si>
    <t>Descripción del evento</t>
  </si>
  <si>
    <t>3. ¿La entidad genera recursos propios derivados de bienes, productos o servicios ofrecidos?</t>
  </si>
  <si>
    <t>4. ¿La entidad realiza operaciones internacionales en divisas?</t>
  </si>
  <si>
    <t>5. ¿La entidad realiza operaciones en efectivo en el desarrollo de sus actividades?</t>
  </si>
  <si>
    <t>6. ¿Los clientes de la entidad corresponden al público en general ?</t>
  </si>
  <si>
    <t>8. ¿ La entidad cuenta con clientes que son personas jurídicas constituidas en el país?</t>
  </si>
  <si>
    <t>9. ¿En algún momento un proveedor de la entidad se ha negado a suministrar la información que se le solicita?</t>
  </si>
  <si>
    <t>10. ¿En la entidad existe una alta rotación de sus proveedores nacionales y extranjeros o los están cambiando con frecuencia?</t>
  </si>
  <si>
    <t>11. ¿La entidad emplea terceros para llevar a cabo alguna de las funciones en el cumplimiento de sus objetivos?</t>
  </si>
  <si>
    <t>1. ¿La entidad recibe recursos de entidades privadas?</t>
  </si>
  <si>
    <t>2. ¿La entidad recibe donaciones?</t>
  </si>
  <si>
    <t xml:space="preserve">SI </t>
  </si>
  <si>
    <t>NA</t>
  </si>
  <si>
    <t>Preguntas Cuestionario de autoevaluación del riesgo operativo.</t>
  </si>
  <si>
    <t>Listas</t>
  </si>
  <si>
    <t xml:space="preserve">CONTEO </t>
  </si>
  <si>
    <t>7. ¿Los clientes objetivo de la entidad son personas naturales entre las que se encuentran las personas expuestas políticamente (PEP’s)?</t>
  </si>
  <si>
    <t xml:space="preserve">Maque con una X </t>
  </si>
  <si>
    <t xml:space="preserve">GRADO DE EXPOSICIÓN </t>
  </si>
  <si>
    <t>1. ¿En la entidad existe una política clara sobre las donaciones?</t>
  </si>
  <si>
    <t>2. ¿Cuenta su entidad con un área encargada de administrar las bases de datos?</t>
  </si>
  <si>
    <t>3. ¿La entidad cuenta con mecanismos para conocer el cliente?</t>
  </si>
  <si>
    <t>4. ¿La entidad cuenta con mecanismos para conocer los proveedores?</t>
  </si>
  <si>
    <t>5. ¿La entidad cuenta con mecanismos para identificar el usuario?</t>
  </si>
  <si>
    <t>6. ¿La entidad en el desarrollo de su actividad ha identificado situaciones relacionadas de LA/FT?</t>
  </si>
  <si>
    <t>7. ¿Ha identificado si la entidad puede estar expuesta al riesgo de contagio de LA/FT en el desarrollo de sus funciones?</t>
  </si>
  <si>
    <t>8. ¿La entidad cuenta con manuales, políticas y procedimientos para abordar el riesgo de LA/FT?</t>
  </si>
  <si>
    <t xml:space="preserve"> 9. ¿En la entidad se han realizado jornadas de capacitación sobre los sistemas de administración de riesgo de LA/FT?</t>
  </si>
  <si>
    <t>13. ¿La entidad cuenta con bases de datos con información de sus clientes y/o usuarios?</t>
  </si>
  <si>
    <t>14. ¿La entidad cuenta con bases de datos con información de sus proveedores?</t>
  </si>
  <si>
    <t>15. ¿La entidad cuenta con el mapeo de zonas de alto riesgo para sus operaciones?</t>
  </si>
  <si>
    <t>16. ¿Dentro de la entidad existen áreas que por sus funciones pueden ser vulnerables al LA/FT?</t>
  </si>
  <si>
    <t>17. ¿La entidad conoce las señales de alerta de LA/FT del sector al cual pertenece?</t>
  </si>
  <si>
    <t>18. ¿La entidad ha realizado reportes a la UIAF?</t>
  </si>
  <si>
    <t>19. ¿La Entidad destina recursos humanos, tecnológicos y financieros específicos para garantizar la implementación efectiva del programa LA/FT?</t>
  </si>
  <si>
    <t>10. ¿La entidad cuenta con un mapa de riesgo en el que se identifiquen los riesgos de LA/FT?</t>
  </si>
  <si>
    <t>11. ¿La entidad cuenta con sistemas de monitoreo para sus clientes y/o usuarios y sus operaciones ?</t>
  </si>
  <si>
    <t>12. ¿La entidad se encuentra sujeta a regulación sobre la prevención y control del riesgo de LA/FT?</t>
  </si>
  <si>
    <t>20. ¿Tiene la entidad políticas para comunicar nuevas leyes LA/FT o cambios a las existentes políticas o prácticas relacionadas a los empleados u otras Entidades?</t>
  </si>
  <si>
    <t>21. ¿La Entidad cuenta con un registro de sus sesiones de entrenamiento, incluyendo registros de asistencia y los materiales relevantes de entrenamiento sobre LA/FT?</t>
  </si>
  <si>
    <t>22. ¿Proporciona la entidad entrenamiento LA/FT a empleados que incluye identificación de señales de alerta que deben ser informadas internamente, ejemplos de diferentes formas de lavado de dinero que implican los productos y servicios de la Entidad, políticas internas para evitar el lavado de dinero, entre otros temas?</t>
  </si>
  <si>
    <t>23 ¿Tiene la entidad un programa de monitoreo para la detección de actividades sospechosas o inusuales de LA/FT?</t>
  </si>
  <si>
    <t>24. ¿Tiene la entidad procedimientos para identificar transacciones estructuradas efectuadas con el objeto de evitar los requisitos de reportar sobre grandes cantidades de efectivo?</t>
  </si>
  <si>
    <t>25. ¿Tiene la entidad políticas para asegurar razonablemente que sólo opera con bancos y entidades financieras debidamente autorizadas?</t>
  </si>
  <si>
    <t>26. ¿Existe un procedimiento para revisar y cuando sea apropiado, actualizar la información y documentación de sus clientes y/o usuarios, principalmente los que representan alto riesgo?</t>
  </si>
  <si>
    <t>27. ¿La entidad cuenta con políticas escritas que cubran las relaciones con personas políticamente expuestas – PEP’s , su familia, asociados y estrechos colaboradores de acuerdo a las mejores prácticas?</t>
  </si>
  <si>
    <t>28. ¿En la entidad existe un procedimiento para la verificación de los nombres de sus clientes contra listas gubernamentales de narcotraficantes o terroristas, listas de riesgo privadas o listas de riesgo públicamente disponibles?</t>
  </si>
  <si>
    <t>29. ¿Requiere la entidad que sus políticas y prácticas de LA/FT sean aplicadas a todas las oficinas y dependencias?</t>
  </si>
  <si>
    <t>30. ¿Su entidad tiene auditoría interna y/o externa que monitoree y/o audite el sistema de prevención del LA/FT?</t>
  </si>
  <si>
    <t>31. ¿La entidad cuenta con manuales de gobierno corporativo (buen gobierno), ética u otros?</t>
  </si>
  <si>
    <t>32. ¿La entidad cuenta con Identificación de riesgos de LA/FT a los que está expuesta la compañía?</t>
  </si>
  <si>
    <t>33. ¿La entidad efectúa registro de validación de clientes?</t>
  </si>
  <si>
    <t>34. ¿La entidad a identificado señales de alerta de LA/FT propias?</t>
  </si>
  <si>
    <t>35. ¿La junta o consejo directivo cuenta con un reglamento escrito de sus funciones adicional al de los estatutos?</t>
  </si>
  <si>
    <t>36. ¿El área de auditoría y/o control interno conoce las responsabilidades y consecuencias frente al LA/FT?</t>
  </si>
  <si>
    <t>37. ¿En la entidad existe un procedimiento de solicitud, verificación y validación de la información proporcionada por clientes o empleados al momento de vincularse a la entidad?</t>
  </si>
  <si>
    <t>38. ¿La entidad realiza ECTH (estudio de confiabilidad del talento humano)?</t>
  </si>
  <si>
    <t>39. ¿Considera usted que la entidad cuenta los sistemas informáticos y aplicativos que le permitan identificar riesgos y le permitan prevenir el LA/FT?</t>
  </si>
  <si>
    <t>40. ¿Sus sistemas informáticos y/o aplicativos, tienen la capacidad de detectar comportamientos inusuales y/o atípicos de sus clientes y proveedores?</t>
  </si>
  <si>
    <t>41. ¿Su entidad cuenta con medidas de contingencia en caso de que falle el sistema informático?</t>
  </si>
  <si>
    <t>42. ¿Su entidad cuenta con las medidas informáticas necesarias para proteger su información?</t>
  </si>
  <si>
    <t>43. ¿La entidad tiene identificadas las zonas o jurisdicciones de alto riesgo?</t>
  </si>
  <si>
    <t>44. ¿La entidad ha identificado los factores internos y externos generadores de riesgo de LA/FT?</t>
  </si>
  <si>
    <t>GRADO DE VULNERABILIDAD</t>
  </si>
  <si>
    <t>MEDIDAS</t>
  </si>
  <si>
    <t>BAJO</t>
  </si>
  <si>
    <t>MODERADO</t>
  </si>
  <si>
    <t>CRITICO</t>
  </si>
  <si>
    <t>Integralmente
Complementar los controles</t>
  </si>
  <si>
    <t>Continuamente 
Monitorear constantemente los riesgos.</t>
  </si>
  <si>
    <t>Oportunamente
Establecer controles que reduzcan el riesgo</t>
  </si>
  <si>
    <t>Prioritariamente
Adoptar un sistema de administracion de riesgos</t>
  </si>
  <si>
    <t>Urgentemente
Implementar un sistema de administración
de riesgos</t>
  </si>
  <si>
    <r>
      <rPr>
        <b/>
        <sz val="11"/>
        <color rgb="FFFF0000"/>
        <rFont val="Calibri"/>
        <family val="2"/>
        <scheme val="minor"/>
      </rPr>
      <t>NO TOCAR</t>
    </r>
    <r>
      <rPr>
        <b/>
        <sz val="11"/>
        <color theme="1"/>
        <rFont val="Calibri"/>
        <family val="2"/>
        <scheme val="minor"/>
      </rPr>
      <t xml:space="preserve">- Listas desplegables </t>
    </r>
  </si>
  <si>
    <t>Herramienta 2. Cuestionario de autoevaluación sobre el control del riesgo de LA/FT.</t>
  </si>
  <si>
    <t>Herramienta 1. Cuestionario de autoevaluación del riesgo operativo</t>
  </si>
  <si>
    <t xml:space="preserve">Numeración </t>
  </si>
  <si>
    <t xml:space="preserve">Afectación </t>
  </si>
  <si>
    <t>PROCESO (Lista desplegable)</t>
  </si>
  <si>
    <t xml:space="preserve">RIESGOS DE GESTIÓN </t>
  </si>
  <si>
    <t xml:space="preserve">CONOCIMIENTO Y ANALISIS DE LA ENTIDAD </t>
  </si>
  <si>
    <t xml:space="preserve">VISIÓN </t>
  </si>
  <si>
    <t>La Fuga es la plataforma pública de la administración distrital, que articula y gestiona la revitalización y transformación participativa del centro de Bogotá a través de su potencial creativo, el arte y la cultura.</t>
  </si>
  <si>
    <t>En 2030, la Fuga será referente de articulación y gestión de iniciativas de transformación del territorio del centro de Bogotá, como símbolo distrital de desarrollo desde el potencial creativo, el arte y la cultura.</t>
  </si>
  <si>
    <t>MISIÓN</t>
  </si>
  <si>
    <t>FACTORES DE RIESGO</t>
  </si>
  <si>
    <t>EJEMPLO:</t>
  </si>
  <si>
    <t>LISTAS (NO TOCAR)</t>
  </si>
  <si>
    <t xml:space="preserve">Listas de clasificación de riesgos </t>
  </si>
  <si>
    <t>Ejecución y administración de procesos</t>
  </si>
  <si>
    <t xml:space="preserve">Fraude externo </t>
  </si>
  <si>
    <t>Fraude interno</t>
  </si>
  <si>
    <t>Fallas tecnológicas</t>
  </si>
  <si>
    <t>Relaciones laborales</t>
  </si>
  <si>
    <t>Usuarios, productos y prácticas</t>
  </si>
  <si>
    <t>Daños a activos fijos/ eventos externos</t>
  </si>
  <si>
    <t>Clasificación del Riesgo 
(lista desplegable )</t>
  </si>
  <si>
    <t>Numero de veces que se realiza la actividad al año</t>
  </si>
  <si>
    <t>Criterios de impacto - Afectación economica (¿Cuantos SMLMV?)</t>
  </si>
  <si>
    <r>
      <t xml:space="preserve">Probabilidad Inherente </t>
    </r>
    <r>
      <rPr>
        <b/>
        <sz val="11"/>
        <color rgb="FFFF0000"/>
        <rFont val="Arial"/>
        <family val="2"/>
      </rPr>
      <t xml:space="preserve"> (No tocar)</t>
    </r>
  </si>
  <si>
    <r>
      <t xml:space="preserve">% </t>
    </r>
    <r>
      <rPr>
        <b/>
        <sz val="11"/>
        <color rgb="FFFF0000"/>
        <rFont val="Arial"/>
        <family val="2"/>
      </rPr>
      <t>(No tocar)</t>
    </r>
  </si>
  <si>
    <r>
      <t xml:space="preserve">Impacto 
Inherente  </t>
    </r>
    <r>
      <rPr>
        <b/>
        <sz val="11"/>
        <color rgb="FFFF0000"/>
        <rFont val="Arial"/>
        <family val="2"/>
      </rPr>
      <t>(No tocar)</t>
    </r>
  </si>
  <si>
    <r>
      <t xml:space="preserve">%  </t>
    </r>
    <r>
      <rPr>
        <b/>
        <sz val="11"/>
        <color rgb="FFFF0000"/>
        <rFont val="Arial"/>
        <family val="2"/>
      </rPr>
      <t>(No tocar)</t>
    </r>
  </si>
  <si>
    <r>
      <t xml:space="preserve">Zona de Riesgo Inherente  </t>
    </r>
    <r>
      <rPr>
        <b/>
        <sz val="11"/>
        <color rgb="FFFF0000"/>
        <rFont val="Arial"/>
        <family val="2"/>
      </rPr>
      <t>(No tocar)</t>
    </r>
  </si>
  <si>
    <r>
      <t xml:space="preserve">Probabilidad Residual Final </t>
    </r>
    <r>
      <rPr>
        <b/>
        <sz val="11"/>
        <color rgb="FFFF0000"/>
        <rFont val="Arial"/>
        <family val="2"/>
      </rPr>
      <t>(No tocar)</t>
    </r>
  </si>
  <si>
    <r>
      <t xml:space="preserve">Impacto Residual Final </t>
    </r>
    <r>
      <rPr>
        <b/>
        <sz val="11"/>
        <color rgb="FFFF0000"/>
        <rFont val="Arial"/>
        <family val="2"/>
      </rPr>
      <t>(No tocar)</t>
    </r>
  </si>
  <si>
    <r>
      <t xml:space="preserve">Calificación </t>
    </r>
    <r>
      <rPr>
        <b/>
        <sz val="11"/>
        <color rgb="FFFF0000"/>
        <rFont val="Arial"/>
        <family val="2"/>
      </rPr>
      <t>(No tocar)</t>
    </r>
  </si>
  <si>
    <r>
      <t>%</t>
    </r>
    <r>
      <rPr>
        <b/>
        <sz val="11"/>
        <color rgb="FFFF0000"/>
        <rFont val="Arial"/>
        <family val="2"/>
      </rPr>
      <t xml:space="preserve"> (No tocar)</t>
    </r>
  </si>
  <si>
    <r>
      <t xml:space="preserve">Zona de Riesgo Final </t>
    </r>
    <r>
      <rPr>
        <b/>
        <sz val="11"/>
        <color rgb="FFFF0000"/>
        <rFont val="Arial"/>
        <family val="2"/>
      </rPr>
      <t>(No tocar)</t>
    </r>
  </si>
  <si>
    <t>Tipo (Lista desplegable)</t>
  </si>
  <si>
    <t xml:space="preserve">Automatico </t>
  </si>
  <si>
    <t>Implementación (Lista desplegable)</t>
  </si>
  <si>
    <t xml:space="preserve">Documentado </t>
  </si>
  <si>
    <t>Sin documentar</t>
  </si>
  <si>
    <t>Frecuncia</t>
  </si>
  <si>
    <t xml:space="preserve">Evidencia </t>
  </si>
  <si>
    <t>Con registro</t>
  </si>
  <si>
    <t xml:space="preserve">Implementación </t>
  </si>
  <si>
    <t>Documentación  (Lista desplegable)</t>
  </si>
  <si>
    <t>Frecuencia  (Lista desplegable)</t>
  </si>
  <si>
    <t>Evidencia  (Lista desplegable)</t>
  </si>
  <si>
    <r>
      <t xml:space="preserve">Probabilidad Residual </t>
    </r>
    <r>
      <rPr>
        <b/>
        <sz val="11"/>
        <color rgb="FFFF0000"/>
        <rFont val="Arial"/>
        <family val="2"/>
      </rPr>
      <t>(No tocar)</t>
    </r>
  </si>
  <si>
    <r>
      <t xml:space="preserve">Afectación </t>
    </r>
    <r>
      <rPr>
        <b/>
        <sz val="11"/>
        <color rgb="FFFF0000"/>
        <rFont val="Arial"/>
        <family val="2"/>
      </rPr>
      <t>(No tocar)</t>
    </r>
  </si>
  <si>
    <t>Mitigar</t>
  </si>
  <si>
    <t>Transferir</t>
  </si>
  <si>
    <t>Fecha de finalización</t>
  </si>
  <si>
    <t>RIESGOS DE CORRUPCIÓN</t>
  </si>
  <si>
    <t>Identificación  del riesgo de corrupción</t>
  </si>
  <si>
    <t>Valoración del riesgo</t>
  </si>
  <si>
    <t xml:space="preserve">Valoración del riesgo </t>
  </si>
  <si>
    <t>¿Da lugar al detrimento de calidad de vida de la comunidad por la pérdida del bien, servicios o recursos públicos?</t>
  </si>
  <si>
    <t>SARLAF</t>
  </si>
  <si>
    <t xml:space="preserve">PORCENTAJE </t>
  </si>
  <si>
    <t>MUY BAJA</t>
  </si>
  <si>
    <t>BAJA</t>
  </si>
  <si>
    <t>MEDIA</t>
  </si>
  <si>
    <t>ALTA</t>
  </si>
  <si>
    <t>MUY ALTA</t>
  </si>
  <si>
    <t>LEVE</t>
  </si>
  <si>
    <t>MENOR</t>
  </si>
  <si>
    <t>MAYOR</t>
  </si>
  <si>
    <t>LISTAS PROBABILIDAD (NO TOCAR)</t>
  </si>
  <si>
    <t>LISTAS IMPACTO (NO TOCAR)</t>
  </si>
  <si>
    <t>CATASTRÓFICO</t>
  </si>
  <si>
    <t>Pérdida de la confidencialidad</t>
  </si>
  <si>
    <t>Pérdida de la disponibilidad</t>
  </si>
  <si>
    <t>Pérdida de la integridad</t>
  </si>
  <si>
    <t xml:space="preserve">Identificación del riesgo </t>
  </si>
  <si>
    <t>Activo (Lista desplegable)</t>
  </si>
  <si>
    <t>RIESGOS DE SEGURIDAD DE LA INFORMACIÓN</t>
  </si>
  <si>
    <t>Concecuencias</t>
  </si>
  <si>
    <t>Listas (No tocar)</t>
  </si>
  <si>
    <t>Descripción del riesgo</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</si>
  <si>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</si>
  <si>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rFont val="Arial Narrow"/>
        <family val="2"/>
      </rPr>
      <t>Paso 2: identificación del riesgo</t>
    </r>
    <r>
      <rPr>
        <sz val="11"/>
        <rFont val="Arial Narrow"/>
        <family val="2"/>
      </rPr>
      <t xml:space="preserve">, donde se explica ampliamente las bases para adelanter este análisis.
Así mismo, considere en el </t>
    </r>
    <r>
      <rPr>
        <b/>
        <sz val="11"/>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</si>
  <si>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9"/>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</si>
  <si>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9"/>
        <rFont val="Arial Narrow"/>
        <family val="2"/>
      </rPr>
      <t>Responsable de ejecutar el control + Acción + Complemento</t>
    </r>
  </si>
  <si>
    <r>
      <t>La matriz automáticamente hará el cálculo, acorde con el control o controles definidos con sus atributos analizados, lo que permitirá establecer el</t>
    </r>
    <r>
      <rPr>
        <b/>
        <sz val="9"/>
        <rFont val="Arial Narrow"/>
        <family val="2"/>
      </rPr>
      <t xml:space="preserve"> nivel de riesgo inherente</t>
    </r>
    <r>
      <rPr>
        <sz val="9"/>
        <rFont val="Arial Narrow"/>
        <family val="2"/>
      </rPr>
      <t xml:space="preserve"> (Columnas Y- Z- AA -AB- AC).</t>
    </r>
  </si>
  <si>
    <t>¿Cómo?
R (RELEVANTE)</t>
  </si>
  <si>
    <t>¿Cuánto?
M (MEDIBLE)</t>
  </si>
  <si>
    <t>¿Qué?
S (ESPECIFICO)</t>
  </si>
  <si>
    <t>¿Para qué?
A (ALCANZABLE)</t>
  </si>
  <si>
    <t>¿Cuándo?
T (PROYECTADO EN EL TIEMPO)</t>
  </si>
  <si>
    <t>Causa Inmediata
(¿Cómo?)</t>
  </si>
  <si>
    <t>Causa Raíz
(¿Por qué?)</t>
  </si>
  <si>
    <t>Impacto: Afectación economica o reputacional
(¿Qué?)</t>
  </si>
  <si>
    <t>Criterios de impacto - Afectación economica-¿Cuantos SMLMV?- o reputacional )</t>
  </si>
  <si>
    <t>DESCRIPCIÓN - CAUSAS</t>
  </si>
  <si>
    <t xml:space="preserve"> TIPO DE CAUSA: INMEDIATA O RAIZ</t>
  </si>
  <si>
    <t>INMEDIATA</t>
  </si>
  <si>
    <t>RAIZ</t>
  </si>
  <si>
    <t>Numero de veces que se realiza en promedio la actividad al año</t>
  </si>
  <si>
    <r>
      <t xml:space="preserve">Plan de Acción: </t>
    </r>
    <r>
      <rPr>
        <b/>
        <sz val="11"/>
        <color rgb="FFFF0000"/>
        <rFont val="Arial"/>
        <family val="2"/>
      </rPr>
      <t xml:space="preserve">¿Necesito un nuevo control ? o ¿Cómo mejoro el control existente? </t>
    </r>
  </si>
  <si>
    <t xml:space="preserve">Formula </t>
  </si>
  <si>
    <t xml:space="preserve">Indicadores clave de riesgo </t>
  </si>
  <si>
    <t>de forma independiente y objetiva</t>
  </si>
  <si>
    <t>con el fin de detectar desviaciones y generar
recomendaciones</t>
  </si>
  <si>
    <t xml:space="preserve">100% del plan anual de auditorias </t>
  </si>
  <si>
    <t xml:space="preserve">Ejecutar oportunamente los seguimientos y auditorias (trabajos de aseguramiento) </t>
  </si>
  <si>
    <t xml:space="preserve">En cada vigencia </t>
  </si>
  <si>
    <t>En cada vigencia ejecutar el  oportunamente el 100% de los seguimientos y auditorias (trabajos de aseguramiento) contemplados en el plan anual de auditorías, de forma independiente y objetiva, con el fin de detectar desviaciones y generar recomendaciones que contribuyan al mejoramiento de la entidad y el cumplimiento de sus objetivos.</t>
  </si>
  <si>
    <t>ejecución de seguimientos y auditorias incumpliendo los terminos establecidos en la normatividad vigente.</t>
  </si>
  <si>
    <t>Afectación reputacional</t>
  </si>
  <si>
    <t>Entrega inoportuna  de información por parte de los procesos o incompleta</t>
  </si>
  <si>
    <t xml:space="preserve">No se asigna presupuesto para contratar profesionales auditores que desarrollen las actividades contempladas en el plan anual de auditorías </t>
  </si>
  <si>
    <t>Los procesos entregan la información incompleta o de forma inoportuna</t>
  </si>
  <si>
    <t>Falta de procedimientos</t>
  </si>
  <si>
    <t xml:space="preserve">No se asegura la asignación del presupuesto necesario para contratar profesionales auditores que desarrollen las actividades contempladas en el plan anual de auditorías </t>
  </si>
  <si>
    <t>Temas relacionados con falta de capacitación y personal</t>
  </si>
  <si>
    <t xml:space="preserve">Documentar el control como una política de operación  dentro del procedimiento EI-PD-01 Elaboración y aprobación del plan anual de auditoría </t>
  </si>
  <si>
    <t xml:space="preserve">Jefe Oficina de Control Interno </t>
  </si>
  <si>
    <t>Seguimiento a la ejecución del plan anual de auditorías</t>
  </si>
  <si>
    <t>Posibilidad de afectación reputacional  por sanciones requerimientos y/o hallazgos  de los entes de control,  debido a la ejecución de seguimientos y auditorias incumpliendo los terminos establecidos en la normatividad vigente.</t>
  </si>
  <si>
    <t>Sanciones requerimientos y/o hallazgos de los entes de control</t>
  </si>
  <si>
    <t>Cada vez que se recibe información (solicitada para realizar una auditoría o un seguimiento), el equipo auditor verifica que esta información esté completa y que atienda integralmente el requerimiento realizado. Si no está completa o en las condiciones solicitadas, se requiere nuevamente al líder del proceso (por correo electrónico para seguimientos, por memorando radicado para auditorías internas), para que atienda las observaciones  y complemente la información faltante en un término no mayor a dos días hábiles. Si está completa se deja evidencia dentro del informe de auditoría o seguimiento.</t>
  </si>
  <si>
    <t xml:space="preserve">Anualmente en la socialización del anteproyecto de presupuesto para la siguiente vigencia, El/la Jefe de la OCI verifica que la Subdirección de gestión corporativa incluya en el proyecto de inversión a su cargo las necesidades de contratación de personal y perfiles requeridos para el desarrollo de las actividades de la oficina de control interno. En caso de no tener incluidos los rubros solicitados por la OCI, se realizará solicitud de inclusión  en comité directivo. </t>
  </si>
  <si>
    <t>(Número de informes de ley radicados/Número de informes de ley programados en el PAAI) x 100</t>
  </si>
  <si>
    <t xml:space="preserve">Riesgo de corrupción </t>
  </si>
  <si>
    <t xml:space="preserve">Debilidades de integridad del equipo auditor </t>
  </si>
  <si>
    <t>Afectación a la imagen y credibilidad de la Entidad
Detrimento patrimonial
Sanciones disciplinarias, administrativas y penales</t>
  </si>
  <si>
    <t xml:space="preserve">En auditorias </t>
  </si>
  <si>
    <t>Posibilidad de afectación reputacional por la desviación de resultados de auditorias al recibir dádivas para beneficiar a terceros, ocasionando detrimento patrimonial y sanciones disciplinarias, administrativas y penales.</t>
  </si>
  <si>
    <t xml:space="preserve">El jefe de la oficina de control interno, verifica el cumplimiento del código de etica del auditor teniendo en cuenta la evaluación y retroalimentación que hacen los auditados sobre la  auditoría interna, dejando como evidencia el campo de verificación y retroalimentación por parte del jefe de la OCI en el formato EI-FT-02 Evaluación auditoría interna.
</t>
  </si>
  <si>
    <t>Jefe Oficina Control Interno</t>
  </si>
  <si>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</si>
  <si>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</si>
  <si>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</si>
  <si>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</si>
  <si>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</si>
  <si>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</si>
  <si>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</si>
  <si>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</si>
  <si>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Calificación </t>
    </r>
    <r>
      <rPr>
        <b/>
        <sz val="11"/>
        <color rgb="FFFF0000"/>
        <rFont val="Arial"/>
        <family val="2"/>
      </rPr>
      <t>(No tocar)</t>
    </r>
  </si>
  <si>
    <t>total</t>
  </si>
  <si>
    <t>(No tocar)</t>
  </si>
  <si>
    <t>No asignado</t>
  </si>
  <si>
    <t>Adecuado</t>
  </si>
  <si>
    <t>inadecuado</t>
  </si>
  <si>
    <t>Inoportuno</t>
  </si>
  <si>
    <t>No es un control</t>
  </si>
  <si>
    <t>No es confiable</t>
  </si>
  <si>
    <t xml:space="preserve">No se investigan y resuelven oportunamente  </t>
  </si>
  <si>
    <t>Incompleta</t>
  </si>
  <si>
    <t xml:space="preserve">No existe </t>
  </si>
  <si>
    <t>Incluir en el formato EI-FT-02 Evaluación auditoría interna, el campo de verificación y retroalimentación por parte del jefe de la OCI del cumplimiento del código de etica del auditor, conforme a la retroalimentación recibida de los procesos auditados o evaluados.</t>
  </si>
  <si>
    <t>Formato actualizado con campo de evaluación</t>
  </si>
  <si>
    <t xml:space="preserve">Posibilidad de recibir dádivas para omitir o manipular de la información resultado de auditorias </t>
  </si>
  <si>
    <t xml:space="preserve">Desviación de resultados
Información manipulada de auditorias </t>
  </si>
  <si>
    <r>
      <t xml:space="preserve">Posibilidad de recibir dádivas para omitir o manipular de la información resultado de auditorias </t>
    </r>
    <r>
      <rPr>
        <b/>
        <sz val="11"/>
        <color rgb="FFFF0000"/>
        <rFont val="Calibri"/>
        <family val="2"/>
      </rPr>
      <t xml:space="preserve"> </t>
    </r>
    <r>
      <rPr>
        <b/>
        <sz val="11"/>
        <color theme="1"/>
        <rFont val="Calibri"/>
        <family val="2"/>
      </rPr>
      <t>con el fin de beneficiar a terceros</t>
    </r>
  </si>
  <si>
    <t xml:space="preserve">Acta </t>
  </si>
  <si>
    <t>Realizar una socialización del Código de Ética del Auditor  al interior del equipo  de trabajo de la OCI.</t>
  </si>
  <si>
    <t>Manipular de la información resultado de auditorias con el fin de beneficiar a terceros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</si>
</sst>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m/yyyy"/>
  </numFmts>
  <fonts count="93" x14ac:knownFonts="1">
    <font>
      <sz val="11"/>
      <color theme="1"/>
      <name val="Calibri"/>
      <family val="2"/>
      <scheme val="minor"/>
    </font>
    <font>
      <sz val="11"/>
      <color theme="1"/>
      <name val="Arial Narrow"/>
      <family val="2"/>
    </font>
    <font>
      <sz val="11"/>
      <name val="Arial Narrow"/>
      <family val="2"/>
    </font>
    <font>
      <sz val="10"/>
      <color rgb="FF000000"/>
      <name val="Arial Narrow"/>
      <family val="2"/>
    </font>
    <font>
      <b/>
      <sz val="11"/>
      <color theme="1"/>
      <name val="Arial Narrow"/>
      <family val="2"/>
    </font>
    <font>
      <sz val="10"/>
      <color theme="1"/>
      <name val="Calibri"/>
      <family val="2"/>
      <scheme val="minor"/>
    </font>
    <font>
      <sz val="10"/>
      <color theme="1"/>
      <name val="Arial Narrow"/>
      <family val="2"/>
    </font>
    <font>
      <b/>
      <sz val="11"/>
      <color theme="9" tint="-0.249977111117893"/>
      <name val="Arial Narrow"/>
      <family val="2"/>
    </font>
    <font>
      <sz val="14"/>
      <color theme="1"/>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sz val="28"/>
      <color theme="1"/>
      <name val="Calibri"/>
      <family val="2"/>
      <scheme val="minor"/>
    </font>
    <font>
      <b/>
      <sz val="40"/>
      <color rgb="FF000000"/>
      <name val="Calibri"/>
      <family val="2"/>
    </font>
    <font>
      <b/>
      <sz val="12"/>
      <color rgb="FF000000"/>
      <name val="Calibri"/>
      <family val="2"/>
    </font>
    <font>
      <b/>
      <sz val="28"/>
      <color rgb="FF000000"/>
      <name val="Calibri"/>
      <family val="2"/>
    </font>
    <font>
      <b/>
      <sz val="36"/>
      <color rgb="FF000000"/>
      <name val="Calibri"/>
      <family val="2"/>
    </font>
    <font>
      <sz val="18"/>
      <color theme="1"/>
      <name val="Arial Narrow"/>
      <family val="2"/>
    </font>
    <font>
      <b/>
      <sz val="18"/>
      <color rgb="FF000000"/>
      <name val="Calibri"/>
      <family val="2"/>
    </font>
    <font>
      <b/>
      <sz val="18"/>
      <color theme="1"/>
      <name val="Arial Narrow"/>
      <family val="2"/>
    </font>
    <font>
      <b/>
      <sz val="22"/>
      <color theme="1"/>
      <name val="Arial Narrow"/>
      <family val="2"/>
    </font>
    <font>
      <b/>
      <sz val="14"/>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11"/>
      <color rgb="FF030303"/>
      <name val="Arial"/>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sz val="24"/>
      <color theme="1"/>
      <name val="Arial Narrow"/>
      <family val="2"/>
    </font>
    <font>
      <b/>
      <sz val="24"/>
      <color rgb="FF000000"/>
      <name val="Calibri"/>
      <family val="2"/>
    </font>
    <font>
      <b/>
      <sz val="20"/>
      <color theme="1"/>
      <name val="Calibri"/>
      <family val="2"/>
      <scheme val="minor"/>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sz val="10"/>
      <name val="Arial Narrow"/>
      <family val="2"/>
    </font>
    <font>
      <b/>
      <sz val="14"/>
      <name val="Arial Narrow"/>
      <family val="2"/>
    </font>
    <font>
      <b/>
      <u/>
      <sz val="11"/>
      <name val="Arial Narrow"/>
      <family val="2"/>
    </font>
    <font>
      <b/>
      <sz val="11"/>
      <name val="Arial Narrow"/>
      <family val="2"/>
    </font>
    <font>
      <b/>
      <sz val="10"/>
      <name val="Arial Narrow"/>
      <family val="2"/>
    </font>
    <font>
      <b/>
      <sz val="9"/>
      <name val="Arial Narrow"/>
      <family val="2"/>
    </font>
    <font>
      <sz val="9"/>
      <name val="Arial Narrow"/>
      <family val="2"/>
    </font>
    <font>
      <b/>
      <sz val="12"/>
      <color theme="1"/>
      <name val="Calibri"/>
      <family val="2"/>
      <scheme val="minor"/>
    </font>
    <font>
      <b/>
      <sz val="12"/>
      <name val="Calibri"/>
      <family val="2"/>
      <scheme val="minor"/>
    </font>
    <font>
      <b/>
      <sz val="9"/>
      <color indexed="81"/>
      <name val="Tahoma"/>
      <family val="2"/>
    </font>
    <font>
      <sz val="9"/>
      <color indexed="81"/>
      <name val="Tahoma"/>
      <family val="2"/>
    </font>
    <font>
      <b/>
      <sz val="11"/>
      <color theme="1"/>
      <name val="Calibri"/>
      <family val="2"/>
      <scheme val="minor"/>
    </font>
    <font>
      <b/>
      <sz val="10"/>
      <name val="Arial"/>
      <family val="2"/>
    </font>
    <font>
      <b/>
      <sz val="10"/>
      <color theme="1"/>
      <name val="Calibri"/>
      <family val="2"/>
      <scheme val="minor"/>
    </font>
    <font>
      <b/>
      <sz val="16"/>
      <color theme="1"/>
      <name val="Calibri"/>
      <family val="2"/>
      <scheme val="minor"/>
    </font>
    <font>
      <sz val="18"/>
      <color theme="1"/>
      <name val="Calibri"/>
      <family val="2"/>
      <scheme val="minor"/>
    </font>
    <font>
      <b/>
      <sz val="16"/>
      <color rgb="FF000000"/>
      <name val="Calibri"/>
      <family val="2"/>
    </font>
    <font>
      <b/>
      <sz val="14"/>
      <color rgb="FF000000"/>
      <name val="Calibri"/>
      <family val="2"/>
    </font>
    <font>
      <sz val="14"/>
      <color theme="1"/>
      <name val="Calibri"/>
      <family val="2"/>
      <scheme val="minor"/>
    </font>
    <font>
      <sz val="22"/>
      <color theme="1"/>
      <name val="Calibri"/>
      <family val="2"/>
      <scheme val="minor"/>
    </font>
    <font>
      <b/>
      <sz val="14"/>
      <color theme="1"/>
      <name val="Calibri"/>
      <family val="2"/>
      <scheme val="minor"/>
    </font>
    <font>
      <b/>
      <sz val="11"/>
      <color rgb="FFFF0000"/>
      <name val="Calibri"/>
      <family val="2"/>
      <scheme val="minor"/>
    </font>
    <font>
      <b/>
      <sz val="12"/>
      <color theme="1"/>
      <name val="Arial"/>
      <family val="2"/>
    </font>
    <font>
      <b/>
      <sz val="14"/>
      <color theme="1"/>
      <name val="Arial"/>
      <family val="2"/>
    </font>
    <font>
      <sz val="11"/>
      <color theme="1"/>
      <name val="Arial"/>
      <family val="2"/>
    </font>
    <font>
      <b/>
      <sz val="22"/>
      <color theme="1"/>
      <name val="Arial"/>
      <family val="2"/>
    </font>
    <font>
      <b/>
      <sz val="18"/>
      <color theme="1"/>
      <name val="Arial"/>
      <family val="2"/>
    </font>
    <font>
      <sz val="14"/>
      <color theme="1"/>
      <name val="Arial"/>
      <family val="2"/>
    </font>
    <font>
      <b/>
      <sz val="11"/>
      <color theme="1"/>
      <name val="Arial"/>
      <family val="2"/>
    </font>
    <font>
      <sz val="11"/>
      <name val="Arial"/>
      <family val="2"/>
    </font>
    <font>
      <sz val="10"/>
      <color theme="1"/>
      <name val="Arial"/>
      <family val="2"/>
    </font>
    <font>
      <b/>
      <sz val="11"/>
      <color rgb="FFFF0000"/>
      <name val="Arial"/>
      <family val="2"/>
    </font>
    <font>
      <sz val="16"/>
      <name val="Calibri"/>
      <family val="2"/>
      <scheme val="minor"/>
    </font>
    <font>
      <sz val="14"/>
      <name val="Calibri"/>
      <family val="2"/>
      <scheme val="minor"/>
    </font>
    <font>
      <sz val="10"/>
      <color theme="5" tint="-0.249977111117893"/>
      <name val="Arial"/>
      <family val="2"/>
    </font>
    <font>
      <sz val="11"/>
      <color theme="5" tint="-0.249977111117893"/>
      <name val="Arial"/>
      <family val="2"/>
    </font>
    <font>
      <b/>
      <sz val="11"/>
      <name val="Arial"/>
      <family val="2"/>
    </font>
    <font>
      <sz val="11"/>
      <color theme="1"/>
      <name val="Calibri"/>
      <family val="2"/>
    </font>
    <font>
      <b/>
      <sz val="10"/>
      <color theme="1"/>
      <name val="Arial"/>
      <family val="2"/>
    </font>
    <font>
      <b/>
      <sz val="11"/>
      <color theme="1"/>
      <name val="Calibri"/>
      <family val="2"/>
    </font>
    <font>
      <b/>
      <sz val="11"/>
      <color rgb="FFFF0000"/>
      <name val="Calibri"/>
      <family val="2"/>
    </font>
    <font>
      <sz val="11"/>
      <color rgb="FFFF0000"/>
      <name val="Calibri"/>
      <family val="2"/>
    </font>
    <font>
      <sz val="11"/>
      <name val="Calibri"/>
      <family val="2"/>
    </font>
  </fonts>
  <fills count="39">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5"/>
        <bgColor indexed="64"/>
      </patternFill>
    </fill>
    <fill>
      <patternFill patternType="solid">
        <fgColor theme="4" tint="0.79998168889431442"/>
        <bgColor indexed="64"/>
      </patternFill>
    </fill>
    <fill>
      <patternFill patternType="solid">
        <fgColor theme="2"/>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rgb="FFF2F2F2"/>
        <bgColor rgb="FFF2F2F2"/>
      </patternFill>
    </fill>
    <fill>
      <patternFill patternType="solid">
        <fgColor theme="0"/>
        <bgColor theme="0"/>
      </patternFill>
    </fill>
    <fill>
      <patternFill patternType="solid">
        <fgColor rgb="FFF2DBDB"/>
        <bgColor rgb="FFF2DBDB"/>
      </patternFill>
    </fill>
    <fill>
      <patternFill patternType="solid">
        <fgColor rgb="FFDBE5F1"/>
        <bgColor rgb="FFDBE5F1"/>
      </patternFill>
    </fill>
    <fill>
      <patternFill patternType="solid">
        <fgColor rgb="FF95B3D7"/>
        <bgColor rgb="FF95B3D7"/>
      </patternFill>
    </fill>
    <fill>
      <patternFill patternType="solid">
        <fgColor rgb="FFFFFF00"/>
        <bgColor rgb="FFFFFF00"/>
      </patternFill>
    </fill>
    <fill>
      <patternFill patternType="solid">
        <fgColor theme="5"/>
        <bgColor theme="5"/>
      </patternFill>
    </fill>
    <fill>
      <patternFill patternType="solid">
        <fgColor theme="6"/>
        <bgColor theme="6"/>
      </patternFill>
    </fill>
    <fill>
      <patternFill patternType="solid">
        <fgColor rgb="FFE36C09"/>
        <bgColor rgb="FFE36C09"/>
      </patternFill>
    </fill>
    <fill>
      <patternFill patternType="solid">
        <fgColor rgb="FF92D050"/>
        <bgColor rgb="FF92D050"/>
      </patternFill>
    </fill>
    <fill>
      <patternFill patternType="solid">
        <fgColor rgb="FFFF0000"/>
        <bgColor rgb="FFFF0000"/>
      </patternFill>
    </fill>
  </fills>
  <borders count="131">
    <border>
      <left/>
      <right/>
      <top/>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right/>
      <top style="dashed">
        <color theme="9" tint="-0.24994659260841701"/>
      </top>
      <bottom style="dashed">
        <color theme="9" tint="-0.24994659260841701"/>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auto="1"/>
      </top>
      <bottom/>
      <diagonal/>
    </border>
    <border>
      <left/>
      <right style="medium">
        <color indexed="64"/>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indexed="64"/>
      </bottom>
      <diagonal/>
    </border>
    <border>
      <left style="thin">
        <color rgb="FF000000"/>
      </left>
      <right style="thin">
        <color rgb="FF000000"/>
      </right>
      <top/>
      <bottom/>
      <diagonal/>
    </border>
    <border>
      <left style="thin">
        <color indexed="64"/>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s>
  <cellStyleXfs count="5">
    <xf numFmtId="0" fontId="0" fillId="0" borderId="0"/>
    <xf numFmtId="9" fontId="15" fillId="0" borderId="0" applyFont="0" applyFill="0" applyBorder="0" applyAlignment="0" applyProtection="0"/>
    <xf numFmtId="0" fontId="48" fillId="0" borderId="0"/>
    <xf numFmtId="0" fontId="49" fillId="0" borderId="0"/>
    <xf numFmtId="0" fontId="5" fillId="0" borderId="0"/>
  </cellStyleXfs>
  <cellXfs count="1158">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vertical="center"/>
    </xf>
    <xf numFmtId="0" fontId="4" fillId="2" borderId="0" xfId="0" applyFont="1" applyFill="1" applyAlignment="1">
      <alignment horizontal="center" vertical="center"/>
    </xf>
    <xf numFmtId="0" fontId="1" fillId="0" borderId="0" xfId="0" applyFont="1" applyAlignment="1">
      <alignment horizontal="center"/>
    </xf>
    <xf numFmtId="0" fontId="1" fillId="0" borderId="2" xfId="0" applyFont="1" applyBorder="1" applyAlignment="1">
      <alignment horizontal="center" vertical="center"/>
    </xf>
    <xf numFmtId="0" fontId="4" fillId="2" borderId="2" xfId="0" applyFont="1" applyFill="1" applyBorder="1" applyAlignment="1">
      <alignment horizontal="center" vertical="center" textRotation="90"/>
    </xf>
    <xf numFmtId="0" fontId="1" fillId="3" borderId="0" xfId="0" applyFont="1" applyFill="1"/>
    <xf numFmtId="0" fontId="5" fillId="0" borderId="0" xfId="0" applyFont="1"/>
    <xf numFmtId="0" fontId="3" fillId="0" borderId="1" xfId="0" applyFont="1" applyBorder="1" applyAlignment="1">
      <alignment horizontal="left" vertical="center" wrapText="1" indent="1" readingOrder="1"/>
    </xf>
    <xf numFmtId="0" fontId="9" fillId="0" borderId="0" xfId="0" applyFont="1" applyAlignment="1">
      <alignment horizontal="center" vertical="center" wrapText="1"/>
    </xf>
    <xf numFmtId="0" fontId="10" fillId="6" borderId="0" xfId="0" applyFont="1" applyFill="1" applyAlignment="1">
      <alignment horizontal="center" vertical="center" wrapText="1" readingOrder="1"/>
    </xf>
    <xf numFmtId="0" fontId="11" fillId="5" borderId="11" xfId="0" applyFont="1" applyFill="1" applyBorder="1" applyAlignment="1">
      <alignment horizontal="center" vertical="center" wrapText="1" readingOrder="1"/>
    </xf>
    <xf numFmtId="0" fontId="11" fillId="0" borderId="11" xfId="0" applyFont="1" applyBorder="1" applyAlignment="1">
      <alignment horizontal="justify" vertical="center" wrapText="1" readingOrder="1"/>
    </xf>
    <xf numFmtId="9" fontId="11" fillId="0" borderId="11" xfId="0" applyNumberFormat="1" applyFont="1" applyBorder="1" applyAlignment="1">
      <alignment horizontal="center" vertical="center" wrapText="1" readingOrder="1"/>
    </xf>
    <xf numFmtId="0" fontId="11" fillId="7" borderId="1" xfId="0" applyFont="1" applyFill="1" applyBorder="1" applyAlignment="1">
      <alignment horizontal="center" vertical="center" wrapText="1" readingOrder="1"/>
    </xf>
    <xf numFmtId="0" fontId="11" fillId="0" borderId="1" xfId="0" applyFont="1" applyBorder="1" applyAlignment="1">
      <alignment horizontal="justify" vertical="center" wrapText="1" readingOrder="1"/>
    </xf>
    <xf numFmtId="9" fontId="11" fillId="0" borderId="1" xfId="0" applyNumberFormat="1" applyFont="1" applyBorder="1" applyAlignment="1">
      <alignment horizontal="center" vertical="center" wrapText="1" readingOrder="1"/>
    </xf>
    <xf numFmtId="0" fontId="11" fillId="4" borderId="1" xfId="0" applyFont="1" applyFill="1" applyBorder="1" applyAlignment="1">
      <alignment horizontal="center" vertical="center" wrapText="1" readingOrder="1"/>
    </xf>
    <xf numFmtId="0" fontId="11" fillId="8" borderId="1" xfId="0" applyFont="1" applyFill="1" applyBorder="1" applyAlignment="1">
      <alignment horizontal="center" vertical="center" wrapText="1" readingOrder="1"/>
    </xf>
    <xf numFmtId="0" fontId="12" fillId="9" borderId="1" xfId="0" applyFont="1" applyFill="1" applyBorder="1" applyAlignment="1">
      <alignment horizontal="center" vertical="center" wrapText="1" readingOrder="1"/>
    </xf>
    <xf numFmtId="0" fontId="16" fillId="0" borderId="0" xfId="0" applyFont="1"/>
    <xf numFmtId="0" fontId="14" fillId="0" borderId="0" xfId="0" applyFont="1"/>
    <xf numFmtId="0" fontId="4" fillId="0" borderId="0" xfId="0" applyFont="1" applyAlignment="1">
      <alignment horizontal="left" vertical="center"/>
    </xf>
    <xf numFmtId="0" fontId="4" fillId="3" borderId="0" xfId="0" applyFont="1" applyFill="1" applyAlignment="1">
      <alignment horizontal="center" vertical="center"/>
    </xf>
    <xf numFmtId="0" fontId="1" fillId="3" borderId="0" xfId="0" applyFont="1" applyFill="1" applyAlignment="1">
      <alignment vertical="center"/>
    </xf>
    <xf numFmtId="0" fontId="1" fillId="3" borderId="0" xfId="0" applyFont="1" applyFill="1" applyAlignment="1">
      <alignment horizontal="center"/>
    </xf>
    <xf numFmtId="0" fontId="1" fillId="3" borderId="0" xfId="0" applyFont="1" applyFill="1" applyAlignment="1">
      <alignment horizontal="center" vertical="center"/>
    </xf>
    <xf numFmtId="0" fontId="1" fillId="3" borderId="0" xfId="0" applyFont="1" applyFill="1" applyAlignment="1">
      <alignment horizontal="left" vertical="center"/>
    </xf>
    <xf numFmtId="0" fontId="29" fillId="0" borderId="0" xfId="0" applyFont="1" applyAlignment="1">
      <alignment vertical="center"/>
    </xf>
    <xf numFmtId="0" fontId="30" fillId="0" borderId="0" xfId="0" applyFont="1"/>
    <xf numFmtId="0" fontId="28" fillId="0" borderId="0" xfId="0" applyFont="1"/>
    <xf numFmtId="0" fontId="0" fillId="0" borderId="0" xfId="0" pivotButton="1"/>
    <xf numFmtId="0" fontId="13" fillId="0" borderId="0" xfId="0" applyFont="1" applyAlignment="1">
      <alignment horizontal="justify" vertical="center" wrapText="1" readingOrder="1"/>
    </xf>
    <xf numFmtId="0" fontId="31" fillId="0" borderId="0" xfId="0" applyFont="1"/>
    <xf numFmtId="0" fontId="33" fillId="6" borderId="0" xfId="0" applyFont="1" applyFill="1" applyAlignment="1">
      <alignment horizontal="center" vertical="center" wrapText="1" readingOrder="1"/>
    </xf>
    <xf numFmtId="0" fontId="34" fillId="0" borderId="11" xfId="0" applyFont="1" applyBorder="1" applyAlignment="1">
      <alignment horizontal="justify" vertical="center" wrapText="1" readingOrder="1"/>
    </xf>
    <xf numFmtId="0" fontId="34" fillId="0" borderId="1" xfId="0" applyFont="1" applyBorder="1" applyAlignment="1">
      <alignment horizontal="justify" vertical="center" wrapText="1" readingOrder="1"/>
    </xf>
    <xf numFmtId="0" fontId="34" fillId="5" borderId="11" xfId="0" applyFont="1" applyFill="1" applyBorder="1" applyAlignment="1">
      <alignment horizontal="center" vertical="center" wrapText="1" readingOrder="1"/>
    </xf>
    <xf numFmtId="0" fontId="34" fillId="7" borderId="1" xfId="0" applyFont="1" applyFill="1" applyBorder="1" applyAlignment="1">
      <alignment horizontal="center" vertical="center" wrapText="1" readingOrder="1"/>
    </xf>
    <xf numFmtId="0" fontId="34" fillId="4" borderId="1" xfId="0" applyFont="1" applyFill="1" applyBorder="1" applyAlignment="1">
      <alignment horizontal="center" vertical="center" wrapText="1" readingOrder="1"/>
    </xf>
    <xf numFmtId="0" fontId="34" fillId="8" borderId="1" xfId="0" applyFont="1" applyFill="1" applyBorder="1" applyAlignment="1">
      <alignment horizontal="center" vertical="center" wrapText="1" readingOrder="1"/>
    </xf>
    <xf numFmtId="0" fontId="35" fillId="9" borderId="1" xfId="0" applyFont="1" applyFill="1" applyBorder="1" applyAlignment="1">
      <alignment horizontal="center" vertical="center" wrapText="1" readingOrder="1"/>
    </xf>
    <xf numFmtId="0" fontId="34" fillId="0" borderId="11" xfId="0" applyFont="1" applyBorder="1" applyAlignment="1">
      <alignment horizontal="center" vertical="center" wrapText="1" readingOrder="1"/>
    </xf>
    <xf numFmtId="0" fontId="34" fillId="0" borderId="1" xfId="0" applyFont="1" applyBorder="1" applyAlignment="1">
      <alignment horizontal="center" vertical="center" wrapText="1" readingOrder="1"/>
    </xf>
    <xf numFmtId="0" fontId="20" fillId="11" borderId="12" xfId="0" applyFont="1" applyFill="1" applyBorder="1" applyAlignment="1" applyProtection="1">
      <alignment horizontal="center" vertical="center" wrapText="1" readingOrder="1"/>
      <protection hidden="1"/>
    </xf>
    <xf numFmtId="0" fontId="20" fillId="11" borderId="19" xfId="0" applyFont="1" applyFill="1" applyBorder="1" applyAlignment="1" applyProtection="1">
      <alignment horizontal="center" vertical="center" wrapText="1" readingOrder="1"/>
      <protection hidden="1"/>
    </xf>
    <xf numFmtId="0" fontId="20" fillId="11" borderId="13" xfId="0" applyFont="1" applyFill="1" applyBorder="1" applyAlignment="1" applyProtection="1">
      <alignment horizontal="center" vertical="center" wrapText="1" readingOrder="1"/>
      <protection hidden="1"/>
    </xf>
    <xf numFmtId="0" fontId="20" fillId="12" borderId="12" xfId="0" applyFont="1" applyFill="1" applyBorder="1" applyAlignment="1" applyProtection="1">
      <alignment horizontal="center" wrapText="1" readingOrder="1"/>
      <protection hidden="1"/>
    </xf>
    <xf numFmtId="0" fontId="20" fillId="12" borderId="19" xfId="0" applyFont="1" applyFill="1" applyBorder="1" applyAlignment="1" applyProtection="1">
      <alignment horizontal="center" wrapText="1" readingOrder="1"/>
      <protection hidden="1"/>
    </xf>
    <xf numFmtId="0" fontId="20" fillId="12" borderId="13" xfId="0" applyFont="1" applyFill="1" applyBorder="1" applyAlignment="1" applyProtection="1">
      <alignment horizontal="center" wrapText="1" readingOrder="1"/>
      <protection hidden="1"/>
    </xf>
    <xf numFmtId="0" fontId="20" fillId="11" borderId="14" xfId="0" applyFont="1" applyFill="1" applyBorder="1" applyAlignment="1" applyProtection="1">
      <alignment horizontal="center" vertical="center" wrapText="1" readingOrder="1"/>
      <protection hidden="1"/>
    </xf>
    <xf numFmtId="0" fontId="20" fillId="11" borderId="0" xfId="0" applyFont="1" applyFill="1" applyAlignment="1" applyProtection="1">
      <alignment horizontal="center" vertical="center" wrapText="1" readingOrder="1"/>
      <protection hidden="1"/>
    </xf>
    <xf numFmtId="0" fontId="20" fillId="11" borderId="15" xfId="0" applyFont="1" applyFill="1" applyBorder="1" applyAlignment="1" applyProtection="1">
      <alignment horizontal="center" vertical="center" wrapText="1" readingOrder="1"/>
      <protection hidden="1"/>
    </xf>
    <xf numFmtId="0" fontId="20" fillId="12" borderId="14" xfId="0" applyFont="1" applyFill="1" applyBorder="1" applyAlignment="1" applyProtection="1">
      <alignment horizontal="center" wrapText="1" readingOrder="1"/>
      <protection hidden="1"/>
    </xf>
    <xf numFmtId="0" fontId="20" fillId="12" borderId="0" xfId="0" applyFont="1" applyFill="1" applyAlignment="1" applyProtection="1">
      <alignment horizontal="center" wrapText="1" readingOrder="1"/>
      <protection hidden="1"/>
    </xf>
    <xf numFmtId="0" fontId="20" fillId="12" borderId="15" xfId="0" applyFont="1" applyFill="1" applyBorder="1" applyAlignment="1" applyProtection="1">
      <alignment horizontal="center" wrapText="1" readingOrder="1"/>
      <protection hidden="1"/>
    </xf>
    <xf numFmtId="0" fontId="20" fillId="11" borderId="16" xfId="0" applyFont="1" applyFill="1" applyBorder="1" applyAlignment="1" applyProtection="1">
      <alignment horizontal="center" vertical="center" wrapText="1" readingOrder="1"/>
      <protection hidden="1"/>
    </xf>
    <xf numFmtId="0" fontId="20" fillId="11" borderId="18" xfId="0" applyFont="1" applyFill="1" applyBorder="1" applyAlignment="1" applyProtection="1">
      <alignment horizontal="center" vertical="center" wrapText="1" readingOrder="1"/>
      <protection hidden="1"/>
    </xf>
    <xf numFmtId="0" fontId="20" fillId="11" borderId="17" xfId="0" applyFont="1" applyFill="1" applyBorder="1" applyAlignment="1" applyProtection="1">
      <alignment horizontal="center" vertical="center" wrapText="1" readingOrder="1"/>
      <protection hidden="1"/>
    </xf>
    <xf numFmtId="0" fontId="20" fillId="12" borderId="16" xfId="0" applyFont="1" applyFill="1" applyBorder="1" applyAlignment="1" applyProtection="1">
      <alignment horizontal="center" wrapText="1" readingOrder="1"/>
      <protection hidden="1"/>
    </xf>
    <xf numFmtId="0" fontId="20" fillId="12" borderId="18" xfId="0" applyFont="1" applyFill="1" applyBorder="1" applyAlignment="1" applyProtection="1">
      <alignment horizontal="center" wrapText="1" readingOrder="1"/>
      <protection hidden="1"/>
    </xf>
    <xf numFmtId="0" fontId="20" fillId="12" borderId="17" xfId="0" applyFont="1" applyFill="1" applyBorder="1" applyAlignment="1" applyProtection="1">
      <alignment horizontal="center" wrapText="1" readingOrder="1"/>
      <protection hidden="1"/>
    </xf>
    <xf numFmtId="0" fontId="20" fillId="13" borderId="12" xfId="0" applyFont="1" applyFill="1" applyBorder="1" applyAlignment="1" applyProtection="1">
      <alignment horizontal="center" wrapText="1" readingOrder="1"/>
      <protection hidden="1"/>
    </xf>
    <xf numFmtId="0" fontId="20" fillId="13" borderId="19" xfId="0" applyFont="1" applyFill="1" applyBorder="1" applyAlignment="1" applyProtection="1">
      <alignment horizontal="center" wrapText="1" readingOrder="1"/>
      <protection hidden="1"/>
    </xf>
    <xf numFmtId="0" fontId="20" fillId="13" borderId="13" xfId="0" applyFont="1" applyFill="1" applyBorder="1" applyAlignment="1" applyProtection="1">
      <alignment horizontal="center" wrapText="1" readingOrder="1"/>
      <protection hidden="1"/>
    </xf>
    <xf numFmtId="0" fontId="20" fillId="13" borderId="14" xfId="0" applyFont="1" applyFill="1" applyBorder="1" applyAlignment="1" applyProtection="1">
      <alignment horizontal="center" wrapText="1" readingOrder="1"/>
      <protection hidden="1"/>
    </xf>
    <xf numFmtId="0" fontId="20" fillId="13" borderId="0" xfId="0" applyFont="1" applyFill="1" applyAlignment="1" applyProtection="1">
      <alignment horizontal="center" wrapText="1" readingOrder="1"/>
      <protection hidden="1"/>
    </xf>
    <xf numFmtId="0" fontId="20" fillId="13" borderId="15" xfId="0" applyFont="1" applyFill="1" applyBorder="1" applyAlignment="1" applyProtection="1">
      <alignment horizontal="center" wrapText="1" readingOrder="1"/>
      <protection hidden="1"/>
    </xf>
    <xf numFmtId="0" fontId="20" fillId="13" borderId="16" xfId="0" applyFont="1" applyFill="1" applyBorder="1" applyAlignment="1" applyProtection="1">
      <alignment horizontal="center" wrapText="1" readingOrder="1"/>
      <protection hidden="1"/>
    </xf>
    <xf numFmtId="0" fontId="20" fillId="13" borderId="18" xfId="0" applyFont="1" applyFill="1" applyBorder="1" applyAlignment="1" applyProtection="1">
      <alignment horizontal="center" wrapText="1" readingOrder="1"/>
      <protection hidden="1"/>
    </xf>
    <xf numFmtId="0" fontId="20" fillId="13" borderId="17" xfId="0" applyFont="1" applyFill="1" applyBorder="1" applyAlignment="1" applyProtection="1">
      <alignment horizontal="center" wrapText="1" readingOrder="1"/>
      <protection hidden="1"/>
    </xf>
    <xf numFmtId="0" fontId="20" fillId="5" borderId="12" xfId="0" applyFont="1" applyFill="1" applyBorder="1" applyAlignment="1" applyProtection="1">
      <alignment horizontal="center" wrapText="1" readingOrder="1"/>
      <protection hidden="1"/>
    </xf>
    <xf numFmtId="0" fontId="20" fillId="5" borderId="19" xfId="0" applyFont="1" applyFill="1" applyBorder="1" applyAlignment="1" applyProtection="1">
      <alignment horizontal="center" wrapText="1" readingOrder="1"/>
      <protection hidden="1"/>
    </xf>
    <xf numFmtId="0" fontId="20" fillId="5" borderId="13" xfId="0" applyFont="1" applyFill="1" applyBorder="1" applyAlignment="1" applyProtection="1">
      <alignment horizontal="center" wrapText="1" readingOrder="1"/>
      <protection hidden="1"/>
    </xf>
    <xf numFmtId="0" fontId="20" fillId="5" borderId="14" xfId="0" applyFont="1" applyFill="1" applyBorder="1" applyAlignment="1" applyProtection="1">
      <alignment horizontal="center" wrapText="1" readingOrder="1"/>
      <protection hidden="1"/>
    </xf>
    <xf numFmtId="0" fontId="20" fillId="5" borderId="0" xfId="0" applyFont="1" applyFill="1" applyAlignment="1" applyProtection="1">
      <alignment horizontal="center" wrapText="1" readingOrder="1"/>
      <protection hidden="1"/>
    </xf>
    <xf numFmtId="0" fontId="20" fillId="5" borderId="15" xfId="0" applyFont="1" applyFill="1" applyBorder="1" applyAlignment="1" applyProtection="1">
      <alignment horizontal="center" wrapText="1" readingOrder="1"/>
      <protection hidden="1"/>
    </xf>
    <xf numFmtId="0" fontId="20" fillId="5" borderId="16" xfId="0" applyFont="1" applyFill="1" applyBorder="1" applyAlignment="1" applyProtection="1">
      <alignment horizontal="center" wrapText="1" readingOrder="1"/>
      <protection hidden="1"/>
    </xf>
    <xf numFmtId="0" fontId="20" fillId="5" borderId="18" xfId="0" applyFont="1" applyFill="1" applyBorder="1" applyAlignment="1" applyProtection="1">
      <alignment horizontal="center" wrapText="1" readingOrder="1"/>
      <protection hidden="1"/>
    </xf>
    <xf numFmtId="0" fontId="20" fillId="5" borderId="17" xfId="0" applyFont="1" applyFill="1" applyBorder="1" applyAlignment="1" applyProtection="1">
      <alignment horizontal="center" wrapText="1" readingOrder="1"/>
      <protection hidden="1"/>
    </xf>
    <xf numFmtId="0" fontId="24" fillId="13" borderId="19" xfId="0" applyFont="1" applyFill="1" applyBorder="1" applyAlignment="1" applyProtection="1">
      <alignment horizontal="center" wrapText="1" readingOrder="1"/>
      <protection hidden="1"/>
    </xf>
    <xf numFmtId="0" fontId="0" fillId="3" borderId="0" xfId="0" applyFill="1"/>
    <xf numFmtId="0" fontId="50" fillId="3" borderId="51" xfId="2" applyFont="1" applyFill="1" applyBorder="1"/>
    <xf numFmtId="0" fontId="50" fillId="3" borderId="52" xfId="2" applyFont="1" applyFill="1" applyBorder="1"/>
    <xf numFmtId="0" fontId="50" fillId="3" borderId="53" xfId="2" applyFont="1" applyFill="1" applyBorder="1"/>
    <xf numFmtId="0" fontId="17" fillId="3" borderId="0" xfId="0" applyFont="1" applyFill="1" applyAlignment="1">
      <alignment vertical="center"/>
    </xf>
    <xf numFmtId="0" fontId="5" fillId="3" borderId="0" xfId="0" applyFont="1" applyFill="1"/>
    <xf numFmtId="0" fontId="37" fillId="3" borderId="0" xfId="0" applyFont="1" applyFill="1"/>
    <xf numFmtId="0" fontId="38" fillId="3" borderId="34" xfId="0" applyFont="1" applyFill="1" applyBorder="1" applyAlignment="1">
      <alignment horizontal="center" vertical="center" wrapText="1" readingOrder="1"/>
    </xf>
    <xf numFmtId="0" fontId="39" fillId="3" borderId="34" xfId="0" applyFont="1" applyFill="1" applyBorder="1" applyAlignment="1">
      <alignment horizontal="justify" vertical="center" wrapText="1" readingOrder="1"/>
    </xf>
    <xf numFmtId="9" fontId="38" fillId="3" borderId="43" xfId="0" applyNumberFormat="1" applyFont="1" applyFill="1" applyBorder="1" applyAlignment="1">
      <alignment horizontal="center" vertical="center" wrapText="1" readingOrder="1"/>
    </xf>
    <xf numFmtId="0" fontId="38" fillId="3" borderId="33" xfId="0" applyFont="1" applyFill="1" applyBorder="1" applyAlignment="1">
      <alignment horizontal="center" vertical="center" wrapText="1" readingOrder="1"/>
    </xf>
    <xf numFmtId="0" fontId="39" fillId="3" borderId="33" xfId="0" applyFont="1" applyFill="1" applyBorder="1" applyAlignment="1">
      <alignment horizontal="justify" vertical="center" wrapText="1" readingOrder="1"/>
    </xf>
    <xf numFmtId="9" fontId="38" fillId="3" borderId="38" xfId="0" applyNumberFormat="1" applyFont="1" applyFill="1" applyBorder="1" applyAlignment="1">
      <alignment horizontal="center" vertical="center" wrapText="1" readingOrder="1"/>
    </xf>
    <xf numFmtId="0" fontId="39" fillId="3" borderId="38" xfId="0" applyFont="1" applyFill="1" applyBorder="1" applyAlignment="1">
      <alignment horizontal="center" vertical="center" wrapText="1" readingOrder="1"/>
    </xf>
    <xf numFmtId="0" fontId="38" fillId="3" borderId="40" xfId="0" applyFont="1" applyFill="1" applyBorder="1" applyAlignment="1">
      <alignment horizontal="center" vertical="center" wrapText="1" readingOrder="1"/>
    </xf>
    <xf numFmtId="0" fontId="39" fillId="3" borderId="40" xfId="0" applyFont="1" applyFill="1" applyBorder="1" applyAlignment="1">
      <alignment horizontal="justify" vertical="center" wrapText="1" readingOrder="1"/>
    </xf>
    <xf numFmtId="0" fontId="39" fillId="3" borderId="41" xfId="0" applyFont="1" applyFill="1" applyBorder="1" applyAlignment="1">
      <alignment horizontal="center" vertical="center" wrapText="1" readingOrder="1"/>
    </xf>
    <xf numFmtId="0" fontId="47" fillId="3" borderId="0" xfId="0" applyFont="1" applyFill="1"/>
    <xf numFmtId="0" fontId="38" fillId="15" borderId="45" xfId="0" applyFont="1" applyFill="1" applyBorder="1" applyAlignment="1">
      <alignment horizontal="center" vertical="center" wrapText="1" readingOrder="1"/>
    </xf>
    <xf numFmtId="0" fontId="38" fillId="15" borderId="46" xfId="0" applyFont="1" applyFill="1" applyBorder="1" applyAlignment="1">
      <alignment horizontal="center" vertical="center" wrapText="1" readingOrder="1"/>
    </xf>
    <xf numFmtId="0" fontId="14" fillId="3" borderId="0" xfId="0" applyFont="1" applyFill="1"/>
    <xf numFmtId="0" fontId="32" fillId="3" borderId="0" xfId="0" applyFont="1" applyFill="1" applyAlignment="1">
      <alignment horizontal="center" vertical="center" wrapText="1"/>
    </xf>
    <xf numFmtId="0" fontId="13" fillId="3" borderId="0" xfId="0" applyFont="1" applyFill="1" applyAlignment="1">
      <alignment horizontal="justify" vertical="center" wrapText="1" readingOrder="1"/>
    </xf>
    <xf numFmtId="0" fontId="4" fillId="3" borderId="0" xfId="0" applyFont="1" applyFill="1" applyAlignment="1">
      <alignment vertical="center"/>
    </xf>
    <xf numFmtId="0" fontId="16" fillId="3" borderId="0" xfId="0" applyFont="1" applyFill="1"/>
    <xf numFmtId="0" fontId="4" fillId="3" borderId="0" xfId="0" applyFont="1" applyFill="1" applyAlignment="1">
      <alignment horizontal="left" vertical="center"/>
    </xf>
    <xf numFmtId="0" fontId="50" fillId="3" borderId="14" xfId="2" applyFont="1" applyFill="1" applyBorder="1"/>
    <xf numFmtId="0" fontId="55" fillId="3" borderId="0" xfId="0" applyFont="1" applyFill="1" applyAlignment="1">
      <alignment horizontal="left" vertical="center" wrapText="1"/>
    </xf>
    <xf numFmtId="0" fontId="56" fillId="3" borderId="0" xfId="0" applyFont="1" applyFill="1" applyAlignment="1">
      <alignment horizontal="left" vertical="top" wrapText="1"/>
    </xf>
    <xf numFmtId="0" fontId="50" fillId="3" borderId="0" xfId="2" applyFont="1" applyFill="1"/>
    <xf numFmtId="0" fontId="50" fillId="3" borderId="15" xfId="2" applyFont="1" applyFill="1" applyBorder="1"/>
    <xf numFmtId="0" fontId="50" fillId="3" borderId="16" xfId="2" applyFont="1" applyFill="1" applyBorder="1"/>
    <xf numFmtId="0" fontId="50" fillId="3" borderId="18" xfId="2" applyFont="1" applyFill="1" applyBorder="1"/>
    <xf numFmtId="0" fontId="50" fillId="3" borderId="17" xfId="2" applyFont="1" applyFill="1" applyBorder="1"/>
    <xf numFmtId="0" fontId="54" fillId="3" borderId="0" xfId="2" applyFont="1" applyFill="1" applyAlignment="1">
      <alignment horizontal="left" vertical="center" wrapText="1"/>
    </xf>
    <xf numFmtId="0" fontId="50" fillId="3" borderId="0" xfId="2" applyFont="1" applyFill="1" applyAlignment="1">
      <alignment horizontal="left" vertical="center" wrapText="1"/>
    </xf>
    <xf numFmtId="0" fontId="50" fillId="3" borderId="0" xfId="2" quotePrefix="1" applyFont="1" applyFill="1" applyAlignment="1">
      <alignment horizontal="left" vertical="center" wrapText="1"/>
    </xf>
    <xf numFmtId="0" fontId="52" fillId="3" borderId="14" xfId="2" quotePrefix="1" applyFont="1" applyFill="1" applyBorder="1" applyAlignment="1">
      <alignment horizontal="left" vertical="top" wrapText="1"/>
    </xf>
    <xf numFmtId="0" fontId="53" fillId="3" borderId="0" xfId="2" quotePrefix="1" applyFont="1" applyFill="1" applyAlignment="1">
      <alignment horizontal="left" vertical="top" wrapText="1"/>
    </xf>
    <xf numFmtId="0" fontId="53" fillId="3" borderId="15" xfId="2" quotePrefix="1" applyFont="1" applyFill="1" applyBorder="1" applyAlignment="1">
      <alignment horizontal="left" vertical="top" wrapText="1"/>
    </xf>
    <xf numFmtId="0" fontId="1" fillId="0" borderId="2" xfId="0" applyFont="1" applyBorder="1" applyAlignment="1">
      <alignment horizontal="center" vertical="top"/>
    </xf>
    <xf numFmtId="0" fontId="6" fillId="0" borderId="2" xfId="0" applyFont="1" applyBorder="1" applyAlignment="1" applyProtection="1">
      <alignment horizontal="justify" vertical="top" wrapText="1"/>
      <protection locked="0"/>
    </xf>
    <xf numFmtId="0" fontId="1" fillId="0" borderId="2" xfId="0" applyFont="1" applyBorder="1" applyAlignment="1" applyProtection="1">
      <alignment horizontal="center" vertical="top"/>
      <protection hidden="1"/>
    </xf>
    <xf numFmtId="0" fontId="1" fillId="0" borderId="2" xfId="0" applyFont="1" applyBorder="1" applyAlignment="1" applyProtection="1">
      <alignment horizontal="center" vertical="top" textRotation="90"/>
      <protection locked="0"/>
    </xf>
    <xf numFmtId="9" fontId="1" fillId="0" borderId="2" xfId="0" applyNumberFormat="1" applyFont="1" applyBorder="1" applyAlignment="1" applyProtection="1">
      <alignment horizontal="center" vertical="top"/>
      <protection hidden="1"/>
    </xf>
    <xf numFmtId="164" fontId="1" fillId="0" borderId="2" xfId="1" applyNumberFormat="1" applyFont="1" applyBorder="1" applyAlignment="1">
      <alignment horizontal="center" vertical="top"/>
    </xf>
    <xf numFmtId="0" fontId="4" fillId="0" borderId="2" xfId="0" applyFont="1" applyBorder="1" applyAlignment="1" applyProtection="1">
      <alignment horizontal="center" vertical="top" textRotation="90" wrapText="1"/>
      <protection hidden="1"/>
    </xf>
    <xf numFmtId="9" fontId="1" fillId="0" borderId="4" xfId="0" applyNumberFormat="1" applyFont="1" applyBorder="1" applyAlignment="1" applyProtection="1">
      <alignment horizontal="center" vertical="top"/>
      <protection hidden="1"/>
    </xf>
    <xf numFmtId="0" fontId="4" fillId="0" borderId="2" xfId="0" applyFont="1" applyBorder="1" applyAlignment="1" applyProtection="1">
      <alignment horizontal="center" vertical="top" textRotation="90"/>
      <protection hidden="1"/>
    </xf>
    <xf numFmtId="0" fontId="1" fillId="0" borderId="4" xfId="0" applyFont="1" applyBorder="1" applyAlignment="1" applyProtection="1">
      <alignment horizontal="center" vertical="top" textRotation="90"/>
      <protection locked="0"/>
    </xf>
    <xf numFmtId="0" fontId="1" fillId="0" borderId="2" xfId="0" applyFont="1" applyBorder="1" applyAlignment="1" applyProtection="1">
      <alignment horizontal="center" vertical="top" wrapText="1"/>
      <protection locked="0"/>
    </xf>
    <xf numFmtId="0" fontId="1" fillId="0" borderId="2" xfId="0" applyFont="1" applyBorder="1" applyAlignment="1" applyProtection="1">
      <alignment horizontal="center" vertical="top"/>
      <protection locked="0"/>
    </xf>
    <xf numFmtId="14" fontId="1" fillId="0" borderId="2" xfId="0" applyNumberFormat="1" applyFont="1" applyBorder="1" applyAlignment="1" applyProtection="1">
      <alignment horizontal="center" vertical="top"/>
      <protection locked="0"/>
    </xf>
    <xf numFmtId="0" fontId="1" fillId="0" borderId="2" xfId="0" applyFont="1" applyBorder="1" applyAlignment="1" applyProtection="1">
      <alignment horizontal="justify" vertical="top"/>
      <protection locked="0"/>
    </xf>
    <xf numFmtId="164" fontId="1" fillId="9" borderId="2" xfId="1" applyNumberFormat="1" applyFont="1" applyFill="1" applyBorder="1" applyAlignment="1">
      <alignment horizontal="center" vertical="top"/>
    </xf>
    <xf numFmtId="0" fontId="0" fillId="0" borderId="0" xfId="0" applyAlignment="1">
      <alignment vertical="top"/>
    </xf>
    <xf numFmtId="0" fontId="0" fillId="0" borderId="0" xfId="0" applyAlignment="1">
      <alignment horizontal="center" vertical="top" wrapText="1"/>
    </xf>
    <xf numFmtId="0" fontId="0" fillId="0" borderId="0" xfId="0" applyProtection="1">
      <protection locked="0"/>
    </xf>
    <xf numFmtId="0" fontId="0" fillId="0" borderId="76" xfId="0" applyBorder="1" applyProtection="1">
      <protection locked="0"/>
    </xf>
    <xf numFmtId="0" fontId="0" fillId="0" borderId="52" xfId="0" applyBorder="1" applyProtection="1">
      <protection locked="0"/>
    </xf>
    <xf numFmtId="0" fontId="0" fillId="0" borderId="77" xfId="0" applyBorder="1" applyProtection="1">
      <protection locked="0"/>
    </xf>
    <xf numFmtId="0" fontId="0" fillId="0" borderId="78" xfId="0" applyBorder="1" applyProtection="1">
      <protection locked="0"/>
    </xf>
    <xf numFmtId="0" fontId="62" fillId="17" borderId="79" xfId="0" applyFont="1" applyFill="1" applyBorder="1" applyAlignment="1">
      <alignment horizontal="center" vertical="center" wrapText="1"/>
    </xf>
    <xf numFmtId="0" fontId="61" fillId="0" borderId="0" xfId="0" applyFont="1" applyAlignment="1" applyProtection="1">
      <alignment horizontal="center"/>
      <protection locked="0"/>
    </xf>
    <xf numFmtId="0" fontId="0" fillId="0" borderId="33" xfId="0" applyBorder="1" applyAlignment="1" applyProtection="1">
      <alignment vertical="center"/>
      <protection locked="0"/>
    </xf>
    <xf numFmtId="0" fontId="0" fillId="0" borderId="69" xfId="0" applyBorder="1" applyAlignment="1" applyProtection="1">
      <alignment vertical="center"/>
      <protection locked="0"/>
    </xf>
    <xf numFmtId="0" fontId="0" fillId="0" borderId="0" xfId="0" applyAlignment="1" applyProtection="1">
      <alignment horizontal="center" vertical="center"/>
      <protection locked="0"/>
    </xf>
    <xf numFmtId="0" fontId="0" fillId="0" borderId="0" xfId="0" applyAlignment="1" applyProtection="1">
      <alignment horizontal="left" vertical="center"/>
      <protection locked="0"/>
    </xf>
    <xf numFmtId="0" fontId="61" fillId="0" borderId="80" xfId="0" applyFont="1" applyBorder="1" applyAlignment="1" applyProtection="1">
      <alignment horizontal="center" vertical="center"/>
      <protection locked="0"/>
    </xf>
    <xf numFmtId="0" fontId="61" fillId="0" borderId="81" xfId="0" applyFont="1" applyBorder="1" applyAlignment="1" applyProtection="1">
      <alignment horizontal="center" vertical="center"/>
      <protection locked="0"/>
    </xf>
    <xf numFmtId="0" fontId="61" fillId="0" borderId="33" xfId="0" applyFont="1" applyBorder="1" applyAlignment="1" applyProtection="1">
      <alignment horizontal="center" vertical="center"/>
      <protection locked="0"/>
    </xf>
    <xf numFmtId="0" fontId="61" fillId="0" borderId="0" xfId="0" applyFont="1" applyProtection="1">
      <protection locked="0"/>
    </xf>
    <xf numFmtId="0" fontId="61"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61" fillId="0" borderId="33" xfId="0" applyFont="1" applyBorder="1" applyAlignment="1" applyProtection="1">
      <alignment horizontal="center"/>
      <protection locked="0"/>
    </xf>
    <xf numFmtId="0" fontId="61" fillId="2" borderId="33" xfId="0" applyFont="1" applyFill="1" applyBorder="1" applyAlignment="1" applyProtection="1">
      <alignment horizontal="center"/>
      <protection locked="0"/>
    </xf>
    <xf numFmtId="0" fontId="61" fillId="0" borderId="0" xfId="0" applyFont="1" applyAlignment="1" applyProtection="1">
      <alignment vertical="center"/>
      <protection locked="0"/>
    </xf>
    <xf numFmtId="0" fontId="61" fillId="0" borderId="33" xfId="0" applyFont="1" applyBorder="1" applyAlignment="1" applyProtection="1">
      <alignment horizontal="center" vertical="center" wrapText="1"/>
      <protection locked="0"/>
    </xf>
    <xf numFmtId="0" fontId="0" fillId="13" borderId="33" xfId="0" applyFill="1" applyBorder="1" applyAlignment="1" applyProtection="1">
      <alignment horizontal="center" vertical="center"/>
      <protection locked="0"/>
    </xf>
    <xf numFmtId="0" fontId="61" fillId="0" borderId="0" xfId="0" applyFont="1" applyAlignment="1" applyProtection="1">
      <alignment horizontal="center" vertical="center"/>
      <protection locked="0"/>
    </xf>
    <xf numFmtId="0" fontId="0" fillId="0" borderId="0" xfId="0" applyAlignment="1">
      <alignment vertical="top" wrapText="1"/>
    </xf>
    <xf numFmtId="0" fontId="0" fillId="0" borderId="33" xfId="0" applyBorder="1" applyAlignment="1" applyProtection="1">
      <alignment horizontal="center" vertical="center"/>
      <protection locked="0"/>
    </xf>
    <xf numFmtId="0" fontId="62" fillId="17" borderId="35" xfId="0" applyFont="1" applyFill="1" applyBorder="1" applyAlignment="1">
      <alignment horizontal="center" vertical="center" wrapText="1"/>
    </xf>
    <xf numFmtId="0" fontId="48" fillId="0" borderId="0" xfId="0" applyFont="1" applyAlignment="1">
      <alignment vertical="center"/>
    </xf>
    <xf numFmtId="0" fontId="62" fillId="0" borderId="0" xfId="0" applyFont="1" applyAlignment="1">
      <alignment vertical="center"/>
    </xf>
    <xf numFmtId="0" fontId="48" fillId="0" borderId="0" xfId="0" applyFont="1" applyAlignment="1">
      <alignment vertical="center" wrapText="1"/>
    </xf>
    <xf numFmtId="0" fontId="61" fillId="0" borderId="33" xfId="0" applyFont="1" applyBorder="1" applyAlignment="1" applyProtection="1">
      <alignment vertical="center"/>
      <protection locked="0"/>
    </xf>
    <xf numFmtId="0" fontId="61" fillId="0" borderId="33" xfId="0" applyFont="1" applyBorder="1" applyAlignment="1" applyProtection="1">
      <alignment vertical="center" wrapText="1"/>
      <protection locked="0"/>
    </xf>
    <xf numFmtId="0" fontId="0" fillId="0" borderId="33" xfId="0" applyBorder="1" applyAlignment="1" applyProtection="1">
      <alignment vertical="center" wrapText="1"/>
      <protection locked="0"/>
    </xf>
    <xf numFmtId="0" fontId="0" fillId="0" borderId="34" xfId="0" applyBorder="1" applyAlignment="1" applyProtection="1">
      <alignment vertical="center" wrapText="1"/>
      <protection locked="0"/>
    </xf>
    <xf numFmtId="0" fontId="61" fillId="0" borderId="0" xfId="0" applyFont="1" applyAlignment="1" applyProtection="1">
      <alignment horizontal="center" vertical="center" wrapText="1"/>
      <protection locked="0"/>
    </xf>
    <xf numFmtId="0" fontId="0" fillId="20" borderId="33" xfId="0" applyFill="1" applyBorder="1" applyAlignment="1" applyProtection="1">
      <alignment horizontal="center" vertical="center"/>
      <protection locked="0"/>
    </xf>
    <xf numFmtId="0" fontId="61" fillId="0" borderId="33" xfId="0" applyFont="1" applyBorder="1" applyProtection="1">
      <protection locked="0"/>
    </xf>
    <xf numFmtId="0" fontId="0" fillId="20" borderId="33" xfId="0" applyFill="1" applyBorder="1"/>
    <xf numFmtId="0" fontId="0" fillId="20" borderId="33" xfId="0" applyFill="1" applyBorder="1" applyProtection="1">
      <protection locked="0"/>
    </xf>
    <xf numFmtId="0" fontId="0" fillId="0" borderId="33" xfId="0" applyBorder="1" applyProtection="1">
      <protection locked="0"/>
    </xf>
    <xf numFmtId="0" fontId="0" fillId="0" borderId="0" xfId="0" applyAlignment="1" applyProtection="1">
      <alignment vertical="top" wrapText="1"/>
      <protection locked="0"/>
    </xf>
    <xf numFmtId="0" fontId="17" fillId="0" borderId="0" xfId="0" applyFont="1"/>
    <xf numFmtId="0" fontId="65" fillId="0" borderId="0" xfId="0" applyFont="1"/>
    <xf numFmtId="0" fontId="17" fillId="3" borderId="0" xfId="0" applyFont="1" applyFill="1"/>
    <xf numFmtId="0" fontId="68" fillId="3" borderId="0" xfId="0" applyFont="1" applyFill="1"/>
    <xf numFmtId="0" fontId="68" fillId="0" borderId="0" xfId="0" applyFont="1"/>
    <xf numFmtId="0" fontId="66" fillId="11" borderId="12" xfId="0" applyFont="1" applyFill="1" applyBorder="1" applyAlignment="1" applyProtection="1">
      <alignment horizontal="center" vertical="center" wrapText="1" readingOrder="1"/>
      <protection hidden="1"/>
    </xf>
    <xf numFmtId="0" fontId="66" fillId="11" borderId="19" xfId="0" applyFont="1" applyFill="1" applyBorder="1" applyAlignment="1" applyProtection="1">
      <alignment horizontal="center" vertical="center" wrapText="1" readingOrder="1"/>
      <protection hidden="1"/>
    </xf>
    <xf numFmtId="0" fontId="66" fillId="11" borderId="13" xfId="0" applyFont="1" applyFill="1" applyBorder="1" applyAlignment="1" applyProtection="1">
      <alignment horizontal="center" vertical="center" wrapText="1" readingOrder="1"/>
      <protection hidden="1"/>
    </xf>
    <xf numFmtId="0" fontId="66" fillId="12" borderId="12" xfId="0" applyFont="1" applyFill="1" applyBorder="1" applyAlignment="1" applyProtection="1">
      <alignment horizontal="center" wrapText="1" readingOrder="1"/>
      <protection hidden="1"/>
    </xf>
    <xf numFmtId="0" fontId="66" fillId="12" borderId="19" xfId="0" applyFont="1" applyFill="1" applyBorder="1" applyAlignment="1" applyProtection="1">
      <alignment horizontal="center" wrapText="1" readingOrder="1"/>
      <protection hidden="1"/>
    </xf>
    <xf numFmtId="0" fontId="66" fillId="12" borderId="13" xfId="0" applyFont="1" applyFill="1" applyBorder="1" applyAlignment="1" applyProtection="1">
      <alignment horizontal="center" wrapText="1" readingOrder="1"/>
      <protection hidden="1"/>
    </xf>
    <xf numFmtId="0" fontId="66" fillId="11" borderId="14" xfId="0" applyFont="1" applyFill="1" applyBorder="1" applyAlignment="1" applyProtection="1">
      <alignment horizontal="center" vertical="center" wrapText="1" readingOrder="1"/>
      <protection hidden="1"/>
    </xf>
    <xf numFmtId="0" fontId="66" fillId="11" borderId="0" xfId="0" applyFont="1" applyFill="1" applyAlignment="1" applyProtection="1">
      <alignment horizontal="center" vertical="center" wrapText="1" readingOrder="1"/>
      <protection hidden="1"/>
    </xf>
    <xf numFmtId="0" fontId="66" fillId="11" borderId="15" xfId="0" applyFont="1" applyFill="1" applyBorder="1" applyAlignment="1" applyProtection="1">
      <alignment horizontal="center" vertical="center" wrapText="1" readingOrder="1"/>
      <protection hidden="1"/>
    </xf>
    <xf numFmtId="0" fontId="66" fillId="12" borderId="14" xfId="0" applyFont="1" applyFill="1" applyBorder="1" applyAlignment="1" applyProtection="1">
      <alignment horizontal="center" wrapText="1" readingOrder="1"/>
      <protection hidden="1"/>
    </xf>
    <xf numFmtId="0" fontId="66" fillId="12" borderId="0" xfId="0" applyFont="1" applyFill="1" applyAlignment="1" applyProtection="1">
      <alignment horizontal="center" wrapText="1" readingOrder="1"/>
      <protection hidden="1"/>
    </xf>
    <xf numFmtId="0" fontId="66" fillId="12" borderId="15" xfId="0" applyFont="1" applyFill="1" applyBorder="1" applyAlignment="1" applyProtection="1">
      <alignment horizontal="center" wrapText="1" readingOrder="1"/>
      <protection hidden="1"/>
    </xf>
    <xf numFmtId="0" fontId="66" fillId="11" borderId="16" xfId="0" applyFont="1" applyFill="1" applyBorder="1" applyAlignment="1" applyProtection="1">
      <alignment horizontal="center" vertical="center" wrapText="1" readingOrder="1"/>
      <protection hidden="1"/>
    </xf>
    <xf numFmtId="0" fontId="66" fillId="11" borderId="18" xfId="0" applyFont="1" applyFill="1" applyBorder="1" applyAlignment="1" applyProtection="1">
      <alignment horizontal="center" vertical="center" wrapText="1" readingOrder="1"/>
      <protection hidden="1"/>
    </xf>
    <xf numFmtId="0" fontId="66" fillId="11" borderId="17" xfId="0" applyFont="1" applyFill="1" applyBorder="1" applyAlignment="1" applyProtection="1">
      <alignment horizontal="center" vertical="center" wrapText="1" readingOrder="1"/>
      <protection hidden="1"/>
    </xf>
    <xf numFmtId="0" fontId="66" fillId="12" borderId="16" xfId="0" applyFont="1" applyFill="1" applyBorder="1" applyAlignment="1" applyProtection="1">
      <alignment horizontal="center" wrapText="1" readingOrder="1"/>
      <protection hidden="1"/>
    </xf>
    <xf numFmtId="0" fontId="66" fillId="12" borderId="18" xfId="0" applyFont="1" applyFill="1" applyBorder="1" applyAlignment="1" applyProtection="1">
      <alignment horizontal="center" wrapText="1" readingOrder="1"/>
      <protection hidden="1"/>
    </xf>
    <xf numFmtId="0" fontId="66" fillId="12" borderId="17" xfId="0" applyFont="1" applyFill="1" applyBorder="1" applyAlignment="1" applyProtection="1">
      <alignment horizontal="center" wrapText="1" readingOrder="1"/>
      <protection hidden="1"/>
    </xf>
    <xf numFmtId="0" fontId="66" fillId="13" borderId="12" xfId="0" applyFont="1" applyFill="1" applyBorder="1" applyAlignment="1" applyProtection="1">
      <alignment horizontal="center" wrapText="1" readingOrder="1"/>
      <protection hidden="1"/>
    </xf>
    <xf numFmtId="0" fontId="66" fillId="13" borderId="19" xfId="0" applyFont="1" applyFill="1" applyBorder="1" applyAlignment="1" applyProtection="1">
      <alignment horizontal="center" wrapText="1" readingOrder="1"/>
      <protection hidden="1"/>
    </xf>
    <xf numFmtId="0" fontId="66" fillId="13" borderId="13" xfId="0" applyFont="1" applyFill="1" applyBorder="1" applyAlignment="1" applyProtection="1">
      <alignment horizontal="center" wrapText="1" readingOrder="1"/>
      <protection hidden="1"/>
    </xf>
    <xf numFmtId="0" fontId="66" fillId="13" borderId="14" xfId="0" applyFont="1" applyFill="1" applyBorder="1" applyAlignment="1" applyProtection="1">
      <alignment horizontal="center" wrapText="1" readingOrder="1"/>
      <protection hidden="1"/>
    </xf>
    <xf numFmtId="0" fontId="66" fillId="13" borderId="0" xfId="0" applyFont="1" applyFill="1" applyAlignment="1" applyProtection="1">
      <alignment horizontal="center" wrapText="1" readingOrder="1"/>
      <protection hidden="1"/>
    </xf>
    <xf numFmtId="0" fontId="66" fillId="13" borderId="15" xfId="0" applyFont="1" applyFill="1" applyBorder="1" applyAlignment="1" applyProtection="1">
      <alignment horizontal="center" wrapText="1" readingOrder="1"/>
      <protection hidden="1"/>
    </xf>
    <xf numFmtId="0" fontId="66" fillId="13" borderId="16" xfId="0" applyFont="1" applyFill="1" applyBorder="1" applyAlignment="1" applyProtection="1">
      <alignment horizontal="center" wrapText="1" readingOrder="1"/>
      <protection hidden="1"/>
    </xf>
    <xf numFmtId="0" fontId="66" fillId="13" borderId="18" xfId="0" applyFont="1" applyFill="1" applyBorder="1" applyAlignment="1" applyProtection="1">
      <alignment horizontal="center" wrapText="1" readingOrder="1"/>
      <protection hidden="1"/>
    </xf>
    <xf numFmtId="0" fontId="66" fillId="13" borderId="17" xfId="0" applyFont="1" applyFill="1" applyBorder="1" applyAlignment="1" applyProtection="1">
      <alignment horizontal="center" wrapText="1" readingOrder="1"/>
      <protection hidden="1"/>
    </xf>
    <xf numFmtId="0" fontId="66" fillId="5" borderId="12" xfId="0" applyFont="1" applyFill="1" applyBorder="1" applyAlignment="1" applyProtection="1">
      <alignment horizontal="center" wrapText="1" readingOrder="1"/>
      <protection hidden="1"/>
    </xf>
    <xf numFmtId="0" fontId="66" fillId="5" borderId="19" xfId="0" applyFont="1" applyFill="1" applyBorder="1" applyAlignment="1" applyProtection="1">
      <alignment horizontal="center" wrapText="1" readingOrder="1"/>
      <protection hidden="1"/>
    </xf>
    <xf numFmtId="0" fontId="66" fillId="5" borderId="13" xfId="0" applyFont="1" applyFill="1" applyBorder="1" applyAlignment="1" applyProtection="1">
      <alignment horizontal="center" wrapText="1" readingOrder="1"/>
      <protection hidden="1"/>
    </xf>
    <xf numFmtId="0" fontId="66" fillId="5" borderId="14" xfId="0" applyFont="1" applyFill="1" applyBorder="1" applyAlignment="1" applyProtection="1">
      <alignment horizontal="center" wrapText="1" readingOrder="1"/>
      <protection hidden="1"/>
    </xf>
    <xf numFmtId="0" fontId="66" fillId="5" borderId="0" xfId="0" applyFont="1" applyFill="1" applyAlignment="1" applyProtection="1">
      <alignment horizontal="center" wrapText="1" readingOrder="1"/>
      <protection hidden="1"/>
    </xf>
    <xf numFmtId="0" fontId="66" fillId="5" borderId="15" xfId="0" applyFont="1" applyFill="1" applyBorder="1" applyAlignment="1" applyProtection="1">
      <alignment horizontal="center" wrapText="1" readingOrder="1"/>
      <protection hidden="1"/>
    </xf>
    <xf numFmtId="0" fontId="66" fillId="5" borderId="16" xfId="0" applyFont="1" applyFill="1" applyBorder="1" applyAlignment="1" applyProtection="1">
      <alignment horizontal="center" wrapText="1" readingOrder="1"/>
      <protection hidden="1"/>
    </xf>
    <xf numFmtId="0" fontId="66" fillId="5" borderId="18" xfId="0" applyFont="1" applyFill="1" applyBorder="1" applyAlignment="1" applyProtection="1">
      <alignment horizontal="center" wrapText="1" readingOrder="1"/>
      <protection hidden="1"/>
    </xf>
    <xf numFmtId="0" fontId="66" fillId="5" borderId="17" xfId="0" applyFont="1" applyFill="1" applyBorder="1" applyAlignment="1" applyProtection="1">
      <alignment horizontal="center" wrapText="1" readingOrder="1"/>
      <protection hidden="1"/>
    </xf>
    <xf numFmtId="0" fontId="0" fillId="0" borderId="0" xfId="0" applyAlignment="1">
      <alignment wrapText="1"/>
    </xf>
    <xf numFmtId="0" fontId="61" fillId="0" borderId="0" xfId="0" applyFont="1"/>
    <xf numFmtId="0" fontId="0" fillId="0" borderId="33" xfId="0" applyBorder="1"/>
    <xf numFmtId="0" fontId="0" fillId="0" borderId="89" xfId="0" applyBorder="1"/>
    <xf numFmtId="0" fontId="0" fillId="0" borderId="90" xfId="0" applyBorder="1"/>
    <xf numFmtId="0" fontId="0" fillId="0" borderId="91" xfId="0" applyBorder="1"/>
    <xf numFmtId="0" fontId="0" fillId="0" borderId="37" xfId="0" applyBorder="1" applyAlignment="1">
      <alignment wrapText="1"/>
    </xf>
    <xf numFmtId="0" fontId="0" fillId="0" borderId="38" xfId="0" applyBorder="1" applyAlignment="1">
      <alignment wrapText="1"/>
    </xf>
    <xf numFmtId="0" fontId="0" fillId="0" borderId="39" xfId="0" applyBorder="1" applyAlignment="1">
      <alignment wrapText="1"/>
    </xf>
    <xf numFmtId="0" fontId="0" fillId="0" borderId="41" xfId="0" applyBorder="1" applyAlignment="1">
      <alignment wrapText="1"/>
    </xf>
    <xf numFmtId="0" fontId="61" fillId="0" borderId="89" xfId="0" applyFont="1" applyBorder="1" applyAlignment="1">
      <alignment horizontal="center"/>
    </xf>
    <xf numFmtId="0" fontId="61" fillId="0" borderId="90" xfId="0" applyFont="1" applyBorder="1" applyAlignment="1">
      <alignment horizontal="center"/>
    </xf>
    <xf numFmtId="0" fontId="61" fillId="0" borderId="91" xfId="0" applyFont="1" applyBorder="1" applyAlignment="1">
      <alignment horizontal="center"/>
    </xf>
    <xf numFmtId="0" fontId="0" fillId="0" borderId="92" xfId="0" applyBorder="1" applyAlignment="1">
      <alignment wrapText="1"/>
    </xf>
    <xf numFmtId="0" fontId="61" fillId="0" borderId="35" xfId="0" applyFont="1" applyBorder="1" applyAlignment="1">
      <alignment horizontal="center" wrapText="1"/>
    </xf>
    <xf numFmtId="0" fontId="61" fillId="24" borderId="79" xfId="0" quotePrefix="1" applyFont="1" applyFill="1" applyBorder="1"/>
    <xf numFmtId="0" fontId="61" fillId="0" borderId="94" xfId="0" applyFont="1" applyBorder="1" applyAlignment="1">
      <alignment horizontal="center"/>
    </xf>
    <xf numFmtId="0" fontId="61" fillId="0" borderId="95" xfId="0" applyFont="1" applyBorder="1" applyAlignment="1">
      <alignment horizontal="center"/>
    </xf>
    <xf numFmtId="0" fontId="61" fillId="0" borderId="96" xfId="0" applyFont="1" applyBorder="1" applyAlignment="1">
      <alignment horizontal="center"/>
    </xf>
    <xf numFmtId="0" fontId="0" fillId="0" borderId="37" xfId="0" applyBorder="1"/>
    <xf numFmtId="0" fontId="0" fillId="0" borderId="39" xfId="0" applyBorder="1"/>
    <xf numFmtId="0" fontId="0" fillId="0" borderId="40" xfId="0" applyBorder="1"/>
    <xf numFmtId="0" fontId="0" fillId="23" borderId="33" xfId="0" applyFill="1" applyBorder="1"/>
    <xf numFmtId="0" fontId="0" fillId="23" borderId="38" xfId="0" applyFill="1" applyBorder="1"/>
    <xf numFmtId="0" fontId="0" fillId="23" borderId="40" xfId="0" applyFill="1" applyBorder="1"/>
    <xf numFmtId="0" fontId="0" fillId="23" borderId="41" xfId="0" applyFill="1" applyBorder="1"/>
    <xf numFmtId="0" fontId="0" fillId="0" borderId="91" xfId="0" applyBorder="1" applyAlignment="1">
      <alignment wrapText="1"/>
    </xf>
    <xf numFmtId="0" fontId="0" fillId="13" borderId="89" xfId="0" applyFill="1" applyBorder="1"/>
    <xf numFmtId="0" fontId="0" fillId="25" borderId="37" xfId="0" applyFill="1" applyBorder="1"/>
    <xf numFmtId="0" fontId="0" fillId="26" borderId="37" xfId="0" applyFill="1" applyBorder="1"/>
    <xf numFmtId="0" fontId="0" fillId="2" borderId="37" xfId="0" applyFill="1" applyBorder="1"/>
    <xf numFmtId="0" fontId="0" fillId="9" borderId="39" xfId="0" applyFill="1" applyBorder="1"/>
    <xf numFmtId="0" fontId="69" fillId="0" borderId="0" xfId="0" applyFont="1"/>
    <xf numFmtId="0" fontId="70" fillId="0" borderId="87" xfId="0" applyFont="1" applyBorder="1" applyAlignment="1">
      <alignment horizontal="center" wrapText="1"/>
    </xf>
    <xf numFmtId="0" fontId="70" fillId="0" borderId="35" xfId="0" applyFont="1" applyBorder="1" applyAlignment="1">
      <alignment horizontal="center" vertical="center" wrapText="1"/>
    </xf>
    <xf numFmtId="0" fontId="57" fillId="0" borderId="79" xfId="0" applyFont="1" applyBorder="1" applyAlignment="1">
      <alignment horizontal="center" wrapText="1"/>
    </xf>
    <xf numFmtId="0" fontId="57" fillId="0" borderId="0" xfId="0" applyFont="1" applyAlignment="1">
      <alignment horizontal="center" wrapText="1"/>
    </xf>
    <xf numFmtId="0" fontId="44" fillId="0" borderId="0" xfId="0" applyFont="1" applyAlignment="1">
      <alignment horizontal="center"/>
    </xf>
    <xf numFmtId="0" fontId="17" fillId="23" borderId="33" xfId="0" applyFont="1" applyFill="1" applyBorder="1" applyAlignment="1">
      <alignment wrapText="1"/>
    </xf>
    <xf numFmtId="0" fontId="17" fillId="23" borderId="38" xfId="0" applyFont="1" applyFill="1" applyBorder="1" applyAlignment="1">
      <alignment wrapText="1"/>
    </xf>
    <xf numFmtId="0" fontId="17" fillId="23" borderId="81" xfId="0" applyFont="1" applyFill="1" applyBorder="1" applyAlignment="1">
      <alignment wrapText="1"/>
    </xf>
    <xf numFmtId="0" fontId="17" fillId="23" borderId="93" xfId="0" applyFont="1" applyFill="1" applyBorder="1" applyAlignment="1">
      <alignment wrapText="1"/>
    </xf>
    <xf numFmtId="0" fontId="73" fillId="0" borderId="34" xfId="0" applyFont="1" applyBorder="1" applyAlignment="1" applyProtection="1">
      <alignment horizontal="center" vertical="center"/>
      <protection locked="0"/>
    </xf>
    <xf numFmtId="0" fontId="73" fillId="0" borderId="42" xfId="0" applyFont="1" applyBorder="1" applyAlignment="1">
      <alignment horizontal="center" vertical="center"/>
    </xf>
    <xf numFmtId="0" fontId="0" fillId="27" borderId="79" xfId="0" applyFill="1" applyBorder="1" applyAlignment="1">
      <alignment horizontal="center" vertical="center" wrapText="1"/>
    </xf>
    <xf numFmtId="0" fontId="57" fillId="22" borderId="79" xfId="0" applyFont="1" applyFill="1" applyBorder="1" applyAlignment="1">
      <alignment horizontal="center" vertical="top" wrapText="1"/>
    </xf>
    <xf numFmtId="0" fontId="61" fillId="22" borderId="79" xfId="0" applyFont="1" applyFill="1" applyBorder="1" applyAlignment="1">
      <alignment horizontal="center" vertical="top" wrapText="1"/>
    </xf>
    <xf numFmtId="0" fontId="58" fillId="22" borderId="79" xfId="0" applyFont="1" applyFill="1" applyBorder="1" applyAlignment="1">
      <alignment horizontal="center" vertical="top" wrapText="1"/>
    </xf>
    <xf numFmtId="0" fontId="74" fillId="3" borderId="0" xfId="0" applyFont="1" applyFill="1"/>
    <xf numFmtId="0" fontId="78" fillId="27" borderId="33" xfId="0" applyFont="1" applyFill="1" applyBorder="1" applyAlignment="1">
      <alignment horizontal="center" vertical="center"/>
    </xf>
    <xf numFmtId="0" fontId="74" fillId="0" borderId="0" xfId="0" applyFont="1"/>
    <xf numFmtId="0" fontId="78" fillId="27" borderId="33" xfId="0" applyFont="1" applyFill="1" applyBorder="1" applyAlignment="1">
      <alignment horizontal="center" vertical="center" wrapText="1"/>
    </xf>
    <xf numFmtId="0" fontId="78" fillId="3" borderId="0" xfId="0" applyFont="1" applyFill="1" applyAlignment="1">
      <alignment horizontal="center" vertical="center"/>
    </xf>
    <xf numFmtId="0" fontId="78" fillId="2" borderId="0" xfId="0" applyFont="1" applyFill="1" applyAlignment="1">
      <alignment horizontal="center" vertical="center"/>
    </xf>
    <xf numFmtId="0" fontId="74" fillId="0" borderId="33" xfId="0" applyFont="1" applyBorder="1" applyAlignment="1">
      <alignment horizontal="center" vertical="top"/>
    </xf>
    <xf numFmtId="0" fontId="80" fillId="0" borderId="33" xfId="0" applyFont="1" applyBorder="1" applyAlignment="1" applyProtection="1">
      <alignment horizontal="justify" vertical="top" wrapText="1"/>
      <protection locked="0"/>
    </xf>
    <xf numFmtId="0" fontId="74" fillId="0" borderId="33" xfId="0" applyFont="1" applyBorder="1" applyAlignment="1" applyProtection="1">
      <alignment horizontal="center" vertical="top"/>
      <protection hidden="1"/>
    </xf>
    <xf numFmtId="0" fontId="74" fillId="0" borderId="33" xfId="0" applyFont="1" applyBorder="1" applyAlignment="1" applyProtection="1">
      <alignment horizontal="center" vertical="top" textRotation="90"/>
      <protection locked="0"/>
    </xf>
    <xf numFmtId="9" fontId="74" fillId="0" borderId="33" xfId="0" applyNumberFormat="1" applyFont="1" applyBorder="1" applyAlignment="1" applyProtection="1">
      <alignment horizontal="center" vertical="top"/>
      <protection hidden="1"/>
    </xf>
    <xf numFmtId="164" fontId="74" fillId="0" borderId="33" xfId="1" applyNumberFormat="1" applyFont="1" applyFill="1" applyBorder="1" applyAlignment="1">
      <alignment horizontal="center" vertical="top"/>
    </xf>
    <xf numFmtId="0" fontId="78" fillId="0" borderId="33" xfId="0" applyFont="1" applyBorder="1" applyAlignment="1" applyProtection="1">
      <alignment horizontal="center" vertical="top" textRotation="90" wrapText="1"/>
      <protection hidden="1"/>
    </xf>
    <xf numFmtId="0" fontId="78" fillId="0" borderId="33" xfId="0" applyFont="1" applyBorder="1" applyAlignment="1" applyProtection="1">
      <alignment horizontal="center" vertical="top" textRotation="90"/>
      <protection hidden="1"/>
    </xf>
    <xf numFmtId="0" fontId="74" fillId="0" borderId="33" xfId="0" applyFont="1" applyBorder="1" applyAlignment="1" applyProtection="1">
      <alignment horizontal="center" vertical="top" wrapText="1"/>
      <protection locked="0"/>
    </xf>
    <xf numFmtId="0" fontId="74" fillId="0" borderId="33" xfId="0" applyFont="1" applyBorder="1" applyAlignment="1" applyProtection="1">
      <alignment horizontal="center" vertical="top"/>
      <protection locked="0"/>
    </xf>
    <xf numFmtId="14" fontId="74" fillId="0" borderId="33" xfId="0" applyNumberFormat="1" applyFont="1" applyBorder="1" applyAlignment="1" applyProtection="1">
      <alignment horizontal="center" vertical="top"/>
      <protection locked="0"/>
    </xf>
    <xf numFmtId="0" fontId="74" fillId="27" borderId="33" xfId="0" applyFont="1" applyFill="1" applyBorder="1" applyAlignment="1" applyProtection="1">
      <alignment horizontal="center" vertical="top"/>
      <protection locked="0"/>
    </xf>
    <xf numFmtId="0" fontId="74" fillId="3" borderId="33" xfId="0" applyFont="1" applyFill="1" applyBorder="1" applyAlignment="1">
      <alignment vertical="center"/>
    </xf>
    <xf numFmtId="0" fontId="74" fillId="0" borderId="33" xfId="0" applyFont="1" applyBorder="1" applyAlignment="1">
      <alignment vertical="center"/>
    </xf>
    <xf numFmtId="0" fontId="74" fillId="3" borderId="33" xfId="0" applyFont="1" applyFill="1" applyBorder="1"/>
    <xf numFmtId="0" fontId="74" fillId="0" borderId="33" xfId="0" applyFont="1" applyBorder="1"/>
    <xf numFmtId="0" fontId="78" fillId="27" borderId="81" xfId="0" applyFont="1" applyFill="1" applyBorder="1" applyAlignment="1">
      <alignment horizontal="center" vertical="center" textRotation="90" wrapText="1"/>
    </xf>
    <xf numFmtId="0" fontId="4" fillId="0" borderId="0" xfId="0" applyFont="1"/>
    <xf numFmtId="0" fontId="78" fillId="0" borderId="33" xfId="0" applyFont="1" applyBorder="1" applyAlignment="1">
      <alignment horizontal="center" vertical="center"/>
    </xf>
    <xf numFmtId="0" fontId="61" fillId="0" borderId="85" xfId="0" applyFont="1" applyBorder="1" applyAlignment="1" applyProtection="1">
      <alignment horizontal="center" vertical="center" wrapText="1"/>
      <protection locked="0"/>
    </xf>
    <xf numFmtId="0" fontId="75" fillId="0" borderId="0" xfId="0" applyFont="1" applyAlignment="1">
      <alignment horizontal="center" vertical="center"/>
    </xf>
    <xf numFmtId="0" fontId="75" fillId="0" borderId="0" xfId="0" applyFont="1" applyAlignment="1">
      <alignment vertical="center"/>
    </xf>
    <xf numFmtId="0" fontId="0" fillId="0" borderId="14" xfId="0" applyBorder="1"/>
    <xf numFmtId="0" fontId="0" fillId="0" borderId="15" xfId="0" applyBorder="1"/>
    <xf numFmtId="0" fontId="0" fillId="0" borderId="16" xfId="0" applyBorder="1"/>
    <xf numFmtId="0" fontId="0" fillId="0" borderId="18" xfId="0" applyBorder="1"/>
    <xf numFmtId="0" fontId="0" fillId="0" borderId="17" xfId="0" applyBorder="1"/>
    <xf numFmtId="0" fontId="74" fillId="0" borderId="84" xfId="0" applyFont="1" applyBorder="1" applyAlignment="1">
      <alignment vertical="center"/>
    </xf>
    <xf numFmtId="0" fontId="74" fillId="0" borderId="84" xfId="0" applyFont="1" applyBorder="1"/>
    <xf numFmtId="0" fontId="78" fillId="0" borderId="0" xfId="0" applyFont="1" applyAlignment="1">
      <alignment horizontal="center" vertical="center"/>
    </xf>
    <xf numFmtId="0" fontId="74" fillId="0" borderId="0" xfId="0" applyFont="1" applyAlignment="1">
      <alignment vertical="center"/>
    </xf>
    <xf numFmtId="0" fontId="64" fillId="0" borderId="0" xfId="0" applyFont="1"/>
    <xf numFmtId="0" fontId="17" fillId="0" borderId="79" xfId="0" applyFont="1" applyBorder="1" applyAlignment="1">
      <alignment horizontal="center" vertical="top" wrapText="1"/>
    </xf>
    <xf numFmtId="0" fontId="82" fillId="0" borderId="79" xfId="0" applyFont="1" applyBorder="1" applyAlignment="1">
      <alignment horizontal="center" vertical="top" wrapText="1"/>
    </xf>
    <xf numFmtId="0" fontId="1" fillId="0" borderId="0" xfId="0" applyFont="1" applyAlignment="1">
      <alignment horizontal="center" vertical="center" wrapText="1"/>
    </xf>
    <xf numFmtId="0" fontId="83" fillId="27" borderId="79" xfId="0" applyFont="1" applyFill="1" applyBorder="1" applyAlignment="1">
      <alignment vertical="top" wrapText="1"/>
    </xf>
    <xf numFmtId="0" fontId="82" fillId="0" borderId="0" xfId="0" applyFont="1" applyAlignment="1">
      <alignment horizontal="center" vertical="top" wrapText="1"/>
    </xf>
    <xf numFmtId="0" fontId="0" fillId="0" borderId="0" xfId="0" applyAlignment="1">
      <alignment horizontal="center" vertical="center" wrapText="1"/>
    </xf>
    <xf numFmtId="0" fontId="83" fillId="0" borderId="0" xfId="0" applyFont="1" applyAlignment="1">
      <alignment vertical="top" wrapText="1"/>
    </xf>
    <xf numFmtId="0" fontId="84" fillId="0" borderId="33" xfId="0" applyFont="1" applyBorder="1" applyAlignment="1" applyProtection="1">
      <alignment horizontal="justify" vertical="top" wrapText="1"/>
      <protection locked="0"/>
    </xf>
    <xf numFmtId="9" fontId="1" fillId="0" borderId="0" xfId="0" applyNumberFormat="1" applyFont="1"/>
    <xf numFmtId="0" fontId="61" fillId="0" borderId="80" xfId="0" applyFont="1" applyBorder="1" applyAlignment="1">
      <alignment vertical="center"/>
    </xf>
    <xf numFmtId="0" fontId="61" fillId="0" borderId="33" xfId="0" applyFont="1" applyBorder="1" applyAlignment="1">
      <alignment horizontal="center" wrapText="1"/>
    </xf>
    <xf numFmtId="0" fontId="48" fillId="0" borderId="33" xfId="0" applyFont="1" applyBorder="1" applyAlignment="1" applyProtection="1">
      <alignment horizontal="justify" vertical="top" wrapText="1"/>
      <protection locked="0"/>
    </xf>
    <xf numFmtId="9" fontId="74" fillId="0" borderId="0" xfId="1" applyFont="1" applyFill="1" applyBorder="1"/>
    <xf numFmtId="0" fontId="74" fillId="0" borderId="0" xfId="1" applyNumberFormat="1" applyFont="1" applyFill="1" applyBorder="1"/>
    <xf numFmtId="0" fontId="17" fillId="0" borderId="79" xfId="0" applyFont="1" applyBorder="1" applyAlignment="1">
      <alignment horizontal="left" vertical="top" wrapText="1"/>
    </xf>
    <xf numFmtId="14" fontId="74" fillId="0" borderId="33" xfId="0" applyNumberFormat="1" applyFont="1" applyBorder="1" applyAlignment="1" applyProtection="1">
      <alignment horizontal="center" vertical="top" wrapText="1"/>
      <protection locked="0"/>
    </xf>
    <xf numFmtId="0" fontId="0" fillId="0" borderId="34" xfId="0" applyBorder="1" applyAlignment="1" applyProtection="1">
      <alignment vertical="top" wrapText="1"/>
      <protection locked="0"/>
    </xf>
    <xf numFmtId="0" fontId="87" fillId="0" borderId="0" xfId="0" applyFont="1"/>
    <xf numFmtId="0" fontId="87" fillId="0" borderId="103" xfId="0" applyFont="1" applyBorder="1"/>
    <xf numFmtId="0" fontId="88" fillId="28" borderId="106" xfId="0" applyFont="1" applyFill="1" applyBorder="1" applyAlignment="1">
      <alignment horizontal="center" vertical="center" wrapText="1"/>
    </xf>
    <xf numFmtId="0" fontId="89" fillId="0" borderId="0" xfId="0" applyFont="1" applyAlignment="1">
      <alignment horizontal="center"/>
    </xf>
    <xf numFmtId="0" fontId="87" fillId="0" borderId="0" xfId="0" applyFont="1" applyAlignment="1">
      <alignment vertical="center"/>
    </xf>
    <xf numFmtId="0" fontId="87" fillId="0" borderId="0" xfId="0" applyFont="1" applyAlignment="1">
      <alignment horizontal="center" vertical="center"/>
    </xf>
    <xf numFmtId="0" fontId="87" fillId="0" borderId="0" xfId="0" applyFont="1" applyAlignment="1">
      <alignment horizontal="left" vertical="center"/>
    </xf>
    <xf numFmtId="0" fontId="74" fillId="29" borderId="122" xfId="0" applyFont="1" applyFill="1" applyBorder="1"/>
    <xf numFmtId="0" fontId="74" fillId="29" borderId="109" xfId="0" applyFont="1" applyFill="1" applyBorder="1"/>
    <xf numFmtId="0" fontId="74" fillId="29" borderId="106" xfId="0" applyFont="1" applyFill="1" applyBorder="1"/>
    <xf numFmtId="0" fontId="87" fillId="0" borderId="123" xfId="0" applyFont="1" applyBorder="1"/>
    <xf numFmtId="0" fontId="89" fillId="0" borderId="0" xfId="0" applyFont="1" applyAlignment="1">
      <alignment horizontal="left" vertical="center" wrapText="1"/>
    </xf>
    <xf numFmtId="0" fontId="87" fillId="0" borderId="110" xfId="0" applyFont="1" applyBorder="1" applyAlignment="1">
      <alignment horizontal="center" vertical="center"/>
    </xf>
    <xf numFmtId="0" fontId="89" fillId="0" borderId="0" xfId="0" applyFont="1" applyAlignment="1">
      <alignment horizontal="center" vertical="center" wrapText="1"/>
    </xf>
    <xf numFmtId="0" fontId="78" fillId="30" borderId="106" xfId="0" applyFont="1" applyFill="1" applyBorder="1" applyAlignment="1">
      <alignment horizontal="center" vertical="center"/>
    </xf>
    <xf numFmtId="0" fontId="78" fillId="30" borderId="106" xfId="0" applyFont="1" applyFill="1" applyBorder="1" applyAlignment="1">
      <alignment horizontal="center" vertical="center" wrapText="1"/>
    </xf>
    <xf numFmtId="0" fontId="89" fillId="0" borderId="0" xfId="0" applyFont="1"/>
    <xf numFmtId="0" fontId="89" fillId="0" borderId="0" xfId="0" applyFont="1" applyAlignment="1">
      <alignment vertical="center"/>
    </xf>
    <xf numFmtId="0" fontId="87" fillId="0" borderId="122" xfId="0" applyFont="1" applyBorder="1" applyAlignment="1">
      <alignment vertical="center" wrapText="1"/>
    </xf>
    <xf numFmtId="0" fontId="87" fillId="0" borderId="106" xfId="0" applyFont="1" applyBorder="1" applyAlignment="1">
      <alignment vertical="center" wrapText="1"/>
    </xf>
    <xf numFmtId="0" fontId="89" fillId="0" borderId="0" xfId="0" applyFont="1" applyAlignment="1">
      <alignment horizontal="center" vertical="center"/>
    </xf>
    <xf numFmtId="0" fontId="89" fillId="0" borderId="0" xfId="0" applyFont="1" applyAlignment="1">
      <alignment wrapText="1"/>
    </xf>
    <xf numFmtId="0" fontId="78" fillId="30" borderId="125" xfId="0" applyFont="1" applyFill="1" applyBorder="1" applyAlignment="1">
      <alignment horizontal="center" vertical="center" textRotation="90" wrapText="1"/>
    </xf>
    <xf numFmtId="0" fontId="78" fillId="30" borderId="125" xfId="0" applyFont="1" applyFill="1" applyBorder="1" applyAlignment="1">
      <alignment horizontal="center" vertical="center" wrapText="1"/>
    </xf>
    <xf numFmtId="0" fontId="89" fillId="0" borderId="0" xfId="0" applyFont="1" applyAlignment="1">
      <alignment vertical="center" wrapText="1"/>
    </xf>
    <xf numFmtId="0" fontId="87" fillId="0" borderId="0" xfId="0" applyFont="1" applyAlignment="1">
      <alignment vertical="center" wrapText="1"/>
    </xf>
    <xf numFmtId="0" fontId="89" fillId="33" borderId="106" xfId="0" applyFont="1" applyFill="1" applyBorder="1" applyAlignment="1">
      <alignment horizontal="center" vertical="center" wrapText="1"/>
    </xf>
    <xf numFmtId="0" fontId="78" fillId="30" borderId="106" xfId="0" applyFont="1" applyFill="1" applyBorder="1" applyAlignment="1">
      <alignment vertical="center" wrapText="1"/>
    </xf>
    <xf numFmtId="0" fontId="89" fillId="30" borderId="106" xfId="0" applyFont="1" applyFill="1" applyBorder="1" applyAlignment="1">
      <alignment horizontal="center" vertical="center"/>
    </xf>
    <xf numFmtId="0" fontId="89" fillId="0" borderId="125" xfId="0" applyFont="1" applyBorder="1" applyAlignment="1">
      <alignment horizontal="center" vertical="center"/>
    </xf>
    <xf numFmtId="0" fontId="74" fillId="0" borderId="106" xfId="0" applyFont="1" applyBorder="1" applyAlignment="1">
      <alignment horizontal="center" vertical="top"/>
    </xf>
    <xf numFmtId="0" fontId="74" fillId="0" borderId="106" xfId="0" applyFont="1" applyBorder="1" applyAlignment="1">
      <alignment horizontal="center" vertical="top" textRotation="90"/>
    </xf>
    <xf numFmtId="9" fontId="74" fillId="0" borderId="106" xfId="0" applyNumberFormat="1" applyFont="1" applyBorder="1" applyAlignment="1">
      <alignment horizontal="center" vertical="top"/>
    </xf>
    <xf numFmtId="164" fontId="74" fillId="0" borderId="106" xfId="0" applyNumberFormat="1" applyFont="1" applyBorder="1" applyAlignment="1">
      <alignment horizontal="center" vertical="top"/>
    </xf>
    <xf numFmtId="0" fontId="78" fillId="0" borderId="106" xfId="0" applyFont="1" applyBorder="1" applyAlignment="1">
      <alignment horizontal="center" vertical="top" textRotation="90" wrapText="1"/>
    </xf>
    <xf numFmtId="0" fontId="78" fillId="0" borderId="106" xfId="0" applyFont="1" applyBorder="1" applyAlignment="1">
      <alignment horizontal="center" vertical="top" textRotation="90"/>
    </xf>
    <xf numFmtId="0" fontId="74" fillId="0" borderId="107" xfId="0" applyFont="1" applyBorder="1" applyAlignment="1">
      <alignment horizontal="center" vertical="top" textRotation="90"/>
    </xf>
    <xf numFmtId="165" fontId="87" fillId="29" borderId="33" xfId="0" applyNumberFormat="1" applyFont="1" applyFill="1" applyBorder="1" applyAlignment="1">
      <alignment horizontal="center" vertical="center" wrapText="1"/>
    </xf>
    <xf numFmtId="165" fontId="74" fillId="0" borderId="109" xfId="0" applyNumberFormat="1" applyFont="1" applyBorder="1" applyAlignment="1">
      <alignment horizontal="center" vertical="top"/>
    </xf>
    <xf numFmtId="0" fontId="74" fillId="0" borderId="106" xfId="0" applyFont="1" applyBorder="1" applyAlignment="1">
      <alignment horizontal="center" vertical="top" wrapText="1"/>
    </xf>
    <xf numFmtId="0" fontId="87" fillId="0" borderId="122" xfId="0" applyFont="1" applyBorder="1" applyAlignment="1">
      <alignment vertical="center"/>
    </xf>
    <xf numFmtId="0" fontId="87" fillId="0" borderId="106" xfId="0" applyFont="1" applyBorder="1" applyAlignment="1">
      <alignment vertical="center"/>
    </xf>
    <xf numFmtId="0" fontId="90" fillId="0" borderId="106" xfId="0" applyFont="1" applyBorder="1" applyAlignment="1">
      <alignment vertical="center"/>
    </xf>
    <xf numFmtId="164" fontId="87" fillId="0" borderId="106" xfId="0" applyNumberFormat="1" applyFont="1" applyBorder="1" applyAlignment="1">
      <alignment vertical="center"/>
    </xf>
    <xf numFmtId="0" fontId="87" fillId="0" borderId="33" xfId="0" applyFont="1" applyBorder="1" applyAlignment="1">
      <alignment vertical="center" wrapText="1"/>
    </xf>
    <xf numFmtId="0" fontId="74" fillId="0" borderId="33" xfId="0" applyFont="1" applyBorder="1" applyAlignment="1">
      <alignment horizontal="center" vertical="top" wrapText="1"/>
    </xf>
    <xf numFmtId="0" fontId="87" fillId="0" borderId="109" xfId="0" applyFont="1" applyBorder="1" applyAlignment="1">
      <alignment vertical="center" wrapText="1"/>
    </xf>
    <xf numFmtId="0" fontId="87" fillId="0" borderId="106" xfId="0" applyFont="1" applyBorder="1"/>
    <xf numFmtId="9" fontId="87" fillId="0" borderId="106" xfId="0" applyNumberFormat="1" applyFont="1" applyBorder="1"/>
    <xf numFmtId="9" fontId="87" fillId="0" borderId="0" xfId="0" applyNumberFormat="1" applyFont="1"/>
    <xf numFmtId="0" fontId="87" fillId="0" borderId="0" xfId="0" applyFont="1" applyAlignment="1">
      <alignment vertical="top" wrapText="1"/>
    </xf>
    <xf numFmtId="0" fontId="87" fillId="0" borderId="0" xfId="0" applyFont="1" applyAlignment="1">
      <alignment wrapText="1"/>
    </xf>
    <xf numFmtId="0" fontId="87" fillId="0" borderId="0" xfId="0" applyFont="1" applyAlignment="1">
      <alignment horizontal="center" vertical="center" wrapText="1"/>
    </xf>
    <xf numFmtId="0" fontId="89" fillId="0" borderId="125" xfId="0" applyFont="1" applyBorder="1" applyAlignment="1">
      <alignment horizontal="center" vertical="center" wrapText="1"/>
    </xf>
    <xf numFmtId="0" fontId="89" fillId="0" borderId="106" xfId="0" applyFont="1" applyBorder="1" applyAlignment="1">
      <alignment horizontal="center" vertical="center"/>
    </xf>
    <xf numFmtId="0" fontId="89" fillId="0" borderId="122" xfId="0" applyFont="1" applyBorder="1" applyAlignment="1">
      <alignment horizontal="center" vertical="center"/>
    </xf>
    <xf numFmtId="0" fontId="89" fillId="0" borderId="122" xfId="0" applyFont="1" applyBorder="1" applyAlignment="1">
      <alignment horizontal="center" vertical="center" wrapText="1"/>
    </xf>
    <xf numFmtId="0" fontId="89" fillId="33" borderId="106" xfId="0" applyFont="1" applyFill="1" applyBorder="1" applyAlignment="1">
      <alignment horizontal="center" vertical="center"/>
    </xf>
    <xf numFmtId="0" fontId="87" fillId="0" borderId="124" xfId="0" applyFont="1" applyBorder="1" applyAlignment="1">
      <alignment horizontal="center" vertical="center"/>
    </xf>
    <xf numFmtId="0" fontId="87" fillId="0" borderId="127" xfId="0" applyFont="1" applyBorder="1" applyAlignment="1">
      <alignment horizontal="left" vertical="center" wrapText="1"/>
    </xf>
    <xf numFmtId="0" fontId="87" fillId="0" borderId="0" xfId="0" applyFont="1" applyAlignment="1">
      <alignment horizontal="left" vertical="top" wrapText="1"/>
    </xf>
    <xf numFmtId="0" fontId="87" fillId="0" borderId="0" xfId="0" applyFont="1" applyAlignment="1">
      <alignment horizontal="center" wrapText="1"/>
    </xf>
    <xf numFmtId="0" fontId="91" fillId="0" borderId="124" xfId="0" applyFont="1" applyBorder="1" applyAlignment="1">
      <alignment horizontal="center" vertical="center"/>
    </xf>
    <xf numFmtId="0" fontId="91" fillId="0" borderId="127" xfId="0" applyFont="1" applyBorder="1" applyAlignment="1">
      <alignment horizontal="left" vertical="center" wrapText="1"/>
    </xf>
    <xf numFmtId="0" fontId="87" fillId="0" borderId="127" xfId="0" applyFont="1" applyBorder="1" applyAlignment="1">
      <alignment vertical="center" wrapText="1"/>
    </xf>
    <xf numFmtId="0" fontId="87" fillId="0" borderId="122" xfId="0" applyFont="1" applyBorder="1" applyAlignment="1">
      <alignment horizontal="center" vertical="center" wrapText="1"/>
    </xf>
    <xf numFmtId="0" fontId="89" fillId="35" borderId="106" xfId="0" applyFont="1" applyFill="1" applyBorder="1" applyAlignment="1">
      <alignment horizontal="left"/>
    </xf>
    <xf numFmtId="9" fontId="89" fillId="35" borderId="106" xfId="0" applyNumberFormat="1" applyFont="1" applyFill="1" applyBorder="1" applyAlignment="1">
      <alignment horizontal="center"/>
    </xf>
    <xf numFmtId="9" fontId="89" fillId="35" borderId="0" xfId="0" applyNumberFormat="1" applyFont="1" applyFill="1" applyAlignment="1">
      <alignment horizontal="center"/>
    </xf>
    <xf numFmtId="0" fontId="89" fillId="33" borderId="106" xfId="0" applyFont="1" applyFill="1" applyBorder="1" applyAlignment="1">
      <alignment horizontal="left"/>
    </xf>
    <xf numFmtId="9" fontId="89" fillId="33" borderId="106" xfId="0" applyNumberFormat="1" applyFont="1" applyFill="1" applyBorder="1" applyAlignment="1">
      <alignment horizontal="center"/>
    </xf>
    <xf numFmtId="9" fontId="89" fillId="33" borderId="0" xfId="0" applyNumberFormat="1" applyFont="1" applyFill="1" applyAlignment="1">
      <alignment horizontal="center"/>
    </xf>
    <xf numFmtId="0" fontId="89" fillId="36" borderId="106" xfId="0" applyFont="1" applyFill="1" applyBorder="1" applyAlignment="1">
      <alignment horizontal="left"/>
    </xf>
    <xf numFmtId="9" fontId="89" fillId="36" borderId="106" xfId="0" applyNumberFormat="1" applyFont="1" applyFill="1" applyBorder="1" applyAlignment="1">
      <alignment horizontal="center"/>
    </xf>
    <xf numFmtId="9" fontId="89" fillId="36" borderId="0" xfId="0" applyNumberFormat="1" applyFont="1" applyFill="1" applyAlignment="1">
      <alignment horizontal="center"/>
    </xf>
    <xf numFmtId="0" fontId="89" fillId="37" borderId="106" xfId="0" applyFont="1" applyFill="1" applyBorder="1" applyAlignment="1">
      <alignment horizontal="left"/>
    </xf>
    <xf numFmtId="9" fontId="89" fillId="37" borderId="106" xfId="0" applyNumberFormat="1" applyFont="1" applyFill="1" applyBorder="1" applyAlignment="1">
      <alignment horizontal="center"/>
    </xf>
    <xf numFmtId="9" fontId="89" fillId="37" borderId="0" xfId="0" applyNumberFormat="1" applyFont="1" applyFill="1" applyAlignment="1">
      <alignment horizontal="center"/>
    </xf>
    <xf numFmtId="0" fontId="89" fillId="38" borderId="106" xfId="0" applyFont="1" applyFill="1" applyBorder="1" applyAlignment="1">
      <alignment horizontal="left"/>
    </xf>
    <xf numFmtId="9" fontId="89" fillId="38" borderId="106" xfId="0" applyNumberFormat="1" applyFont="1" applyFill="1" applyBorder="1" applyAlignment="1">
      <alignment horizontal="center"/>
    </xf>
    <xf numFmtId="9" fontId="89" fillId="38" borderId="0" xfId="0" applyNumberFormat="1" applyFont="1" applyFill="1" applyAlignment="1">
      <alignment horizontal="center"/>
    </xf>
    <xf numFmtId="0" fontId="87" fillId="0" borderId="111" xfId="0" applyFont="1" applyBorder="1"/>
    <xf numFmtId="0" fontId="87" fillId="0" borderId="124" xfId="0" applyFont="1" applyBorder="1"/>
    <xf numFmtId="0" fontId="87" fillId="0" borderId="110" xfId="0" applyFont="1" applyBorder="1"/>
    <xf numFmtId="0" fontId="89" fillId="0" borderId="106" xfId="0" applyFont="1" applyBorder="1" applyAlignment="1">
      <alignment vertical="center" wrapText="1"/>
    </xf>
    <xf numFmtId="0" fontId="74" fillId="0" borderId="33" xfId="0" applyFont="1" applyBorder="1" applyAlignment="1">
      <alignment vertical="top" wrapText="1"/>
    </xf>
    <xf numFmtId="0" fontId="0" fillId="0" borderId="12" xfId="0" applyBorder="1" applyAlignment="1">
      <alignment horizontal="center"/>
    </xf>
    <xf numFmtId="0" fontId="0" fillId="0" borderId="19"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0" xfId="0"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0" fontId="0" fillId="0" borderId="0" xfId="0" applyAlignment="1">
      <alignment horizontal="center" vertical="top"/>
    </xf>
    <xf numFmtId="0" fontId="28" fillId="0" borderId="0" xfId="0" applyFont="1" applyAlignment="1">
      <alignment horizontal="center" vertical="top"/>
    </xf>
    <xf numFmtId="0" fontId="0" fillId="13" borderId="33" xfId="0" applyFill="1" applyBorder="1" applyAlignment="1">
      <alignment horizontal="center"/>
    </xf>
    <xf numFmtId="0" fontId="0" fillId="0" borderId="33" xfId="0" applyBorder="1" applyAlignment="1">
      <alignment horizontal="center"/>
    </xf>
    <xf numFmtId="0" fontId="0" fillId="13" borderId="33" xfId="0" applyFill="1" applyBorder="1" applyAlignment="1">
      <alignment horizontal="center" vertical="center" wrapText="1"/>
    </xf>
    <xf numFmtId="0" fontId="0" fillId="13" borderId="33" xfId="0" applyFill="1" applyBorder="1" applyAlignment="1">
      <alignment horizontal="center" vertical="center"/>
    </xf>
    <xf numFmtId="0" fontId="61" fillId="0" borderId="33" xfId="0" applyFont="1" applyBorder="1" applyAlignment="1">
      <alignment horizontal="center" vertical="center"/>
    </xf>
    <xf numFmtId="0" fontId="64" fillId="22" borderId="35" xfId="0" applyFont="1" applyFill="1" applyBorder="1" applyAlignment="1">
      <alignment horizontal="center"/>
    </xf>
    <xf numFmtId="0" fontId="64" fillId="22" borderId="36" xfId="0" applyFont="1" applyFill="1" applyBorder="1" applyAlignment="1">
      <alignment horizontal="center"/>
    </xf>
    <xf numFmtId="0" fontId="64" fillId="22" borderId="47" xfId="0" applyFont="1" applyFill="1" applyBorder="1" applyAlignment="1">
      <alignment horizontal="center"/>
    </xf>
    <xf numFmtId="0" fontId="61" fillId="0" borderId="86" xfId="0" applyFont="1" applyBorder="1" applyAlignment="1">
      <alignment horizontal="center" vertical="center"/>
    </xf>
    <xf numFmtId="0" fontId="61" fillId="0" borderId="69" xfId="0" applyFont="1" applyBorder="1" applyAlignment="1">
      <alignment horizontal="center" vertical="center"/>
    </xf>
    <xf numFmtId="0" fontId="0" fillId="13" borderId="75" xfId="0" applyFill="1" applyBorder="1" applyAlignment="1">
      <alignment horizontal="center" vertical="center" wrapText="1"/>
    </xf>
    <xf numFmtId="0" fontId="0" fillId="13" borderId="84" xfId="0" applyFill="1" applyBorder="1" applyAlignment="1">
      <alignment horizontal="center" vertical="center" wrapText="1"/>
    </xf>
    <xf numFmtId="0" fontId="70" fillId="0" borderId="94" xfId="0" applyFont="1" applyBorder="1" applyAlignment="1">
      <alignment horizontal="center" vertical="center"/>
    </xf>
    <xf numFmtId="0" fontId="70" fillId="0" borderId="95" xfId="0" applyFont="1" applyBorder="1" applyAlignment="1">
      <alignment horizontal="center" vertical="center"/>
    </xf>
    <xf numFmtId="0" fontId="70" fillId="0" borderId="96" xfId="0" applyFont="1" applyBorder="1" applyAlignment="1">
      <alignment horizontal="center" vertical="center"/>
    </xf>
    <xf numFmtId="0" fontId="64" fillId="22" borderId="35" xfId="0" applyFont="1" applyFill="1" applyBorder="1" applyAlignment="1">
      <alignment horizontal="center" vertical="top"/>
    </xf>
    <xf numFmtId="0" fontId="64" fillId="22" borderId="36" xfId="0" applyFont="1" applyFill="1" applyBorder="1" applyAlignment="1">
      <alignment horizontal="center" vertical="top"/>
    </xf>
    <xf numFmtId="0" fontId="64" fillId="22" borderId="47" xfId="0" applyFont="1" applyFill="1" applyBorder="1" applyAlignment="1">
      <alignment horizontal="center" vertical="top"/>
    </xf>
    <xf numFmtId="0" fontId="0" fillId="0" borderId="98" xfId="0" applyBorder="1" applyAlignment="1">
      <alignment horizontal="center" vertical="top" wrapText="1"/>
    </xf>
    <xf numFmtId="0" fontId="0" fillId="0" borderId="99" xfId="0" applyBorder="1" applyAlignment="1">
      <alignment horizontal="center" vertical="top" wrapText="1"/>
    </xf>
    <xf numFmtId="0" fontId="61" fillId="0" borderId="44" xfId="0" applyFont="1" applyBorder="1" applyAlignment="1">
      <alignment horizontal="center" vertical="center"/>
    </xf>
    <xf numFmtId="0" fontId="61" fillId="0" borderId="45" xfId="0" applyFont="1" applyBorder="1" applyAlignment="1">
      <alignment horizontal="center" vertical="center"/>
    </xf>
    <xf numFmtId="0" fontId="61" fillId="0" borderId="46" xfId="0" applyFont="1" applyBorder="1" applyAlignment="1">
      <alignment horizontal="center" vertical="center"/>
    </xf>
    <xf numFmtId="0" fontId="0" fillId="0" borderId="100" xfId="0" applyBorder="1" applyAlignment="1">
      <alignment horizontal="center" vertical="top" wrapText="1"/>
    </xf>
    <xf numFmtId="0" fontId="64" fillId="0" borderId="35" xfId="0" applyFont="1" applyBorder="1" applyAlignment="1">
      <alignment horizontal="center"/>
    </xf>
    <xf numFmtId="0" fontId="64" fillId="0" borderId="36" xfId="0" applyFont="1" applyBorder="1" applyAlignment="1">
      <alignment horizontal="center"/>
    </xf>
    <xf numFmtId="0" fontId="64" fillId="0" borderId="47" xfId="0" applyFont="1" applyBorder="1" applyAlignment="1">
      <alignment horizontal="center"/>
    </xf>
    <xf numFmtId="0" fontId="55" fillId="3" borderId="58" xfId="3" applyFont="1" applyFill="1" applyBorder="1" applyAlignment="1">
      <alignment horizontal="left" vertical="top" wrapText="1" readingOrder="1"/>
    </xf>
    <xf numFmtId="0" fontId="55" fillId="3" borderId="59" xfId="3" applyFont="1" applyFill="1" applyBorder="1" applyAlignment="1">
      <alignment horizontal="left" vertical="top" wrapText="1" readingOrder="1"/>
    </xf>
    <xf numFmtId="0" fontId="56" fillId="3" borderId="60" xfId="2" applyFont="1" applyFill="1" applyBorder="1" applyAlignment="1">
      <alignment horizontal="justify" vertical="center" wrapText="1"/>
    </xf>
    <xf numFmtId="0" fontId="56" fillId="3" borderId="61" xfId="2" applyFont="1" applyFill="1" applyBorder="1" applyAlignment="1">
      <alignment horizontal="justify" vertical="center" wrapText="1"/>
    </xf>
    <xf numFmtId="0" fontId="56" fillId="3" borderId="64" xfId="2" applyFont="1" applyFill="1" applyBorder="1" applyAlignment="1">
      <alignment horizontal="justify" vertical="center" wrapText="1"/>
    </xf>
    <xf numFmtId="0" fontId="56" fillId="3" borderId="65" xfId="2" applyFont="1" applyFill="1" applyBorder="1" applyAlignment="1">
      <alignment horizontal="justify" vertical="center" wrapText="1"/>
    </xf>
    <xf numFmtId="0" fontId="55" fillId="3" borderId="62" xfId="0" applyFont="1" applyFill="1" applyBorder="1" applyAlignment="1">
      <alignment horizontal="left" vertical="center" wrapText="1"/>
    </xf>
    <xf numFmtId="0" fontId="55" fillId="3" borderId="63" xfId="0" applyFont="1" applyFill="1" applyBorder="1" applyAlignment="1">
      <alignment horizontal="left" vertical="center" wrapText="1"/>
    </xf>
    <xf numFmtId="0" fontId="55" fillId="3" borderId="71" xfId="0" applyFont="1" applyFill="1" applyBorder="1" applyAlignment="1">
      <alignment horizontal="left" vertical="center" wrapText="1"/>
    </xf>
    <xf numFmtId="0" fontId="55" fillId="3" borderId="72" xfId="0" applyFont="1" applyFill="1" applyBorder="1" applyAlignment="1">
      <alignment horizontal="left" vertical="center" wrapText="1"/>
    </xf>
    <xf numFmtId="0" fontId="55" fillId="3" borderId="73" xfId="0" applyFont="1" applyFill="1" applyBorder="1" applyAlignment="1">
      <alignment horizontal="left" vertical="center" wrapText="1"/>
    </xf>
    <xf numFmtId="0" fontId="55" fillId="3" borderId="74" xfId="0" applyFont="1" applyFill="1" applyBorder="1" applyAlignment="1">
      <alignment horizontal="left" vertical="center" wrapText="1"/>
    </xf>
    <xf numFmtId="0" fontId="56" fillId="3" borderId="66" xfId="0" applyFont="1" applyFill="1" applyBorder="1" applyAlignment="1">
      <alignment horizontal="justify" vertical="center" wrapText="1"/>
    </xf>
    <xf numFmtId="0" fontId="56" fillId="3" borderId="67" xfId="0" applyFont="1" applyFill="1" applyBorder="1" applyAlignment="1">
      <alignment horizontal="justify" vertical="center" wrapText="1"/>
    </xf>
    <xf numFmtId="0" fontId="51" fillId="27" borderId="48" xfId="2" applyFont="1" applyFill="1" applyBorder="1" applyAlignment="1">
      <alignment horizontal="center" vertical="center" wrapText="1"/>
    </xf>
    <xf numFmtId="0" fontId="51" fillId="27" borderId="49" xfId="2" applyFont="1" applyFill="1" applyBorder="1" applyAlignment="1">
      <alignment horizontal="center" vertical="center" wrapText="1"/>
    </xf>
    <xf numFmtId="0" fontId="51" fillId="27" borderId="50" xfId="2" applyFont="1" applyFill="1" applyBorder="1" applyAlignment="1">
      <alignment horizontal="center" vertical="center" wrapText="1"/>
    </xf>
    <xf numFmtId="0" fontId="50" fillId="0" borderId="14" xfId="2" quotePrefix="1" applyFont="1" applyBorder="1" applyAlignment="1">
      <alignment horizontal="left" vertical="center" wrapText="1"/>
    </xf>
    <xf numFmtId="0" fontId="50" fillId="0" borderId="0" xfId="2" quotePrefix="1" applyFont="1" applyAlignment="1">
      <alignment horizontal="left" vertical="center" wrapText="1"/>
    </xf>
    <xf numFmtId="0" fontId="50" fillId="0" borderId="15" xfId="2" quotePrefix="1" applyFont="1" applyBorder="1" applyAlignment="1">
      <alignment horizontal="left" vertical="center" wrapText="1"/>
    </xf>
    <xf numFmtId="0" fontId="50" fillId="0" borderId="68" xfId="2" quotePrefix="1" applyFont="1" applyBorder="1" applyAlignment="1">
      <alignment horizontal="left" vertical="center" wrapText="1"/>
    </xf>
    <xf numFmtId="0" fontId="50" fillId="0" borderId="69" xfId="2" quotePrefix="1" applyFont="1" applyBorder="1" applyAlignment="1">
      <alignment horizontal="left" vertical="center" wrapText="1"/>
    </xf>
    <xf numFmtId="0" fontId="50" fillId="0" borderId="70" xfId="2" quotePrefix="1" applyFont="1" applyBorder="1" applyAlignment="1">
      <alignment horizontal="left" vertical="center" wrapText="1"/>
    </xf>
    <xf numFmtId="0" fontId="52" fillId="3" borderId="51" xfId="2" quotePrefix="1" applyFont="1" applyFill="1" applyBorder="1" applyAlignment="1">
      <alignment horizontal="left" vertical="top" wrapText="1"/>
    </xf>
    <xf numFmtId="0" fontId="53" fillId="3" borderId="52" xfId="2" quotePrefix="1" applyFont="1" applyFill="1" applyBorder="1" applyAlignment="1">
      <alignment horizontal="left" vertical="top" wrapText="1"/>
    </xf>
    <xf numFmtId="0" fontId="53" fillId="3" borderId="53" xfId="2" quotePrefix="1" applyFont="1" applyFill="1" applyBorder="1" applyAlignment="1">
      <alignment horizontal="left" vertical="top" wrapText="1"/>
    </xf>
    <xf numFmtId="0" fontId="50" fillId="0" borderId="14" xfId="2" quotePrefix="1" applyFont="1" applyBorder="1" applyAlignment="1">
      <alignment horizontal="left" vertical="top" wrapText="1"/>
    </xf>
    <xf numFmtId="0" fontId="50" fillId="0" borderId="0" xfId="2" quotePrefix="1" applyFont="1" applyAlignment="1">
      <alignment horizontal="left" vertical="top" wrapText="1"/>
    </xf>
    <xf numFmtId="0" fontId="50" fillId="0" borderId="15" xfId="2" quotePrefix="1" applyFont="1" applyBorder="1" applyAlignment="1">
      <alignment horizontal="left" vertical="top" wrapText="1"/>
    </xf>
    <xf numFmtId="0" fontId="55" fillId="27" borderId="54" xfId="3" applyFont="1" applyFill="1" applyBorder="1" applyAlignment="1">
      <alignment horizontal="center" vertical="center" wrapText="1"/>
    </xf>
    <xf numFmtId="0" fontId="55" fillId="27" borderId="55" xfId="3" applyFont="1" applyFill="1" applyBorder="1" applyAlignment="1">
      <alignment horizontal="center" vertical="center" wrapText="1"/>
    </xf>
    <xf numFmtId="0" fontId="55" fillId="27" borderId="56" xfId="2" applyFont="1" applyFill="1" applyBorder="1" applyAlignment="1">
      <alignment horizontal="center" vertical="center"/>
    </xf>
    <xf numFmtId="0" fontId="55" fillId="27" borderId="57" xfId="2" applyFont="1" applyFill="1" applyBorder="1" applyAlignment="1">
      <alignment horizontal="center" vertical="center"/>
    </xf>
    <xf numFmtId="0" fontId="2" fillId="3" borderId="68" xfId="2" quotePrefix="1" applyFont="1" applyFill="1" applyBorder="1" applyAlignment="1">
      <alignment horizontal="justify" vertical="center" wrapText="1"/>
    </xf>
    <xf numFmtId="0" fontId="2" fillId="3" borderId="69" xfId="2" quotePrefix="1" applyFont="1" applyFill="1" applyBorder="1" applyAlignment="1">
      <alignment horizontal="justify" vertical="center" wrapText="1"/>
    </xf>
    <xf numFmtId="0" fontId="2" fillId="3" borderId="70" xfId="2" quotePrefix="1" applyFont="1" applyFill="1" applyBorder="1" applyAlignment="1">
      <alignment horizontal="justify" vertical="center" wrapText="1"/>
    </xf>
    <xf numFmtId="0" fontId="78" fillId="27" borderId="33" xfId="0" applyFont="1" applyFill="1" applyBorder="1" applyAlignment="1">
      <alignment horizontal="center" vertical="center"/>
    </xf>
    <xf numFmtId="0" fontId="78" fillId="27" borderId="33" xfId="0" applyFont="1" applyFill="1" applyBorder="1" applyAlignment="1">
      <alignment horizontal="center" vertical="center" wrapText="1"/>
    </xf>
    <xf numFmtId="0" fontId="78" fillId="24" borderId="33" xfId="0" applyFont="1" applyFill="1" applyBorder="1" applyAlignment="1">
      <alignment horizontal="center" vertical="center" wrapText="1"/>
    </xf>
    <xf numFmtId="0" fontId="75" fillId="27" borderId="89" xfId="0" applyFont="1" applyFill="1" applyBorder="1" applyAlignment="1">
      <alignment horizontal="center" vertical="center"/>
    </xf>
    <xf numFmtId="0" fontId="75" fillId="27" borderId="90" xfId="0" applyFont="1" applyFill="1" applyBorder="1" applyAlignment="1">
      <alignment horizontal="center" vertical="center"/>
    </xf>
    <xf numFmtId="0" fontId="75" fillId="27" borderId="91" xfId="0" applyFont="1" applyFill="1" applyBorder="1" applyAlignment="1">
      <alignment horizontal="center" vertical="center"/>
    </xf>
    <xf numFmtId="0" fontId="75" fillId="27" borderId="92" xfId="0" applyFont="1" applyFill="1" applyBorder="1" applyAlignment="1">
      <alignment horizontal="center" vertical="center"/>
    </xf>
    <xf numFmtId="0" fontId="75" fillId="27" borderId="81" xfId="0" applyFont="1" applyFill="1" applyBorder="1" applyAlignment="1">
      <alignment horizontal="center" vertical="center"/>
    </xf>
    <xf numFmtId="0" fontId="75" fillId="27" borderId="40" xfId="0" applyFont="1" applyFill="1" applyBorder="1" applyAlignment="1">
      <alignment horizontal="center" vertical="center"/>
    </xf>
    <xf numFmtId="0" fontId="75" fillId="27" borderId="41" xfId="0" applyFont="1" applyFill="1" applyBorder="1" applyAlignment="1">
      <alignment horizontal="center" vertical="center"/>
    </xf>
    <xf numFmtId="0" fontId="76" fillId="27" borderId="33" xfId="0" applyFont="1" applyFill="1" applyBorder="1" applyAlignment="1">
      <alignment horizontal="left" vertical="center"/>
    </xf>
    <xf numFmtId="0" fontId="77" fillId="22" borderId="33" xfId="0" applyFont="1" applyFill="1" applyBorder="1" applyAlignment="1" applyProtection="1">
      <alignment horizontal="left" vertical="center"/>
      <protection locked="0"/>
    </xf>
    <xf numFmtId="0" fontId="74" fillId="3" borderId="0" xfId="0" applyFont="1" applyFill="1" applyAlignment="1">
      <alignment horizontal="left" vertical="center"/>
    </xf>
    <xf numFmtId="0" fontId="78" fillId="27" borderId="81" xfId="0" applyFont="1" applyFill="1" applyBorder="1" applyAlignment="1">
      <alignment horizontal="center" vertical="center" wrapText="1"/>
    </xf>
    <xf numFmtId="0" fontId="78" fillId="27" borderId="34" xfId="0" applyFont="1" applyFill="1" applyBorder="1" applyAlignment="1">
      <alignment horizontal="center" vertical="center" wrapText="1"/>
    </xf>
    <xf numFmtId="0" fontId="78" fillId="13" borderId="33" xfId="0" applyFont="1" applyFill="1" applyBorder="1" applyAlignment="1">
      <alignment horizontal="center" vertical="center" wrapText="1"/>
    </xf>
    <xf numFmtId="0" fontId="78" fillId="24" borderId="81" xfId="0" applyFont="1" applyFill="1" applyBorder="1" applyAlignment="1">
      <alignment horizontal="center" vertical="center" wrapText="1"/>
    </xf>
    <xf numFmtId="0" fontId="78" fillId="24" borderId="34" xfId="0" applyFont="1" applyFill="1" applyBorder="1" applyAlignment="1">
      <alignment horizontal="center" vertical="center" wrapText="1"/>
    </xf>
    <xf numFmtId="0" fontId="78" fillId="27" borderId="33" xfId="0" applyFont="1" applyFill="1" applyBorder="1" applyAlignment="1">
      <alignment horizontal="center" vertical="center" textRotation="90" wrapText="1"/>
    </xf>
    <xf numFmtId="0" fontId="78" fillId="0" borderId="33" xfId="0" applyFont="1" applyBorder="1" applyAlignment="1" applyProtection="1">
      <alignment horizontal="center" vertical="top"/>
      <protection hidden="1"/>
    </xf>
    <xf numFmtId="9" fontId="74" fillId="0" borderId="33" xfId="0" applyNumberFormat="1" applyFont="1" applyBorder="1" applyAlignment="1" applyProtection="1">
      <alignment horizontal="center" vertical="top" wrapText="1"/>
      <protection hidden="1"/>
    </xf>
    <xf numFmtId="0" fontId="74" fillId="0" borderId="33" xfId="0" applyFont="1" applyBorder="1" applyAlignment="1">
      <alignment horizontal="center" vertical="top"/>
    </xf>
    <xf numFmtId="0" fontId="74" fillId="0" borderId="33" xfId="0" applyFont="1" applyBorder="1" applyAlignment="1" applyProtection="1">
      <alignment horizontal="center" vertical="top" wrapText="1"/>
      <protection locked="0"/>
    </xf>
    <xf numFmtId="0" fontId="79" fillId="0" borderId="33" xfId="0" applyFont="1" applyBorder="1" applyAlignment="1" applyProtection="1">
      <alignment horizontal="center" vertical="top" wrapText="1"/>
      <protection locked="0"/>
    </xf>
    <xf numFmtId="0" fontId="74" fillId="0" borderId="33" xfId="0" applyFont="1" applyBorder="1" applyAlignment="1" applyProtection="1">
      <alignment horizontal="center" vertical="top"/>
      <protection locked="0"/>
    </xf>
    <xf numFmtId="0" fontId="78" fillId="0" borderId="33" xfId="0" applyFont="1" applyBorder="1" applyAlignment="1" applyProtection="1">
      <alignment horizontal="center" vertical="top" wrapText="1"/>
      <protection hidden="1"/>
    </xf>
    <xf numFmtId="0" fontId="74" fillId="0" borderId="81" xfId="0" applyFont="1" applyBorder="1" applyAlignment="1" applyProtection="1">
      <alignment horizontal="center" vertical="top"/>
      <protection locked="0"/>
    </xf>
    <xf numFmtId="0" fontId="74" fillId="0" borderId="34" xfId="0" applyFont="1" applyBorder="1" applyAlignment="1" applyProtection="1">
      <alignment horizontal="center" vertical="top"/>
      <protection locked="0"/>
    </xf>
    <xf numFmtId="0" fontId="0" fillId="0" borderId="33" xfId="0" applyBorder="1" applyAlignment="1" applyProtection="1">
      <alignment horizontal="center"/>
      <protection locked="0"/>
    </xf>
    <xf numFmtId="0" fontId="78" fillId="27" borderId="75" xfId="0" applyFont="1" applyFill="1" applyBorder="1" applyAlignment="1">
      <alignment horizontal="center" vertical="center" wrapText="1"/>
    </xf>
    <xf numFmtId="0" fontId="78" fillId="27" borderId="83" xfId="0" applyFont="1" applyFill="1" applyBorder="1" applyAlignment="1">
      <alignment horizontal="center" vertical="center" wrapText="1"/>
    </xf>
    <xf numFmtId="0" fontId="78" fillId="27" borderId="84" xfId="0" applyFont="1" applyFill="1" applyBorder="1" applyAlignment="1">
      <alignment horizontal="center" vertical="center" wrapText="1"/>
    </xf>
    <xf numFmtId="0" fontId="1" fillId="0" borderId="0" xfId="0" applyFont="1" applyAlignment="1">
      <alignment horizontal="center"/>
    </xf>
    <xf numFmtId="0" fontId="76" fillId="24" borderId="89" xfId="0" applyFont="1" applyFill="1" applyBorder="1" applyAlignment="1">
      <alignment horizontal="center" vertical="center"/>
    </xf>
    <xf numFmtId="0" fontId="76" fillId="24" borderId="90" xfId="0" applyFont="1" applyFill="1" applyBorder="1" applyAlignment="1">
      <alignment horizontal="center" vertical="center"/>
    </xf>
    <xf numFmtId="0" fontId="76" fillId="0" borderId="0" xfId="0" applyFont="1" applyAlignment="1">
      <alignment horizontal="center" vertical="center"/>
    </xf>
    <xf numFmtId="0" fontId="76" fillId="0" borderId="78" xfId="0" applyFont="1" applyBorder="1" applyAlignment="1">
      <alignment horizontal="center" vertical="center"/>
    </xf>
    <xf numFmtId="0" fontId="61" fillId="0" borderId="0" xfId="0" applyFont="1" applyAlignment="1" applyProtection="1">
      <alignment horizontal="center" vertical="center" wrapText="1"/>
      <protection locked="0"/>
    </xf>
    <xf numFmtId="0" fontId="61" fillId="0" borderId="33" xfId="0" applyFont="1" applyBorder="1" applyAlignment="1" applyProtection="1">
      <alignment horizontal="center" vertical="center"/>
      <protection locked="0"/>
    </xf>
    <xf numFmtId="0" fontId="1" fillId="0" borderId="33" xfId="0" applyFont="1" applyBorder="1" applyAlignment="1">
      <alignment horizontal="center"/>
    </xf>
    <xf numFmtId="0" fontId="78" fillId="0" borderId="33" xfId="0" applyFont="1" applyBorder="1" applyAlignment="1">
      <alignment horizontal="center" vertical="center"/>
    </xf>
    <xf numFmtId="0" fontId="1" fillId="0" borderId="75" xfId="0" applyFont="1" applyBorder="1" applyAlignment="1">
      <alignment horizontal="center"/>
    </xf>
    <xf numFmtId="0" fontId="1" fillId="0" borderId="84" xfId="0" applyFont="1" applyBorder="1" applyAlignment="1">
      <alignment horizontal="center"/>
    </xf>
    <xf numFmtId="0" fontId="61" fillId="0" borderId="75" xfId="0" applyFont="1" applyBorder="1" applyAlignment="1" applyProtection="1">
      <alignment horizontal="center" vertical="center"/>
      <protection locked="0"/>
    </xf>
    <xf numFmtId="0" fontId="61" fillId="0" borderId="84" xfId="0" applyFont="1" applyBorder="1" applyAlignment="1" applyProtection="1">
      <alignment horizontal="center" vertical="center"/>
      <protection locked="0"/>
    </xf>
    <xf numFmtId="0" fontId="78" fillId="0" borderId="75" xfId="0" applyFont="1" applyBorder="1" applyAlignment="1">
      <alignment horizontal="center" vertical="center"/>
    </xf>
    <xf numFmtId="0" fontId="78" fillId="0" borderId="84" xfId="0" applyFont="1" applyBorder="1" applyAlignment="1">
      <alignment horizontal="center" vertical="center"/>
    </xf>
    <xf numFmtId="0" fontId="8" fillId="3" borderId="6" xfId="0" applyFont="1" applyFill="1" applyBorder="1" applyAlignment="1" applyProtection="1">
      <alignment horizontal="left" vertical="center"/>
      <protection locked="0"/>
    </xf>
    <xf numFmtId="0" fontId="8" fillId="3" borderId="10" xfId="0" applyFont="1" applyFill="1" applyBorder="1" applyAlignment="1" applyProtection="1">
      <alignment horizontal="left" vertical="center"/>
      <protection locked="0"/>
    </xf>
    <xf numFmtId="0" fontId="8" fillId="3" borderId="7" xfId="0" applyFont="1" applyFill="1" applyBorder="1" applyAlignment="1" applyProtection="1">
      <alignment horizontal="left" vertical="center"/>
      <protection locked="0"/>
    </xf>
    <xf numFmtId="0" fontId="1" fillId="3" borderId="0" xfId="0" applyFont="1" applyFill="1" applyAlignment="1">
      <alignment horizontal="left" vertical="center"/>
    </xf>
    <xf numFmtId="0" fontId="26" fillId="2" borderId="28" xfId="0" applyFont="1" applyFill="1" applyBorder="1" applyAlignment="1">
      <alignment horizontal="center" vertical="center"/>
    </xf>
    <xf numFmtId="0" fontId="26" fillId="2" borderId="29" xfId="0" applyFont="1" applyFill="1" applyBorder="1" applyAlignment="1">
      <alignment horizontal="center" vertical="center"/>
    </xf>
    <xf numFmtId="0" fontId="26" fillId="2" borderId="30" xfId="0" applyFont="1" applyFill="1" applyBorder="1" applyAlignment="1">
      <alignment horizontal="center" vertical="center"/>
    </xf>
    <xf numFmtId="0" fontId="26" fillId="2" borderId="3" xfId="0" applyFont="1" applyFill="1" applyBorder="1" applyAlignment="1">
      <alignment horizontal="center" vertical="center"/>
    </xf>
    <xf numFmtId="0" fontId="26" fillId="2" borderId="31" xfId="0" applyFont="1" applyFill="1" applyBorder="1" applyAlignment="1">
      <alignment horizontal="center" vertical="center"/>
    </xf>
    <xf numFmtId="0" fontId="26"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7" xfId="0" applyFont="1" applyFill="1" applyBorder="1" applyAlignment="1">
      <alignment horizontal="center" vertical="center"/>
    </xf>
    <xf numFmtId="0" fontId="1" fillId="0" borderId="6" xfId="0" applyFont="1" applyBorder="1" applyAlignment="1">
      <alignment horizontal="left" vertical="center" wrapText="1"/>
    </xf>
    <xf numFmtId="0" fontId="1" fillId="0" borderId="10" xfId="0" applyFont="1" applyBorder="1" applyAlignment="1">
      <alignment horizontal="left" vertical="center" wrapText="1"/>
    </xf>
    <xf numFmtId="0" fontId="1" fillId="0" borderId="7" xfId="0" applyFont="1" applyBorder="1" applyAlignment="1">
      <alignment horizontal="left" vertical="center" wrapText="1"/>
    </xf>
    <xf numFmtId="9" fontId="1" fillId="0" borderId="4" xfId="0" applyNumberFormat="1" applyFont="1" applyBorder="1" applyAlignment="1" applyProtection="1">
      <alignment horizontal="center" vertical="top" wrapText="1"/>
      <protection hidden="1"/>
    </xf>
    <xf numFmtId="9" fontId="1" fillId="0" borderId="8" xfId="0" applyNumberFormat="1" applyFont="1" applyBorder="1" applyAlignment="1" applyProtection="1">
      <alignment horizontal="center" vertical="top" wrapText="1"/>
      <protection hidden="1"/>
    </xf>
    <xf numFmtId="9" fontId="1" fillId="0" borderId="5" xfId="0" applyNumberFormat="1" applyFont="1" applyBorder="1" applyAlignment="1" applyProtection="1">
      <alignment horizontal="center" vertical="top" wrapText="1"/>
      <protection hidden="1"/>
    </xf>
    <xf numFmtId="0" fontId="4" fillId="0" borderId="4" xfId="0" applyFont="1" applyBorder="1" applyAlignment="1" applyProtection="1">
      <alignment horizontal="center" vertical="top"/>
      <protection hidden="1"/>
    </xf>
    <xf numFmtId="0" fontId="4" fillId="0" borderId="8" xfId="0" applyFont="1" applyBorder="1" applyAlignment="1" applyProtection="1">
      <alignment horizontal="center" vertical="top"/>
      <protection hidden="1"/>
    </xf>
    <xf numFmtId="0" fontId="4" fillId="0" borderId="5" xfId="0" applyFont="1" applyBorder="1" applyAlignment="1" applyProtection="1">
      <alignment horizontal="center" vertical="top"/>
      <protection hidden="1"/>
    </xf>
    <xf numFmtId="0" fontId="1" fillId="0" borderId="4" xfId="0" applyFont="1" applyBorder="1" applyAlignment="1">
      <alignment horizontal="center" vertical="top"/>
    </xf>
    <xf numFmtId="0" fontId="1" fillId="0" borderId="8" xfId="0" applyFont="1" applyBorder="1" applyAlignment="1">
      <alignment horizontal="center" vertical="top"/>
    </xf>
    <xf numFmtId="0" fontId="1" fillId="0" borderId="5" xfId="0" applyFont="1" applyBorder="1" applyAlignment="1">
      <alignment horizontal="center" vertical="top"/>
    </xf>
    <xf numFmtId="0" fontId="1" fillId="0" borderId="4" xfId="0" applyFont="1" applyBorder="1" applyAlignment="1" applyProtection="1">
      <alignment horizontal="center" vertical="top" wrapText="1"/>
      <protection locked="0"/>
    </xf>
    <xf numFmtId="0" fontId="1" fillId="0" borderId="8" xfId="0" applyFont="1" applyBorder="1" applyAlignment="1" applyProtection="1">
      <alignment horizontal="center" vertical="top" wrapText="1"/>
      <protection locked="0"/>
    </xf>
    <xf numFmtId="0" fontId="1" fillId="0" borderId="5" xfId="0" applyFont="1" applyBorder="1" applyAlignment="1" applyProtection="1">
      <alignment horizontal="center" vertical="top" wrapText="1"/>
      <protection locked="0"/>
    </xf>
    <xf numFmtId="0" fontId="2" fillId="0" borderId="4" xfId="0" applyFont="1" applyBorder="1" applyAlignment="1" applyProtection="1">
      <alignment horizontal="center" vertical="top" wrapText="1"/>
      <protection locked="0"/>
    </xf>
    <xf numFmtId="0" fontId="2" fillId="0" borderId="8" xfId="0" applyFont="1" applyBorder="1" applyAlignment="1" applyProtection="1">
      <alignment horizontal="center" vertical="top" wrapText="1"/>
      <protection locked="0"/>
    </xf>
    <xf numFmtId="0" fontId="2" fillId="0" borderId="5" xfId="0" applyFont="1" applyBorder="1" applyAlignment="1" applyProtection="1">
      <alignment horizontal="center" vertical="top" wrapText="1"/>
      <protection locked="0"/>
    </xf>
    <xf numFmtId="0" fontId="1" fillId="0" borderId="4" xfId="0" applyFont="1" applyBorder="1" applyAlignment="1" applyProtection="1">
      <alignment horizontal="center" vertical="top"/>
      <protection locked="0"/>
    </xf>
    <xf numFmtId="0" fontId="1" fillId="0" borderId="8" xfId="0" applyFont="1" applyBorder="1" applyAlignment="1" applyProtection="1">
      <alignment horizontal="center" vertical="top"/>
      <protection locked="0"/>
    </xf>
    <xf numFmtId="0" fontId="1" fillId="0" borderId="5" xfId="0" applyFont="1" applyBorder="1" applyAlignment="1" applyProtection="1">
      <alignment horizontal="center" vertical="top"/>
      <protection locked="0"/>
    </xf>
    <xf numFmtId="0" fontId="4" fillId="0" borderId="4" xfId="0" applyFont="1" applyBorder="1" applyAlignment="1" applyProtection="1">
      <alignment horizontal="center" vertical="top" wrapText="1"/>
      <protection hidden="1"/>
    </xf>
    <xf numFmtId="0" fontId="4" fillId="0" borderId="8" xfId="0" applyFont="1" applyBorder="1" applyAlignment="1" applyProtection="1">
      <alignment horizontal="center" vertical="top" wrapText="1"/>
      <protection hidden="1"/>
    </xf>
    <xf numFmtId="0" fontId="4" fillId="0" borderId="5" xfId="0" applyFont="1" applyBorder="1" applyAlignment="1" applyProtection="1">
      <alignment horizontal="center" vertical="top" wrapText="1"/>
      <protection hidden="1"/>
    </xf>
    <xf numFmtId="9" fontId="1" fillId="0" borderId="4" xfId="0" applyNumberFormat="1" applyFont="1" applyBorder="1" applyAlignment="1" applyProtection="1">
      <alignment horizontal="center" vertical="top" wrapText="1"/>
      <protection locked="0"/>
    </xf>
    <xf numFmtId="9" fontId="1" fillId="0" borderId="8" xfId="0" applyNumberFormat="1" applyFont="1" applyBorder="1" applyAlignment="1" applyProtection="1">
      <alignment horizontal="center" vertical="top" wrapText="1"/>
      <protection locked="0"/>
    </xf>
    <xf numFmtId="9" fontId="1" fillId="0" borderId="5" xfId="0" applyNumberFormat="1" applyFont="1" applyBorder="1" applyAlignment="1" applyProtection="1">
      <alignment horizontal="center" vertical="top" wrapText="1"/>
      <protection locked="0"/>
    </xf>
    <xf numFmtId="0" fontId="4" fillId="2" borderId="2" xfId="0" applyFont="1" applyFill="1" applyBorder="1" applyAlignment="1">
      <alignment horizontal="center" vertical="center" wrapText="1"/>
    </xf>
    <xf numFmtId="0" fontId="25" fillId="2" borderId="6" xfId="0" applyFont="1" applyFill="1" applyBorder="1" applyAlignment="1">
      <alignment horizontal="left" vertical="center"/>
    </xf>
    <xf numFmtId="0" fontId="25" fillId="2" borderId="7" xfId="0" applyFont="1" applyFill="1" applyBorder="1" applyAlignment="1">
      <alignment horizontal="left" vertical="center"/>
    </xf>
    <xf numFmtId="0" fontId="27" fillId="2" borderId="4" xfId="0" applyFont="1" applyFill="1" applyBorder="1" applyAlignment="1">
      <alignment horizontal="center" vertical="center" textRotation="90"/>
    </xf>
    <xf numFmtId="0" fontId="27" fillId="2" borderId="5" xfId="0" applyFont="1" applyFill="1" applyBorder="1" applyAlignment="1">
      <alignment horizontal="center" vertical="center" textRotation="90"/>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textRotation="90" wrapText="1"/>
    </xf>
    <xf numFmtId="0" fontId="4" fillId="2" borderId="5" xfId="0" applyFont="1" applyFill="1" applyBorder="1" applyAlignment="1">
      <alignment horizontal="center" vertical="center" textRotation="90" wrapText="1"/>
    </xf>
    <xf numFmtId="0" fontId="8" fillId="3" borderId="6" xfId="0" applyFont="1" applyFill="1" applyBorder="1" applyAlignment="1" applyProtection="1">
      <alignment horizontal="left" vertical="center" wrapText="1"/>
      <protection locked="0"/>
    </xf>
    <xf numFmtId="0" fontId="8" fillId="3" borderId="10" xfId="0" applyFont="1" applyFill="1" applyBorder="1" applyAlignment="1" applyProtection="1">
      <alignment horizontal="left" vertical="center" wrapText="1"/>
      <protection locked="0"/>
    </xf>
    <xf numFmtId="0" fontId="8" fillId="3" borderId="7" xfId="0" applyFont="1" applyFill="1" applyBorder="1" applyAlignment="1" applyProtection="1">
      <alignment horizontal="left" vertical="center" wrapText="1"/>
      <protection locked="0"/>
    </xf>
    <xf numFmtId="0" fontId="4" fillId="2" borderId="2" xfId="0" applyFont="1" applyFill="1" applyBorder="1" applyAlignment="1">
      <alignment horizontal="center" vertical="center" textRotation="90"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9" xfId="0" applyFont="1" applyFill="1" applyBorder="1" applyAlignment="1">
      <alignment horizontal="center" vertical="center" wrapText="1"/>
    </xf>
    <xf numFmtId="0" fontId="78" fillId="24" borderId="33" xfId="0" applyFont="1" applyFill="1" applyBorder="1" applyAlignment="1">
      <alignment horizontal="center" vertical="center"/>
    </xf>
    <xf numFmtId="0" fontId="86" fillId="0" borderId="33" xfId="0" applyFont="1" applyBorder="1" applyAlignment="1" applyProtection="1">
      <alignment horizontal="center" vertical="top" wrapText="1"/>
      <protection locked="0"/>
    </xf>
    <xf numFmtId="9" fontId="74" fillId="0" borderId="33" xfId="0" applyNumberFormat="1" applyFont="1" applyBorder="1" applyAlignment="1" applyProtection="1">
      <alignment horizontal="center" vertical="top" wrapText="1"/>
      <protection locked="0"/>
    </xf>
    <xf numFmtId="0" fontId="79" fillId="0" borderId="81" xfId="0" applyFont="1" applyBorder="1" applyAlignment="1" applyProtection="1">
      <alignment horizontal="center" vertical="top" wrapText="1"/>
      <protection locked="0"/>
    </xf>
    <xf numFmtId="0" fontId="79" fillId="0" borderId="85" xfId="0" applyFont="1" applyBorder="1" applyAlignment="1" applyProtection="1">
      <alignment horizontal="center" vertical="top" wrapText="1"/>
      <protection locked="0"/>
    </xf>
    <xf numFmtId="0" fontId="79" fillId="0" borderId="34" xfId="0" applyFont="1" applyBorder="1" applyAlignment="1" applyProtection="1">
      <alignment horizontal="center" vertical="top" wrapText="1"/>
      <protection locked="0"/>
    </xf>
    <xf numFmtId="0" fontId="74" fillId="0" borderId="81" xfId="0" applyFont="1" applyBorder="1" applyAlignment="1">
      <alignment horizontal="center" vertical="top"/>
    </xf>
    <xf numFmtId="0" fontId="74" fillId="0" borderId="85" xfId="0" applyFont="1" applyBorder="1" applyAlignment="1">
      <alignment horizontal="center" vertical="top"/>
    </xf>
    <xf numFmtId="0" fontId="74" fillId="0" borderId="34" xfId="0" applyFont="1" applyBorder="1" applyAlignment="1">
      <alignment horizontal="center" vertical="top"/>
    </xf>
    <xf numFmtId="9" fontId="85" fillId="0" borderId="81" xfId="0" applyNumberFormat="1" applyFont="1" applyBorder="1" applyAlignment="1" applyProtection="1">
      <alignment horizontal="center" vertical="top" wrapText="1"/>
      <protection hidden="1"/>
    </xf>
    <xf numFmtId="9" fontId="85" fillId="0" borderId="85" xfId="0" applyNumberFormat="1" applyFont="1" applyBorder="1" applyAlignment="1" applyProtection="1">
      <alignment horizontal="center" vertical="top" wrapText="1"/>
      <protection hidden="1"/>
    </xf>
    <xf numFmtId="9" fontId="85" fillId="0" borderId="34" xfId="0" applyNumberFormat="1" applyFont="1" applyBorder="1" applyAlignment="1" applyProtection="1">
      <alignment horizontal="center" vertical="top" wrapText="1"/>
      <protection hidden="1"/>
    </xf>
    <xf numFmtId="0" fontId="78" fillId="0" borderId="81" xfId="0" applyFont="1" applyBorder="1" applyAlignment="1" applyProtection="1">
      <alignment horizontal="center" vertical="top"/>
      <protection hidden="1"/>
    </xf>
    <xf numFmtId="0" fontId="78" fillId="0" borderId="85" xfId="0" applyFont="1" applyBorder="1" applyAlignment="1" applyProtection="1">
      <alignment horizontal="center" vertical="top"/>
      <protection hidden="1"/>
    </xf>
    <xf numFmtId="0" fontId="78" fillId="0" borderId="34" xfId="0" applyFont="1" applyBorder="1" applyAlignment="1" applyProtection="1">
      <alignment horizontal="center" vertical="top"/>
      <protection hidden="1"/>
    </xf>
    <xf numFmtId="9" fontId="74" fillId="0" borderId="81" xfId="0" applyNumberFormat="1" applyFont="1" applyBorder="1" applyAlignment="1" applyProtection="1">
      <alignment horizontal="center" vertical="top" wrapText="1"/>
      <protection hidden="1"/>
    </xf>
    <xf numFmtId="9" fontId="74" fillId="0" borderId="85" xfId="0" applyNumberFormat="1" applyFont="1" applyBorder="1" applyAlignment="1" applyProtection="1">
      <alignment horizontal="center" vertical="top" wrapText="1"/>
      <protection hidden="1"/>
    </xf>
    <xf numFmtId="9" fontId="74" fillId="0" borderId="34" xfId="0" applyNumberFormat="1" applyFont="1" applyBorder="1" applyAlignment="1" applyProtection="1">
      <alignment horizontal="center" vertical="top" wrapText="1"/>
      <protection hidden="1"/>
    </xf>
    <xf numFmtId="0" fontId="78" fillId="0" borderId="81" xfId="0" applyFont="1" applyBorder="1" applyAlignment="1" applyProtection="1">
      <alignment horizontal="center" vertical="top" wrapText="1"/>
      <protection hidden="1"/>
    </xf>
    <xf numFmtId="0" fontId="78" fillId="0" borderId="85" xfId="0" applyFont="1" applyBorder="1" applyAlignment="1" applyProtection="1">
      <alignment horizontal="center" vertical="top" wrapText="1"/>
      <protection hidden="1"/>
    </xf>
    <xf numFmtId="0" fontId="78" fillId="0" borderId="34" xfId="0" applyFont="1" applyBorder="1" applyAlignment="1" applyProtection="1">
      <alignment horizontal="center" vertical="top" wrapText="1"/>
      <protection hidden="1"/>
    </xf>
    <xf numFmtId="0" fontId="85" fillId="0" borderId="81" xfId="0" applyFont="1" applyBorder="1" applyAlignment="1" applyProtection="1">
      <alignment horizontal="center" vertical="top" wrapText="1"/>
      <protection locked="0"/>
    </xf>
    <xf numFmtId="0" fontId="85" fillId="0" borderId="85" xfId="0" applyFont="1" applyBorder="1" applyAlignment="1" applyProtection="1">
      <alignment horizontal="center" vertical="top" wrapText="1"/>
      <protection locked="0"/>
    </xf>
    <xf numFmtId="0" fontId="85" fillId="0" borderId="34" xfId="0" applyFont="1" applyBorder="1" applyAlignment="1" applyProtection="1">
      <alignment horizontal="center" vertical="top" wrapText="1"/>
      <protection locked="0"/>
    </xf>
    <xf numFmtId="0" fontId="74" fillId="0" borderId="81" xfId="0" applyFont="1" applyBorder="1" applyAlignment="1" applyProtection="1">
      <alignment horizontal="center" vertical="top" wrapText="1"/>
      <protection locked="0"/>
    </xf>
    <xf numFmtId="0" fontId="74" fillId="0" borderId="85" xfId="0" applyFont="1" applyBorder="1" applyAlignment="1" applyProtection="1">
      <alignment horizontal="center" vertical="top" wrapText="1"/>
      <protection locked="0"/>
    </xf>
    <xf numFmtId="0" fontId="74" fillId="0" borderId="34" xfId="0" applyFont="1" applyBorder="1" applyAlignment="1" applyProtection="1">
      <alignment horizontal="center" vertical="top" wrapText="1"/>
      <protection locked="0"/>
    </xf>
    <xf numFmtId="0" fontId="75" fillId="27" borderId="39" xfId="0" applyFont="1" applyFill="1" applyBorder="1" applyAlignment="1">
      <alignment horizontal="center" vertical="center"/>
    </xf>
    <xf numFmtId="0" fontId="76" fillId="27" borderId="81" xfId="0" applyFont="1" applyFill="1" applyBorder="1" applyAlignment="1">
      <alignment horizontal="left" vertical="center"/>
    </xf>
    <xf numFmtId="0" fontId="77" fillId="22" borderId="81" xfId="0" applyFont="1" applyFill="1" applyBorder="1" applyAlignment="1" applyProtection="1">
      <alignment horizontal="left" vertical="center" wrapText="1"/>
      <protection locked="0"/>
    </xf>
    <xf numFmtId="0" fontId="78" fillId="13" borderId="33" xfId="0" applyFont="1" applyFill="1" applyBorder="1" applyAlignment="1">
      <alignment horizontal="center" vertical="center"/>
    </xf>
    <xf numFmtId="0" fontId="73" fillId="27" borderId="33" xfId="0" applyFont="1" applyFill="1" applyBorder="1" applyAlignment="1">
      <alignment horizontal="center" vertical="center" textRotation="90"/>
    </xf>
    <xf numFmtId="0" fontId="74" fillId="0" borderId="81" xfId="0" applyFont="1" applyBorder="1" applyAlignment="1" applyProtection="1">
      <alignment horizontal="center" vertical="center" textRotation="90"/>
      <protection locked="0"/>
    </xf>
    <xf numFmtId="0" fontId="74" fillId="0" borderId="34" xfId="0" applyFont="1" applyBorder="1" applyAlignment="1" applyProtection="1">
      <alignment horizontal="center" vertical="center" textRotation="90"/>
      <protection locked="0"/>
    </xf>
    <xf numFmtId="0" fontId="78" fillId="24" borderId="75" xfId="0" applyFont="1" applyFill="1" applyBorder="1" applyAlignment="1">
      <alignment horizontal="center" vertical="center"/>
    </xf>
    <xf numFmtId="0" fontId="78" fillId="24" borderId="83" xfId="0" applyFont="1" applyFill="1" applyBorder="1" applyAlignment="1">
      <alignment horizontal="center" vertical="center"/>
    </xf>
    <xf numFmtId="0" fontId="78" fillId="24" borderId="84" xfId="0"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4" xfId="0" applyFont="1" applyBorder="1" applyAlignment="1" applyProtection="1">
      <alignment horizontal="center" vertical="center" wrapText="1"/>
      <protection locked="0"/>
    </xf>
    <xf numFmtId="0" fontId="74" fillId="0" borderId="81" xfId="0" applyFont="1" applyBorder="1" applyAlignment="1" applyProtection="1">
      <alignment horizontal="center" vertical="center"/>
      <protection locked="0"/>
    </xf>
    <xf numFmtId="0" fontId="74" fillId="0" borderId="34" xfId="0" applyFont="1" applyBorder="1" applyAlignment="1" applyProtection="1">
      <alignment horizontal="center" vertical="center"/>
      <protection locked="0"/>
    </xf>
    <xf numFmtId="14" fontId="74" fillId="0" borderId="81" xfId="0" applyNumberFormat="1" applyFont="1" applyBorder="1" applyAlignment="1" applyProtection="1">
      <alignment horizontal="center" vertical="center" wrapText="1"/>
      <protection locked="0"/>
    </xf>
    <xf numFmtId="14" fontId="74" fillId="0" borderId="34" xfId="0" applyNumberFormat="1" applyFont="1" applyBorder="1" applyAlignment="1" applyProtection="1">
      <alignment horizontal="center" vertical="center" wrapText="1"/>
      <protection locked="0"/>
    </xf>
    <xf numFmtId="0" fontId="87" fillId="0" borderId="0" xfId="0" applyFont="1" applyAlignment="1">
      <alignment horizontal="center" vertical="center"/>
    </xf>
    <xf numFmtId="0" fontId="0" fillId="0" borderId="0" xfId="0"/>
    <xf numFmtId="0" fontId="75" fillId="30" borderId="113" xfId="0" applyFont="1" applyFill="1" applyBorder="1" applyAlignment="1">
      <alignment horizontal="center" vertical="center"/>
    </xf>
    <xf numFmtId="0" fontId="79" fillId="0" borderId="114" xfId="0" applyFont="1" applyBorder="1"/>
    <xf numFmtId="0" fontId="79" fillId="0" borderId="115" xfId="0" applyFont="1" applyBorder="1"/>
    <xf numFmtId="0" fontId="79" fillId="0" borderId="116" xfId="0" applyFont="1" applyBorder="1"/>
    <xf numFmtId="0" fontId="79" fillId="0" borderId="117" xfId="0" applyFont="1" applyBorder="1"/>
    <xf numFmtId="0" fontId="79" fillId="0" borderId="118" xfId="0" applyFont="1" applyBorder="1"/>
    <xf numFmtId="0" fontId="76" fillId="30" borderId="119" xfId="0" applyFont="1" applyFill="1" applyBorder="1" applyAlignment="1">
      <alignment horizontal="center" vertical="center"/>
    </xf>
    <xf numFmtId="0" fontId="79" fillId="0" borderId="120" xfId="0" applyFont="1" applyBorder="1"/>
    <xf numFmtId="0" fontId="79" fillId="0" borderId="121" xfId="0" applyFont="1" applyBorder="1"/>
    <xf numFmtId="0" fontId="77" fillId="31" borderId="119" xfId="0" applyFont="1" applyFill="1" applyBorder="1" applyAlignment="1">
      <alignment horizontal="left" vertical="center"/>
    </xf>
    <xf numFmtId="0" fontId="74" fillId="29" borderId="111" xfId="0" applyFont="1" applyFill="1" applyBorder="1" applyAlignment="1">
      <alignment horizontal="left" vertical="center"/>
    </xf>
    <xf numFmtId="0" fontId="79" fillId="0" borderId="111" xfId="0" applyFont="1" applyBorder="1"/>
    <xf numFmtId="0" fontId="79" fillId="0" borderId="112" xfId="0" applyFont="1" applyBorder="1"/>
    <xf numFmtId="0" fontId="87" fillId="0" borderId="104" xfId="0" applyFont="1" applyBorder="1" applyAlignment="1">
      <alignment horizontal="center"/>
    </xf>
    <xf numFmtId="0" fontId="79" fillId="0" borderId="103" xfId="0" applyFont="1" applyBorder="1"/>
    <xf numFmtId="0" fontId="79" fillId="0" borderId="105" xfId="0" applyFont="1" applyBorder="1"/>
    <xf numFmtId="0" fontId="79" fillId="0" borderId="110" xfId="0" applyFont="1" applyBorder="1"/>
    <xf numFmtId="0" fontId="80" fillId="29" borderId="107" xfId="0" applyFont="1" applyFill="1" applyBorder="1" applyAlignment="1">
      <alignment horizontal="center" vertical="center"/>
    </xf>
    <xf numFmtId="0" fontId="79" fillId="0" borderId="108" xfId="0" applyFont="1" applyBorder="1"/>
    <xf numFmtId="0" fontId="79" fillId="0" borderId="109" xfId="0" applyFont="1" applyBorder="1"/>
    <xf numFmtId="0" fontId="80" fillId="29" borderId="107" xfId="0" applyFont="1" applyFill="1" applyBorder="1" applyAlignment="1">
      <alignment horizontal="center" vertical="center" wrapText="1"/>
    </xf>
    <xf numFmtId="0" fontId="88" fillId="28" borderId="107" xfId="0" applyFont="1" applyFill="1" applyBorder="1" applyAlignment="1">
      <alignment horizontal="center" vertical="center"/>
    </xf>
    <xf numFmtId="0" fontId="89" fillId="0" borderId="110" xfId="0" applyFont="1" applyBorder="1" applyAlignment="1">
      <alignment horizontal="left" vertical="center" wrapText="1"/>
    </xf>
    <xf numFmtId="0" fontId="87" fillId="0" borderId="110" xfId="0" applyFont="1" applyBorder="1" applyAlignment="1">
      <alignment horizontal="center" vertical="center"/>
    </xf>
    <xf numFmtId="0" fontId="75" fillId="32" borderId="0" xfId="0" applyFont="1" applyFill="1" applyAlignment="1">
      <alignment horizontal="center" vertical="center"/>
    </xf>
    <xf numFmtId="0" fontId="79" fillId="0" borderId="0" xfId="0" applyFont="1"/>
    <xf numFmtId="0" fontId="79" fillId="0" borderId="123" xfId="0" applyFont="1" applyBorder="1"/>
    <xf numFmtId="0" fontId="78" fillId="30" borderId="107" xfId="0" applyFont="1" applyFill="1" applyBorder="1" applyAlignment="1">
      <alignment horizontal="center" vertical="center" wrapText="1"/>
    </xf>
    <xf numFmtId="0" fontId="0" fillId="0" borderId="33" xfId="0" applyBorder="1" applyAlignment="1" applyProtection="1">
      <alignment horizontal="center" vertical="top" wrapText="1"/>
      <protection locked="0"/>
    </xf>
    <xf numFmtId="0" fontId="75" fillId="32" borderId="124" xfId="0" applyFont="1" applyFill="1" applyBorder="1" applyAlignment="1">
      <alignment horizontal="center" vertical="center"/>
    </xf>
    <xf numFmtId="0" fontId="89" fillId="30" borderId="104" xfId="0" applyFont="1" applyFill="1" applyBorder="1" applyAlignment="1">
      <alignment horizontal="center" vertical="center"/>
    </xf>
    <xf numFmtId="0" fontId="89" fillId="30" borderId="107" xfId="0" applyFont="1" applyFill="1" applyBorder="1" applyAlignment="1">
      <alignment horizontal="center" vertical="center"/>
    </xf>
    <xf numFmtId="0" fontId="78" fillId="30" borderId="107" xfId="0" applyFont="1" applyFill="1" applyBorder="1" applyAlignment="1">
      <alignment horizontal="center" vertical="center"/>
    </xf>
    <xf numFmtId="0" fontId="78" fillId="30" borderId="125" xfId="0" applyFont="1" applyFill="1" applyBorder="1" applyAlignment="1">
      <alignment horizontal="center" vertical="center" textRotation="90" wrapText="1"/>
    </xf>
    <xf numFmtId="0" fontId="79" fillId="0" borderId="122" xfId="0" applyFont="1" applyBorder="1"/>
    <xf numFmtId="0" fontId="78" fillId="30" borderId="125" xfId="0" applyFont="1" applyFill="1" applyBorder="1" applyAlignment="1">
      <alignment horizontal="center" vertical="center" wrapText="1"/>
    </xf>
    <xf numFmtId="0" fontId="79" fillId="0" borderId="127" xfId="0" applyFont="1" applyBorder="1"/>
    <xf numFmtId="0" fontId="78" fillId="32" borderId="125" xfId="0" applyFont="1" applyFill="1" applyBorder="1" applyAlignment="1">
      <alignment horizontal="center" vertical="center" wrapText="1"/>
    </xf>
    <xf numFmtId="0" fontId="74" fillId="0" borderId="125" xfId="0" applyFont="1" applyBorder="1" applyAlignment="1">
      <alignment horizontal="center" vertical="top"/>
    </xf>
    <xf numFmtId="0" fontId="74" fillId="0" borderId="122" xfId="0" applyFont="1" applyBorder="1" applyAlignment="1">
      <alignment horizontal="center" vertical="top"/>
    </xf>
    <xf numFmtId="0" fontId="87" fillId="29" borderId="127" xfId="0" applyFont="1" applyFill="1" applyBorder="1" applyAlignment="1">
      <alignment horizontal="left" vertical="top" wrapText="1"/>
    </xf>
    <xf numFmtId="0" fontId="79" fillId="0" borderId="126" xfId="0" applyFont="1" applyBorder="1"/>
    <xf numFmtId="0" fontId="87" fillId="0" borderId="125" xfId="0" applyFont="1" applyBorder="1" applyAlignment="1">
      <alignment horizontal="center" vertical="center" wrapText="1"/>
    </xf>
    <xf numFmtId="0" fontId="87" fillId="0" borderId="0" xfId="0" applyFont="1" applyAlignment="1">
      <alignment horizontal="center" vertical="center" wrapText="1"/>
    </xf>
    <xf numFmtId="0" fontId="78" fillId="0" borderId="125" xfId="0" applyFont="1" applyBorder="1" applyAlignment="1">
      <alignment horizontal="center" vertical="center" wrapText="1"/>
    </xf>
    <xf numFmtId="9" fontId="78" fillId="0" borderId="125" xfId="0" applyNumberFormat="1" applyFont="1" applyBorder="1" applyAlignment="1">
      <alignment horizontal="center" vertical="center" wrapText="1"/>
    </xf>
    <xf numFmtId="9" fontId="89" fillId="0" borderId="125" xfId="0" applyNumberFormat="1" applyFont="1" applyBorder="1" applyAlignment="1">
      <alignment horizontal="center" vertical="center"/>
    </xf>
    <xf numFmtId="0" fontId="89" fillId="0" borderId="104" xfId="0" applyFont="1" applyBorder="1" applyAlignment="1">
      <alignment horizontal="center" vertical="center"/>
    </xf>
    <xf numFmtId="0" fontId="79" fillId="0" borderId="124" xfId="0" applyFont="1" applyBorder="1"/>
    <xf numFmtId="0" fontId="89" fillId="0" borderId="125" xfId="0" applyFont="1" applyBorder="1" applyAlignment="1">
      <alignment horizontal="center" vertical="center"/>
    </xf>
    <xf numFmtId="0" fontId="89" fillId="0" borderId="125" xfId="0" applyFont="1" applyBorder="1" applyAlignment="1">
      <alignment horizontal="center" vertical="center" wrapText="1"/>
    </xf>
    <xf numFmtId="0" fontId="89" fillId="0" borderId="0" xfId="0" applyFont="1" applyAlignment="1">
      <alignment horizontal="center" vertical="center"/>
    </xf>
    <xf numFmtId="0" fontId="89" fillId="0" borderId="0" xfId="0" applyFont="1" applyAlignment="1">
      <alignment horizontal="center" vertical="center" wrapText="1"/>
    </xf>
    <xf numFmtId="0" fontId="89" fillId="0" borderId="0" xfId="0" applyFont="1" applyAlignment="1">
      <alignment horizontal="center" wrapText="1"/>
    </xf>
    <xf numFmtId="0" fontId="89" fillId="34" borderId="107" xfId="0" applyFont="1" applyFill="1" applyBorder="1" applyAlignment="1">
      <alignment horizontal="center"/>
    </xf>
    <xf numFmtId="0" fontId="89" fillId="0" borderId="0" xfId="0" applyFont="1" applyAlignment="1">
      <alignment horizontal="center"/>
    </xf>
    <xf numFmtId="0" fontId="87" fillId="0" borderId="0" xfId="0" applyFont="1" applyAlignment="1">
      <alignment horizontal="left" vertical="top" wrapText="1"/>
    </xf>
    <xf numFmtId="0" fontId="87" fillId="0" borderId="0" xfId="0" applyFont="1" applyAlignment="1">
      <alignment horizontal="left" vertical="center"/>
    </xf>
    <xf numFmtId="0" fontId="87" fillId="0" borderId="0" xfId="0" applyFont="1" applyAlignment="1">
      <alignment horizontal="left" vertical="center" wrapText="1"/>
    </xf>
    <xf numFmtId="0" fontId="89" fillId="0" borderId="107" xfId="0" applyFont="1" applyBorder="1" applyAlignment="1">
      <alignment horizontal="center"/>
    </xf>
    <xf numFmtId="0" fontId="87" fillId="0" borderId="0" xfId="0" applyFont="1" applyAlignment="1">
      <alignment horizontal="center" wrapText="1"/>
    </xf>
    <xf numFmtId="0" fontId="61" fillId="27" borderId="81" xfId="0" applyFont="1" applyFill="1" applyBorder="1" applyAlignment="1" applyProtection="1">
      <alignment horizontal="center" vertical="center"/>
      <protection locked="0"/>
    </xf>
    <xf numFmtId="0" fontId="61" fillId="27" borderId="34" xfId="0" applyFont="1" applyFill="1" applyBorder="1" applyAlignment="1" applyProtection="1">
      <alignment horizontal="center" vertical="center"/>
      <protection locked="0"/>
    </xf>
    <xf numFmtId="0" fontId="61" fillId="27" borderId="81" xfId="0" applyFont="1" applyFill="1" applyBorder="1" applyAlignment="1" applyProtection="1">
      <alignment horizontal="center" vertical="center" wrapText="1"/>
      <protection locked="0"/>
    </xf>
    <xf numFmtId="0" fontId="61" fillId="27" borderId="34" xfId="0" applyFont="1" applyFill="1" applyBorder="1" applyAlignment="1" applyProtection="1">
      <alignment horizontal="center" vertical="center" wrapText="1"/>
      <protection locked="0"/>
    </xf>
    <xf numFmtId="0" fontId="77" fillId="22" borderId="81" xfId="0" applyFont="1" applyFill="1" applyBorder="1" applyAlignment="1" applyProtection="1">
      <alignment horizontal="left" vertical="center"/>
      <protection locked="0"/>
    </xf>
    <xf numFmtId="0" fontId="0" fillId="3" borderId="12" xfId="0" applyFill="1" applyBorder="1" applyAlignment="1">
      <alignment horizontal="center" vertical="center"/>
    </xf>
    <xf numFmtId="0" fontId="0" fillId="3" borderId="19" xfId="0" applyFill="1" applyBorder="1" applyAlignment="1">
      <alignment horizontal="center" vertical="center"/>
    </xf>
    <xf numFmtId="0" fontId="0" fillId="3" borderId="16" xfId="0" applyFill="1" applyBorder="1" applyAlignment="1">
      <alignment horizontal="center" vertical="center"/>
    </xf>
    <xf numFmtId="0" fontId="0" fillId="3" borderId="18" xfId="0" applyFill="1" applyBorder="1" applyAlignment="1">
      <alignment horizontal="center" vertical="center"/>
    </xf>
    <xf numFmtId="0" fontId="48" fillId="3" borderId="44" xfId="0" applyFont="1" applyFill="1" applyBorder="1" applyAlignment="1">
      <alignment horizontal="center" vertical="center"/>
    </xf>
    <xf numFmtId="0" fontId="48" fillId="3" borderId="45" xfId="0" applyFont="1" applyFill="1" applyBorder="1" applyAlignment="1">
      <alignment horizontal="center" vertical="center"/>
    </xf>
    <xf numFmtId="0" fontId="48" fillId="3" borderId="46" xfId="0" applyFont="1" applyFill="1" applyBorder="1" applyAlignment="1">
      <alignment horizontal="center" vertical="center"/>
    </xf>
    <xf numFmtId="0" fontId="48" fillId="3" borderId="16"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17" xfId="0" applyFont="1" applyFill="1" applyBorder="1" applyAlignment="1">
      <alignment horizontal="center" vertical="center" wrapText="1"/>
    </xf>
    <xf numFmtId="0" fontId="62" fillId="17" borderId="35" xfId="0" applyFont="1" applyFill="1" applyBorder="1" applyAlignment="1">
      <alignment horizontal="center" vertical="center"/>
    </xf>
    <xf numFmtId="0" fontId="62" fillId="17" borderId="36" xfId="0" applyFont="1" applyFill="1" applyBorder="1" applyAlignment="1">
      <alignment horizontal="center" vertical="center"/>
    </xf>
    <xf numFmtId="0" fontId="48" fillId="3" borderId="45" xfId="0" applyFont="1" applyFill="1" applyBorder="1" applyAlignment="1">
      <alignment horizontal="center" vertical="center" wrapText="1"/>
    </xf>
    <xf numFmtId="0" fontId="48" fillId="3" borderId="46" xfId="0" applyFont="1" applyFill="1" applyBorder="1" applyAlignment="1">
      <alignment horizontal="center" vertical="center" wrapText="1"/>
    </xf>
    <xf numFmtId="0" fontId="62" fillId="17" borderId="47" xfId="0" applyFont="1" applyFill="1" applyBorder="1" applyAlignment="1">
      <alignment horizontal="center" vertical="center"/>
    </xf>
    <xf numFmtId="0" fontId="48" fillId="3" borderId="35" xfId="0" applyFont="1" applyFill="1" applyBorder="1" applyAlignment="1">
      <alignment horizontal="center" vertical="center" wrapText="1"/>
    </xf>
    <xf numFmtId="0" fontId="48" fillId="3" borderId="36" xfId="0" applyFont="1" applyFill="1" applyBorder="1" applyAlignment="1">
      <alignment horizontal="center" vertical="center" wrapText="1"/>
    </xf>
    <xf numFmtId="0" fontId="48" fillId="3" borderId="47" xfId="0" applyFont="1" applyFill="1" applyBorder="1" applyAlignment="1">
      <alignment horizontal="center" vertical="center" wrapText="1"/>
    </xf>
    <xf numFmtId="0" fontId="76" fillId="27" borderId="44" xfId="0" applyFont="1" applyFill="1" applyBorder="1" applyAlignment="1">
      <alignment horizontal="left" vertical="center"/>
    </xf>
    <xf numFmtId="0" fontId="76" fillId="27" borderId="46" xfId="0" applyFont="1" applyFill="1" applyBorder="1" applyAlignment="1">
      <alignment horizontal="left" vertical="center"/>
    </xf>
    <xf numFmtId="0" fontId="75" fillId="27" borderId="12" xfId="0" applyFont="1" applyFill="1" applyBorder="1" applyAlignment="1">
      <alignment horizontal="center" vertical="center"/>
    </xf>
    <xf numFmtId="0" fontId="75" fillId="27" borderId="19" xfId="0" applyFont="1" applyFill="1" applyBorder="1" applyAlignment="1">
      <alignment horizontal="center" vertical="center"/>
    </xf>
    <xf numFmtId="0" fontId="75" fillId="27" borderId="101" xfId="0" applyFont="1" applyFill="1" applyBorder="1" applyAlignment="1">
      <alignment horizontal="center" vertical="center"/>
    </xf>
    <xf numFmtId="0" fontId="75" fillId="27" borderId="16" xfId="0" applyFont="1" applyFill="1" applyBorder="1" applyAlignment="1">
      <alignment horizontal="center" vertical="center"/>
    </xf>
    <xf numFmtId="0" fontId="75" fillId="27" borderId="18" xfId="0" applyFont="1" applyFill="1" applyBorder="1" applyAlignment="1">
      <alignment horizontal="center" vertical="center"/>
    </xf>
    <xf numFmtId="0" fontId="75" fillId="27" borderId="102" xfId="0" applyFont="1" applyFill="1" applyBorder="1" applyAlignment="1">
      <alignment horizontal="center" vertical="center"/>
    </xf>
    <xf numFmtId="0" fontId="77" fillId="22" borderId="35" xfId="0" applyFont="1" applyFill="1" applyBorder="1" applyAlignment="1" applyProtection="1">
      <alignment horizontal="left" vertical="center"/>
      <protection locked="0"/>
    </xf>
    <xf numFmtId="0" fontId="77" fillId="22" borderId="36" xfId="0" applyFont="1" applyFill="1" applyBorder="1" applyAlignment="1" applyProtection="1">
      <alignment horizontal="left" vertical="center"/>
      <protection locked="0"/>
    </xf>
    <xf numFmtId="0" fontId="77" fillId="22" borderId="47" xfId="0" applyFont="1" applyFill="1" applyBorder="1" applyAlignment="1" applyProtection="1">
      <alignment horizontal="left" vertical="center"/>
      <protection locked="0"/>
    </xf>
    <xf numFmtId="0" fontId="77" fillId="22" borderId="16" xfId="0" applyFont="1" applyFill="1" applyBorder="1" applyAlignment="1" applyProtection="1">
      <alignment horizontal="left" vertical="center"/>
      <protection locked="0"/>
    </xf>
    <xf numFmtId="0" fontId="77" fillId="22" borderId="18" xfId="0" applyFont="1" applyFill="1" applyBorder="1" applyAlignment="1" applyProtection="1">
      <alignment horizontal="left" vertical="center"/>
      <protection locked="0"/>
    </xf>
    <xf numFmtId="0" fontId="77" fillId="22" borderId="17" xfId="0" applyFont="1" applyFill="1" applyBorder="1" applyAlignment="1" applyProtection="1">
      <alignment horizontal="left" vertical="center"/>
      <protection locked="0"/>
    </xf>
    <xf numFmtId="0" fontId="61" fillId="0" borderId="34" xfId="0" applyFont="1" applyBorder="1" applyAlignment="1" applyProtection="1">
      <alignment horizontal="left" vertical="center" wrapText="1"/>
      <protection locked="0"/>
    </xf>
    <xf numFmtId="0" fontId="0" fillId="0" borderId="34" xfId="0" applyBorder="1" applyAlignment="1" applyProtection="1">
      <alignment horizontal="center" vertical="center"/>
      <protection locked="0"/>
    </xf>
    <xf numFmtId="0" fontId="61" fillId="27" borderId="33" xfId="0" applyFont="1" applyFill="1" applyBorder="1" applyAlignment="1" applyProtection="1">
      <alignment horizontal="center"/>
      <protection locked="0"/>
    </xf>
    <xf numFmtId="0" fontId="61" fillId="18" borderId="33" xfId="0" applyFont="1" applyFill="1" applyBorder="1" applyAlignment="1" applyProtection="1">
      <alignment horizontal="center"/>
      <protection locked="0"/>
    </xf>
    <xf numFmtId="0" fontId="61" fillId="19" borderId="33" xfId="0" applyFont="1" applyFill="1" applyBorder="1" applyAlignment="1" applyProtection="1">
      <alignment horizontal="center" vertical="center"/>
      <protection locked="0"/>
    </xf>
    <xf numFmtId="0" fontId="0" fillId="0" borderId="33" xfId="0" applyBorder="1" applyAlignment="1" applyProtection="1">
      <alignment horizontal="center" vertical="center"/>
      <protection locked="0"/>
    </xf>
    <xf numFmtId="0" fontId="0" fillId="0" borderId="81" xfId="0" applyBorder="1" applyAlignment="1" applyProtection="1">
      <alignment horizontal="center" vertical="center" wrapText="1"/>
      <protection locked="0"/>
    </xf>
    <xf numFmtId="0" fontId="0" fillId="0" borderId="85"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76" xfId="0" applyBorder="1" applyAlignment="1" applyProtection="1">
      <alignment horizontal="center" vertical="center" wrapText="1"/>
      <protection locked="0"/>
    </xf>
    <xf numFmtId="0" fontId="0" fillId="0" borderId="52" xfId="0" applyBorder="1" applyAlignment="1" applyProtection="1">
      <alignment horizontal="center" vertical="center"/>
      <protection locked="0"/>
    </xf>
    <xf numFmtId="0" fontId="0" fillId="0" borderId="82" xfId="0" applyBorder="1" applyAlignment="1" applyProtection="1">
      <alignment horizontal="center" vertical="center"/>
      <protection locked="0"/>
    </xf>
    <xf numFmtId="0" fontId="0" fillId="0" borderId="77"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78" xfId="0" applyBorder="1" applyAlignment="1" applyProtection="1">
      <alignment horizontal="center" vertical="center"/>
      <protection locked="0"/>
    </xf>
    <xf numFmtId="0" fontId="0" fillId="0" borderId="86" xfId="0" applyBorder="1" applyAlignment="1" applyProtection="1">
      <alignment horizontal="center" vertical="center"/>
      <protection locked="0"/>
    </xf>
    <xf numFmtId="0" fontId="0" fillId="0" borderId="69" xfId="0"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0" fillId="0" borderId="75" xfId="0" applyBorder="1" applyAlignment="1" applyProtection="1">
      <alignment horizontal="left" vertical="center" wrapText="1"/>
      <protection locked="0"/>
    </xf>
    <xf numFmtId="0" fontId="0" fillId="0" borderId="83" xfId="0" applyBorder="1" applyAlignment="1" applyProtection="1">
      <alignment horizontal="left" vertical="center" wrapText="1"/>
      <protection locked="0"/>
    </xf>
    <xf numFmtId="0" fontId="0" fillId="0" borderId="84" xfId="0" applyBorder="1" applyAlignment="1" applyProtection="1">
      <alignment horizontal="left" vertical="center" wrapText="1"/>
      <protection locked="0"/>
    </xf>
    <xf numFmtId="0" fontId="0" fillId="0" borderId="33" xfId="0" applyBorder="1" applyAlignment="1" applyProtection="1">
      <alignment horizontal="center" vertical="center" wrapText="1"/>
      <protection locked="0"/>
    </xf>
    <xf numFmtId="0" fontId="0" fillId="0" borderId="33" xfId="0" applyBorder="1" applyAlignment="1" applyProtection="1">
      <alignment horizontal="left" vertical="center"/>
      <protection locked="0"/>
    </xf>
    <xf numFmtId="0" fontId="61" fillId="0" borderId="34" xfId="0" applyFont="1" applyBorder="1" applyAlignment="1" applyProtection="1">
      <alignment horizontal="center" vertical="center"/>
      <protection locked="0"/>
    </xf>
    <xf numFmtId="0" fontId="0" fillId="0" borderId="33" xfId="0" applyBorder="1" applyAlignment="1" applyProtection="1">
      <alignment horizontal="left" vertical="center" wrapText="1"/>
      <protection locked="0"/>
    </xf>
    <xf numFmtId="0" fontId="0" fillId="0" borderId="81" xfId="0" applyBorder="1" applyAlignment="1" applyProtection="1">
      <alignment horizontal="center" vertical="top" wrapText="1"/>
      <protection locked="0"/>
    </xf>
    <xf numFmtId="0" fontId="0" fillId="0" borderId="85" xfId="0" applyBorder="1" applyAlignment="1" applyProtection="1">
      <alignment horizontal="center" vertical="top" wrapText="1"/>
      <protection locked="0"/>
    </xf>
    <xf numFmtId="0" fontId="0" fillId="0" borderId="34" xfId="0" applyBorder="1" applyAlignment="1" applyProtection="1">
      <alignment horizontal="center" vertical="top" wrapText="1"/>
      <protection locked="0"/>
    </xf>
    <xf numFmtId="0" fontId="61" fillId="16" borderId="77" xfId="0" applyFont="1" applyFill="1" applyBorder="1" applyAlignment="1" applyProtection="1">
      <alignment horizontal="center"/>
      <protection locked="0"/>
    </xf>
    <xf numFmtId="0" fontId="61" fillId="16" borderId="0" xfId="0" applyFont="1" applyFill="1" applyAlignment="1" applyProtection="1">
      <alignment horizontal="center"/>
      <protection locked="0"/>
    </xf>
    <xf numFmtId="0" fontId="61" fillId="2" borderId="33" xfId="0" applyFont="1" applyFill="1" applyBorder="1" applyAlignment="1" applyProtection="1">
      <alignment horizontal="center" vertical="center"/>
      <protection locked="0"/>
    </xf>
    <xf numFmtId="0" fontId="61" fillId="14" borderId="75" xfId="0" applyFont="1" applyFill="1" applyBorder="1" applyAlignment="1" applyProtection="1">
      <alignment horizontal="center" vertical="center"/>
      <protection locked="0"/>
    </xf>
    <xf numFmtId="0" fontId="61" fillId="14" borderId="83" xfId="0" applyFont="1" applyFill="1" applyBorder="1" applyAlignment="1" applyProtection="1">
      <alignment horizontal="center" vertical="center"/>
      <protection locked="0"/>
    </xf>
    <xf numFmtId="0" fontId="61" fillId="14" borderId="84" xfId="0" applyFont="1" applyFill="1" applyBorder="1" applyAlignment="1" applyProtection="1">
      <alignment horizontal="center" vertical="center"/>
      <protection locked="0"/>
    </xf>
    <xf numFmtId="0" fontId="61" fillId="2" borderId="76" xfId="0" applyFont="1" applyFill="1" applyBorder="1" applyAlignment="1" applyProtection="1">
      <alignment horizontal="center" vertical="center"/>
      <protection locked="0"/>
    </xf>
    <xf numFmtId="0" fontId="61" fillId="2" borderId="52" xfId="0" applyFont="1" applyFill="1" applyBorder="1" applyAlignment="1" applyProtection="1">
      <alignment horizontal="center" vertical="center"/>
      <protection locked="0"/>
    </xf>
    <xf numFmtId="0" fontId="61" fillId="2" borderId="82" xfId="0" applyFont="1" applyFill="1" applyBorder="1" applyAlignment="1" applyProtection="1">
      <alignment horizontal="center" vertical="center"/>
      <protection locked="0"/>
    </xf>
    <xf numFmtId="0" fontId="61" fillId="2" borderId="86" xfId="0" applyFont="1" applyFill="1" applyBorder="1" applyAlignment="1" applyProtection="1">
      <alignment horizontal="center" vertical="center"/>
      <protection locked="0"/>
    </xf>
    <xf numFmtId="0" fontId="61" fillId="2" borderId="69" xfId="0" applyFont="1" applyFill="1" applyBorder="1" applyAlignment="1" applyProtection="1">
      <alignment horizontal="center" vertical="center"/>
      <protection locked="0"/>
    </xf>
    <xf numFmtId="0" fontId="61" fillId="2" borderId="80" xfId="0" applyFont="1" applyFill="1" applyBorder="1" applyAlignment="1" applyProtection="1">
      <alignment horizontal="center" vertical="center"/>
      <protection locked="0"/>
    </xf>
    <xf numFmtId="0" fontId="61" fillId="16" borderId="33" xfId="0" applyFont="1" applyFill="1" applyBorder="1" applyAlignment="1" applyProtection="1">
      <alignment horizontal="center"/>
      <protection locked="0"/>
    </xf>
    <xf numFmtId="0" fontId="61" fillId="2" borderId="84" xfId="0" applyFont="1" applyFill="1" applyBorder="1" applyAlignment="1" applyProtection="1">
      <alignment horizontal="center" vertical="center"/>
      <protection locked="0"/>
    </xf>
    <xf numFmtId="0" fontId="61" fillId="2" borderId="33" xfId="0" applyFont="1" applyFill="1" applyBorder="1" applyAlignment="1" applyProtection="1">
      <alignment horizontal="center" wrapText="1"/>
      <protection locked="0"/>
    </xf>
    <xf numFmtId="0" fontId="61" fillId="2" borderId="75" xfId="0" applyFont="1" applyFill="1" applyBorder="1" applyAlignment="1" applyProtection="1">
      <alignment horizontal="center" wrapText="1"/>
      <protection locked="0"/>
    </xf>
    <xf numFmtId="0" fontId="61" fillId="2" borderId="83" xfId="0" applyFont="1" applyFill="1" applyBorder="1" applyAlignment="1" applyProtection="1">
      <alignment horizontal="center" wrapText="1"/>
      <protection locked="0"/>
    </xf>
    <xf numFmtId="0" fontId="61" fillId="2" borderId="84" xfId="0" applyFont="1" applyFill="1" applyBorder="1" applyAlignment="1" applyProtection="1">
      <alignment horizontal="center" wrapText="1"/>
      <protection locked="0"/>
    </xf>
    <xf numFmtId="0" fontId="61" fillId="2" borderId="33" xfId="0" applyFont="1" applyFill="1" applyBorder="1" applyAlignment="1" applyProtection="1">
      <alignment horizontal="center" vertical="center" wrapText="1"/>
      <protection locked="0"/>
    </xf>
    <xf numFmtId="0" fontId="61" fillId="0" borderId="33" xfId="0" applyFont="1" applyBorder="1" applyAlignment="1" applyProtection="1">
      <alignment horizontal="center" vertical="center" wrapText="1"/>
      <protection locked="0"/>
    </xf>
    <xf numFmtId="0" fontId="61" fillId="0" borderId="33" xfId="0" applyFont="1" applyBorder="1" applyAlignment="1" applyProtection="1">
      <alignment horizontal="center"/>
      <protection locked="0"/>
    </xf>
    <xf numFmtId="0" fontId="0" fillId="0" borderId="81" xfId="0" applyBorder="1" applyAlignment="1" applyProtection="1">
      <alignment horizontal="left" vertical="center" wrapText="1"/>
      <protection locked="0"/>
    </xf>
    <xf numFmtId="0" fontId="0" fillId="0" borderId="85"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20" borderId="33" xfId="0" applyFill="1" applyBorder="1" applyAlignment="1">
      <alignment horizontal="center" vertical="center"/>
    </xf>
    <xf numFmtId="0" fontId="0" fillId="0" borderId="82" xfId="0" applyBorder="1" applyAlignment="1" applyProtection="1">
      <alignment horizontal="center" vertical="center" wrapText="1"/>
      <protection locked="0"/>
    </xf>
    <xf numFmtId="0" fontId="0" fillId="0" borderId="77" xfId="0" applyBorder="1" applyAlignment="1" applyProtection="1">
      <alignment horizontal="center" vertical="center" wrapText="1"/>
      <protection locked="0"/>
    </xf>
    <xf numFmtId="0" fontId="0" fillId="0" borderId="78" xfId="0" applyBorder="1" applyAlignment="1" applyProtection="1">
      <alignment horizontal="center" vertical="center" wrapText="1"/>
      <protection locked="0"/>
    </xf>
    <xf numFmtId="0" fontId="0" fillId="0" borderId="86" xfId="0" applyBorder="1" applyAlignment="1" applyProtection="1">
      <alignment horizontal="center" vertical="center" wrapText="1"/>
      <protection locked="0"/>
    </xf>
    <xf numFmtId="0" fontId="0" fillId="0" borderId="80" xfId="0" applyBorder="1" applyAlignment="1" applyProtection="1">
      <alignment horizontal="center" vertical="center" wrapText="1"/>
      <protection locked="0"/>
    </xf>
    <xf numFmtId="0" fontId="61" fillId="2" borderId="76" xfId="0" applyFont="1" applyFill="1" applyBorder="1" applyAlignment="1" applyProtection="1">
      <alignment horizontal="center" vertical="center" wrapText="1"/>
      <protection locked="0"/>
    </xf>
    <xf numFmtId="0" fontId="61" fillId="2" borderId="82" xfId="0" applyFont="1" applyFill="1" applyBorder="1" applyAlignment="1" applyProtection="1">
      <alignment horizontal="center" vertical="center" wrapText="1"/>
      <protection locked="0"/>
    </xf>
    <xf numFmtId="0" fontId="61" fillId="2" borderId="86" xfId="0" applyFont="1" applyFill="1" applyBorder="1" applyAlignment="1" applyProtection="1">
      <alignment horizontal="center" vertical="center" wrapText="1"/>
      <protection locked="0"/>
    </xf>
    <xf numFmtId="0" fontId="61" fillId="2" borderId="80" xfId="0" applyFont="1" applyFill="1" applyBorder="1" applyAlignment="1" applyProtection="1">
      <alignment horizontal="center" vertical="center" wrapText="1"/>
      <protection locked="0"/>
    </xf>
    <xf numFmtId="0" fontId="61" fillId="0" borderId="76" xfId="0" applyFont="1" applyBorder="1" applyAlignment="1" applyProtection="1">
      <alignment horizontal="center"/>
      <protection locked="0"/>
    </xf>
    <xf numFmtId="0" fontId="61" fillId="0" borderId="82" xfId="0" applyFont="1" applyBorder="1" applyAlignment="1" applyProtection="1">
      <alignment horizontal="center"/>
      <protection locked="0"/>
    </xf>
    <xf numFmtId="0" fontId="0" fillId="0" borderId="76" xfId="0" applyBorder="1" applyAlignment="1" applyProtection="1">
      <alignment horizontal="center" vertical="center"/>
      <protection locked="0"/>
    </xf>
    <xf numFmtId="0" fontId="0" fillId="20" borderId="81" xfId="0" applyFill="1" applyBorder="1" applyAlignment="1">
      <alignment horizontal="center" vertical="center"/>
    </xf>
    <xf numFmtId="0" fontId="0" fillId="20" borderId="85" xfId="0" applyFill="1" applyBorder="1" applyAlignment="1">
      <alignment horizontal="center" vertical="center"/>
    </xf>
    <xf numFmtId="0" fontId="0" fillId="20" borderId="34" xfId="0" applyFill="1" applyBorder="1" applyAlignment="1">
      <alignment horizontal="center" vertical="center"/>
    </xf>
    <xf numFmtId="0" fontId="61" fillId="21" borderId="0" xfId="0" applyFont="1" applyFill="1" applyAlignment="1" applyProtection="1">
      <alignment horizontal="center" wrapText="1"/>
      <protection locked="0"/>
    </xf>
    <xf numFmtId="0" fontId="61" fillId="21" borderId="69" xfId="0" applyFont="1" applyFill="1" applyBorder="1" applyAlignment="1" applyProtection="1">
      <alignment horizontal="center" wrapText="1"/>
      <protection locked="0"/>
    </xf>
    <xf numFmtId="0" fontId="61" fillId="21" borderId="75" xfId="0" applyFont="1" applyFill="1" applyBorder="1" applyAlignment="1" applyProtection="1">
      <alignment horizontal="center"/>
      <protection locked="0"/>
    </xf>
    <xf numFmtId="0" fontId="61" fillId="21" borderId="83" xfId="0" applyFont="1" applyFill="1" applyBorder="1" applyAlignment="1" applyProtection="1">
      <alignment horizontal="center"/>
      <protection locked="0"/>
    </xf>
    <xf numFmtId="0" fontId="61" fillId="21" borderId="84" xfId="0" applyFont="1" applyFill="1" applyBorder="1" applyAlignment="1" applyProtection="1">
      <alignment horizontal="center"/>
      <protection locked="0"/>
    </xf>
    <xf numFmtId="0" fontId="61" fillId="0" borderId="81" xfId="0" applyFont="1" applyBorder="1" applyAlignment="1" applyProtection="1">
      <alignment horizontal="center" vertical="center" wrapText="1"/>
      <protection locked="0"/>
    </xf>
    <xf numFmtId="0" fontId="61" fillId="0" borderId="85" xfId="0"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0" fillId="0" borderId="81" xfId="0" applyBorder="1" applyAlignment="1" applyProtection="1">
      <alignment horizontal="left" vertical="center"/>
      <protection locked="0"/>
    </xf>
    <xf numFmtId="0" fontId="0" fillId="0" borderId="85"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0" fontId="0" fillId="0" borderId="81" xfId="0" applyBorder="1" applyAlignment="1" applyProtection="1">
      <alignment horizontal="left" vertical="top" wrapText="1"/>
      <protection locked="0"/>
    </xf>
    <xf numFmtId="0" fontId="0" fillId="0" borderId="85"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0" fillId="0" borderId="81" xfId="0" applyBorder="1" applyAlignment="1" applyProtection="1">
      <alignment horizontal="center" vertical="center"/>
      <protection locked="0"/>
    </xf>
    <xf numFmtId="0" fontId="0" fillId="0" borderId="85" xfId="0" applyBorder="1" applyAlignment="1" applyProtection="1">
      <alignment horizontal="center" vertical="center"/>
      <protection locked="0"/>
    </xf>
    <xf numFmtId="0" fontId="0" fillId="0" borderId="33" xfId="0" applyBorder="1" applyAlignment="1" applyProtection="1">
      <alignment horizontal="left" vertical="top" wrapText="1"/>
      <protection locked="0"/>
    </xf>
    <xf numFmtId="0" fontId="0" fillId="0" borderId="0" xfId="0" applyAlignment="1" applyProtection="1">
      <alignment horizontal="center" vertical="center" wrapText="1"/>
      <protection locked="0"/>
    </xf>
    <xf numFmtId="0" fontId="0" fillId="0" borderId="0" xfId="0" applyAlignment="1" applyProtection="1">
      <alignment horizontal="center" wrapText="1"/>
      <protection locked="0"/>
    </xf>
    <xf numFmtId="0" fontId="5" fillId="0" borderId="52"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0" fillId="20" borderId="75" xfId="0" applyFill="1" applyBorder="1" applyAlignment="1">
      <alignment horizontal="center"/>
    </xf>
    <xf numFmtId="0" fontId="0" fillId="20" borderId="83" xfId="0" applyFill="1" applyBorder="1" applyAlignment="1">
      <alignment horizontal="center"/>
    </xf>
    <xf numFmtId="0" fontId="0" fillId="20" borderId="84" xfId="0" applyFill="1" applyBorder="1" applyAlignment="1">
      <alignment horizontal="center"/>
    </xf>
    <xf numFmtId="0" fontId="73" fillId="0" borderId="86"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protection locked="0"/>
    </xf>
    <xf numFmtId="0" fontId="73" fillId="0" borderId="69" xfId="0" applyFont="1" applyBorder="1" applyAlignment="1" applyProtection="1">
      <alignment horizontal="center" vertical="center"/>
      <protection locked="0"/>
    </xf>
    <xf numFmtId="0" fontId="73" fillId="0" borderId="34" xfId="0" applyFont="1" applyBorder="1" applyAlignment="1" applyProtection="1">
      <alignment horizontal="center" vertical="center"/>
      <protection locked="0"/>
    </xf>
    <xf numFmtId="0" fontId="0" fillId="0" borderId="38" xfId="0" applyBorder="1" applyAlignment="1">
      <alignment horizontal="center"/>
    </xf>
    <xf numFmtId="0" fontId="0" fillId="0" borderId="97" xfId="0" applyBorder="1" applyAlignment="1">
      <alignment horizontal="center"/>
    </xf>
    <xf numFmtId="0" fontId="0" fillId="0" borderId="88"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0" fillId="0" borderId="75" xfId="0" applyBorder="1" applyAlignment="1">
      <alignment horizontal="center"/>
    </xf>
    <xf numFmtId="0" fontId="0" fillId="0" borderId="84" xfId="0" applyBorder="1" applyAlignment="1">
      <alignment horizontal="center"/>
    </xf>
    <xf numFmtId="0" fontId="75" fillId="27" borderId="13" xfId="0" applyFont="1" applyFill="1" applyBorder="1" applyAlignment="1">
      <alignment horizontal="center" vertical="center"/>
    </xf>
    <xf numFmtId="0" fontId="75" fillId="27" borderId="17" xfId="0" applyFont="1" applyFill="1" applyBorder="1" applyAlignment="1">
      <alignment horizontal="center" vertical="center"/>
    </xf>
    <xf numFmtId="0" fontId="72" fillId="19" borderId="35" xfId="0" applyFont="1" applyFill="1" applyBorder="1" applyAlignment="1" applyProtection="1">
      <alignment horizontal="center" vertical="center"/>
      <protection locked="0"/>
    </xf>
    <xf numFmtId="0" fontId="72" fillId="19" borderId="36" xfId="0" applyFont="1" applyFill="1" applyBorder="1" applyAlignment="1" applyProtection="1">
      <alignment horizontal="center" vertical="center"/>
      <protection locked="0"/>
    </xf>
    <xf numFmtId="0" fontId="72" fillId="19" borderId="47" xfId="0" applyFont="1" applyFill="1" applyBorder="1" applyAlignment="1" applyProtection="1">
      <alignment horizontal="center" vertical="center"/>
      <protection locked="0"/>
    </xf>
    <xf numFmtId="0" fontId="73" fillId="0" borderId="43" xfId="0" applyFont="1" applyBorder="1" applyAlignment="1" applyProtection="1">
      <alignment horizontal="center" vertical="center"/>
      <protection locked="0"/>
    </xf>
    <xf numFmtId="0" fontId="61" fillId="0" borderId="12" xfId="0" applyFont="1" applyBorder="1" applyAlignment="1">
      <alignment horizontal="center"/>
    </xf>
    <xf numFmtId="0" fontId="61" fillId="0" borderId="13" xfId="0" applyFont="1" applyBorder="1" applyAlignment="1">
      <alignment horizontal="center"/>
    </xf>
    <xf numFmtId="0" fontId="74" fillId="0" borderId="35" xfId="0" applyFont="1" applyBorder="1" applyAlignment="1">
      <alignment horizontal="center"/>
    </xf>
    <xf numFmtId="0" fontId="74" fillId="0" borderId="36" xfId="0" applyFont="1" applyBorder="1" applyAlignment="1">
      <alignment horizontal="center"/>
    </xf>
    <xf numFmtId="0" fontId="74" fillId="0" borderId="47" xfId="0" applyFont="1" applyBorder="1" applyAlignment="1">
      <alignment horizontal="center"/>
    </xf>
    <xf numFmtId="0" fontId="44" fillId="24" borderId="35" xfId="0" applyFont="1" applyFill="1" applyBorder="1" applyAlignment="1">
      <alignment horizontal="center"/>
    </xf>
    <xf numFmtId="0" fontId="44" fillId="24" borderId="36" xfId="0" applyFont="1" applyFill="1" applyBorder="1" applyAlignment="1">
      <alignment horizontal="center"/>
    </xf>
    <xf numFmtId="0" fontId="44" fillId="24" borderId="47" xfId="0" applyFont="1" applyFill="1"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47" xfId="0" applyBorder="1" applyAlignment="1">
      <alignment horizontal="center"/>
    </xf>
    <xf numFmtId="0" fontId="44" fillId="24" borderId="12" xfId="0" applyFont="1" applyFill="1" applyBorder="1" applyAlignment="1">
      <alignment horizontal="center"/>
    </xf>
    <xf numFmtId="0" fontId="44" fillId="24" borderId="19" xfId="0" applyFont="1" applyFill="1" applyBorder="1" applyAlignment="1">
      <alignment horizontal="center"/>
    </xf>
    <xf numFmtId="0" fontId="44" fillId="24" borderId="13" xfId="0" applyFont="1" applyFill="1" applyBorder="1" applyAlignment="1">
      <alignment horizontal="center"/>
    </xf>
    <xf numFmtId="0" fontId="61" fillId="0" borderId="44" xfId="0" applyFont="1" applyBorder="1" applyAlignment="1">
      <alignment horizontal="center" vertical="top" wrapText="1"/>
    </xf>
    <xf numFmtId="0" fontId="61" fillId="0" borderId="45" xfId="0" applyFont="1" applyBorder="1" applyAlignment="1">
      <alignment horizontal="center" vertical="top" wrapText="1"/>
    </xf>
    <xf numFmtId="0" fontId="61" fillId="0" borderId="46" xfId="0" applyFont="1" applyBorder="1" applyAlignment="1">
      <alignment horizontal="center" vertical="top" wrapText="1"/>
    </xf>
    <xf numFmtId="0" fontId="25" fillId="0" borderId="0" xfId="0" applyFont="1" applyAlignment="1">
      <alignment horizontal="center" vertical="center"/>
    </xf>
    <xf numFmtId="0" fontId="67" fillId="11" borderId="14" xfId="0" applyFont="1" applyFill="1" applyBorder="1" applyAlignment="1" applyProtection="1">
      <alignment horizontal="center" vertical="center" wrapText="1" readingOrder="1"/>
      <protection hidden="1"/>
    </xf>
    <xf numFmtId="0" fontId="67" fillId="11" borderId="0" xfId="0" applyFont="1" applyFill="1" applyAlignment="1" applyProtection="1">
      <alignment horizontal="center" vertical="center" wrapText="1" readingOrder="1"/>
      <protection hidden="1"/>
    </xf>
    <xf numFmtId="0" fontId="67" fillId="11" borderId="16" xfId="0" applyFont="1" applyFill="1" applyBorder="1" applyAlignment="1" applyProtection="1">
      <alignment horizontal="center" vertical="center" wrapText="1" readingOrder="1"/>
      <protection hidden="1"/>
    </xf>
    <xf numFmtId="0" fontId="67" fillId="11" borderId="18" xfId="0" applyFont="1" applyFill="1" applyBorder="1" applyAlignment="1" applyProtection="1">
      <alignment horizontal="center" vertical="center" wrapText="1" readingOrder="1"/>
      <protection hidden="1"/>
    </xf>
    <xf numFmtId="0" fontId="67" fillId="11" borderId="15" xfId="0" applyFont="1" applyFill="1" applyBorder="1" applyAlignment="1" applyProtection="1">
      <alignment horizontal="center" vertical="center" wrapText="1" readingOrder="1"/>
      <protection hidden="1"/>
    </xf>
    <xf numFmtId="0" fontId="67" fillId="11" borderId="17" xfId="0" applyFont="1" applyFill="1" applyBorder="1" applyAlignment="1" applyProtection="1">
      <alignment horizontal="center" vertical="center" wrapText="1" readingOrder="1"/>
      <protection hidden="1"/>
    </xf>
    <xf numFmtId="0" fontId="64" fillId="0" borderId="12" xfId="0" applyFont="1" applyBorder="1" applyAlignment="1">
      <alignment horizontal="center" vertical="center" wrapText="1"/>
    </xf>
    <xf numFmtId="0" fontId="64" fillId="0" borderId="19" xfId="0" applyFont="1" applyBorder="1" applyAlignment="1">
      <alignment horizontal="center" vertical="center"/>
    </xf>
    <xf numFmtId="0" fontId="64" fillId="0" borderId="13" xfId="0" applyFont="1" applyBorder="1" applyAlignment="1">
      <alignment horizontal="center" vertical="center"/>
    </xf>
    <xf numFmtId="0" fontId="64" fillId="0" borderId="14" xfId="0" applyFont="1" applyBorder="1" applyAlignment="1">
      <alignment horizontal="center" vertical="center"/>
    </xf>
    <xf numFmtId="0" fontId="64" fillId="0" borderId="0" xfId="0" applyFont="1" applyAlignment="1">
      <alignment horizontal="center" vertical="center"/>
    </xf>
    <xf numFmtId="0" fontId="64" fillId="0" borderId="15" xfId="0" applyFont="1" applyBorder="1" applyAlignment="1">
      <alignment horizontal="center" vertical="center"/>
    </xf>
    <xf numFmtId="0" fontId="64" fillId="0" borderId="16" xfId="0" applyFont="1" applyBorder="1" applyAlignment="1">
      <alignment horizontal="center" vertical="center"/>
    </xf>
    <xf numFmtId="0" fontId="64" fillId="0" borderId="18" xfId="0" applyFont="1" applyBorder="1" applyAlignment="1">
      <alignment horizontal="center" vertical="center"/>
    </xf>
    <xf numFmtId="0" fontId="64" fillId="0" borderId="17" xfId="0" applyFont="1" applyBorder="1" applyAlignment="1">
      <alignment horizontal="center" vertical="center"/>
    </xf>
    <xf numFmtId="0" fontId="64" fillId="0" borderId="19" xfId="0" applyFont="1" applyBorder="1" applyAlignment="1">
      <alignment horizontal="center" vertical="center" wrapText="1"/>
    </xf>
    <xf numFmtId="0" fontId="66" fillId="10" borderId="0" xfId="0" applyFont="1" applyFill="1" applyAlignment="1">
      <alignment horizontal="center" vertical="center" wrapText="1" readingOrder="1"/>
    </xf>
    <xf numFmtId="0" fontId="66" fillId="10" borderId="0" xfId="0" applyFont="1" applyFill="1" applyAlignment="1">
      <alignment horizontal="center" vertical="center" textRotation="90" wrapText="1" readingOrder="1"/>
    </xf>
    <xf numFmtId="0" fontId="66" fillId="10" borderId="15" xfId="0" applyFont="1" applyFill="1" applyBorder="1" applyAlignment="1">
      <alignment horizontal="center" vertical="center" textRotation="90" wrapText="1" readingOrder="1"/>
    </xf>
    <xf numFmtId="0" fontId="66" fillId="12" borderId="20" xfId="0" applyFont="1" applyFill="1" applyBorder="1" applyAlignment="1">
      <alignment horizontal="center" vertical="center" wrapText="1" readingOrder="1"/>
    </xf>
    <xf numFmtId="0" fontId="66" fillId="12" borderId="21" xfId="0" applyFont="1" applyFill="1" applyBorder="1" applyAlignment="1">
      <alignment horizontal="center" vertical="center" wrapText="1" readingOrder="1"/>
    </xf>
    <xf numFmtId="0" fontId="66" fillId="12" borderId="22" xfId="0" applyFont="1" applyFill="1" applyBorder="1" applyAlignment="1">
      <alignment horizontal="center" vertical="center" wrapText="1" readingOrder="1"/>
    </xf>
    <xf numFmtId="0" fontId="66" fillId="12" borderId="23" xfId="0" applyFont="1" applyFill="1" applyBorder="1" applyAlignment="1">
      <alignment horizontal="center" vertical="center" wrapText="1" readingOrder="1"/>
    </xf>
    <xf numFmtId="0" fontId="66" fillId="12" borderId="0" xfId="0" applyFont="1" applyFill="1" applyAlignment="1">
      <alignment horizontal="center" vertical="center" wrapText="1" readingOrder="1"/>
    </xf>
    <xf numFmtId="0" fontId="66" fillId="12" borderId="24" xfId="0" applyFont="1" applyFill="1" applyBorder="1" applyAlignment="1">
      <alignment horizontal="center" vertical="center" wrapText="1" readingOrder="1"/>
    </xf>
    <xf numFmtId="0" fontId="66" fillId="12" borderId="25" xfId="0" applyFont="1" applyFill="1" applyBorder="1" applyAlignment="1">
      <alignment horizontal="center" vertical="center" wrapText="1" readingOrder="1"/>
    </xf>
    <xf numFmtId="0" fontId="66" fillId="12" borderId="26" xfId="0" applyFont="1" applyFill="1" applyBorder="1" applyAlignment="1">
      <alignment horizontal="center" vertical="center" wrapText="1" readingOrder="1"/>
    </xf>
    <xf numFmtId="0" fontId="66" fillId="12" borderId="27" xfId="0" applyFont="1" applyFill="1" applyBorder="1" applyAlignment="1">
      <alignment horizontal="center" vertical="center" wrapText="1" readingOrder="1"/>
    </xf>
    <xf numFmtId="0" fontId="64" fillId="0" borderId="14" xfId="0" applyFont="1" applyBorder="1" applyAlignment="1">
      <alignment horizontal="center" vertical="center" wrapText="1"/>
    </xf>
    <xf numFmtId="0" fontId="66" fillId="11" borderId="20" xfId="0" applyFont="1" applyFill="1" applyBorder="1" applyAlignment="1">
      <alignment horizontal="center" vertical="center" wrapText="1" readingOrder="1"/>
    </xf>
    <xf numFmtId="0" fontId="66" fillId="11" borderId="21" xfId="0" applyFont="1" applyFill="1" applyBorder="1" applyAlignment="1">
      <alignment horizontal="center" vertical="center" wrapText="1" readingOrder="1"/>
    </xf>
    <xf numFmtId="0" fontId="66" fillId="11" borderId="22" xfId="0" applyFont="1" applyFill="1" applyBorder="1" applyAlignment="1">
      <alignment horizontal="center" vertical="center" wrapText="1" readingOrder="1"/>
    </xf>
    <xf numFmtId="0" fontId="66" fillId="11" borderId="23" xfId="0" applyFont="1" applyFill="1" applyBorder="1" applyAlignment="1">
      <alignment horizontal="center" vertical="center" wrapText="1" readingOrder="1"/>
    </xf>
    <xf numFmtId="0" fontId="66" fillId="11" borderId="0" xfId="0" applyFont="1" applyFill="1" applyAlignment="1">
      <alignment horizontal="center" vertical="center" wrapText="1" readingOrder="1"/>
    </xf>
    <xf numFmtId="0" fontId="66" fillId="11" borderId="24" xfId="0" applyFont="1" applyFill="1" applyBorder="1" applyAlignment="1">
      <alignment horizontal="center" vertical="center" wrapText="1" readingOrder="1"/>
    </xf>
    <xf numFmtId="0" fontId="66" fillId="11" borderId="25" xfId="0" applyFont="1" applyFill="1" applyBorder="1" applyAlignment="1">
      <alignment horizontal="center" vertical="center" wrapText="1" readingOrder="1"/>
    </xf>
    <xf numFmtId="0" fontId="66" fillId="11" borderId="26" xfId="0" applyFont="1" applyFill="1" applyBorder="1" applyAlignment="1">
      <alignment horizontal="center" vertical="center" wrapText="1" readingOrder="1"/>
    </xf>
    <xf numFmtId="0" fontId="66" fillId="11" borderId="27" xfId="0" applyFont="1" applyFill="1" applyBorder="1" applyAlignment="1">
      <alignment horizontal="center" vertical="center" wrapText="1" readingOrder="1"/>
    </xf>
    <xf numFmtId="0" fontId="66" fillId="13" borderId="20" xfId="0" applyFont="1" applyFill="1" applyBorder="1" applyAlignment="1">
      <alignment horizontal="center" vertical="center" wrapText="1" readingOrder="1"/>
    </xf>
    <xf numFmtId="0" fontId="66" fillId="13" borderId="21" xfId="0" applyFont="1" applyFill="1" applyBorder="1" applyAlignment="1">
      <alignment horizontal="center" vertical="center" wrapText="1" readingOrder="1"/>
    </xf>
    <xf numFmtId="0" fontId="66" fillId="13" borderId="22" xfId="0" applyFont="1" applyFill="1" applyBorder="1" applyAlignment="1">
      <alignment horizontal="center" vertical="center" wrapText="1" readingOrder="1"/>
    </xf>
    <xf numFmtId="0" fontId="66" fillId="13" borderId="23" xfId="0" applyFont="1" applyFill="1" applyBorder="1" applyAlignment="1">
      <alignment horizontal="center" vertical="center" wrapText="1" readingOrder="1"/>
    </xf>
    <xf numFmtId="0" fontId="66" fillId="13" borderId="0" xfId="0" applyFont="1" applyFill="1" applyAlignment="1">
      <alignment horizontal="center" vertical="center" wrapText="1" readingOrder="1"/>
    </xf>
    <xf numFmtId="0" fontId="66" fillId="13" borderId="24" xfId="0" applyFont="1" applyFill="1" applyBorder="1" applyAlignment="1">
      <alignment horizontal="center" vertical="center" wrapText="1" readingOrder="1"/>
    </xf>
    <xf numFmtId="0" fontId="66" fillId="13" borderId="25" xfId="0" applyFont="1" applyFill="1" applyBorder="1" applyAlignment="1">
      <alignment horizontal="center" vertical="center" wrapText="1" readingOrder="1"/>
    </xf>
    <xf numFmtId="0" fontId="66" fillId="13" borderId="26" xfId="0" applyFont="1" applyFill="1" applyBorder="1" applyAlignment="1">
      <alignment horizontal="center" vertical="center" wrapText="1" readingOrder="1"/>
    </xf>
    <xf numFmtId="0" fontId="66" fillId="13" borderId="27" xfId="0" applyFont="1" applyFill="1" applyBorder="1" applyAlignment="1">
      <alignment horizontal="center" vertical="center" wrapText="1" readingOrder="1"/>
    </xf>
    <xf numFmtId="0" fontId="66" fillId="5" borderId="20" xfId="0" applyFont="1" applyFill="1" applyBorder="1" applyAlignment="1">
      <alignment horizontal="center" vertical="center" wrapText="1" readingOrder="1"/>
    </xf>
    <xf numFmtId="0" fontId="66" fillId="5" borderId="21" xfId="0" applyFont="1" applyFill="1" applyBorder="1" applyAlignment="1">
      <alignment horizontal="center" vertical="center" wrapText="1" readingOrder="1"/>
    </xf>
    <xf numFmtId="0" fontId="66" fillId="5" borderId="22" xfId="0" applyFont="1" applyFill="1" applyBorder="1" applyAlignment="1">
      <alignment horizontal="center" vertical="center" wrapText="1" readingOrder="1"/>
    </xf>
    <xf numFmtId="0" fontId="66" fillId="5" borderId="23" xfId="0" applyFont="1" applyFill="1" applyBorder="1" applyAlignment="1">
      <alignment horizontal="center" vertical="center" wrapText="1" readingOrder="1"/>
    </xf>
    <xf numFmtId="0" fontId="66" fillId="5" borderId="0" xfId="0" applyFont="1" applyFill="1" applyAlignment="1">
      <alignment horizontal="center" vertical="center" wrapText="1" readingOrder="1"/>
    </xf>
    <xf numFmtId="0" fontId="66" fillId="5" borderId="24" xfId="0" applyFont="1" applyFill="1" applyBorder="1" applyAlignment="1">
      <alignment horizontal="center" vertical="center" wrapText="1" readingOrder="1"/>
    </xf>
    <xf numFmtId="0" fontId="66" fillId="5" borderId="25" xfId="0" applyFont="1" applyFill="1" applyBorder="1" applyAlignment="1">
      <alignment horizontal="center" vertical="center" wrapText="1" readingOrder="1"/>
    </xf>
    <xf numFmtId="0" fontId="66" fillId="5" borderId="26" xfId="0" applyFont="1" applyFill="1" applyBorder="1" applyAlignment="1">
      <alignment horizontal="center" vertical="center" wrapText="1" readingOrder="1"/>
    </xf>
    <xf numFmtId="0" fontId="66" fillId="5" borderId="27" xfId="0" applyFont="1" applyFill="1" applyBorder="1" applyAlignment="1">
      <alignment horizontal="center" vertical="center" wrapText="1" readingOrder="1"/>
    </xf>
    <xf numFmtId="0" fontId="68" fillId="0" borderId="12" xfId="0" applyFont="1" applyBorder="1" applyAlignment="1">
      <alignment horizontal="center" vertical="center" wrapText="1"/>
    </xf>
    <xf numFmtId="0" fontId="68" fillId="0" borderId="19" xfId="0" applyFont="1" applyBorder="1" applyAlignment="1">
      <alignment horizontal="center" vertical="center"/>
    </xf>
    <xf numFmtId="0" fontId="68" fillId="0" borderId="13" xfId="0" applyFont="1" applyBorder="1" applyAlignment="1">
      <alignment horizontal="center" vertical="center"/>
    </xf>
    <xf numFmtId="0" fontId="68" fillId="0" borderId="14" xfId="0" applyFont="1" applyBorder="1" applyAlignment="1">
      <alignment horizontal="center" vertical="center"/>
    </xf>
    <xf numFmtId="0" fontId="68" fillId="0" borderId="0" xfId="0" applyFont="1" applyAlignment="1">
      <alignment horizontal="center" vertical="center"/>
    </xf>
    <xf numFmtId="0" fontId="68" fillId="0" borderId="15" xfId="0" applyFont="1" applyBorder="1" applyAlignment="1">
      <alignment horizontal="center" vertical="center"/>
    </xf>
    <xf numFmtId="0" fontId="68" fillId="0" borderId="16" xfId="0" applyFont="1" applyBorder="1" applyAlignment="1">
      <alignment horizontal="center" vertical="center"/>
    </xf>
    <xf numFmtId="0" fontId="68" fillId="0" borderId="18" xfId="0" applyFont="1" applyBorder="1" applyAlignment="1">
      <alignment horizontal="center" vertical="center"/>
    </xf>
    <xf numFmtId="0" fontId="68" fillId="0" borderId="17" xfId="0" applyFont="1" applyBorder="1" applyAlignment="1">
      <alignment horizontal="center" vertical="center"/>
    </xf>
    <xf numFmtId="0" fontId="68" fillId="0" borderId="19" xfId="0" applyFont="1" applyBorder="1" applyAlignment="1">
      <alignment horizontal="center" vertical="center" wrapText="1"/>
    </xf>
    <xf numFmtId="0" fontId="27" fillId="0" borderId="0" xfId="0" applyFont="1" applyAlignment="1">
      <alignment horizontal="center" vertical="center" wrapText="1"/>
    </xf>
    <xf numFmtId="0" fontId="67" fillId="12" borderId="14" xfId="0" applyFont="1" applyFill="1" applyBorder="1" applyAlignment="1" applyProtection="1">
      <alignment horizontal="center" wrapText="1" readingOrder="1"/>
      <protection hidden="1"/>
    </xf>
    <xf numFmtId="0" fontId="67" fillId="12" borderId="0" xfId="0" applyFont="1" applyFill="1" applyAlignment="1" applyProtection="1">
      <alignment horizontal="center" wrapText="1" readingOrder="1"/>
      <protection hidden="1"/>
    </xf>
    <xf numFmtId="0" fontId="67" fillId="12" borderId="16" xfId="0" applyFont="1" applyFill="1" applyBorder="1" applyAlignment="1" applyProtection="1">
      <alignment horizontal="center" wrapText="1" readingOrder="1"/>
      <protection hidden="1"/>
    </xf>
    <xf numFmtId="0" fontId="67" fillId="12" borderId="18" xfId="0" applyFont="1" applyFill="1" applyBorder="1" applyAlignment="1" applyProtection="1">
      <alignment horizontal="center" wrapText="1" readingOrder="1"/>
      <protection hidden="1"/>
    </xf>
    <xf numFmtId="0" fontId="67" fillId="12" borderId="15" xfId="0" applyFont="1" applyFill="1" applyBorder="1" applyAlignment="1" applyProtection="1">
      <alignment horizontal="center" wrapText="1" readingOrder="1"/>
      <protection hidden="1"/>
    </xf>
    <xf numFmtId="0" fontId="67" fillId="12" borderId="17" xfId="0" applyFont="1" applyFill="1" applyBorder="1" applyAlignment="1" applyProtection="1">
      <alignment horizontal="center" wrapText="1" readingOrder="1"/>
      <protection hidden="1"/>
    </xf>
    <xf numFmtId="0" fontId="67" fillId="13" borderId="0" xfId="0" applyFont="1" applyFill="1" applyAlignment="1" applyProtection="1">
      <alignment horizontal="center" wrapText="1" readingOrder="1"/>
      <protection hidden="1"/>
    </xf>
    <xf numFmtId="0" fontId="67" fillId="13" borderId="15" xfId="0" applyFont="1" applyFill="1" applyBorder="1" applyAlignment="1" applyProtection="1">
      <alignment horizontal="center" wrapText="1" readingOrder="1"/>
      <protection hidden="1"/>
    </xf>
    <xf numFmtId="0" fontId="67" fillId="5" borderId="14" xfId="0" applyFont="1" applyFill="1" applyBorder="1" applyAlignment="1" applyProtection="1">
      <alignment horizontal="center" wrapText="1" readingOrder="1"/>
      <protection hidden="1"/>
    </xf>
    <xf numFmtId="0" fontId="67" fillId="5" borderId="0" xfId="0" applyFont="1" applyFill="1" applyAlignment="1" applyProtection="1">
      <alignment horizontal="center" wrapText="1" readingOrder="1"/>
      <protection hidden="1"/>
    </xf>
    <xf numFmtId="0" fontId="67" fillId="5" borderId="16" xfId="0" applyFont="1" applyFill="1" applyBorder="1" applyAlignment="1" applyProtection="1">
      <alignment horizontal="center" wrapText="1" readingOrder="1"/>
      <protection hidden="1"/>
    </xf>
    <xf numFmtId="0" fontId="67" fillId="5" borderId="18" xfId="0" applyFont="1" applyFill="1" applyBorder="1" applyAlignment="1" applyProtection="1">
      <alignment horizontal="center" wrapText="1" readingOrder="1"/>
      <protection hidden="1"/>
    </xf>
    <xf numFmtId="0" fontId="67" fillId="5" borderId="15" xfId="0" applyFont="1" applyFill="1" applyBorder="1" applyAlignment="1" applyProtection="1">
      <alignment horizontal="center" wrapText="1" readingOrder="1"/>
      <protection hidden="1"/>
    </xf>
    <xf numFmtId="0" fontId="67" fillId="5" borderId="17" xfId="0" applyFont="1" applyFill="1" applyBorder="1" applyAlignment="1" applyProtection="1">
      <alignment horizontal="center" wrapText="1" readingOrder="1"/>
      <protection hidden="1"/>
    </xf>
    <xf numFmtId="0" fontId="67" fillId="13" borderId="14" xfId="0" applyFont="1" applyFill="1" applyBorder="1" applyAlignment="1" applyProtection="1">
      <alignment horizontal="center" wrapText="1" readingOrder="1"/>
      <protection hidden="1"/>
    </xf>
    <xf numFmtId="0" fontId="67" fillId="13" borderId="16" xfId="0" applyFont="1" applyFill="1" applyBorder="1" applyAlignment="1" applyProtection="1">
      <alignment horizontal="center" wrapText="1" readingOrder="1"/>
      <protection hidden="1"/>
    </xf>
    <xf numFmtId="0" fontId="67" fillId="13" borderId="18" xfId="0" applyFont="1" applyFill="1" applyBorder="1" applyAlignment="1" applyProtection="1">
      <alignment horizontal="center" wrapText="1" readingOrder="1"/>
      <protection hidden="1"/>
    </xf>
    <xf numFmtId="0" fontId="67" fillId="13" borderId="17" xfId="0" applyFont="1" applyFill="1" applyBorder="1" applyAlignment="1" applyProtection="1">
      <alignment horizontal="center" wrapText="1" readingOrder="1"/>
      <protection hidden="1"/>
    </xf>
    <xf numFmtId="0" fontId="67" fillId="12" borderId="12" xfId="0" applyFont="1" applyFill="1" applyBorder="1" applyAlignment="1" applyProtection="1">
      <alignment horizontal="center" wrapText="1" readingOrder="1"/>
      <protection hidden="1"/>
    </xf>
    <xf numFmtId="0" fontId="67" fillId="12" borderId="19" xfId="0" applyFont="1" applyFill="1" applyBorder="1" applyAlignment="1" applyProtection="1">
      <alignment horizontal="center" wrapText="1" readingOrder="1"/>
      <protection hidden="1"/>
    </xf>
    <xf numFmtId="0" fontId="67" fillId="12" borderId="13" xfId="0" applyFont="1" applyFill="1" applyBorder="1" applyAlignment="1" applyProtection="1">
      <alignment horizontal="center" wrapText="1" readingOrder="1"/>
      <protection hidden="1"/>
    </xf>
    <xf numFmtId="0" fontId="67" fillId="13" borderId="12" xfId="0" applyFont="1" applyFill="1" applyBorder="1" applyAlignment="1" applyProtection="1">
      <alignment horizontal="center" wrapText="1" readingOrder="1"/>
      <protection hidden="1"/>
    </xf>
    <xf numFmtId="0" fontId="67" fillId="13" borderId="19" xfId="0" applyFont="1" applyFill="1" applyBorder="1" applyAlignment="1" applyProtection="1">
      <alignment horizontal="center" wrapText="1" readingOrder="1"/>
      <protection hidden="1"/>
    </xf>
    <xf numFmtId="0" fontId="67" fillId="13" borderId="13" xfId="0" applyFont="1" applyFill="1" applyBorder="1" applyAlignment="1" applyProtection="1">
      <alignment horizontal="center" wrapText="1" readingOrder="1"/>
      <protection hidden="1"/>
    </xf>
    <xf numFmtId="0" fontId="67" fillId="11" borderId="12" xfId="0" applyFont="1" applyFill="1" applyBorder="1" applyAlignment="1" applyProtection="1">
      <alignment horizontal="center" vertical="center" wrapText="1" readingOrder="1"/>
      <protection hidden="1"/>
    </xf>
    <xf numFmtId="0" fontId="67" fillId="11" borderId="19" xfId="0" applyFont="1" applyFill="1" applyBorder="1" applyAlignment="1" applyProtection="1">
      <alignment horizontal="center" vertical="center" wrapText="1" readingOrder="1"/>
      <protection hidden="1"/>
    </xf>
    <xf numFmtId="0" fontId="67" fillId="11" borderId="13" xfId="0" applyFont="1" applyFill="1" applyBorder="1" applyAlignment="1" applyProtection="1">
      <alignment horizontal="center" vertical="center" wrapText="1" readingOrder="1"/>
      <protection hidden="1"/>
    </xf>
    <xf numFmtId="0" fontId="67" fillId="5" borderId="12" xfId="0" applyFont="1" applyFill="1" applyBorder="1" applyAlignment="1" applyProtection="1">
      <alignment horizontal="center" wrapText="1" readingOrder="1"/>
      <protection hidden="1"/>
    </xf>
    <xf numFmtId="0" fontId="67" fillId="5" borderId="19" xfId="0" applyFont="1" applyFill="1" applyBorder="1" applyAlignment="1" applyProtection="1">
      <alignment horizontal="center" wrapText="1" readingOrder="1"/>
      <protection hidden="1"/>
    </xf>
    <xf numFmtId="0" fontId="67" fillId="5" borderId="13" xfId="0" applyFont="1" applyFill="1" applyBorder="1" applyAlignment="1" applyProtection="1">
      <alignment horizontal="center" wrapText="1" readingOrder="1"/>
      <protection hidden="1"/>
    </xf>
    <xf numFmtId="0" fontId="67" fillId="5" borderId="20" xfId="0" applyFont="1" applyFill="1" applyBorder="1" applyAlignment="1">
      <alignment horizontal="center" vertical="center" wrapText="1" readingOrder="1"/>
    </xf>
    <xf numFmtId="0" fontId="67" fillId="5" borderId="21" xfId="0" applyFont="1" applyFill="1" applyBorder="1" applyAlignment="1">
      <alignment horizontal="center" vertical="center" wrapText="1" readingOrder="1"/>
    </xf>
    <xf numFmtId="0" fontId="67" fillId="5" borderId="22" xfId="0" applyFont="1" applyFill="1" applyBorder="1" applyAlignment="1">
      <alignment horizontal="center" vertical="center" wrapText="1" readingOrder="1"/>
    </xf>
    <xf numFmtId="0" fontId="67" fillId="5" borderId="23" xfId="0" applyFont="1" applyFill="1" applyBorder="1" applyAlignment="1">
      <alignment horizontal="center" vertical="center" wrapText="1" readingOrder="1"/>
    </xf>
    <xf numFmtId="0" fontId="67" fillId="5" borderId="0" xfId="0" applyFont="1" applyFill="1" applyAlignment="1">
      <alignment horizontal="center" vertical="center" wrapText="1" readingOrder="1"/>
    </xf>
    <xf numFmtId="0" fontId="67" fillId="5" borderId="24" xfId="0" applyFont="1" applyFill="1" applyBorder="1" applyAlignment="1">
      <alignment horizontal="center" vertical="center" wrapText="1" readingOrder="1"/>
    </xf>
    <xf numFmtId="0" fontId="67" fillId="5" borderId="25" xfId="0" applyFont="1" applyFill="1" applyBorder="1" applyAlignment="1">
      <alignment horizontal="center" vertical="center" wrapText="1" readingOrder="1"/>
    </xf>
    <xf numFmtId="0" fontId="67" fillId="5" borderId="26" xfId="0" applyFont="1" applyFill="1" applyBorder="1" applyAlignment="1">
      <alignment horizontal="center" vertical="center" wrapText="1" readingOrder="1"/>
    </xf>
    <xf numFmtId="0" fontId="67" fillId="5" borderId="27" xfId="0" applyFont="1" applyFill="1" applyBorder="1" applyAlignment="1">
      <alignment horizontal="center" vertical="center" wrapText="1" readingOrder="1"/>
    </xf>
    <xf numFmtId="0" fontId="67" fillId="13" borderId="20" xfId="0" applyFont="1" applyFill="1" applyBorder="1" applyAlignment="1">
      <alignment horizontal="center" vertical="center" wrapText="1" readingOrder="1"/>
    </xf>
    <xf numFmtId="0" fontId="67" fillId="13" borderId="21" xfId="0" applyFont="1" applyFill="1" applyBorder="1" applyAlignment="1">
      <alignment horizontal="center" vertical="center" wrapText="1" readingOrder="1"/>
    </xf>
    <xf numFmtId="0" fontId="67" fillId="13" borderId="22" xfId="0" applyFont="1" applyFill="1" applyBorder="1" applyAlignment="1">
      <alignment horizontal="center" vertical="center" wrapText="1" readingOrder="1"/>
    </xf>
    <xf numFmtId="0" fontId="67" fillId="13" borderId="23" xfId="0" applyFont="1" applyFill="1" applyBorder="1" applyAlignment="1">
      <alignment horizontal="center" vertical="center" wrapText="1" readingOrder="1"/>
    </xf>
    <xf numFmtId="0" fontId="67" fillId="13" borderId="0" xfId="0" applyFont="1" applyFill="1" applyAlignment="1">
      <alignment horizontal="center" vertical="center" wrapText="1" readingOrder="1"/>
    </xf>
    <xf numFmtId="0" fontId="67" fillId="13" borderId="24" xfId="0" applyFont="1" applyFill="1" applyBorder="1" applyAlignment="1">
      <alignment horizontal="center" vertical="center" wrapText="1" readingOrder="1"/>
    </xf>
    <xf numFmtId="0" fontId="67" fillId="13" borderId="25" xfId="0" applyFont="1" applyFill="1" applyBorder="1" applyAlignment="1">
      <alignment horizontal="center" vertical="center" wrapText="1" readingOrder="1"/>
    </xf>
    <xf numFmtId="0" fontId="67" fillId="13" borderId="26" xfId="0" applyFont="1" applyFill="1" applyBorder="1" applyAlignment="1">
      <alignment horizontal="center" vertical="center" wrapText="1" readingOrder="1"/>
    </xf>
    <xf numFmtId="0" fontId="67" fillId="13" borderId="27" xfId="0" applyFont="1" applyFill="1" applyBorder="1" applyAlignment="1">
      <alignment horizontal="center" vertical="center" wrapText="1" readingOrder="1"/>
    </xf>
    <xf numFmtId="0" fontId="67" fillId="11" borderId="20" xfId="0" applyFont="1" applyFill="1" applyBorder="1" applyAlignment="1">
      <alignment horizontal="center" vertical="center" wrapText="1" readingOrder="1"/>
    </xf>
    <xf numFmtId="0" fontId="67" fillId="11" borderId="21" xfId="0" applyFont="1" applyFill="1" applyBorder="1" applyAlignment="1">
      <alignment horizontal="center" vertical="center" wrapText="1" readingOrder="1"/>
    </xf>
    <xf numFmtId="0" fontId="67" fillId="11" borderId="22" xfId="0" applyFont="1" applyFill="1" applyBorder="1" applyAlignment="1">
      <alignment horizontal="center" vertical="center" wrapText="1" readingOrder="1"/>
    </xf>
    <xf numFmtId="0" fontId="67" fillId="11" borderId="23" xfId="0" applyFont="1" applyFill="1" applyBorder="1" applyAlignment="1">
      <alignment horizontal="center" vertical="center" wrapText="1" readingOrder="1"/>
    </xf>
    <xf numFmtId="0" fontId="67" fillId="11" borderId="0" xfId="0" applyFont="1" applyFill="1" applyAlignment="1">
      <alignment horizontal="center" vertical="center" wrapText="1" readingOrder="1"/>
    </xf>
    <xf numFmtId="0" fontId="67" fillId="11" borderId="24" xfId="0" applyFont="1" applyFill="1" applyBorder="1" applyAlignment="1">
      <alignment horizontal="center" vertical="center" wrapText="1" readingOrder="1"/>
    </xf>
    <xf numFmtId="0" fontId="67" fillId="11" borderId="25" xfId="0" applyFont="1" applyFill="1" applyBorder="1" applyAlignment="1">
      <alignment horizontal="center" vertical="center" wrapText="1" readingOrder="1"/>
    </xf>
    <xf numFmtId="0" fontId="67" fillId="11" borderId="26" xfId="0" applyFont="1" applyFill="1" applyBorder="1" applyAlignment="1">
      <alignment horizontal="center" vertical="center" wrapText="1" readingOrder="1"/>
    </xf>
    <xf numFmtId="0" fontId="67" fillId="11" borderId="27" xfId="0" applyFont="1" applyFill="1" applyBorder="1" applyAlignment="1">
      <alignment horizontal="center" vertical="center" wrapText="1" readingOrder="1"/>
    </xf>
    <xf numFmtId="0" fontId="67" fillId="12" borderId="20" xfId="0" applyFont="1" applyFill="1" applyBorder="1" applyAlignment="1">
      <alignment horizontal="center" vertical="center" wrapText="1" readingOrder="1"/>
    </xf>
    <xf numFmtId="0" fontId="67" fillId="12" borderId="21" xfId="0" applyFont="1" applyFill="1" applyBorder="1" applyAlignment="1">
      <alignment horizontal="center" vertical="center" wrapText="1" readingOrder="1"/>
    </xf>
    <xf numFmtId="0" fontId="67" fillId="12" borderId="22" xfId="0" applyFont="1" applyFill="1" applyBorder="1" applyAlignment="1">
      <alignment horizontal="center" vertical="center" wrapText="1" readingOrder="1"/>
    </xf>
    <xf numFmtId="0" fontId="67" fillId="12" borderId="23" xfId="0" applyFont="1" applyFill="1" applyBorder="1" applyAlignment="1">
      <alignment horizontal="center" vertical="center" wrapText="1" readingOrder="1"/>
    </xf>
    <xf numFmtId="0" fontId="67" fillId="12" borderId="0" xfId="0" applyFont="1" applyFill="1" applyAlignment="1">
      <alignment horizontal="center" vertical="center" wrapText="1" readingOrder="1"/>
    </xf>
    <xf numFmtId="0" fontId="67" fillId="12" borderId="24" xfId="0" applyFont="1" applyFill="1" applyBorder="1" applyAlignment="1">
      <alignment horizontal="center" vertical="center" wrapText="1" readingOrder="1"/>
    </xf>
    <xf numFmtId="0" fontId="67" fillId="12" borderId="25" xfId="0" applyFont="1" applyFill="1" applyBorder="1" applyAlignment="1">
      <alignment horizontal="center" vertical="center" wrapText="1" readingOrder="1"/>
    </xf>
    <xf numFmtId="0" fontId="67" fillId="12" borderId="26" xfId="0" applyFont="1" applyFill="1" applyBorder="1" applyAlignment="1">
      <alignment horizontal="center" vertical="center" wrapText="1" readingOrder="1"/>
    </xf>
    <xf numFmtId="0" fontId="67" fillId="12" borderId="27" xfId="0" applyFont="1" applyFill="1" applyBorder="1" applyAlignment="1">
      <alignment horizontal="center" vertical="center" wrapText="1" readingOrder="1"/>
    </xf>
    <xf numFmtId="0" fontId="8" fillId="0" borderId="0" xfId="0" applyFont="1" applyAlignment="1">
      <alignment horizontal="center" vertical="center" wrapText="1"/>
    </xf>
    <xf numFmtId="0" fontId="67" fillId="10" borderId="0" xfId="0" applyFont="1" applyFill="1" applyAlignment="1">
      <alignment horizontal="center" vertical="center" wrapText="1" readingOrder="1"/>
    </xf>
    <xf numFmtId="0" fontId="67" fillId="10" borderId="0" xfId="0" applyFont="1" applyFill="1" applyAlignment="1">
      <alignment horizontal="center" vertical="center" textRotation="90" wrapText="1" readingOrder="1"/>
    </xf>
    <xf numFmtId="0" fontId="67" fillId="10" borderId="15" xfId="0" applyFont="1" applyFill="1" applyBorder="1" applyAlignment="1">
      <alignment horizontal="center" vertical="center" textRotation="90" wrapText="1" readingOrder="1"/>
    </xf>
    <xf numFmtId="0" fontId="19" fillId="10" borderId="0" xfId="0" applyFont="1" applyFill="1" applyAlignment="1">
      <alignment horizontal="center" vertical="center" textRotation="90" wrapText="1" readingOrder="1"/>
    </xf>
    <xf numFmtId="0" fontId="19" fillId="10" borderId="15" xfId="0" applyFont="1" applyFill="1" applyBorder="1" applyAlignment="1">
      <alignment horizontal="center" vertical="center" textRotation="90" wrapText="1" readingOrder="1"/>
    </xf>
    <xf numFmtId="0" fontId="22" fillId="12" borderId="20" xfId="0" applyFont="1" applyFill="1" applyBorder="1" applyAlignment="1">
      <alignment horizontal="center" vertical="center" wrapText="1" readingOrder="1"/>
    </xf>
    <xf numFmtId="0" fontId="22" fillId="12" borderId="21" xfId="0" applyFont="1" applyFill="1" applyBorder="1" applyAlignment="1">
      <alignment horizontal="center" vertical="center" wrapText="1" readingOrder="1"/>
    </xf>
    <xf numFmtId="0" fontId="22" fillId="12" borderId="22" xfId="0" applyFont="1" applyFill="1" applyBorder="1" applyAlignment="1">
      <alignment horizontal="center" vertical="center" wrapText="1" readingOrder="1"/>
    </xf>
    <xf numFmtId="0" fontId="22" fillId="12" borderId="23" xfId="0" applyFont="1" applyFill="1" applyBorder="1" applyAlignment="1">
      <alignment horizontal="center" vertical="center" wrapText="1" readingOrder="1"/>
    </xf>
    <xf numFmtId="0" fontId="22" fillId="12" borderId="0" xfId="0" applyFont="1" applyFill="1" applyAlignment="1">
      <alignment horizontal="center" vertical="center" wrapText="1" readingOrder="1"/>
    </xf>
    <xf numFmtId="0" fontId="22" fillId="12" borderId="24" xfId="0" applyFont="1" applyFill="1" applyBorder="1" applyAlignment="1">
      <alignment horizontal="center" vertical="center" wrapText="1" readingOrder="1"/>
    </xf>
    <xf numFmtId="0" fontId="22" fillId="12" borderId="25" xfId="0" applyFont="1" applyFill="1" applyBorder="1" applyAlignment="1">
      <alignment horizontal="center" vertical="center" wrapText="1" readingOrder="1"/>
    </xf>
    <xf numFmtId="0" fontId="22" fillId="12" borderId="26" xfId="0" applyFont="1" applyFill="1" applyBorder="1" applyAlignment="1">
      <alignment horizontal="center" vertical="center" wrapText="1" readingOrder="1"/>
    </xf>
    <xf numFmtId="0" fontId="22" fillId="12" borderId="27" xfId="0" applyFont="1" applyFill="1" applyBorder="1" applyAlignment="1">
      <alignment horizontal="center" vertical="center" wrapText="1" readingOrder="1"/>
    </xf>
    <xf numFmtId="0" fontId="22" fillId="11" borderId="20" xfId="0" applyFont="1" applyFill="1" applyBorder="1" applyAlignment="1">
      <alignment horizontal="center" vertical="center" wrapText="1" readingOrder="1"/>
    </xf>
    <xf numFmtId="0" fontId="22" fillId="11" borderId="21" xfId="0" applyFont="1" applyFill="1" applyBorder="1" applyAlignment="1">
      <alignment horizontal="center" vertical="center" wrapText="1" readingOrder="1"/>
    </xf>
    <xf numFmtId="0" fontId="22" fillId="11" borderId="22" xfId="0" applyFont="1" applyFill="1" applyBorder="1" applyAlignment="1">
      <alignment horizontal="center" vertical="center" wrapText="1" readingOrder="1"/>
    </xf>
    <xf numFmtId="0" fontId="22" fillId="11" borderId="23" xfId="0" applyFont="1" applyFill="1" applyBorder="1" applyAlignment="1">
      <alignment horizontal="center" vertical="center" wrapText="1" readingOrder="1"/>
    </xf>
    <xf numFmtId="0" fontId="22" fillId="11" borderId="0" xfId="0" applyFont="1" applyFill="1" applyAlignment="1">
      <alignment horizontal="center" vertical="center" wrapText="1" readingOrder="1"/>
    </xf>
    <xf numFmtId="0" fontId="22" fillId="11" borderId="24" xfId="0" applyFont="1" applyFill="1" applyBorder="1" applyAlignment="1">
      <alignment horizontal="center" vertical="center" wrapText="1" readingOrder="1"/>
    </xf>
    <xf numFmtId="0" fontId="22" fillId="11" borderId="25" xfId="0" applyFont="1" applyFill="1" applyBorder="1" applyAlignment="1">
      <alignment horizontal="center" vertical="center" wrapText="1" readingOrder="1"/>
    </xf>
    <xf numFmtId="0" fontId="22" fillId="11" borderId="26" xfId="0" applyFont="1" applyFill="1" applyBorder="1" applyAlignment="1">
      <alignment horizontal="center" vertical="center" wrapText="1" readingOrder="1"/>
    </xf>
    <xf numFmtId="0" fontId="22" fillId="11" borderId="27" xfId="0" applyFont="1" applyFill="1" applyBorder="1" applyAlignment="1">
      <alignment horizontal="center" vertical="center" wrapText="1" readingOrder="1"/>
    </xf>
    <xf numFmtId="0" fontId="22" fillId="13" borderId="20" xfId="0" applyFont="1" applyFill="1" applyBorder="1" applyAlignment="1">
      <alignment horizontal="center" vertical="center" wrapText="1" readingOrder="1"/>
    </xf>
    <xf numFmtId="0" fontId="22" fillId="13" borderId="21" xfId="0" applyFont="1" applyFill="1" applyBorder="1" applyAlignment="1">
      <alignment horizontal="center" vertical="center" wrapText="1" readingOrder="1"/>
    </xf>
    <xf numFmtId="0" fontId="22" fillId="13" borderId="22" xfId="0" applyFont="1" applyFill="1" applyBorder="1" applyAlignment="1">
      <alignment horizontal="center" vertical="center" wrapText="1" readingOrder="1"/>
    </xf>
    <xf numFmtId="0" fontId="22" fillId="13" borderId="23" xfId="0" applyFont="1" applyFill="1" applyBorder="1" applyAlignment="1">
      <alignment horizontal="center" vertical="center" wrapText="1" readingOrder="1"/>
    </xf>
    <xf numFmtId="0" fontId="22" fillId="13" borderId="0" xfId="0" applyFont="1" applyFill="1" applyAlignment="1">
      <alignment horizontal="center" vertical="center" wrapText="1" readingOrder="1"/>
    </xf>
    <xf numFmtId="0" fontId="22" fillId="13" borderId="24" xfId="0" applyFont="1" applyFill="1" applyBorder="1" applyAlignment="1">
      <alignment horizontal="center" vertical="center" wrapText="1" readingOrder="1"/>
    </xf>
    <xf numFmtId="0" fontId="22" fillId="13" borderId="25" xfId="0" applyFont="1" applyFill="1" applyBorder="1" applyAlignment="1">
      <alignment horizontal="center" vertical="center" wrapText="1" readingOrder="1"/>
    </xf>
    <xf numFmtId="0" fontId="22" fillId="13" borderId="26" xfId="0" applyFont="1" applyFill="1" applyBorder="1" applyAlignment="1">
      <alignment horizontal="center" vertical="center" wrapText="1" readingOrder="1"/>
    </xf>
    <xf numFmtId="0" fontId="22" fillId="13" borderId="27" xfId="0" applyFont="1" applyFill="1" applyBorder="1" applyAlignment="1">
      <alignment horizontal="center" vertical="center" wrapText="1" readingOrder="1"/>
    </xf>
    <xf numFmtId="0" fontId="22" fillId="5" borderId="20" xfId="0" applyFont="1" applyFill="1" applyBorder="1" applyAlignment="1">
      <alignment horizontal="center" vertical="center" wrapText="1" readingOrder="1"/>
    </xf>
    <xf numFmtId="0" fontId="22" fillId="5" borderId="21" xfId="0" applyFont="1" applyFill="1" applyBorder="1" applyAlignment="1">
      <alignment horizontal="center" vertical="center" wrapText="1" readingOrder="1"/>
    </xf>
    <xf numFmtId="0" fontId="22" fillId="5" borderId="22" xfId="0" applyFont="1" applyFill="1" applyBorder="1" applyAlignment="1">
      <alignment horizontal="center" vertical="center" wrapText="1" readingOrder="1"/>
    </xf>
    <xf numFmtId="0" fontId="22" fillId="5" borderId="23" xfId="0" applyFont="1" applyFill="1" applyBorder="1" applyAlignment="1">
      <alignment horizontal="center" vertical="center" wrapText="1" readingOrder="1"/>
    </xf>
    <xf numFmtId="0" fontId="22" fillId="5" borderId="0" xfId="0" applyFont="1" applyFill="1" applyAlignment="1">
      <alignment horizontal="center" vertical="center" wrapText="1" readingOrder="1"/>
    </xf>
    <xf numFmtId="0" fontId="22" fillId="5" borderId="24" xfId="0" applyFont="1" applyFill="1" applyBorder="1" applyAlignment="1">
      <alignment horizontal="center" vertical="center" wrapText="1" readingOrder="1"/>
    </xf>
    <xf numFmtId="0" fontId="22" fillId="5" borderId="25" xfId="0" applyFont="1" applyFill="1" applyBorder="1" applyAlignment="1">
      <alignment horizontal="center" vertical="center" wrapText="1" readingOrder="1"/>
    </xf>
    <xf numFmtId="0" fontId="22" fillId="5" borderId="26" xfId="0" applyFont="1" applyFill="1" applyBorder="1" applyAlignment="1">
      <alignment horizontal="center" vertical="center" wrapText="1" readingOrder="1"/>
    </xf>
    <xf numFmtId="0" fontId="22" fillId="5" borderId="27" xfId="0" applyFont="1" applyFill="1" applyBorder="1" applyAlignment="1">
      <alignment horizontal="center" vertical="center" wrapText="1" readingOrder="1"/>
    </xf>
    <xf numFmtId="0" fontId="18" fillId="0" borderId="12" xfId="0" applyFont="1" applyBorder="1" applyAlignment="1">
      <alignment horizontal="center" vertical="center" wrapText="1"/>
    </xf>
    <xf numFmtId="0" fontId="18" fillId="0" borderId="19" xfId="0" applyFont="1" applyBorder="1" applyAlignment="1">
      <alignment horizontal="center" vertical="center"/>
    </xf>
    <xf numFmtId="0" fontId="18" fillId="0" borderId="13" xfId="0" applyFont="1" applyBorder="1" applyAlignment="1">
      <alignment horizontal="center"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17" xfId="0" applyFont="1" applyBorder="1" applyAlignment="1">
      <alignment horizontal="center" vertical="center"/>
    </xf>
    <xf numFmtId="0" fontId="21" fillId="11" borderId="0" xfId="0" applyFont="1" applyFill="1" applyAlignment="1" applyProtection="1">
      <alignment horizontal="center" vertical="center" wrapText="1" readingOrder="1"/>
      <protection hidden="1"/>
    </xf>
    <xf numFmtId="0" fontId="21" fillId="11" borderId="15" xfId="0" applyFont="1" applyFill="1" applyBorder="1" applyAlignment="1" applyProtection="1">
      <alignment horizontal="center" vertical="center" wrapText="1" readingOrder="1"/>
      <protection hidden="1"/>
    </xf>
    <xf numFmtId="0" fontId="21" fillId="11" borderId="12" xfId="0" applyFont="1" applyFill="1" applyBorder="1" applyAlignment="1" applyProtection="1">
      <alignment horizontal="center" vertical="center" wrapText="1" readingOrder="1"/>
      <protection hidden="1"/>
    </xf>
    <xf numFmtId="0" fontId="21" fillId="11" borderId="19" xfId="0" applyFont="1" applyFill="1" applyBorder="1" applyAlignment="1" applyProtection="1">
      <alignment horizontal="center" vertical="center" wrapText="1" readingOrder="1"/>
      <protection hidden="1"/>
    </xf>
    <xf numFmtId="0" fontId="21" fillId="11" borderId="14" xfId="0" applyFont="1" applyFill="1" applyBorder="1" applyAlignment="1" applyProtection="1">
      <alignment horizontal="center" vertical="center" wrapText="1" readingOrder="1"/>
      <protection hidden="1"/>
    </xf>
    <xf numFmtId="0" fontId="21" fillId="11" borderId="13" xfId="0" applyFont="1" applyFill="1" applyBorder="1" applyAlignment="1" applyProtection="1">
      <alignment horizontal="center" vertical="center" wrapText="1" readingOrder="1"/>
      <protection hidden="1"/>
    </xf>
    <xf numFmtId="0" fontId="19" fillId="10" borderId="0" xfId="0" applyFont="1" applyFill="1" applyAlignment="1">
      <alignment horizontal="center" vertical="center" wrapText="1" readingOrder="1"/>
    </xf>
    <xf numFmtId="0" fontId="18" fillId="0" borderId="19" xfId="0" applyFont="1" applyBorder="1" applyAlignment="1">
      <alignment horizontal="center" vertical="center" wrapText="1"/>
    </xf>
    <xf numFmtId="0" fontId="21" fillId="11" borderId="16" xfId="0" applyFont="1" applyFill="1" applyBorder="1" applyAlignment="1" applyProtection="1">
      <alignment horizontal="center" vertical="center" wrapText="1" readingOrder="1"/>
      <protection hidden="1"/>
    </xf>
    <xf numFmtId="0" fontId="21" fillId="11" borderId="18" xfId="0" applyFont="1" applyFill="1" applyBorder="1" applyAlignment="1" applyProtection="1">
      <alignment horizontal="center" vertical="center" wrapText="1" readingOrder="1"/>
      <protection hidden="1"/>
    </xf>
    <xf numFmtId="0" fontId="21" fillId="11" borderId="17" xfId="0" applyFont="1" applyFill="1" applyBorder="1" applyAlignment="1" applyProtection="1">
      <alignment horizontal="center" vertical="center" wrapText="1" readingOrder="1"/>
      <protection hidden="1"/>
    </xf>
    <xf numFmtId="0" fontId="21" fillId="12" borderId="14" xfId="0" applyFont="1" applyFill="1" applyBorder="1" applyAlignment="1" applyProtection="1">
      <alignment horizontal="center" wrapText="1" readingOrder="1"/>
      <protection hidden="1"/>
    </xf>
    <xf numFmtId="0" fontId="21" fillId="12" borderId="0" xfId="0" applyFont="1" applyFill="1" applyAlignment="1" applyProtection="1">
      <alignment horizontal="center" wrapText="1" readingOrder="1"/>
      <protection hidden="1"/>
    </xf>
    <xf numFmtId="0" fontId="21" fillId="12" borderId="15" xfId="0" applyFont="1" applyFill="1" applyBorder="1" applyAlignment="1" applyProtection="1">
      <alignment horizontal="center" wrapText="1" readingOrder="1"/>
      <protection hidden="1"/>
    </xf>
    <xf numFmtId="0" fontId="21" fillId="12" borderId="16" xfId="0" applyFont="1" applyFill="1" applyBorder="1" applyAlignment="1" applyProtection="1">
      <alignment horizontal="center" wrapText="1" readingOrder="1"/>
      <protection hidden="1"/>
    </xf>
    <xf numFmtId="0" fontId="21" fillId="12" borderId="18" xfId="0" applyFont="1" applyFill="1" applyBorder="1" applyAlignment="1" applyProtection="1">
      <alignment horizontal="center" wrapText="1" readingOrder="1"/>
      <protection hidden="1"/>
    </xf>
    <xf numFmtId="0" fontId="21" fillId="12" borderId="17" xfId="0" applyFont="1" applyFill="1" applyBorder="1" applyAlignment="1" applyProtection="1">
      <alignment horizontal="center" wrapText="1" readingOrder="1"/>
      <protection hidden="1"/>
    </xf>
    <xf numFmtId="0" fontId="21" fillId="12" borderId="12" xfId="0" applyFont="1" applyFill="1" applyBorder="1" applyAlignment="1" applyProtection="1">
      <alignment horizontal="center" wrapText="1" readingOrder="1"/>
      <protection hidden="1"/>
    </xf>
    <xf numFmtId="0" fontId="21" fillId="12" borderId="19" xfId="0" applyFont="1" applyFill="1" applyBorder="1" applyAlignment="1" applyProtection="1">
      <alignment horizontal="center" wrapText="1" readingOrder="1"/>
      <protection hidden="1"/>
    </xf>
    <xf numFmtId="0" fontId="21" fillId="12" borderId="13" xfId="0" applyFont="1" applyFill="1" applyBorder="1" applyAlignment="1" applyProtection="1">
      <alignment horizontal="center" wrapText="1" readingOrder="1"/>
      <protection hidden="1"/>
    </xf>
    <xf numFmtId="0" fontId="21" fillId="13" borderId="14" xfId="0" applyFont="1" applyFill="1" applyBorder="1" applyAlignment="1" applyProtection="1">
      <alignment horizontal="center" wrapText="1" readingOrder="1"/>
      <protection hidden="1"/>
    </xf>
    <xf numFmtId="0" fontId="21" fillId="13" borderId="0" xfId="0" applyFont="1" applyFill="1" applyAlignment="1" applyProtection="1">
      <alignment horizontal="center" wrapText="1" readingOrder="1"/>
      <protection hidden="1"/>
    </xf>
    <xf numFmtId="0" fontId="21" fillId="13" borderId="15" xfId="0" applyFont="1" applyFill="1" applyBorder="1" applyAlignment="1" applyProtection="1">
      <alignment horizontal="center" wrapText="1" readingOrder="1"/>
      <protection hidden="1"/>
    </xf>
    <xf numFmtId="0" fontId="21" fillId="13" borderId="16" xfId="0" applyFont="1" applyFill="1" applyBorder="1" applyAlignment="1" applyProtection="1">
      <alignment horizontal="center" wrapText="1" readingOrder="1"/>
      <protection hidden="1"/>
    </xf>
    <xf numFmtId="0" fontId="21" fillId="13" borderId="18" xfId="0" applyFont="1" applyFill="1" applyBorder="1" applyAlignment="1" applyProtection="1">
      <alignment horizontal="center" wrapText="1" readingOrder="1"/>
      <protection hidden="1"/>
    </xf>
    <xf numFmtId="0" fontId="21" fillId="13" borderId="17" xfId="0" applyFont="1" applyFill="1" applyBorder="1" applyAlignment="1" applyProtection="1">
      <alignment horizontal="center" wrapText="1" readingOrder="1"/>
      <protection hidden="1"/>
    </xf>
    <xf numFmtId="0" fontId="21" fillId="13" borderId="12" xfId="0" applyFont="1" applyFill="1" applyBorder="1" applyAlignment="1" applyProtection="1">
      <alignment horizontal="center" wrapText="1" readingOrder="1"/>
      <protection hidden="1"/>
    </xf>
    <xf numFmtId="0" fontId="21" fillId="13" borderId="19" xfId="0" applyFont="1" applyFill="1" applyBorder="1" applyAlignment="1" applyProtection="1">
      <alignment horizontal="center" wrapText="1" readingOrder="1"/>
      <protection hidden="1"/>
    </xf>
    <xf numFmtId="0" fontId="21" fillId="13" borderId="13" xfId="0" applyFont="1" applyFill="1" applyBorder="1" applyAlignment="1" applyProtection="1">
      <alignment horizontal="center" wrapText="1" readingOrder="1"/>
      <protection hidden="1"/>
    </xf>
    <xf numFmtId="0" fontId="21" fillId="5" borderId="0" xfId="0" applyFont="1" applyFill="1" applyAlignment="1" applyProtection="1">
      <alignment horizontal="center" wrapText="1" readingOrder="1"/>
      <protection hidden="1"/>
    </xf>
    <xf numFmtId="0" fontId="21" fillId="5" borderId="15" xfId="0" applyFont="1" applyFill="1" applyBorder="1" applyAlignment="1" applyProtection="1">
      <alignment horizontal="center" wrapText="1" readingOrder="1"/>
      <protection hidden="1"/>
    </xf>
    <xf numFmtId="0" fontId="21" fillId="5" borderId="14" xfId="0" applyFont="1" applyFill="1" applyBorder="1" applyAlignment="1" applyProtection="1">
      <alignment horizontal="center" wrapText="1" readingOrder="1"/>
      <protection hidden="1"/>
    </xf>
    <xf numFmtId="0" fontId="21" fillId="5" borderId="16" xfId="0" applyFont="1" applyFill="1" applyBorder="1" applyAlignment="1" applyProtection="1">
      <alignment horizontal="center" wrapText="1" readingOrder="1"/>
      <protection hidden="1"/>
    </xf>
    <xf numFmtId="0" fontId="21" fillId="5" borderId="18" xfId="0" applyFont="1" applyFill="1" applyBorder="1" applyAlignment="1" applyProtection="1">
      <alignment horizontal="center" wrapText="1" readingOrder="1"/>
      <protection hidden="1"/>
    </xf>
    <xf numFmtId="0" fontId="21" fillId="5" borderId="17" xfId="0" applyFont="1" applyFill="1" applyBorder="1" applyAlignment="1" applyProtection="1">
      <alignment horizontal="center" wrapText="1" readingOrder="1"/>
      <protection hidden="1"/>
    </xf>
    <xf numFmtId="0" fontId="21" fillId="5" borderId="12" xfId="0" applyFont="1" applyFill="1" applyBorder="1" applyAlignment="1" applyProtection="1">
      <alignment horizontal="center" wrapText="1" readingOrder="1"/>
      <protection hidden="1"/>
    </xf>
    <xf numFmtId="0" fontId="21" fillId="5" borderId="19" xfId="0" applyFont="1" applyFill="1" applyBorder="1" applyAlignment="1" applyProtection="1">
      <alignment horizontal="center" wrapText="1" readingOrder="1"/>
      <protection hidden="1"/>
    </xf>
    <xf numFmtId="0" fontId="21" fillId="5" borderId="13" xfId="0" applyFont="1" applyFill="1" applyBorder="1" applyAlignment="1" applyProtection="1">
      <alignment horizontal="center" wrapText="1" readingOrder="1"/>
      <protection hidden="1"/>
    </xf>
    <xf numFmtId="0" fontId="26" fillId="0" borderId="0" xfId="0" applyFont="1" applyAlignment="1">
      <alignment horizontal="center" vertical="center" wrapText="1"/>
    </xf>
    <xf numFmtId="0" fontId="43" fillId="11" borderId="20" xfId="0" applyFont="1" applyFill="1" applyBorder="1" applyAlignment="1">
      <alignment horizontal="center" vertical="center" wrapText="1" readingOrder="1"/>
    </xf>
    <xf numFmtId="0" fontId="43" fillId="11" borderId="21" xfId="0" applyFont="1" applyFill="1" applyBorder="1" applyAlignment="1">
      <alignment horizontal="center" vertical="center" wrapText="1" readingOrder="1"/>
    </xf>
    <xf numFmtId="0" fontId="43" fillId="11" borderId="22" xfId="0" applyFont="1" applyFill="1" applyBorder="1" applyAlignment="1">
      <alignment horizontal="center" vertical="center" wrapText="1" readingOrder="1"/>
    </xf>
    <xf numFmtId="0" fontId="43" fillId="11" borderId="23" xfId="0" applyFont="1" applyFill="1" applyBorder="1" applyAlignment="1">
      <alignment horizontal="center" vertical="center" wrapText="1" readingOrder="1"/>
    </xf>
    <xf numFmtId="0" fontId="43" fillId="11" borderId="0" xfId="0" applyFont="1" applyFill="1" applyAlignment="1">
      <alignment horizontal="center" vertical="center" wrapText="1" readingOrder="1"/>
    </xf>
    <xf numFmtId="0" fontId="43" fillId="11" borderId="24" xfId="0" applyFont="1" applyFill="1" applyBorder="1" applyAlignment="1">
      <alignment horizontal="center" vertical="center" wrapText="1" readingOrder="1"/>
    </xf>
    <xf numFmtId="0" fontId="43" fillId="11" borderId="25" xfId="0" applyFont="1" applyFill="1" applyBorder="1" applyAlignment="1">
      <alignment horizontal="center" vertical="center" wrapText="1" readingOrder="1"/>
    </xf>
    <xf numFmtId="0" fontId="43" fillId="11" borderId="26" xfId="0" applyFont="1" applyFill="1" applyBorder="1" applyAlignment="1">
      <alignment horizontal="center" vertical="center" wrapText="1" readingOrder="1"/>
    </xf>
    <xf numFmtId="0" fontId="43" fillId="11" borderId="27" xfId="0" applyFont="1" applyFill="1" applyBorder="1" applyAlignment="1">
      <alignment horizontal="center" vertical="center" wrapText="1" readingOrder="1"/>
    </xf>
    <xf numFmtId="0" fontId="44" fillId="0" borderId="12" xfId="0" applyFont="1" applyBorder="1" applyAlignment="1">
      <alignment horizontal="center" vertical="center" wrapText="1"/>
    </xf>
    <xf numFmtId="0" fontId="44" fillId="0" borderId="19" xfId="0" applyFont="1" applyBorder="1" applyAlignment="1">
      <alignment horizontal="center" vertical="center"/>
    </xf>
    <xf numFmtId="0" fontId="44" fillId="0" borderId="14" xfId="0" applyFont="1" applyBorder="1" applyAlignment="1">
      <alignment horizontal="center" vertical="center" wrapText="1"/>
    </xf>
    <xf numFmtId="0" fontId="44" fillId="0" borderId="0" xfId="0" applyFont="1" applyAlignment="1">
      <alignment horizontal="center" vertical="center"/>
    </xf>
    <xf numFmtId="0" fontId="44" fillId="0" borderId="14" xfId="0" applyFont="1" applyBorder="1" applyAlignment="1">
      <alignment horizontal="center" vertical="center"/>
    </xf>
    <xf numFmtId="0" fontId="44" fillId="0" borderId="16" xfId="0" applyFont="1" applyBorder="1" applyAlignment="1">
      <alignment horizontal="center" vertical="center"/>
    </xf>
    <xf numFmtId="0" fontId="44" fillId="0" borderId="18" xfId="0" applyFont="1" applyBorder="1" applyAlignment="1">
      <alignment horizontal="center" vertical="center"/>
    </xf>
    <xf numFmtId="0" fontId="43" fillId="12" borderId="20" xfId="0" applyFont="1" applyFill="1" applyBorder="1" applyAlignment="1">
      <alignment horizontal="center" vertical="center" wrapText="1" readingOrder="1"/>
    </xf>
    <xf numFmtId="0" fontId="43" fillId="12" borderId="21" xfId="0" applyFont="1" applyFill="1" applyBorder="1" applyAlignment="1">
      <alignment horizontal="center" vertical="center" wrapText="1" readingOrder="1"/>
    </xf>
    <xf numFmtId="0" fontId="43" fillId="12" borderId="22" xfId="0" applyFont="1" applyFill="1" applyBorder="1" applyAlignment="1">
      <alignment horizontal="center" vertical="center" wrapText="1" readingOrder="1"/>
    </xf>
    <xf numFmtId="0" fontId="43" fillId="12" borderId="23" xfId="0" applyFont="1" applyFill="1" applyBorder="1" applyAlignment="1">
      <alignment horizontal="center" vertical="center" wrapText="1" readingOrder="1"/>
    </xf>
    <xf numFmtId="0" fontId="43" fillId="12" borderId="0" xfId="0" applyFont="1" applyFill="1" applyAlignment="1">
      <alignment horizontal="center" vertical="center" wrapText="1" readingOrder="1"/>
    </xf>
    <xf numFmtId="0" fontId="43" fillId="12" borderId="24" xfId="0" applyFont="1" applyFill="1" applyBorder="1" applyAlignment="1">
      <alignment horizontal="center" vertical="center" wrapText="1" readingOrder="1"/>
    </xf>
    <xf numFmtId="0" fontId="43" fillId="12" borderId="25" xfId="0" applyFont="1" applyFill="1" applyBorder="1" applyAlignment="1">
      <alignment horizontal="center" vertical="center" wrapText="1" readingOrder="1"/>
    </xf>
    <xf numFmtId="0" fontId="43" fillId="12" borderId="26" xfId="0" applyFont="1" applyFill="1" applyBorder="1" applyAlignment="1">
      <alignment horizontal="center" vertical="center" wrapText="1" readingOrder="1"/>
    </xf>
    <xf numFmtId="0" fontId="43" fillId="12" borderId="27" xfId="0" applyFont="1" applyFill="1" applyBorder="1" applyAlignment="1">
      <alignment horizontal="center" vertical="center" wrapText="1" readingOrder="1"/>
    </xf>
    <xf numFmtId="0" fontId="42" fillId="0" borderId="0" xfId="0" applyFont="1" applyAlignment="1">
      <alignment horizontal="center" vertical="center" wrapText="1"/>
    </xf>
    <xf numFmtId="0" fontId="23" fillId="0" borderId="0" xfId="0" applyFont="1" applyAlignment="1">
      <alignment horizontal="center" vertical="center" wrapText="1"/>
    </xf>
    <xf numFmtId="0" fontId="44" fillId="0" borderId="13" xfId="0" applyFont="1" applyBorder="1" applyAlignment="1">
      <alignment horizontal="center" vertical="center"/>
    </xf>
    <xf numFmtId="0" fontId="44" fillId="0" borderId="15" xfId="0" applyFont="1" applyBorder="1" applyAlignment="1">
      <alignment horizontal="center" vertical="center"/>
    </xf>
    <xf numFmtId="0" fontId="44" fillId="0" borderId="17" xfId="0" applyFont="1" applyBorder="1" applyAlignment="1">
      <alignment horizontal="center" vertical="center"/>
    </xf>
    <xf numFmtId="0" fontId="43" fillId="5" borderId="20" xfId="0" applyFont="1" applyFill="1" applyBorder="1" applyAlignment="1">
      <alignment horizontal="center" vertical="center" wrapText="1" readingOrder="1"/>
    </xf>
    <xf numFmtId="0" fontId="43" fillId="5" borderId="21" xfId="0" applyFont="1" applyFill="1" applyBorder="1" applyAlignment="1">
      <alignment horizontal="center" vertical="center" wrapText="1" readingOrder="1"/>
    </xf>
    <xf numFmtId="0" fontId="43" fillId="5" borderId="22" xfId="0" applyFont="1" applyFill="1" applyBorder="1" applyAlignment="1">
      <alignment horizontal="center" vertical="center" wrapText="1" readingOrder="1"/>
    </xf>
    <xf numFmtId="0" fontId="43" fillId="5" borderId="23" xfId="0" applyFont="1" applyFill="1" applyBorder="1" applyAlignment="1">
      <alignment horizontal="center" vertical="center" wrapText="1" readingOrder="1"/>
    </xf>
    <xf numFmtId="0" fontId="43" fillId="5" borderId="0" xfId="0" applyFont="1" applyFill="1" applyAlignment="1">
      <alignment horizontal="center" vertical="center" wrapText="1" readingOrder="1"/>
    </xf>
    <xf numFmtId="0" fontId="43" fillId="5" borderId="24" xfId="0" applyFont="1" applyFill="1" applyBorder="1" applyAlignment="1">
      <alignment horizontal="center" vertical="center" wrapText="1" readingOrder="1"/>
    </xf>
    <xf numFmtId="0" fontId="43" fillId="5" borderId="25" xfId="0" applyFont="1" applyFill="1" applyBorder="1" applyAlignment="1">
      <alignment horizontal="center" vertical="center" wrapText="1" readingOrder="1"/>
    </xf>
    <xf numFmtId="0" fontId="43" fillId="5" borderId="26" xfId="0" applyFont="1" applyFill="1" applyBorder="1" applyAlignment="1">
      <alignment horizontal="center" vertical="center" wrapText="1" readingOrder="1"/>
    </xf>
    <xf numFmtId="0" fontId="43" fillId="5" borderId="27" xfId="0" applyFont="1" applyFill="1" applyBorder="1" applyAlignment="1">
      <alignment horizontal="center" vertical="center" wrapText="1" readingOrder="1"/>
    </xf>
    <xf numFmtId="0" fontId="43" fillId="13" borderId="20" xfId="0" applyFont="1" applyFill="1" applyBorder="1" applyAlignment="1">
      <alignment horizontal="center" vertical="center" wrapText="1" readingOrder="1"/>
    </xf>
    <xf numFmtId="0" fontId="43" fillId="13" borderId="21" xfId="0" applyFont="1" applyFill="1" applyBorder="1" applyAlignment="1">
      <alignment horizontal="center" vertical="center" wrapText="1" readingOrder="1"/>
    </xf>
    <xf numFmtId="0" fontId="43" fillId="13" borderId="22" xfId="0" applyFont="1" applyFill="1" applyBorder="1" applyAlignment="1">
      <alignment horizontal="center" vertical="center" wrapText="1" readingOrder="1"/>
    </xf>
    <xf numFmtId="0" fontId="43" fillId="13" borderId="23" xfId="0" applyFont="1" applyFill="1" applyBorder="1" applyAlignment="1">
      <alignment horizontal="center" vertical="center" wrapText="1" readingOrder="1"/>
    </xf>
    <xf numFmtId="0" fontId="43" fillId="13" borderId="0" xfId="0" applyFont="1" applyFill="1" applyAlignment="1">
      <alignment horizontal="center" vertical="center" wrapText="1" readingOrder="1"/>
    </xf>
    <xf numFmtId="0" fontId="43" fillId="13" borderId="24" xfId="0" applyFont="1" applyFill="1" applyBorder="1" applyAlignment="1">
      <alignment horizontal="center" vertical="center" wrapText="1" readingOrder="1"/>
    </xf>
    <xf numFmtId="0" fontId="43" fillId="13" borderId="25" xfId="0" applyFont="1" applyFill="1" applyBorder="1" applyAlignment="1">
      <alignment horizontal="center" vertical="center" wrapText="1" readingOrder="1"/>
    </xf>
    <xf numFmtId="0" fontId="43" fillId="13" borderId="26" xfId="0" applyFont="1" applyFill="1" applyBorder="1" applyAlignment="1">
      <alignment horizontal="center" vertical="center" wrapText="1" readingOrder="1"/>
    </xf>
    <xf numFmtId="0" fontId="43" fillId="13" borderId="27" xfId="0" applyFont="1" applyFill="1" applyBorder="1" applyAlignment="1">
      <alignment horizontal="center" vertical="center" wrapText="1" readingOrder="1"/>
    </xf>
    <xf numFmtId="0" fontId="44" fillId="0" borderId="19" xfId="0" applyFont="1" applyBorder="1" applyAlignment="1">
      <alignment horizontal="center" vertical="center" wrapText="1"/>
    </xf>
    <xf numFmtId="0" fontId="46" fillId="0" borderId="0" xfId="0" applyFont="1" applyAlignment="1">
      <alignment horizontal="center" vertical="center"/>
    </xf>
    <xf numFmtId="0" fontId="41" fillId="15" borderId="35" xfId="0" applyFont="1" applyFill="1" applyBorder="1" applyAlignment="1">
      <alignment horizontal="center" vertical="center" wrapText="1" readingOrder="1"/>
    </xf>
    <xf numFmtId="0" fontId="41" fillId="15" borderId="36" xfId="0" applyFont="1" applyFill="1" applyBorder="1" applyAlignment="1">
      <alignment horizontal="center" vertical="center" wrapText="1" readingOrder="1"/>
    </xf>
    <xf numFmtId="0" fontId="41" fillId="15" borderId="47" xfId="0" applyFont="1" applyFill="1" applyBorder="1" applyAlignment="1">
      <alignment horizontal="center" vertical="center" wrapText="1" readingOrder="1"/>
    </xf>
    <xf numFmtId="0" fontId="36" fillId="3" borderId="0" xfId="0" applyFont="1" applyFill="1" applyAlignment="1">
      <alignment horizontal="justify" vertical="center" wrapText="1"/>
    </xf>
    <xf numFmtId="0" fontId="38" fillId="15" borderId="44" xfId="0" applyFont="1" applyFill="1" applyBorder="1" applyAlignment="1">
      <alignment horizontal="center" vertical="center" wrapText="1" readingOrder="1"/>
    </xf>
    <xf numFmtId="0" fontId="38" fillId="15" borderId="45" xfId="0" applyFont="1" applyFill="1" applyBorder="1" applyAlignment="1">
      <alignment horizontal="center" vertical="center" wrapText="1" readingOrder="1"/>
    </xf>
    <xf numFmtId="0" fontId="38" fillId="3" borderId="42" xfId="0" applyFont="1" applyFill="1" applyBorder="1" applyAlignment="1">
      <alignment horizontal="center" vertical="center" wrapText="1" readingOrder="1"/>
    </xf>
    <xf numFmtId="0" fontId="38" fillId="3" borderId="37" xfId="0" applyFont="1" applyFill="1" applyBorder="1" applyAlignment="1">
      <alignment horizontal="center" vertical="center" wrapText="1" readingOrder="1"/>
    </xf>
    <xf numFmtId="0" fontId="38" fillId="3" borderId="34" xfId="0" applyFont="1" applyFill="1" applyBorder="1" applyAlignment="1">
      <alignment horizontal="center" vertical="center" wrapText="1" readingOrder="1"/>
    </xf>
    <xf numFmtId="0" fontId="38" fillId="3" borderId="33" xfId="0" applyFont="1" applyFill="1" applyBorder="1" applyAlignment="1">
      <alignment horizontal="center" vertical="center" wrapText="1" readingOrder="1"/>
    </xf>
    <xf numFmtId="0" fontId="38" fillId="3" borderId="39" xfId="0" applyFont="1" applyFill="1" applyBorder="1" applyAlignment="1">
      <alignment horizontal="center" vertical="center" wrapText="1" readingOrder="1"/>
    </xf>
    <xf numFmtId="0" fontId="38" fillId="3" borderId="40" xfId="0" applyFont="1" applyFill="1" applyBorder="1" applyAlignment="1">
      <alignment horizontal="center" vertical="center" wrapText="1" readingOrder="1"/>
    </xf>
    <xf numFmtId="0" fontId="87" fillId="0" borderId="128" xfId="0" applyFont="1" applyFill="1" applyBorder="1" applyAlignment="1">
      <alignment horizontal="center" vertical="center" wrapText="1"/>
    </xf>
    <xf numFmtId="0" fontId="79" fillId="0" borderId="129" xfId="0" applyFont="1" applyFill="1" applyBorder="1" applyAlignment="1">
      <alignment vertical="center" wrapText="1"/>
    </xf>
    <xf numFmtId="0" fontId="87" fillId="0" borderId="130" xfId="0" applyFont="1" applyBorder="1" applyAlignment="1">
      <alignment horizontal="center" vertical="center" wrapText="1"/>
    </xf>
    <xf numFmtId="0" fontId="79" fillId="0" borderId="129" xfId="0" applyFont="1" applyBorder="1" applyAlignment="1">
      <alignment vertical="center" wrapText="1"/>
    </xf>
    <xf numFmtId="0" fontId="79" fillId="0" borderId="129" xfId="0" applyFont="1" applyBorder="1" applyAlignment="1">
      <alignment vertical="center"/>
    </xf>
    <xf numFmtId="0" fontId="92" fillId="0" borderId="125" xfId="0" applyFont="1" applyFill="1" applyBorder="1" applyAlignment="1">
      <alignment horizontal="center" vertical="center"/>
    </xf>
    <xf numFmtId="0" fontId="79" fillId="0" borderId="127" xfId="0" applyFont="1" applyFill="1" applyBorder="1"/>
    <xf numFmtId="0" fontId="79" fillId="0" borderId="106" xfId="0" applyFont="1" applyFill="1" applyBorder="1" applyAlignment="1">
      <alignment horizontal="center" vertical="top" textRotation="90"/>
    </xf>
    <xf numFmtId="0" fontId="79" fillId="0" borderId="33" xfId="0" applyFont="1" applyFill="1" applyBorder="1" applyAlignment="1" applyProtection="1">
      <alignment horizontal="center" vertical="top" wrapText="1"/>
      <protection locked="0"/>
    </xf>
    <xf numFmtId="14" fontId="79" fillId="0" borderId="33" xfId="0" applyNumberFormat="1" applyFont="1" applyFill="1" applyBorder="1" applyAlignment="1" applyProtection="1">
      <alignment horizontal="center" vertical="top"/>
      <protection locked="0"/>
    </xf>
    <xf numFmtId="0" fontId="79" fillId="0" borderId="33" xfId="0" applyFont="1" applyFill="1" applyBorder="1" applyAlignment="1">
      <alignment horizontal="center" vertical="top" wrapText="1"/>
    </xf>
    <xf numFmtId="0" fontId="92" fillId="0" borderId="33" xfId="0" applyFont="1" applyFill="1" applyBorder="1" applyAlignment="1">
      <alignment horizontal="left" vertical="top" wrapText="1"/>
    </xf>
  </cellXfs>
  <cellStyles count="5">
    <cellStyle name="Normal" xfId="0" builtinId="0"/>
    <cellStyle name="Normal - Style1 2" xfId="2" xr:uid="{00000000-0005-0000-0000-000001000000}"/>
    <cellStyle name="Normal 2" xfId="4" xr:uid="{00000000-0005-0000-0000-000002000000}"/>
    <cellStyle name="Normal 2 2" xfId="3" xr:uid="{00000000-0005-0000-0000-000003000000}"/>
    <cellStyle name="Porcentaje" xfId="1" builtinId="5"/>
  </cellStyles>
  <dxfs count="253">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FFFF00"/>
        </patternFill>
      </fill>
    </dxf>
    <dxf>
      <fill>
        <patternFill>
          <bgColor theme="9" tint="0.59996337778862885"/>
        </patternFill>
      </fill>
    </dxf>
    <dxf>
      <fill>
        <patternFill>
          <bgColor theme="2" tint="-0.24994659260841701"/>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2" tint="-0.24994659260841701"/>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theme="6"/>
        </patternFill>
      </fill>
    </dxf>
    <dxf>
      <fill>
        <patternFill>
          <bgColor rgb="FFFFFF00"/>
        </patternFill>
      </fill>
    </dxf>
    <dxf>
      <fill>
        <patternFill>
          <bgColor theme="6"/>
        </patternFill>
      </fill>
    </dxf>
    <dxf>
      <fill>
        <patternFill>
          <bgColor rgb="FFFF0000"/>
        </patternFill>
      </fill>
    </dxf>
    <dxf>
      <fill>
        <patternFill>
          <bgColor theme="9" tint="-0.24994659260841701"/>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colors>
    <mruColors>
      <color rgb="FFEA6216"/>
      <color rgb="FFFFFF66"/>
      <color rgb="FFFFCC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33"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eetMetadata" Target="metadata.xml"/><Relationship Id="rId30"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8" Type="http://schemas.openxmlformats.org/officeDocument/2006/relationships/hyperlink" Target="#'Matriz Calor Inherente'!A1"/><Relationship Id="rId13" Type="http://schemas.openxmlformats.org/officeDocument/2006/relationships/image" Target="../media/image2.emf"/><Relationship Id="rId3" Type="http://schemas.openxmlformats.org/officeDocument/2006/relationships/hyperlink" Target="#'Riesg de gesti&#243;n'!A1"/><Relationship Id="rId7" Type="http://schemas.openxmlformats.org/officeDocument/2006/relationships/hyperlink" Target="#'Datos del proceso'!A1"/><Relationship Id="rId12" Type="http://schemas.openxmlformats.org/officeDocument/2006/relationships/hyperlink" Target="#'Tabla Valoraci&#243;n controles'!A1"/><Relationship Id="rId2" Type="http://schemas.openxmlformats.org/officeDocument/2006/relationships/hyperlink" Target="#Intructivo!A1"/><Relationship Id="rId1" Type="http://schemas.openxmlformats.org/officeDocument/2006/relationships/image" Target="../media/image1.jpeg"/><Relationship Id="rId6" Type="http://schemas.openxmlformats.org/officeDocument/2006/relationships/hyperlink" Target="#SARLAF!A1"/><Relationship Id="rId11" Type="http://schemas.openxmlformats.org/officeDocument/2006/relationships/hyperlink" Target="#'Tabla Impacto'!A1"/><Relationship Id="rId5" Type="http://schemas.openxmlformats.org/officeDocument/2006/relationships/hyperlink" Target="#'Riesgos de segInf'!A1"/><Relationship Id="rId10" Type="http://schemas.openxmlformats.org/officeDocument/2006/relationships/hyperlink" Target="#'Tabla probabilidad'!A1"/><Relationship Id="rId4" Type="http://schemas.openxmlformats.org/officeDocument/2006/relationships/hyperlink" Target="#'Riesgos de corrupci&#243;n'!A1"/><Relationship Id="rId9" Type="http://schemas.openxmlformats.org/officeDocument/2006/relationships/hyperlink" Target="#'Matriz Calor Residual'!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hyperlink" Target="#Portada!A1"/><Relationship Id="rId6" Type="http://schemas.openxmlformats.org/officeDocument/2006/relationships/image" Target="../media/image2.emf"/><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7.png"/><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8.jpeg"/><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jpg"/></Relationships>
</file>

<file path=xl/drawings/_rels/drawing7.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8.jpeg"/><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7.png"/><Relationship Id="rId4" Type="http://schemas.openxmlformats.org/officeDocument/2006/relationships/hyperlink" Target="#Portada!A1"/></Relationships>
</file>

<file path=xl/drawings/_rels/drawing9.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4.jpe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1</xdr:col>
      <xdr:colOff>754065</xdr:colOff>
      <xdr:row>5</xdr:row>
      <xdr:rowOff>17196</xdr:rowOff>
    </xdr:from>
    <xdr:to>
      <xdr:col>4</xdr:col>
      <xdr:colOff>10582</xdr:colOff>
      <xdr:row>11</xdr:row>
      <xdr:rowOff>137150</xdr:rowOff>
    </xdr:to>
    <xdr:pic>
      <xdr:nvPicPr>
        <xdr:cNvPr id="15" name="Imagen 14">
          <a:extLst>
            <a:ext uri="{FF2B5EF4-FFF2-40B4-BE49-F238E27FC236}">
              <a16:creationId xmlns:a16="http://schemas.microsoft.com/office/drawing/2014/main" id="{24845F84-273E-4120-B21A-7D4FB1797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1982" y="906196"/>
          <a:ext cx="1542517" cy="1262954"/>
        </a:xfrm>
        <a:prstGeom prst="rect">
          <a:avLst/>
        </a:prstGeom>
      </xdr:spPr>
    </xdr:pic>
    <xdr:clientData/>
  </xdr:twoCellAnchor>
  <xdr:twoCellAnchor>
    <xdr:from>
      <xdr:col>8</xdr:col>
      <xdr:colOff>78581</xdr:colOff>
      <xdr:row>5</xdr:row>
      <xdr:rowOff>0</xdr:rowOff>
    </xdr:from>
    <xdr:to>
      <xdr:col>10</xdr:col>
      <xdr:colOff>30956</xdr:colOff>
      <xdr:row>10</xdr:row>
      <xdr:rowOff>0</xdr:rowOff>
    </xdr:to>
    <xdr:sp macro="" textlink="">
      <xdr:nvSpPr>
        <xdr:cNvPr id="2" name="Diagrama de flujo: terminador 1">
          <a:hlinkClick xmlns:r="http://schemas.openxmlformats.org/officeDocument/2006/relationships" r:id="rId2"/>
          <a:extLst>
            <a:ext uri="{FF2B5EF4-FFF2-40B4-BE49-F238E27FC236}">
              <a16:creationId xmlns:a16="http://schemas.microsoft.com/office/drawing/2014/main" id="{7AF19AA6-CC59-49A9-9AB0-E18D80DBF7C5}"/>
            </a:ext>
          </a:extLst>
        </xdr:cNvPr>
        <xdr:cNvSpPr/>
      </xdr:nvSpPr>
      <xdr:spPr>
        <a:xfrm>
          <a:off x="6103144" y="1428750"/>
          <a:ext cx="1476375" cy="952500"/>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indent="0" algn="ctr"/>
          <a:r>
            <a:rPr lang="es-CO" sz="1100" b="1">
              <a:solidFill>
                <a:sysClr val="windowText" lastClr="000000"/>
              </a:solidFill>
              <a:latin typeface="+mn-lt"/>
              <a:ea typeface="+mn-ea"/>
              <a:cs typeface="+mn-cs"/>
            </a:rPr>
            <a:t>INSTRUCTIVO</a:t>
          </a:r>
        </a:p>
      </xdr:txBody>
    </xdr:sp>
    <xdr:clientData/>
  </xdr:twoCellAnchor>
  <xdr:twoCellAnchor>
    <xdr:from>
      <xdr:col>11</xdr:col>
      <xdr:colOff>16669</xdr:colOff>
      <xdr:row>5</xdr:row>
      <xdr:rowOff>11905</xdr:rowOff>
    </xdr:from>
    <xdr:to>
      <xdr:col>12</xdr:col>
      <xdr:colOff>731044</xdr:colOff>
      <xdr:row>9</xdr:row>
      <xdr:rowOff>166687</xdr:rowOff>
    </xdr:to>
    <xdr:sp macro="" textlink="">
      <xdr:nvSpPr>
        <xdr:cNvPr id="3" name="Diagrama de flujo: terminador 2">
          <a:hlinkClick xmlns:r="http://schemas.openxmlformats.org/officeDocument/2006/relationships" r:id="rId3"/>
          <a:extLst>
            <a:ext uri="{FF2B5EF4-FFF2-40B4-BE49-F238E27FC236}">
              <a16:creationId xmlns:a16="http://schemas.microsoft.com/office/drawing/2014/main" id="{922687E1-6B04-447F-891D-99E46F1A6DBB}"/>
            </a:ext>
          </a:extLst>
        </xdr:cNvPr>
        <xdr:cNvSpPr/>
      </xdr:nvSpPr>
      <xdr:spPr>
        <a:xfrm>
          <a:off x="8327232" y="1440655"/>
          <a:ext cx="1476375" cy="916782"/>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GESTIÓN</a:t>
          </a:r>
        </a:p>
      </xdr:txBody>
    </xdr:sp>
    <xdr:clientData/>
  </xdr:twoCellAnchor>
  <xdr:twoCellAnchor>
    <xdr:from>
      <xdr:col>14</xdr:col>
      <xdr:colOff>40480</xdr:colOff>
      <xdr:row>5</xdr:row>
      <xdr:rowOff>59534</xdr:rowOff>
    </xdr:from>
    <xdr:to>
      <xdr:col>15</xdr:col>
      <xdr:colOff>754855</xdr:colOff>
      <xdr:row>10</xdr:row>
      <xdr:rowOff>35720</xdr:rowOff>
    </xdr:to>
    <xdr:sp macro="" textlink="">
      <xdr:nvSpPr>
        <xdr:cNvPr id="4" name="Diagrama de flujo: terminador 3">
          <a:hlinkClick xmlns:r="http://schemas.openxmlformats.org/officeDocument/2006/relationships" r:id="rId4"/>
          <a:extLst>
            <a:ext uri="{FF2B5EF4-FFF2-40B4-BE49-F238E27FC236}">
              <a16:creationId xmlns:a16="http://schemas.microsoft.com/office/drawing/2014/main" id="{24A28FC2-6306-488B-90BE-C4F6F070702B}"/>
            </a:ext>
          </a:extLst>
        </xdr:cNvPr>
        <xdr:cNvSpPr/>
      </xdr:nvSpPr>
      <xdr:spPr>
        <a:xfrm>
          <a:off x="10637043" y="916784"/>
          <a:ext cx="1476375" cy="928686"/>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CORRUPCIÓN</a:t>
          </a:r>
        </a:p>
      </xdr:txBody>
    </xdr:sp>
    <xdr:clientData/>
  </xdr:twoCellAnchor>
  <xdr:twoCellAnchor>
    <xdr:from>
      <xdr:col>6</xdr:col>
      <xdr:colOff>664368</xdr:colOff>
      <xdr:row>11</xdr:row>
      <xdr:rowOff>35719</xdr:rowOff>
    </xdr:from>
    <xdr:to>
      <xdr:col>8</xdr:col>
      <xdr:colOff>616743</xdr:colOff>
      <xdr:row>16</xdr:row>
      <xdr:rowOff>11908</xdr:rowOff>
    </xdr:to>
    <xdr:sp macro="" textlink="">
      <xdr:nvSpPr>
        <xdr:cNvPr id="5" name="Diagrama de flujo: terminador 4">
          <a:hlinkClick xmlns:r="http://schemas.openxmlformats.org/officeDocument/2006/relationships" r:id="rId5"/>
          <a:extLst>
            <a:ext uri="{FF2B5EF4-FFF2-40B4-BE49-F238E27FC236}">
              <a16:creationId xmlns:a16="http://schemas.microsoft.com/office/drawing/2014/main" id="{AFD46DF4-307F-4AC7-BB5F-CF13038BDF4B}"/>
            </a:ext>
          </a:extLst>
        </xdr:cNvPr>
        <xdr:cNvSpPr/>
      </xdr:nvSpPr>
      <xdr:spPr>
        <a:xfrm>
          <a:off x="5164931" y="2035969"/>
          <a:ext cx="1476375" cy="928689"/>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SEGURIDAD</a:t>
          </a:r>
          <a:r>
            <a:rPr lang="es-CO" sz="1100" b="1" baseline="0">
              <a:solidFill>
                <a:sysClr val="windowText" lastClr="000000"/>
              </a:solidFill>
            </a:rPr>
            <a:t> DE LA INFORMACIÓN</a:t>
          </a:r>
          <a:endParaRPr lang="es-CO" sz="1100" b="1">
            <a:solidFill>
              <a:sysClr val="windowText" lastClr="000000"/>
            </a:solidFill>
          </a:endParaRPr>
        </a:p>
      </xdr:txBody>
    </xdr:sp>
    <xdr:clientData/>
  </xdr:twoCellAnchor>
  <xdr:twoCellAnchor>
    <xdr:from>
      <xdr:col>12</xdr:col>
      <xdr:colOff>64294</xdr:colOff>
      <xdr:row>11</xdr:row>
      <xdr:rowOff>47625</xdr:rowOff>
    </xdr:from>
    <xdr:to>
      <xdr:col>14</xdr:col>
      <xdr:colOff>16669</xdr:colOff>
      <xdr:row>16</xdr:row>
      <xdr:rowOff>7143</xdr:rowOff>
    </xdr:to>
    <xdr:sp macro="" textlink="">
      <xdr:nvSpPr>
        <xdr:cNvPr id="6" name="Diagrama de flujo: terminador 5">
          <a:hlinkClick xmlns:r="http://schemas.openxmlformats.org/officeDocument/2006/relationships" r:id="rId6"/>
          <a:extLst>
            <a:ext uri="{FF2B5EF4-FFF2-40B4-BE49-F238E27FC236}">
              <a16:creationId xmlns:a16="http://schemas.microsoft.com/office/drawing/2014/main" id="{904564B9-6F3A-471F-8929-68BC516CF4C8}"/>
            </a:ext>
          </a:extLst>
        </xdr:cNvPr>
        <xdr:cNvSpPr/>
      </xdr:nvSpPr>
      <xdr:spPr>
        <a:xfrm>
          <a:off x="9136857" y="2047875"/>
          <a:ext cx="1476375" cy="912018"/>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a:t>
          </a:r>
          <a:r>
            <a:rPr lang="es-CO" sz="1100" b="1" baseline="0">
              <a:solidFill>
                <a:sysClr val="windowText" lastClr="000000"/>
              </a:solidFill>
            </a:rPr>
            <a:t>  SARLAFT</a:t>
          </a:r>
          <a:endParaRPr lang="es-CO" sz="1100" b="1">
            <a:solidFill>
              <a:sysClr val="windowText" lastClr="000000"/>
            </a:solidFill>
          </a:endParaRPr>
        </a:p>
      </xdr:txBody>
    </xdr:sp>
    <xdr:clientData/>
  </xdr:twoCellAnchor>
  <xdr:twoCellAnchor>
    <xdr:from>
      <xdr:col>5</xdr:col>
      <xdr:colOff>19050</xdr:colOff>
      <xdr:row>5</xdr:row>
      <xdr:rowOff>23814</xdr:rowOff>
    </xdr:from>
    <xdr:to>
      <xdr:col>6</xdr:col>
      <xdr:colOff>733425</xdr:colOff>
      <xdr:row>10</xdr:row>
      <xdr:rowOff>11906</xdr:rowOff>
    </xdr:to>
    <xdr:sp macro="" textlink="">
      <xdr:nvSpPr>
        <xdr:cNvPr id="7" name="Diagrama de flujo: terminador 6">
          <a:hlinkClick xmlns:r="http://schemas.openxmlformats.org/officeDocument/2006/relationships" r:id="rId7"/>
          <a:extLst>
            <a:ext uri="{FF2B5EF4-FFF2-40B4-BE49-F238E27FC236}">
              <a16:creationId xmlns:a16="http://schemas.microsoft.com/office/drawing/2014/main" id="{8129F85B-81B3-461F-8E9B-3803EE4AE53D}"/>
            </a:ext>
          </a:extLst>
        </xdr:cNvPr>
        <xdr:cNvSpPr/>
      </xdr:nvSpPr>
      <xdr:spPr>
        <a:xfrm>
          <a:off x="3757613" y="1452564"/>
          <a:ext cx="1476375" cy="940592"/>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DATOS</a:t>
          </a:r>
          <a:r>
            <a:rPr lang="es-CO" sz="1100" b="1" baseline="0">
              <a:solidFill>
                <a:sysClr val="windowText" lastClr="000000"/>
              </a:solidFill>
            </a:rPr>
            <a:t> DEL PROCESO</a:t>
          </a:r>
          <a:endParaRPr lang="es-CO" sz="1100" b="1">
            <a:solidFill>
              <a:sysClr val="windowText" lastClr="000000"/>
            </a:solidFill>
          </a:endParaRPr>
        </a:p>
      </xdr:txBody>
    </xdr:sp>
    <xdr:clientData/>
  </xdr:twoCellAnchor>
  <xdr:twoCellAnchor>
    <xdr:from>
      <xdr:col>5</xdr:col>
      <xdr:colOff>23813</xdr:colOff>
      <xdr:row>18</xdr:row>
      <xdr:rowOff>35719</xdr:rowOff>
    </xdr:from>
    <xdr:to>
      <xdr:col>6</xdr:col>
      <xdr:colOff>738188</xdr:colOff>
      <xdr:row>21</xdr:row>
      <xdr:rowOff>188119</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A9126D6A-9006-4470-9533-6596783648EA}"/>
            </a:ext>
          </a:extLst>
        </xdr:cNvPr>
        <xdr:cNvSpPr/>
      </xdr:nvSpPr>
      <xdr:spPr>
        <a:xfrm>
          <a:off x="3762376" y="3750469"/>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CALOR INHERENTE</a:t>
          </a:r>
          <a:endParaRPr lang="es-CO" sz="1100" b="1">
            <a:solidFill>
              <a:sysClr val="windowText" lastClr="000000"/>
            </a:solidFill>
          </a:endParaRPr>
        </a:p>
      </xdr:txBody>
    </xdr:sp>
    <xdr:clientData/>
  </xdr:twoCellAnchor>
  <xdr:twoCellAnchor>
    <xdr:from>
      <xdr:col>8</xdr:col>
      <xdr:colOff>21432</xdr:colOff>
      <xdr:row>18</xdr:row>
      <xdr:rowOff>21432</xdr:rowOff>
    </xdr:from>
    <xdr:to>
      <xdr:col>9</xdr:col>
      <xdr:colOff>735807</xdr:colOff>
      <xdr:row>21</xdr:row>
      <xdr:rowOff>173832</xdr:rowOff>
    </xdr:to>
    <xdr:sp macro="" textlink="">
      <xdr:nvSpPr>
        <xdr:cNvPr id="9" name="Rectángulo 8">
          <a:hlinkClick xmlns:r="http://schemas.openxmlformats.org/officeDocument/2006/relationships" r:id="rId9"/>
          <a:extLst>
            <a:ext uri="{FF2B5EF4-FFF2-40B4-BE49-F238E27FC236}">
              <a16:creationId xmlns:a16="http://schemas.microsoft.com/office/drawing/2014/main" id="{F6F2C46D-8824-4046-8E26-0865E93C1317}"/>
            </a:ext>
          </a:extLst>
        </xdr:cNvPr>
        <xdr:cNvSpPr/>
      </xdr:nvSpPr>
      <xdr:spPr>
        <a:xfrm>
          <a:off x="6045995" y="3736182"/>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CALOR RESIDUAL</a:t>
          </a:r>
          <a:endParaRPr lang="es-CO" sz="1100" b="1">
            <a:solidFill>
              <a:sysClr val="windowText" lastClr="000000"/>
            </a:solidFill>
          </a:endParaRPr>
        </a:p>
      </xdr:txBody>
    </xdr:sp>
    <xdr:clientData/>
  </xdr:twoCellAnchor>
  <xdr:twoCellAnchor>
    <xdr:from>
      <xdr:col>12</xdr:col>
      <xdr:colOff>19051</xdr:colOff>
      <xdr:row>18</xdr:row>
      <xdr:rowOff>7144</xdr:rowOff>
    </xdr:from>
    <xdr:to>
      <xdr:col>13</xdr:col>
      <xdr:colOff>733426</xdr:colOff>
      <xdr:row>21</xdr:row>
      <xdr:rowOff>159544</xdr:rowOff>
    </xdr:to>
    <xdr:sp macro="" textlink="">
      <xdr:nvSpPr>
        <xdr:cNvPr id="10" name="Rectángulo 9">
          <a:hlinkClick xmlns:r="http://schemas.openxmlformats.org/officeDocument/2006/relationships" r:id="rId10"/>
          <a:extLst>
            <a:ext uri="{FF2B5EF4-FFF2-40B4-BE49-F238E27FC236}">
              <a16:creationId xmlns:a16="http://schemas.microsoft.com/office/drawing/2014/main" id="{4A809EFB-8291-4297-BFBB-D672CF79D6BE}"/>
            </a:ext>
          </a:extLst>
        </xdr:cNvPr>
        <xdr:cNvSpPr/>
      </xdr:nvSpPr>
      <xdr:spPr>
        <a:xfrm>
          <a:off x="9091614" y="3721894"/>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TABLA</a:t>
          </a:r>
          <a:r>
            <a:rPr lang="es-CO" sz="1100" b="1" baseline="0">
              <a:solidFill>
                <a:sysClr val="windowText" lastClr="000000"/>
              </a:solidFill>
            </a:rPr>
            <a:t> DE PROBABILIDAD</a:t>
          </a:r>
          <a:endParaRPr lang="es-CO" sz="1100" b="1">
            <a:solidFill>
              <a:sysClr val="windowText" lastClr="000000"/>
            </a:solidFill>
          </a:endParaRPr>
        </a:p>
      </xdr:txBody>
    </xdr:sp>
    <xdr:clientData/>
  </xdr:twoCellAnchor>
  <xdr:twoCellAnchor>
    <xdr:from>
      <xdr:col>15</xdr:col>
      <xdr:colOff>52389</xdr:colOff>
      <xdr:row>18</xdr:row>
      <xdr:rowOff>28576</xdr:rowOff>
    </xdr:from>
    <xdr:to>
      <xdr:col>17</xdr:col>
      <xdr:colOff>4764</xdr:colOff>
      <xdr:row>21</xdr:row>
      <xdr:rowOff>180976</xdr:rowOff>
    </xdr:to>
    <xdr:sp macro="" textlink="">
      <xdr:nvSpPr>
        <xdr:cNvPr id="11" name="Rectángulo 10">
          <a:hlinkClick xmlns:r="http://schemas.openxmlformats.org/officeDocument/2006/relationships" r:id="rId11"/>
          <a:extLst>
            <a:ext uri="{FF2B5EF4-FFF2-40B4-BE49-F238E27FC236}">
              <a16:creationId xmlns:a16="http://schemas.microsoft.com/office/drawing/2014/main" id="{206F0664-B8B9-4319-8E09-B8D98D512794}"/>
            </a:ext>
          </a:extLst>
        </xdr:cNvPr>
        <xdr:cNvSpPr/>
      </xdr:nvSpPr>
      <xdr:spPr>
        <a:xfrm>
          <a:off x="11410952" y="3743326"/>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TABLA DE IMPACTO</a:t>
          </a:r>
        </a:p>
      </xdr:txBody>
    </xdr:sp>
    <xdr:clientData/>
  </xdr:twoCellAnchor>
  <xdr:twoCellAnchor>
    <xdr:from>
      <xdr:col>9</xdr:col>
      <xdr:colOff>11905</xdr:colOff>
      <xdr:row>24</xdr:row>
      <xdr:rowOff>9526</xdr:rowOff>
    </xdr:from>
    <xdr:to>
      <xdr:col>12</xdr:col>
      <xdr:colOff>750093</xdr:colOff>
      <xdr:row>27</xdr:row>
      <xdr:rowOff>161926</xdr:rowOff>
    </xdr:to>
    <xdr:sp macro="" textlink="">
      <xdr:nvSpPr>
        <xdr:cNvPr id="12" name="Rectángulo 11">
          <a:hlinkClick xmlns:r="http://schemas.openxmlformats.org/officeDocument/2006/relationships" r:id="rId12"/>
          <a:extLst>
            <a:ext uri="{FF2B5EF4-FFF2-40B4-BE49-F238E27FC236}">
              <a16:creationId xmlns:a16="http://schemas.microsoft.com/office/drawing/2014/main" id="{1C3F1FEC-03A3-4EB7-B680-3686E78AEC13}"/>
            </a:ext>
          </a:extLst>
        </xdr:cNvPr>
        <xdr:cNvSpPr/>
      </xdr:nvSpPr>
      <xdr:spPr>
        <a:xfrm>
          <a:off x="6798468" y="4867276"/>
          <a:ext cx="3024188" cy="723900"/>
        </a:xfrm>
        <a:prstGeom prst="rect">
          <a:avLst/>
        </a:prstGeom>
        <a:solidFill>
          <a:schemeClr val="accent6">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VALORACIÓN DE CONTROLES</a:t>
          </a:r>
          <a:endParaRPr lang="es-CO" sz="1100" b="1">
            <a:solidFill>
              <a:sysClr val="windowText" lastClr="000000"/>
            </a:solidFill>
          </a:endParaRPr>
        </a:p>
      </xdr:txBody>
    </xdr:sp>
    <xdr:clientData/>
  </xdr:twoCellAnchor>
  <xdr:oneCellAnchor>
    <xdr:from>
      <xdr:col>6</xdr:col>
      <xdr:colOff>522359</xdr:colOff>
      <xdr:row>1</xdr:row>
      <xdr:rowOff>0</xdr:rowOff>
    </xdr:from>
    <xdr:ext cx="5801396" cy="654844"/>
    <xdr:sp macro="" textlink="">
      <xdr:nvSpPr>
        <xdr:cNvPr id="13" name="Rectángulo 12">
          <a:extLst>
            <a:ext uri="{FF2B5EF4-FFF2-40B4-BE49-F238E27FC236}">
              <a16:creationId xmlns:a16="http://schemas.microsoft.com/office/drawing/2014/main" id="{539C57C0-6816-4606-8C10-D06B452D8A00}"/>
            </a:ext>
          </a:extLst>
        </xdr:cNvPr>
        <xdr:cNvSpPr/>
      </xdr:nvSpPr>
      <xdr:spPr>
        <a:xfrm>
          <a:off x="5022922" y="0"/>
          <a:ext cx="5801396" cy="654844"/>
        </a:xfrm>
        <a:prstGeom prst="rect">
          <a:avLst/>
        </a:prstGeom>
        <a:noFill/>
      </xdr:spPr>
      <xdr:txBody>
        <a:bodyPr wrap="none" lIns="91440" tIns="45720" rIns="91440" bIns="45720">
          <a:noAutofit/>
          <a:scene3d>
            <a:camera prst="orthographicFront"/>
            <a:lightRig rig="soft" dir="t">
              <a:rot lat="0" lon="0" rev="15600000"/>
            </a:lightRig>
          </a:scene3d>
          <a:sp3d extrusionH="57150" prstMaterial="softEdge">
            <a:bevelT w="25400" h="38100"/>
          </a:sp3d>
        </a:bodyPr>
        <a:lstStyle/>
        <a:p>
          <a:pPr algn="ctr"/>
          <a:r>
            <a:rPr lang="es-ES" sz="5400" b="1" cap="none" spc="0">
              <a:ln/>
              <a:solidFill>
                <a:schemeClr val="accent4"/>
              </a:solidFill>
              <a:effectLst/>
            </a:rPr>
            <a:t>FICHAS</a:t>
          </a:r>
          <a:r>
            <a:rPr lang="es-ES" sz="5400" b="1" cap="none" spc="0" baseline="0">
              <a:ln/>
              <a:solidFill>
                <a:schemeClr val="accent4"/>
              </a:solidFill>
              <a:effectLst/>
            </a:rPr>
            <a:t> DE RIESGOS</a:t>
          </a:r>
          <a:endParaRPr lang="es-ES" sz="5400" b="1" cap="none" spc="0">
            <a:ln/>
            <a:solidFill>
              <a:schemeClr val="accent4"/>
            </a:solidFill>
            <a:effectLst/>
          </a:endParaRPr>
        </a:p>
      </xdr:txBody>
    </xdr:sp>
    <xdr:clientData/>
  </xdr:oneCellAnchor>
  <xdr:twoCellAnchor editAs="oneCell">
    <xdr:from>
      <xdr:col>0</xdr:col>
      <xdr:colOff>666751</xdr:colOff>
      <xdr:row>0</xdr:row>
      <xdr:rowOff>0</xdr:rowOff>
    </xdr:from>
    <xdr:to>
      <xdr:col>20</xdr:col>
      <xdr:colOff>0</xdr:colOff>
      <xdr:row>1</xdr:row>
      <xdr:rowOff>10117</xdr:rowOff>
    </xdr:to>
    <xdr:pic>
      <xdr:nvPicPr>
        <xdr:cNvPr id="16" name="Imagen 15">
          <a:extLst>
            <a:ext uri="{FF2B5EF4-FFF2-40B4-BE49-F238E27FC236}">
              <a16:creationId xmlns:a16="http://schemas.microsoft.com/office/drawing/2014/main" id="{3B508601-C37E-456A-B0F1-519B11F6E57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1" y="0"/>
          <a:ext cx="14493874" cy="1105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246856</xdr:colOff>
      <xdr:row>1</xdr:row>
      <xdr:rowOff>83344</xdr:rowOff>
    </xdr:from>
    <xdr:to>
      <xdr:col>0</xdr:col>
      <xdr:colOff>1275556</xdr:colOff>
      <xdr:row>3</xdr:row>
      <xdr:rowOff>57615</xdr:rowOff>
    </xdr:to>
    <xdr:pic>
      <xdr:nvPicPr>
        <xdr:cNvPr id="5" name="Imagen 4"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0EE94AAE-E19A-4824-87BD-399E21DC5C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6856" y="1190625"/>
          <a:ext cx="1028700" cy="105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208643</xdr:colOff>
      <xdr:row>12</xdr:row>
      <xdr:rowOff>259703</xdr:rowOff>
    </xdr:from>
    <xdr:to>
      <xdr:col>2</xdr:col>
      <xdr:colOff>3159125</xdr:colOff>
      <xdr:row>36</xdr:row>
      <xdr:rowOff>121329</xdr:rowOff>
    </xdr:to>
    <xdr:pic>
      <xdr:nvPicPr>
        <xdr:cNvPr id="6" name="Imagen 5">
          <a:extLst>
            <a:ext uri="{FF2B5EF4-FFF2-40B4-BE49-F238E27FC236}">
              <a16:creationId xmlns:a16="http://schemas.microsoft.com/office/drawing/2014/main" id="{5B7F54C2-8041-4869-8BF8-E36C4D629299}"/>
            </a:ext>
          </a:extLst>
        </xdr:cNvPr>
        <xdr:cNvPicPr>
          <a:picLocks noChangeAspect="1"/>
        </xdr:cNvPicPr>
      </xdr:nvPicPr>
      <xdr:blipFill rotWithShape="1">
        <a:blip xmlns:r="http://schemas.openxmlformats.org/officeDocument/2006/relationships" r:embed="rId3"/>
        <a:srcRect l="16546" t="19697" r="62395" b="13168"/>
        <a:stretch/>
      </xdr:blipFill>
      <xdr:spPr>
        <a:xfrm>
          <a:off x="208643" y="6736703"/>
          <a:ext cx="6395357" cy="6227502"/>
        </a:xfrm>
        <a:prstGeom prst="rect">
          <a:avLst/>
        </a:prstGeom>
      </xdr:spPr>
    </xdr:pic>
    <xdr:clientData/>
  </xdr:twoCellAnchor>
  <xdr:twoCellAnchor editAs="oneCell">
    <xdr:from>
      <xdr:col>0</xdr:col>
      <xdr:colOff>215033</xdr:colOff>
      <xdr:row>36</xdr:row>
      <xdr:rowOff>57727</xdr:rowOff>
    </xdr:from>
    <xdr:to>
      <xdr:col>2</xdr:col>
      <xdr:colOff>3111500</xdr:colOff>
      <xdr:row>49</xdr:row>
      <xdr:rowOff>133286</xdr:rowOff>
    </xdr:to>
    <xdr:pic>
      <xdr:nvPicPr>
        <xdr:cNvPr id="7" name="Imagen 6">
          <a:extLst>
            <a:ext uri="{FF2B5EF4-FFF2-40B4-BE49-F238E27FC236}">
              <a16:creationId xmlns:a16="http://schemas.microsoft.com/office/drawing/2014/main" id="{AB3ACDD8-B663-417D-A8A4-3EF987EDA04A}"/>
            </a:ext>
          </a:extLst>
        </xdr:cNvPr>
        <xdr:cNvPicPr>
          <a:picLocks noChangeAspect="1"/>
        </xdr:cNvPicPr>
      </xdr:nvPicPr>
      <xdr:blipFill rotWithShape="1">
        <a:blip xmlns:r="http://schemas.openxmlformats.org/officeDocument/2006/relationships" r:embed="rId4"/>
        <a:srcRect l="16650" t="31043" r="62474" b="41429"/>
        <a:stretch/>
      </xdr:blipFill>
      <xdr:spPr>
        <a:xfrm>
          <a:off x="215033" y="13805477"/>
          <a:ext cx="6341342" cy="2552059"/>
        </a:xfrm>
        <a:prstGeom prst="rect">
          <a:avLst/>
        </a:prstGeom>
      </xdr:spPr>
    </xdr:pic>
    <xdr:clientData/>
  </xdr:twoCellAnchor>
  <xdr:twoCellAnchor editAs="oneCell">
    <xdr:from>
      <xdr:col>0</xdr:col>
      <xdr:colOff>159471</xdr:colOff>
      <xdr:row>49</xdr:row>
      <xdr:rowOff>19482</xdr:rowOff>
    </xdr:from>
    <xdr:to>
      <xdr:col>2</xdr:col>
      <xdr:colOff>3111499</xdr:colOff>
      <xdr:row>59</xdr:row>
      <xdr:rowOff>69568</xdr:rowOff>
    </xdr:to>
    <xdr:pic>
      <xdr:nvPicPr>
        <xdr:cNvPr id="8" name="Imagen 7">
          <a:extLst>
            <a:ext uri="{FF2B5EF4-FFF2-40B4-BE49-F238E27FC236}">
              <a16:creationId xmlns:a16="http://schemas.microsoft.com/office/drawing/2014/main" id="{55AC82C5-D58C-4E7E-AA54-842A97C01A5E}"/>
            </a:ext>
          </a:extLst>
        </xdr:cNvPr>
        <xdr:cNvPicPr>
          <a:picLocks noChangeAspect="1"/>
        </xdr:cNvPicPr>
      </xdr:nvPicPr>
      <xdr:blipFill rotWithShape="1">
        <a:blip xmlns:r="http://schemas.openxmlformats.org/officeDocument/2006/relationships" r:embed="rId5"/>
        <a:srcRect l="16522" t="28180" r="62487" b="50823"/>
        <a:stretch/>
      </xdr:blipFill>
      <xdr:spPr>
        <a:xfrm>
          <a:off x="159471" y="16243732"/>
          <a:ext cx="6396903" cy="1955086"/>
        </a:xfrm>
        <a:prstGeom prst="rect">
          <a:avLst/>
        </a:prstGeom>
      </xdr:spPr>
    </xdr:pic>
    <xdr:clientData/>
  </xdr:twoCellAnchor>
  <xdr:twoCellAnchor editAs="oneCell">
    <xdr:from>
      <xdr:col>1</xdr:col>
      <xdr:colOff>0</xdr:colOff>
      <xdr:row>0</xdr:row>
      <xdr:rowOff>0</xdr:rowOff>
    </xdr:from>
    <xdr:to>
      <xdr:col>7</xdr:col>
      <xdr:colOff>1718468</xdr:colOff>
      <xdr:row>0</xdr:row>
      <xdr:rowOff>1105492</xdr:rowOff>
    </xdr:to>
    <xdr:pic>
      <xdr:nvPicPr>
        <xdr:cNvPr id="9" name="Imagen 8">
          <a:extLst>
            <a:ext uri="{FF2B5EF4-FFF2-40B4-BE49-F238E27FC236}">
              <a16:creationId xmlns:a16="http://schemas.microsoft.com/office/drawing/2014/main" id="{22D36CA6-3F22-441A-A6F1-4C5782EEE88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95438" y="0"/>
          <a:ext cx="14493874" cy="1105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190501</xdr:colOff>
      <xdr:row>1</xdr:row>
      <xdr:rowOff>43296</xdr:rowOff>
    </xdr:from>
    <xdr:to>
      <xdr:col>1</xdr:col>
      <xdr:colOff>952501</xdr:colOff>
      <xdr:row>1</xdr:row>
      <xdr:rowOff>827841</xdr:rowOff>
    </xdr:to>
    <xdr:pic>
      <xdr:nvPicPr>
        <xdr:cNvPr id="2" name="Imagen 1">
          <a:hlinkClick xmlns:r="http://schemas.openxmlformats.org/officeDocument/2006/relationships" r:id="rId1"/>
          <a:extLst>
            <a:ext uri="{FF2B5EF4-FFF2-40B4-BE49-F238E27FC236}">
              <a16:creationId xmlns:a16="http://schemas.microsoft.com/office/drawing/2014/main" id="{EF2A53E0-D6C2-4A2F-A8F0-A6970D68914E}"/>
            </a:ext>
          </a:extLst>
        </xdr:cNvPr>
        <xdr:cNvPicPr>
          <a:picLocks noChangeAspect="1"/>
        </xdr:cNvPicPr>
      </xdr:nvPicPr>
      <xdr:blipFill>
        <a:blip xmlns:r="http://schemas.openxmlformats.org/officeDocument/2006/relationships" r:embed="rId2"/>
        <a:stretch>
          <a:fillRect/>
        </a:stretch>
      </xdr:blipFill>
      <xdr:spPr>
        <a:xfrm>
          <a:off x="381001" y="43296"/>
          <a:ext cx="762000" cy="784545"/>
        </a:xfrm>
        <a:prstGeom prst="rect">
          <a:avLst/>
        </a:prstGeom>
      </xdr:spPr>
    </xdr:pic>
    <xdr:clientData/>
  </xdr:twoCellAnchor>
  <xdr:twoCellAnchor editAs="oneCell">
    <xdr:from>
      <xdr:col>1</xdr:col>
      <xdr:colOff>1</xdr:colOff>
      <xdr:row>0</xdr:row>
      <xdr:rowOff>0</xdr:rowOff>
    </xdr:from>
    <xdr:to>
      <xdr:col>8</xdr:col>
      <xdr:colOff>1</xdr:colOff>
      <xdr:row>1</xdr:row>
      <xdr:rowOff>31353</xdr:rowOff>
    </xdr:to>
    <xdr:pic>
      <xdr:nvPicPr>
        <xdr:cNvPr id="3" name="Imagen 2">
          <a:extLst>
            <a:ext uri="{FF2B5EF4-FFF2-40B4-BE49-F238E27FC236}">
              <a16:creationId xmlns:a16="http://schemas.microsoft.com/office/drawing/2014/main" id="{B15DADB4-7706-4B1A-B618-CDC558F3442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1" y="0"/>
          <a:ext cx="11201400" cy="850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40822</xdr:colOff>
      <xdr:row>0</xdr:row>
      <xdr:rowOff>0</xdr:rowOff>
    </xdr:from>
    <xdr:to>
      <xdr:col>0</xdr:col>
      <xdr:colOff>1055915</xdr:colOff>
      <xdr:row>0</xdr:row>
      <xdr:rowOff>1053091</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247F9505-8519-4F63-8B85-AA7EF0AE0D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822" y="0"/>
          <a:ext cx="1015093" cy="1053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1015093</xdr:colOff>
      <xdr:row>2</xdr:row>
      <xdr:rowOff>86984</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B2F2E834-430D-413A-B64E-9A09CDB33C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0"/>
          <a:ext cx="1028700" cy="105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1285875</xdr:colOff>
      <xdr:row>0</xdr:row>
      <xdr:rowOff>0</xdr:rowOff>
    </xdr:from>
    <xdr:to>
      <xdr:col>16</xdr:col>
      <xdr:colOff>877455</xdr:colOff>
      <xdr:row>0</xdr:row>
      <xdr:rowOff>1310679</xdr:rowOff>
    </xdr:to>
    <xdr:pic>
      <xdr:nvPicPr>
        <xdr:cNvPr id="3" name="Imagen 2">
          <a:extLst>
            <a:ext uri="{FF2B5EF4-FFF2-40B4-BE49-F238E27FC236}">
              <a16:creationId xmlns:a16="http://schemas.microsoft.com/office/drawing/2014/main" id="{CAE3B508-DAF1-45A7-A866-BBDAD92478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55750" y="0"/>
          <a:ext cx="17165205" cy="131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112</xdr:col>
      <xdr:colOff>0</xdr:colOff>
      <xdr:row>17</xdr:row>
      <xdr:rowOff>0</xdr:rowOff>
    </xdr:from>
    <xdr:ext cx="9763125" cy="6867525"/>
    <xdr:pic>
      <xdr:nvPicPr>
        <xdr:cNvPr id="2" name="image12.png">
          <a:extLst>
            <a:ext uri="{FF2B5EF4-FFF2-40B4-BE49-F238E27FC236}">
              <a16:creationId xmlns:a16="http://schemas.microsoft.com/office/drawing/2014/main" id="{D6A86B16-8042-4F2E-9CEC-9CF4573B2E1D}"/>
            </a:ext>
          </a:extLst>
        </xdr:cNvPr>
        <xdr:cNvPicPr preferRelativeResize="0"/>
      </xdr:nvPicPr>
      <xdr:blipFill>
        <a:blip xmlns:r="http://schemas.openxmlformats.org/officeDocument/2006/relationships" r:embed="rId1" cstate="print"/>
        <a:stretch>
          <a:fillRect/>
        </a:stretch>
      </xdr:blipFill>
      <xdr:spPr>
        <a:xfrm>
          <a:off x="105689400" y="7839075"/>
          <a:ext cx="9763125" cy="6867525"/>
        </a:xfrm>
        <a:prstGeom prst="rect">
          <a:avLst/>
        </a:prstGeom>
        <a:noFill/>
      </xdr:spPr>
    </xdr:pic>
    <xdr:clientData fLocksWithSheet="0"/>
  </xdr:oneCellAnchor>
  <xdr:oneCellAnchor>
    <xdr:from>
      <xdr:col>112</xdr:col>
      <xdr:colOff>428625</xdr:colOff>
      <xdr:row>49</xdr:row>
      <xdr:rowOff>0</xdr:rowOff>
    </xdr:from>
    <xdr:ext cx="8972550" cy="9467850"/>
    <xdr:pic>
      <xdr:nvPicPr>
        <xdr:cNvPr id="3" name="image14.png">
          <a:extLst>
            <a:ext uri="{FF2B5EF4-FFF2-40B4-BE49-F238E27FC236}">
              <a16:creationId xmlns:a16="http://schemas.microsoft.com/office/drawing/2014/main" id="{009FC3DD-9A6D-4642-8F1B-3484956A4267}"/>
            </a:ext>
          </a:extLst>
        </xdr:cNvPr>
        <xdr:cNvPicPr preferRelativeResize="0"/>
      </xdr:nvPicPr>
      <xdr:blipFill>
        <a:blip xmlns:r="http://schemas.openxmlformats.org/officeDocument/2006/relationships" r:embed="rId2" cstate="print"/>
        <a:stretch>
          <a:fillRect/>
        </a:stretch>
      </xdr:blipFill>
      <xdr:spPr>
        <a:xfrm>
          <a:off x="106118025" y="22374225"/>
          <a:ext cx="8972550" cy="9467850"/>
        </a:xfrm>
        <a:prstGeom prst="rect">
          <a:avLst/>
        </a:prstGeom>
        <a:noFill/>
      </xdr:spPr>
    </xdr:pic>
    <xdr:clientData fLocksWithSheet="0"/>
  </xdr:oneCellAnchor>
  <xdr:oneCellAnchor>
    <xdr:from>
      <xdr:col>5</xdr:col>
      <xdr:colOff>47625</xdr:colOff>
      <xdr:row>3</xdr:row>
      <xdr:rowOff>85725</xdr:rowOff>
    </xdr:from>
    <xdr:ext cx="2428875" cy="923925"/>
    <xdr:pic>
      <xdr:nvPicPr>
        <xdr:cNvPr id="4" name="image15.png" descr="Logo FUGA ALCALDIA-02.png">
          <a:extLst>
            <a:ext uri="{FF2B5EF4-FFF2-40B4-BE49-F238E27FC236}">
              <a16:creationId xmlns:a16="http://schemas.microsoft.com/office/drawing/2014/main" id="{E957D446-59DC-48E3-83F4-2C6212A7FF4A}"/>
            </a:ext>
          </a:extLst>
        </xdr:cNvPr>
        <xdr:cNvPicPr preferRelativeResize="0"/>
      </xdr:nvPicPr>
      <xdr:blipFill>
        <a:blip xmlns:r="http://schemas.openxmlformats.org/officeDocument/2006/relationships" r:embed="rId3" cstate="print"/>
        <a:stretch>
          <a:fillRect/>
        </a:stretch>
      </xdr:blipFill>
      <xdr:spPr>
        <a:xfrm>
          <a:off x="5057775" y="2847975"/>
          <a:ext cx="2428875" cy="923925"/>
        </a:xfrm>
        <a:prstGeom prst="rect">
          <a:avLst/>
        </a:prstGeom>
        <a:noFill/>
      </xdr:spPr>
    </xdr:pic>
    <xdr:clientData fLocksWithSheet="0"/>
  </xdr:oneCellAnchor>
  <xdr:oneCellAnchor>
    <xdr:from>
      <xdr:col>3</xdr:col>
      <xdr:colOff>190500</xdr:colOff>
      <xdr:row>1</xdr:row>
      <xdr:rowOff>0</xdr:rowOff>
    </xdr:from>
    <xdr:ext cx="1028700" cy="1047750"/>
    <xdr:pic>
      <xdr:nvPicPr>
        <xdr:cNvPr id="5" name="image11.jpg" descr="Volver Icono De La Flecha Botón Azul Vidrioso Fotos, Retratos, Imágenes Y  Fotografía De Archivo Libres De Derecho. Image 36414619.">
          <a:extLst>
            <a:ext uri="{FF2B5EF4-FFF2-40B4-BE49-F238E27FC236}">
              <a16:creationId xmlns:a16="http://schemas.microsoft.com/office/drawing/2014/main" id="{C8123873-3C74-4D0C-A98A-7D6798CF0048}"/>
            </a:ext>
          </a:extLst>
        </xdr:cNvPr>
        <xdr:cNvPicPr preferRelativeResize="0"/>
      </xdr:nvPicPr>
      <xdr:blipFill>
        <a:blip xmlns:r="http://schemas.openxmlformats.org/officeDocument/2006/relationships" r:embed="rId4" cstate="print"/>
        <a:stretch>
          <a:fillRect/>
        </a:stretch>
      </xdr:blipFill>
      <xdr:spPr>
        <a:xfrm>
          <a:off x="2667000" y="1200150"/>
          <a:ext cx="1028700" cy="1047750"/>
        </a:xfrm>
        <a:prstGeom prst="rect">
          <a:avLst/>
        </a:prstGeom>
        <a:noFill/>
      </xdr:spPr>
    </xdr:pic>
    <xdr:clientData fLocksWithSheet="0"/>
  </xdr:oneCellAnchor>
  <xdr:oneCellAnchor>
    <xdr:from>
      <xdr:col>1</xdr:col>
      <xdr:colOff>304800</xdr:colOff>
      <xdr:row>0</xdr:row>
      <xdr:rowOff>0</xdr:rowOff>
    </xdr:from>
    <xdr:ext cx="14420850" cy="1076325"/>
    <xdr:pic>
      <xdr:nvPicPr>
        <xdr:cNvPr id="6" name="image16.png">
          <a:extLst>
            <a:ext uri="{FF2B5EF4-FFF2-40B4-BE49-F238E27FC236}">
              <a16:creationId xmlns:a16="http://schemas.microsoft.com/office/drawing/2014/main" id="{152BCC9C-E3EC-4FAB-AEE2-72A0140CBF28}"/>
            </a:ext>
          </a:extLst>
        </xdr:cNvPr>
        <xdr:cNvPicPr preferRelativeResize="0"/>
      </xdr:nvPicPr>
      <xdr:blipFill>
        <a:blip xmlns:r="http://schemas.openxmlformats.org/officeDocument/2006/relationships" r:embed="rId5" cstate="print"/>
        <a:stretch>
          <a:fillRect/>
        </a:stretch>
      </xdr:blipFill>
      <xdr:spPr>
        <a:xfrm>
          <a:off x="723900" y="0"/>
          <a:ext cx="14420850" cy="10763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1015093</xdr:colOff>
      <xdr:row>2</xdr:row>
      <xdr:rowOff>86984</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576E7537-060E-4C45-B1B4-F160972B2F9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0"/>
          <a:ext cx="1019175" cy="105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1469571</xdr:colOff>
      <xdr:row>0</xdr:row>
      <xdr:rowOff>54429</xdr:rowOff>
    </xdr:from>
    <xdr:to>
      <xdr:col>15</xdr:col>
      <xdr:colOff>111124</xdr:colOff>
      <xdr:row>0</xdr:row>
      <xdr:rowOff>1159921</xdr:rowOff>
    </xdr:to>
    <xdr:pic>
      <xdr:nvPicPr>
        <xdr:cNvPr id="3" name="Imagen 2">
          <a:extLst>
            <a:ext uri="{FF2B5EF4-FFF2-40B4-BE49-F238E27FC236}">
              <a16:creationId xmlns:a16="http://schemas.microsoft.com/office/drawing/2014/main" id="{C5FFA786-3FA7-44F2-A779-7586A0EBF4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41714" y="54429"/>
          <a:ext cx="14493874" cy="1105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86</xdr:col>
      <xdr:colOff>2232314</xdr:colOff>
      <xdr:row>10</xdr:row>
      <xdr:rowOff>98961</xdr:rowOff>
    </xdr:from>
    <xdr:to>
      <xdr:col>93</xdr:col>
      <xdr:colOff>63212</xdr:colOff>
      <xdr:row>25</xdr:row>
      <xdr:rowOff>316241</xdr:rowOff>
    </xdr:to>
    <xdr:pic>
      <xdr:nvPicPr>
        <xdr:cNvPr id="2" name="Imagen 1">
          <a:extLst>
            <a:ext uri="{FF2B5EF4-FFF2-40B4-BE49-F238E27FC236}">
              <a16:creationId xmlns:a16="http://schemas.microsoft.com/office/drawing/2014/main" id="{11CDA49C-D4E3-4903-9121-85F31C5F0947}"/>
            </a:ext>
          </a:extLst>
        </xdr:cNvPr>
        <xdr:cNvPicPr>
          <a:picLocks noChangeAspect="1"/>
        </xdr:cNvPicPr>
      </xdr:nvPicPr>
      <xdr:blipFill rotWithShape="1">
        <a:blip xmlns:r="http://schemas.openxmlformats.org/officeDocument/2006/relationships" r:embed="rId1"/>
        <a:srcRect l="59879" t="18193" r="9919" b="40731"/>
        <a:stretch/>
      </xdr:blipFill>
      <xdr:spPr>
        <a:xfrm>
          <a:off x="63592364" y="2165886"/>
          <a:ext cx="9203748" cy="7005431"/>
        </a:xfrm>
        <a:prstGeom prst="rect">
          <a:avLst/>
        </a:prstGeom>
      </xdr:spPr>
    </xdr:pic>
    <xdr:clientData/>
  </xdr:twoCellAnchor>
  <xdr:twoCellAnchor editAs="oneCell">
    <xdr:from>
      <xdr:col>100</xdr:col>
      <xdr:colOff>419100</xdr:colOff>
      <xdr:row>41</xdr:row>
      <xdr:rowOff>76200</xdr:rowOff>
    </xdr:from>
    <xdr:to>
      <xdr:col>111</xdr:col>
      <xdr:colOff>519546</xdr:colOff>
      <xdr:row>67</xdr:row>
      <xdr:rowOff>180592</xdr:rowOff>
    </xdr:to>
    <xdr:pic>
      <xdr:nvPicPr>
        <xdr:cNvPr id="3" name="Imagen 2">
          <a:extLst>
            <a:ext uri="{FF2B5EF4-FFF2-40B4-BE49-F238E27FC236}">
              <a16:creationId xmlns:a16="http://schemas.microsoft.com/office/drawing/2014/main" id="{46443EA3-0E3C-42AB-9B70-831A1A597F5E}"/>
            </a:ext>
          </a:extLst>
        </xdr:cNvPr>
        <xdr:cNvPicPr>
          <a:picLocks noChangeAspect="1"/>
        </xdr:cNvPicPr>
      </xdr:nvPicPr>
      <xdr:blipFill rotWithShape="1">
        <a:blip xmlns:r="http://schemas.openxmlformats.org/officeDocument/2006/relationships" r:embed="rId2"/>
        <a:srcRect l="27822" t="9471" r="29313" b="6238"/>
        <a:stretch/>
      </xdr:blipFill>
      <xdr:spPr>
        <a:xfrm>
          <a:off x="80552925" y="17202150"/>
          <a:ext cx="8482446" cy="9343642"/>
        </a:xfrm>
        <a:prstGeom prst="rect">
          <a:avLst/>
        </a:prstGeom>
      </xdr:spPr>
    </xdr:pic>
    <xdr:clientData/>
  </xdr:twoCellAnchor>
  <xdr:twoCellAnchor editAs="oneCell">
    <xdr:from>
      <xdr:col>3</xdr:col>
      <xdr:colOff>1182157</xdr:colOff>
      <xdr:row>2</xdr:row>
      <xdr:rowOff>52917</xdr:rowOff>
    </xdr:from>
    <xdr:to>
      <xdr:col>4</xdr:col>
      <xdr:colOff>1465298</xdr:colOff>
      <xdr:row>3</xdr:row>
      <xdr:rowOff>371473</xdr:rowOff>
    </xdr:to>
    <xdr:pic>
      <xdr:nvPicPr>
        <xdr:cNvPr id="4" name="1 Imagen" descr="Logo FUGA ALCALDIA-02.png">
          <a:extLst>
            <a:ext uri="{FF2B5EF4-FFF2-40B4-BE49-F238E27FC236}">
              <a16:creationId xmlns:a16="http://schemas.microsoft.com/office/drawing/2014/main" id="{A508D7EE-93A9-4D22-A6DC-0C7B98465DB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3157" y="224367"/>
          <a:ext cx="1988116" cy="737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392908</xdr:colOff>
      <xdr:row>0</xdr:row>
      <xdr:rowOff>0</xdr:rowOff>
    </xdr:from>
    <xdr:to>
      <xdr:col>3</xdr:col>
      <xdr:colOff>1238252</xdr:colOff>
      <xdr:row>0</xdr:row>
      <xdr:rowOff>870354</xdr:rowOff>
    </xdr:to>
    <xdr:pic>
      <xdr:nvPicPr>
        <xdr:cNvPr id="5" name="Imagen 4">
          <a:hlinkClick xmlns:r="http://schemas.openxmlformats.org/officeDocument/2006/relationships" r:id="rId4"/>
          <a:extLst>
            <a:ext uri="{FF2B5EF4-FFF2-40B4-BE49-F238E27FC236}">
              <a16:creationId xmlns:a16="http://schemas.microsoft.com/office/drawing/2014/main" id="{1C4D0694-F124-49C3-AD03-CFAF2B8DCD52}"/>
            </a:ext>
          </a:extLst>
        </xdr:cNvPr>
        <xdr:cNvPicPr>
          <a:picLocks noChangeAspect="1"/>
        </xdr:cNvPicPr>
      </xdr:nvPicPr>
      <xdr:blipFill>
        <a:blip xmlns:r="http://schemas.openxmlformats.org/officeDocument/2006/relationships" r:embed="rId5"/>
        <a:stretch>
          <a:fillRect/>
        </a:stretch>
      </xdr:blipFill>
      <xdr:spPr>
        <a:xfrm>
          <a:off x="773908" y="0"/>
          <a:ext cx="845344" cy="8703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123825</xdr:colOff>
      <xdr:row>1</xdr:row>
      <xdr:rowOff>0</xdr:rowOff>
    </xdr:from>
    <xdr:to>
      <xdr:col>0</xdr:col>
      <xdr:colOff>904875</xdr:colOff>
      <xdr:row>3</xdr:row>
      <xdr:rowOff>184577</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DF7CBDD2-DDB3-4E32-B8BA-611FBDA0A3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0"/>
          <a:ext cx="781050" cy="803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0</xdr:rowOff>
    </xdr:from>
    <xdr:to>
      <xdr:col>11</xdr:col>
      <xdr:colOff>611187</xdr:colOff>
      <xdr:row>0</xdr:row>
      <xdr:rowOff>1105492</xdr:rowOff>
    </xdr:to>
    <xdr:pic>
      <xdr:nvPicPr>
        <xdr:cNvPr id="3" name="Imagen 2">
          <a:extLst>
            <a:ext uri="{FF2B5EF4-FFF2-40B4-BE49-F238E27FC236}">
              <a16:creationId xmlns:a16="http://schemas.microsoft.com/office/drawing/2014/main" id="{A8C0C8BF-021D-42CB-B63B-820AC139D0F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00188" y="0"/>
          <a:ext cx="14493874" cy="1105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stupinan/Downloads/Formato%20No%2014%20Matriz%20de%20Riesgos%20y%20Controles%20GA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estupinan/Desktop/FUGA/2021/Agosto%202021/Riesgos/carpeta%20riesgos/1.%20Matriz_mapa_riesg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estupinan/Downloads/1.%20Matriz_mapa_riesgos%20transformaci&#243;n%20cultural%202601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ESTUPI&#209;AN/Desktop/FUGA%202020/2020/Junio/Riesgos%202020/GM-FT-09%20Ficha%20de%20Riesgos%20gesti&#243;n%20tecnolog&#237;as%201806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LISTA"/>
      <sheetName val="RIESGOS"/>
      <sheetName val="CONTROL"/>
    </sheetNames>
    <sheetDataSet>
      <sheetData sheetId="0"/>
      <sheetData sheetId="1"/>
      <sheetData sheetId="2">
        <row r="5">
          <cell r="C5">
            <v>3</v>
          </cell>
        </row>
        <row r="6">
          <cell r="C6">
            <v>2</v>
          </cell>
        </row>
        <row r="7">
          <cell r="C7">
            <v>1</v>
          </cell>
        </row>
      </sheetData>
      <sheetData sheetId="3">
        <row r="2">
          <cell r="I2" t="str">
            <v>ADECUADO</v>
          </cell>
          <cell r="L2" t="str">
            <v>DOCUMENTADO</v>
          </cell>
        </row>
        <row r="3">
          <cell r="I3" t="str">
            <v>PARCIAL</v>
          </cell>
          <cell r="L3" t="str">
            <v>NO DOCUMENTADO</v>
          </cell>
          <cell r="N3" t="str">
            <v>EXISTE</v>
          </cell>
        </row>
        <row r="4">
          <cell r="I4" t="str">
            <v>INADECUADO</v>
          </cell>
          <cell r="N4" t="str">
            <v>PARCIAL</v>
          </cell>
        </row>
        <row r="5">
          <cell r="I5" t="str">
            <v>INEXISTENTE</v>
          </cell>
          <cell r="N5" t="str">
            <v>NO EXISTE</v>
          </cell>
        </row>
        <row r="8">
          <cell r="R8" t="str">
            <v>PREVENTIVO</v>
          </cell>
        </row>
        <row r="9">
          <cell r="L9" t="str">
            <v>RAZONABLE</v>
          </cell>
          <cell r="R9" t="str">
            <v>CORRECTIVO</v>
          </cell>
        </row>
        <row r="10">
          <cell r="L10" t="str">
            <v>NO RAZONABLE</v>
          </cell>
        </row>
        <row r="12">
          <cell r="R12" t="str">
            <v>EXISTE</v>
          </cell>
        </row>
        <row r="13">
          <cell r="R13" t="str">
            <v>NO EXISTE</v>
          </cell>
        </row>
        <row r="19">
          <cell r="X19" t="str">
            <v>NO</v>
          </cell>
        </row>
        <row r="20">
          <cell r="T20" t="str">
            <v>NO HALLAZGOS</v>
          </cell>
          <cell r="X20" t="str">
            <v>SI</v>
          </cell>
        </row>
        <row r="21">
          <cell r="T21" t="str">
            <v>HALLAZGOS NO MATERIALES</v>
          </cell>
        </row>
        <row r="22">
          <cell r="T22" t="str">
            <v>HALLAZGOS  MATERIALES</v>
          </cell>
        </row>
        <row r="23">
          <cell r="N23" t="str">
            <v>AUTOMATICO</v>
          </cell>
        </row>
        <row r="24">
          <cell r="N24" t="str">
            <v>MANUAL</v>
          </cell>
        </row>
        <row r="28">
          <cell r="K28" t="str">
            <v>SI</v>
          </cell>
        </row>
        <row r="29">
          <cell r="K29" t="str">
            <v>NO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os de gestión"/>
      <sheetName val="Riesgos Seguridad D información"/>
      <sheetName val="Riesgos de corrupción"/>
      <sheetName val="SARLAF"/>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row r="221">
          <cell r="B221" t="str">
            <v>Criterios</v>
          </cell>
        </row>
        <row r="222">
          <cell r="B222" t="str">
            <v>Afectación Económica o presupuestal</v>
          </cell>
        </row>
        <row r="223">
          <cell r="B223" t="str">
            <v>Pérdida Reputacional</v>
          </cell>
          <cell r="F223" t="str">
            <v>❌</v>
          </cell>
        </row>
      </sheetData>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 de corrupción"/>
      <sheetName val="Riesgos de gestión"/>
      <sheetName val="Riesgo de gestión"/>
      <sheetName val="R.corrupción estimulos"/>
      <sheetName val="R.corrupción alquiler"/>
      <sheetName val="R. corrupción formación"/>
      <sheetName val="R.corrupción expo"/>
      <sheetName val="Riesgos de segInf"/>
      <sheetName val="Riesgos Seguridad D información"/>
      <sheetName val="SARLAF"/>
      <sheetName val="Tabla probabilidad"/>
      <sheetName val="Tabla Impacto"/>
      <sheetName val="Tabla Valoración controles"/>
      <sheetName val="Matrices"/>
      <sheetName val="Matriz Calor Inherente"/>
      <sheetName val="Matriz Calor Residual"/>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s de gestión"/>
      <sheetName val="Riesgos de corrupción"/>
      <sheetName val="Riesgos Seguridad Digital "/>
      <sheetName val="Listas"/>
      <sheetName val="Riesgos Seguridad Digital(2)"/>
      <sheetName val="Riesgos Seguridad Digital (3)"/>
      <sheetName val="Riesgos Seguridad Digital (4)"/>
      <sheetName val="TECN. Lluvia de ideas "/>
      <sheetName val="TECN. causas y consecuencias"/>
      <sheetName val="TECN. causa y efecto"/>
      <sheetName val="TECN. 5 Porques"/>
      <sheetName val="TECN. Pareto"/>
      <sheetName val="DOFA"/>
    </sheetNames>
    <sheetDataSet>
      <sheetData sheetId="0">
        <row r="51">
          <cell r="F51"/>
        </row>
        <row r="59">
          <cell r="F59"/>
          <cell r="H59" t="str">
            <v>Completa</v>
          </cell>
          <cell r="J59"/>
        </row>
      </sheetData>
      <sheetData sheetId="1"/>
      <sheetData sheetId="2"/>
      <sheetData sheetId="3">
        <row r="2">
          <cell r="S2" t="str">
            <v>Asignado</v>
          </cell>
        </row>
        <row r="3">
          <cell r="S3" t="str">
            <v>No asignado</v>
          </cell>
        </row>
        <row r="4">
          <cell r="S4" t="str">
            <v xml:space="preserve">Adecuado </v>
          </cell>
        </row>
        <row r="5">
          <cell r="S5" t="str">
            <v>Inadecuado</v>
          </cell>
        </row>
        <row r="6">
          <cell r="S6" t="str">
            <v>Oportuno</v>
          </cell>
        </row>
        <row r="7">
          <cell r="S7" t="str">
            <v>Inoportuno</v>
          </cell>
        </row>
        <row r="8">
          <cell r="S8" t="str">
            <v>Prevenir</v>
          </cell>
        </row>
        <row r="9">
          <cell r="S9" t="str">
            <v>Detectar</v>
          </cell>
        </row>
        <row r="10">
          <cell r="S10" t="str">
            <v xml:space="preserve">No es un control </v>
          </cell>
        </row>
        <row r="11">
          <cell r="S11" t="str">
            <v>Confiable</v>
          </cell>
        </row>
        <row r="12">
          <cell r="S12" t="str">
            <v>No confiable</v>
          </cell>
        </row>
        <row r="13">
          <cell r="S13" t="str">
            <v xml:space="preserve">Se investigan y resuelven oportunamente  </v>
          </cell>
        </row>
        <row r="14">
          <cell r="S14" t="str">
            <v xml:space="preserve">No se investigan y resuelven oportunamente </v>
          </cell>
        </row>
        <row r="15">
          <cell r="S15" t="str">
            <v>Completa</v>
          </cell>
        </row>
        <row r="16">
          <cell r="S16" t="str">
            <v>Incompleta</v>
          </cell>
        </row>
        <row r="17">
          <cell r="S17" t="str">
            <v>No existe</v>
          </cell>
        </row>
      </sheetData>
      <sheetData sheetId="4"/>
      <sheetData sheetId="5"/>
      <sheetData sheetId="6"/>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person displayName="DEISY JOHANA ESTUPINAN MELO" id="{AA5FC015-7C97-447D-96E6-05A106D4AE4E}" userId="DEISY JOHANA ESTUPINAN MELO"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fb t="e">#NAME?</fb>
    <v>4</v>
    <v>1</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09:C219" totalsRowShown="0" headerRowDxfId="3" dataDxfId="2">
  <autoFilter ref="B209:C219" xr:uid="{00000000-0009-0000-0100-000001000000}"/>
  <tableColumns count="2">
    <tableColumn id="1" xr3:uid="{00000000-0010-0000-0000-000001000000}" name="Criterios" dataDxfId="1"/>
    <tableColumn id="2" xr3:uid="{00000000-0010-0000-0000-000002000000}" name="Subcriterios"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8" dT="2021-04-27T21:14:01.50" personId="{AA5FC015-7C97-447D-96E6-05A106D4AE4E}" id="{B1C731C1-77D1-4866-AACF-6CA64E614985}">
    <text>Ajuste y lista desplegable. Ver la aprobación en politica</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2.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0BB45-A6A5-4E5B-A7E2-12F6E3B74AB1}">
  <sheetPr codeName="Hoja1"/>
  <dimension ref="B1:T64"/>
  <sheetViews>
    <sheetView zoomScale="60" zoomScaleNormal="60" workbookViewId="0"/>
  </sheetViews>
  <sheetFormatPr baseColWidth="10" defaultRowHeight="15" x14ac:dyDescent="0.25"/>
  <cols>
    <col min="1" max="1" width="10.28515625" customWidth="1"/>
  </cols>
  <sheetData>
    <row r="1" spans="2:20" ht="86.25" customHeight="1" thickBot="1" x14ac:dyDescent="0.3"/>
    <row r="2" spans="2:20" ht="17.25" customHeight="1" x14ac:dyDescent="0.25">
      <c r="B2" s="410"/>
      <c r="C2" s="411"/>
      <c r="D2" s="411"/>
      <c r="E2" s="411"/>
      <c r="F2" s="411"/>
      <c r="G2" s="411"/>
      <c r="H2" s="411"/>
      <c r="I2" s="411"/>
      <c r="J2" s="411"/>
      <c r="K2" s="411"/>
      <c r="L2" s="411"/>
      <c r="M2" s="411"/>
      <c r="N2" s="411"/>
      <c r="O2" s="411"/>
      <c r="P2" s="411"/>
      <c r="Q2" s="411"/>
      <c r="R2" s="411"/>
      <c r="S2" s="411"/>
      <c r="T2" s="412"/>
    </row>
    <row r="3" spans="2:20" ht="17.25" customHeight="1" x14ac:dyDescent="0.25">
      <c r="B3" s="413"/>
      <c r="C3" s="414"/>
      <c r="D3" s="414"/>
      <c r="E3" s="414"/>
      <c r="F3" s="414"/>
      <c r="G3" s="414"/>
      <c r="H3" s="414"/>
      <c r="I3" s="414"/>
      <c r="J3" s="414"/>
      <c r="K3" s="414"/>
      <c r="L3" s="414"/>
      <c r="M3" s="414"/>
      <c r="N3" s="414"/>
      <c r="O3" s="414"/>
      <c r="P3" s="414"/>
      <c r="Q3" s="414"/>
      <c r="R3" s="414"/>
      <c r="S3" s="414"/>
      <c r="T3" s="415"/>
    </row>
    <row r="4" spans="2:20" ht="17.25" customHeight="1" x14ac:dyDescent="0.25">
      <c r="B4" s="413"/>
      <c r="C4" s="414"/>
      <c r="D4" s="414"/>
      <c r="E4" s="414"/>
      <c r="F4" s="414"/>
      <c r="G4" s="414"/>
      <c r="H4" s="414"/>
      <c r="I4" s="414"/>
      <c r="J4" s="414"/>
      <c r="K4" s="414"/>
      <c r="L4" s="414"/>
      <c r="M4" s="414"/>
      <c r="N4" s="414"/>
      <c r="O4" s="414"/>
      <c r="P4" s="414"/>
      <c r="Q4" s="414"/>
      <c r="R4" s="414"/>
      <c r="S4" s="414"/>
      <c r="T4" s="415"/>
    </row>
    <row r="5" spans="2:20" ht="17.25" customHeight="1" thickBot="1" x14ac:dyDescent="0.3">
      <c r="B5" s="416"/>
      <c r="C5" s="417"/>
      <c r="D5" s="417"/>
      <c r="E5" s="417"/>
      <c r="F5" s="417"/>
      <c r="G5" s="417"/>
      <c r="H5" s="417"/>
      <c r="I5" s="417"/>
      <c r="J5" s="417"/>
      <c r="K5" s="417"/>
      <c r="L5" s="417"/>
      <c r="M5" s="417"/>
      <c r="N5" s="417"/>
      <c r="O5" s="417"/>
      <c r="P5" s="417"/>
      <c r="Q5" s="417"/>
      <c r="R5" s="417"/>
      <c r="S5" s="417"/>
      <c r="T5" s="418"/>
    </row>
    <row r="6" spans="2:20" x14ac:dyDescent="0.25">
      <c r="B6" s="297"/>
      <c r="T6" s="298"/>
    </row>
    <row r="7" spans="2:20" x14ac:dyDescent="0.25">
      <c r="B7" s="297"/>
      <c r="T7" s="298"/>
    </row>
    <row r="8" spans="2:20" x14ac:dyDescent="0.25">
      <c r="B8" s="297"/>
      <c r="T8" s="298"/>
    </row>
    <row r="9" spans="2:20" x14ac:dyDescent="0.25">
      <c r="B9" s="297"/>
      <c r="T9" s="298"/>
    </row>
    <row r="10" spans="2:20" x14ac:dyDescent="0.25">
      <c r="B10" s="297"/>
      <c r="T10" s="298"/>
    </row>
    <row r="11" spans="2:20" x14ac:dyDescent="0.25">
      <c r="B11" s="297"/>
      <c r="T11" s="298"/>
    </row>
    <row r="12" spans="2:20" x14ac:dyDescent="0.25">
      <c r="B12" s="297"/>
      <c r="T12" s="298"/>
    </row>
    <row r="13" spans="2:20" x14ac:dyDescent="0.25">
      <c r="B13" s="297"/>
      <c r="T13" s="298"/>
    </row>
    <row r="14" spans="2:20" x14ac:dyDescent="0.25">
      <c r="B14" s="297"/>
      <c r="T14" s="298"/>
    </row>
    <row r="15" spans="2:20" x14ac:dyDescent="0.25">
      <c r="B15" s="297"/>
      <c r="T15" s="298"/>
    </row>
    <row r="16" spans="2:20" x14ac:dyDescent="0.25">
      <c r="B16" s="297"/>
      <c r="T16" s="298"/>
    </row>
    <row r="17" spans="2:20" x14ac:dyDescent="0.25">
      <c r="B17" s="297"/>
      <c r="T17" s="298"/>
    </row>
    <row r="18" spans="2:20" x14ac:dyDescent="0.25">
      <c r="B18" s="297"/>
      <c r="T18" s="298"/>
    </row>
    <row r="19" spans="2:20" x14ac:dyDescent="0.25">
      <c r="B19" s="297"/>
      <c r="T19" s="298"/>
    </row>
    <row r="20" spans="2:20" x14ac:dyDescent="0.25">
      <c r="B20" s="297"/>
      <c r="T20" s="298"/>
    </row>
    <row r="21" spans="2:20" x14ac:dyDescent="0.25">
      <c r="B21" s="297"/>
      <c r="T21" s="298"/>
    </row>
    <row r="22" spans="2:20" x14ac:dyDescent="0.25">
      <c r="B22" s="297"/>
      <c r="T22" s="298"/>
    </row>
    <row r="23" spans="2:20" x14ac:dyDescent="0.25">
      <c r="B23" s="297"/>
      <c r="T23" s="298"/>
    </row>
    <row r="24" spans="2:20" x14ac:dyDescent="0.25">
      <c r="B24" s="297"/>
      <c r="T24" s="298"/>
    </row>
    <row r="25" spans="2:20" x14ac:dyDescent="0.25">
      <c r="B25" s="297"/>
      <c r="T25" s="298"/>
    </row>
    <row r="26" spans="2:20" x14ac:dyDescent="0.25">
      <c r="B26" s="297"/>
      <c r="T26" s="298"/>
    </row>
    <row r="27" spans="2:20" x14ac:dyDescent="0.25">
      <c r="B27" s="297"/>
      <c r="T27" s="298"/>
    </row>
    <row r="28" spans="2:20" x14ac:dyDescent="0.25">
      <c r="B28" s="297"/>
      <c r="T28" s="298"/>
    </row>
    <row r="29" spans="2:20" x14ac:dyDescent="0.25">
      <c r="B29" s="297"/>
      <c r="T29" s="298"/>
    </row>
    <row r="30" spans="2:20" x14ac:dyDescent="0.25">
      <c r="B30" s="297"/>
      <c r="T30" s="298"/>
    </row>
    <row r="31" spans="2:20" ht="15.75" thickBot="1" x14ac:dyDescent="0.3">
      <c r="B31" s="299"/>
      <c r="C31" s="300"/>
      <c r="D31" s="300"/>
      <c r="E31" s="300"/>
      <c r="F31" s="300"/>
      <c r="G31" s="300"/>
      <c r="H31" s="300"/>
      <c r="I31" s="300"/>
      <c r="J31" s="300"/>
      <c r="K31" s="300"/>
      <c r="L31" s="300"/>
      <c r="M31" s="300"/>
      <c r="N31" s="300"/>
      <c r="O31" s="300"/>
      <c r="P31" s="300"/>
      <c r="Q31" s="300"/>
      <c r="R31" s="300"/>
      <c r="S31" s="300"/>
      <c r="T31" s="301"/>
    </row>
    <row r="64" spans="6:6" x14ac:dyDescent="0.25">
      <c r="F64" s="221"/>
    </row>
  </sheetData>
  <mergeCells count="1">
    <mergeCell ref="B2:T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8C48-8FC7-41AE-AE9D-FC6C5E39FF83}">
  <sheetPr codeName="Hoja10"/>
  <dimension ref="A1:AL154"/>
  <sheetViews>
    <sheetView zoomScale="80" zoomScaleNormal="80" workbookViewId="0">
      <selection activeCell="J9" sqref="J9"/>
    </sheetView>
  </sheetViews>
  <sheetFormatPr baseColWidth="10" defaultRowHeight="15" x14ac:dyDescent="0.25"/>
  <cols>
    <col min="1" max="1" width="16.28515625" customWidth="1"/>
    <col min="2" max="2" width="6.28515625" customWidth="1"/>
    <col min="3" max="3" width="17.28515625" customWidth="1"/>
    <col min="4" max="4" width="64.140625" customWidth="1"/>
    <col min="5" max="5" width="18.140625" customWidth="1"/>
    <col min="6" max="6" width="18.28515625" customWidth="1"/>
    <col min="7" max="7" width="15.140625" customWidth="1"/>
    <col min="8" max="8" width="10" customWidth="1"/>
    <col min="9" max="9" width="23.28515625" customWidth="1"/>
    <col min="10" max="10" width="14.42578125" customWidth="1"/>
    <col min="11" max="11" width="27.5703125" customWidth="1"/>
  </cols>
  <sheetData>
    <row r="1" spans="1:38" ht="92.25" customHeight="1" x14ac:dyDescent="0.25"/>
    <row r="2" spans="1:38" ht="33.75" customHeight="1" x14ac:dyDescent="0.25"/>
    <row r="4" spans="1:38" ht="15.75" thickBot="1" x14ac:dyDescent="0.3"/>
    <row r="5" spans="1:38" ht="15" customHeight="1" x14ac:dyDescent="0.25">
      <c r="A5" s="721" t="s">
        <v>512</v>
      </c>
      <c r="B5" s="722"/>
      <c r="C5" s="722"/>
      <c r="D5" s="722"/>
      <c r="E5" s="722"/>
      <c r="F5" s="722"/>
      <c r="G5" s="722"/>
      <c r="H5" s="722"/>
      <c r="I5" s="722"/>
      <c r="J5" s="722"/>
      <c r="K5" s="722"/>
      <c r="L5" s="837"/>
      <c r="M5" s="296"/>
      <c r="N5" s="296"/>
      <c r="O5" s="296"/>
      <c r="P5" s="296"/>
      <c r="Q5" s="296"/>
      <c r="R5" s="296"/>
      <c r="S5" s="296"/>
      <c r="T5" s="296"/>
      <c r="U5" s="296"/>
      <c r="V5" s="296"/>
      <c r="W5" s="296"/>
      <c r="X5" s="296"/>
      <c r="Y5" s="296"/>
      <c r="Z5" s="296"/>
      <c r="AA5" s="296"/>
      <c r="AB5" s="296"/>
      <c r="AC5" s="296"/>
      <c r="AD5" s="296"/>
      <c r="AE5" s="296"/>
      <c r="AF5" s="296"/>
      <c r="AG5" s="296"/>
      <c r="AH5" s="296"/>
      <c r="AI5" s="296"/>
      <c r="AJ5" s="296"/>
      <c r="AK5" s="296"/>
      <c r="AL5" s="296"/>
    </row>
    <row r="6" spans="1:38" ht="15.75" customHeight="1" thickBot="1" x14ac:dyDescent="0.3">
      <c r="A6" s="724"/>
      <c r="B6" s="725"/>
      <c r="C6" s="725"/>
      <c r="D6" s="725"/>
      <c r="E6" s="725"/>
      <c r="F6" s="725"/>
      <c r="G6" s="725"/>
      <c r="H6" s="725"/>
      <c r="I6" s="725"/>
      <c r="J6" s="725"/>
      <c r="K6" s="725"/>
      <c r="L6" s="838"/>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row>
    <row r="7" spans="1:38" ht="28.5" thickBot="1" x14ac:dyDescent="0.3">
      <c r="A7" s="295"/>
      <c r="B7" s="295"/>
      <c r="C7" s="295"/>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c r="AF7" s="295"/>
      <c r="AG7" s="295"/>
      <c r="AH7" s="295"/>
      <c r="AI7" s="295"/>
      <c r="AJ7" s="295"/>
      <c r="AK7" s="295"/>
      <c r="AL7" s="295"/>
    </row>
    <row r="8" spans="1:38" ht="27" customHeight="1" thickBot="1" x14ac:dyDescent="0.3">
      <c r="D8" s="845" t="s">
        <v>456</v>
      </c>
      <c r="E8" s="846"/>
      <c r="F8" s="846"/>
      <c r="G8" s="847"/>
      <c r="H8" s="140"/>
      <c r="I8" s="140"/>
      <c r="J8" s="140"/>
    </row>
    <row r="9" spans="1:38" ht="28.5" customHeight="1" thickBot="1" x14ac:dyDescent="0.3">
      <c r="D9" s="851" t="s">
        <v>398</v>
      </c>
      <c r="E9" s="852"/>
      <c r="F9" s="852"/>
      <c r="G9" s="853"/>
    </row>
    <row r="10" spans="1:38" x14ac:dyDescent="0.25">
      <c r="D10" s="231" t="s">
        <v>394</v>
      </c>
      <c r="E10" s="232" t="s">
        <v>392</v>
      </c>
      <c r="F10" s="232" t="s">
        <v>378</v>
      </c>
      <c r="G10" s="233" t="s">
        <v>393</v>
      </c>
    </row>
    <row r="11" spans="1:38" s="221" customFormat="1" ht="18.75" customHeight="1" x14ac:dyDescent="0.35">
      <c r="D11" s="227" t="s">
        <v>390</v>
      </c>
      <c r="E11" s="259"/>
      <c r="F11" s="259"/>
      <c r="G11" s="260"/>
    </row>
    <row r="12" spans="1:38" s="221" customFormat="1" ht="18" customHeight="1" x14ac:dyDescent="0.35">
      <c r="D12" s="227" t="s">
        <v>391</v>
      </c>
      <c r="E12" s="259"/>
      <c r="F12" s="259"/>
      <c r="G12" s="260"/>
    </row>
    <row r="13" spans="1:38" s="221" customFormat="1" ht="31.5" customHeight="1" x14ac:dyDescent="0.35">
      <c r="D13" s="227" t="s">
        <v>382</v>
      </c>
      <c r="E13" s="259"/>
      <c r="F13" s="259"/>
      <c r="G13" s="260"/>
    </row>
    <row r="14" spans="1:38" s="221" customFormat="1" ht="17.25" customHeight="1" x14ac:dyDescent="0.35">
      <c r="D14" s="227" t="s">
        <v>383</v>
      </c>
      <c r="E14" s="259"/>
      <c r="F14" s="259"/>
      <c r="G14" s="260"/>
    </row>
    <row r="15" spans="1:38" s="221" customFormat="1" ht="31.5" customHeight="1" x14ac:dyDescent="0.35">
      <c r="D15" s="227" t="s">
        <v>384</v>
      </c>
      <c r="E15" s="259"/>
      <c r="F15" s="259"/>
      <c r="G15" s="260"/>
    </row>
    <row r="16" spans="1:38" s="221" customFormat="1" ht="16.5" customHeight="1" x14ac:dyDescent="0.35">
      <c r="D16" s="227" t="s">
        <v>385</v>
      </c>
      <c r="E16" s="259"/>
      <c r="F16" s="259"/>
      <c r="G16" s="260"/>
    </row>
    <row r="17" spans="4:7" s="221" customFormat="1" ht="16.5" customHeight="1" x14ac:dyDescent="0.35">
      <c r="D17" s="227" t="s">
        <v>397</v>
      </c>
      <c r="E17" s="259"/>
      <c r="F17" s="259"/>
      <c r="G17" s="260"/>
    </row>
    <row r="18" spans="4:7" s="221" customFormat="1" ht="31.5" customHeight="1" x14ac:dyDescent="0.35">
      <c r="D18" s="227" t="s">
        <v>386</v>
      </c>
      <c r="E18" s="259"/>
      <c r="F18" s="259"/>
      <c r="G18" s="260"/>
    </row>
    <row r="19" spans="4:7" s="221" customFormat="1" ht="31.5" customHeight="1" x14ac:dyDescent="0.35">
      <c r="D19" s="227" t="s">
        <v>387</v>
      </c>
      <c r="E19" s="259"/>
      <c r="F19" s="259"/>
      <c r="G19" s="260"/>
    </row>
    <row r="20" spans="4:7" s="221" customFormat="1" ht="31.5" customHeight="1" x14ac:dyDescent="0.35">
      <c r="D20" s="227" t="s">
        <v>388</v>
      </c>
      <c r="E20" s="259"/>
      <c r="F20" s="259"/>
      <c r="G20" s="260"/>
    </row>
    <row r="21" spans="4:7" s="221" customFormat="1" ht="31.5" customHeight="1" thickBot="1" x14ac:dyDescent="0.4">
      <c r="D21" s="234" t="s">
        <v>389</v>
      </c>
      <c r="E21" s="261"/>
      <c r="F21" s="261"/>
      <c r="G21" s="262"/>
    </row>
    <row r="22" spans="4:7" ht="15.75" thickBot="1" x14ac:dyDescent="0.3">
      <c r="D22" s="235" t="s">
        <v>396</v>
      </c>
      <c r="E22" s="236">
        <f>COUNTIF(E11:E21,"X")</f>
        <v>0</v>
      </c>
      <c r="F22" s="236">
        <f t="shared" ref="F22:G22" si="0">COUNTIF(F11:F21,"X")</f>
        <v>0</v>
      </c>
      <c r="G22" s="236">
        <f t="shared" si="0"/>
        <v>0</v>
      </c>
    </row>
    <row r="23" spans="4:7" ht="27" thickBot="1" x14ac:dyDescent="0.45">
      <c r="D23" s="256" t="s">
        <v>399</v>
      </c>
      <c r="E23" s="848" t="str">
        <f>IF(E22&lt;=3,"Bajo",IF(E22&lt;=5,"Moderado",IF(E22&lt;=7,"Medio",IF(E22&lt;=9,"Alto","Critico"))))</f>
        <v>Bajo</v>
      </c>
      <c r="F23" s="849"/>
      <c r="G23" s="850"/>
    </row>
    <row r="24" spans="4:7" ht="27" thickBot="1" x14ac:dyDescent="0.45">
      <c r="D24" s="257"/>
      <c r="E24" s="258"/>
      <c r="F24" s="258"/>
      <c r="G24" s="258"/>
    </row>
    <row r="25" spans="4:7" ht="25.5" customHeight="1" thickBot="1" x14ac:dyDescent="0.3">
      <c r="D25" s="845" t="s">
        <v>455</v>
      </c>
      <c r="E25" s="846"/>
      <c r="F25" s="846"/>
      <c r="G25" s="847"/>
    </row>
    <row r="26" spans="4:7" ht="15.75" thickBot="1" x14ac:dyDescent="0.3">
      <c r="D26" s="851" t="s">
        <v>398</v>
      </c>
      <c r="E26" s="852"/>
      <c r="F26" s="852"/>
      <c r="G26" s="853"/>
    </row>
    <row r="27" spans="4:7" ht="15.75" thickBot="1" x14ac:dyDescent="0.3">
      <c r="D27" s="237" t="s">
        <v>394</v>
      </c>
      <c r="E27" s="238" t="s">
        <v>392</v>
      </c>
      <c r="F27" s="238" t="s">
        <v>378</v>
      </c>
      <c r="G27" s="239" t="s">
        <v>393</v>
      </c>
    </row>
    <row r="28" spans="4:7" x14ac:dyDescent="0.25">
      <c r="D28" s="224" t="s">
        <v>400</v>
      </c>
      <c r="E28" s="225"/>
      <c r="F28" s="225"/>
      <c r="G28" s="226"/>
    </row>
    <row r="29" spans="4:7" ht="30" x14ac:dyDescent="0.25">
      <c r="D29" s="227" t="s">
        <v>401</v>
      </c>
      <c r="E29" s="243"/>
      <c r="F29" s="243"/>
      <c r="G29" s="244"/>
    </row>
    <row r="30" spans="4:7" x14ac:dyDescent="0.25">
      <c r="D30" s="240" t="s">
        <v>402</v>
      </c>
      <c r="E30" s="243"/>
      <c r="F30" s="243"/>
      <c r="G30" s="244"/>
    </row>
    <row r="31" spans="4:7" x14ac:dyDescent="0.25">
      <c r="D31" s="227" t="s">
        <v>403</v>
      </c>
      <c r="E31" s="243"/>
      <c r="F31" s="243"/>
      <c r="G31" s="244"/>
    </row>
    <row r="32" spans="4:7" x14ac:dyDescent="0.25">
      <c r="D32" s="227" t="s">
        <v>404</v>
      </c>
      <c r="E32" s="243"/>
      <c r="F32" s="243"/>
      <c r="G32" s="244"/>
    </row>
    <row r="33" spans="4:7" ht="30" x14ac:dyDescent="0.25">
      <c r="D33" s="227" t="s">
        <v>405</v>
      </c>
      <c r="E33" s="243"/>
      <c r="F33" s="243"/>
      <c r="G33" s="244"/>
    </row>
    <row r="34" spans="4:7" ht="30" x14ac:dyDescent="0.25">
      <c r="D34" s="227" t="s">
        <v>406</v>
      </c>
      <c r="E34" s="243"/>
      <c r="F34" s="243"/>
      <c r="G34" s="244"/>
    </row>
    <row r="35" spans="4:7" ht="30" x14ac:dyDescent="0.25">
      <c r="D35" s="227" t="s">
        <v>407</v>
      </c>
      <c r="E35" s="243"/>
      <c r="F35" s="243"/>
      <c r="G35" s="244"/>
    </row>
    <row r="36" spans="4:7" ht="30" x14ac:dyDescent="0.25">
      <c r="D36" s="227" t="s">
        <v>408</v>
      </c>
      <c r="E36" s="243"/>
      <c r="F36" s="243"/>
      <c r="G36" s="244"/>
    </row>
    <row r="37" spans="4:7" ht="30" x14ac:dyDescent="0.25">
      <c r="D37" s="227" t="s">
        <v>416</v>
      </c>
      <c r="E37" s="243"/>
      <c r="F37" s="243"/>
      <c r="G37" s="244"/>
    </row>
    <row r="38" spans="4:7" ht="30" x14ac:dyDescent="0.25">
      <c r="D38" s="227" t="s">
        <v>417</v>
      </c>
      <c r="E38" s="243"/>
      <c r="F38" s="243"/>
      <c r="G38" s="244"/>
    </row>
    <row r="39" spans="4:7" ht="30" x14ac:dyDescent="0.25">
      <c r="D39" s="227" t="s">
        <v>418</v>
      </c>
      <c r="E39" s="243"/>
      <c r="F39" s="243"/>
      <c r="G39" s="244"/>
    </row>
    <row r="40" spans="4:7" ht="30" x14ac:dyDescent="0.25">
      <c r="D40" s="227" t="s">
        <v>409</v>
      </c>
      <c r="E40" s="243"/>
      <c r="F40" s="243"/>
      <c r="G40" s="244"/>
    </row>
    <row r="41" spans="4:7" ht="30" x14ac:dyDescent="0.25">
      <c r="D41" s="227" t="s">
        <v>410</v>
      </c>
      <c r="E41" s="243"/>
      <c r="F41" s="243"/>
      <c r="G41" s="244"/>
    </row>
    <row r="42" spans="4:7" ht="30" x14ac:dyDescent="0.25">
      <c r="D42" s="227" t="s">
        <v>411</v>
      </c>
      <c r="E42" s="243"/>
      <c r="F42" s="243"/>
      <c r="G42" s="244"/>
    </row>
    <row r="43" spans="4:7" ht="30" x14ac:dyDescent="0.25">
      <c r="D43" s="227" t="s">
        <v>412</v>
      </c>
      <c r="E43" s="243"/>
      <c r="F43" s="243"/>
      <c r="G43" s="244"/>
    </row>
    <row r="44" spans="4:7" ht="30" x14ac:dyDescent="0.25">
      <c r="D44" s="227" t="s">
        <v>413</v>
      </c>
      <c r="E44" s="243"/>
      <c r="F44" s="243"/>
      <c r="G44" s="244"/>
    </row>
    <row r="45" spans="4:7" x14ac:dyDescent="0.25">
      <c r="D45" s="240" t="s">
        <v>414</v>
      </c>
      <c r="E45" s="243"/>
      <c r="F45" s="243"/>
      <c r="G45" s="244"/>
    </row>
    <row r="46" spans="4:7" ht="45" x14ac:dyDescent="0.25">
      <c r="D46" s="227" t="s">
        <v>415</v>
      </c>
      <c r="E46" s="243"/>
      <c r="F46" s="243"/>
      <c r="G46" s="244"/>
    </row>
    <row r="47" spans="4:7" ht="45" x14ac:dyDescent="0.25">
      <c r="D47" s="227" t="s">
        <v>419</v>
      </c>
      <c r="E47" s="243"/>
      <c r="F47" s="243"/>
      <c r="G47" s="244"/>
    </row>
    <row r="48" spans="4:7" ht="45" x14ac:dyDescent="0.25">
      <c r="D48" s="227" t="s">
        <v>420</v>
      </c>
      <c r="E48" s="243"/>
      <c r="F48" s="243"/>
      <c r="G48" s="244"/>
    </row>
    <row r="49" spans="1:7" ht="75" x14ac:dyDescent="0.25">
      <c r="D49" s="227" t="s">
        <v>421</v>
      </c>
      <c r="E49" s="243"/>
      <c r="F49" s="243"/>
      <c r="G49" s="244"/>
    </row>
    <row r="50" spans="1:7" ht="30" x14ac:dyDescent="0.25">
      <c r="D50" s="227" t="s">
        <v>422</v>
      </c>
      <c r="E50" s="243"/>
      <c r="F50" s="243"/>
      <c r="G50" s="244"/>
    </row>
    <row r="51" spans="1:7" ht="45" x14ac:dyDescent="0.25">
      <c r="A51" t="s">
        <v>395</v>
      </c>
      <c r="D51" s="227" t="s">
        <v>423</v>
      </c>
      <c r="E51" s="243"/>
      <c r="F51" s="243"/>
      <c r="G51" s="244"/>
    </row>
    <row r="52" spans="1:7" ht="30" x14ac:dyDescent="0.25">
      <c r="A52" t="s">
        <v>377</v>
      </c>
      <c r="D52" s="227" t="s">
        <v>424</v>
      </c>
      <c r="E52" s="243"/>
      <c r="F52" s="243"/>
      <c r="G52" s="244"/>
    </row>
    <row r="53" spans="1:7" ht="45" x14ac:dyDescent="0.25">
      <c r="A53" t="s">
        <v>378</v>
      </c>
      <c r="D53" s="227" t="s">
        <v>425</v>
      </c>
      <c r="E53" s="243"/>
      <c r="F53" s="243"/>
      <c r="G53" s="244"/>
    </row>
    <row r="54" spans="1:7" ht="45" x14ac:dyDescent="0.25">
      <c r="A54" t="s">
        <v>393</v>
      </c>
      <c r="D54" s="227" t="s">
        <v>426</v>
      </c>
      <c r="E54" s="243"/>
      <c r="F54" s="243"/>
      <c r="G54" s="244"/>
    </row>
    <row r="55" spans="1:7" ht="60" x14ac:dyDescent="0.25">
      <c r="D55" s="227" t="s">
        <v>427</v>
      </c>
      <c r="E55" s="243"/>
      <c r="F55" s="243"/>
      <c r="G55" s="244"/>
    </row>
    <row r="56" spans="1:7" ht="30" x14ac:dyDescent="0.25">
      <c r="D56" s="227" t="s">
        <v>428</v>
      </c>
      <c r="E56" s="243"/>
      <c r="F56" s="243"/>
      <c r="G56" s="244"/>
    </row>
    <row r="57" spans="1:7" ht="30" x14ac:dyDescent="0.25">
      <c r="D57" s="227" t="s">
        <v>429</v>
      </c>
      <c r="E57" s="243"/>
      <c r="F57" s="243"/>
      <c r="G57" s="244"/>
    </row>
    <row r="58" spans="1:7" ht="30" x14ac:dyDescent="0.25">
      <c r="D58" s="227" t="s">
        <v>430</v>
      </c>
      <c r="E58" s="243"/>
      <c r="F58" s="243"/>
      <c r="G58" s="244"/>
    </row>
    <row r="59" spans="1:7" ht="30" x14ac:dyDescent="0.25">
      <c r="D59" s="227" t="s">
        <v>431</v>
      </c>
      <c r="E59" s="243"/>
      <c r="F59" s="243"/>
      <c r="G59" s="244"/>
    </row>
    <row r="60" spans="1:7" ht="21.75" customHeight="1" x14ac:dyDescent="0.25">
      <c r="D60" s="240" t="s">
        <v>432</v>
      </c>
      <c r="E60" s="243"/>
      <c r="F60" s="243"/>
      <c r="G60" s="244"/>
    </row>
    <row r="61" spans="1:7" ht="32.25" customHeight="1" x14ac:dyDescent="0.25">
      <c r="D61" s="227" t="s">
        <v>433</v>
      </c>
      <c r="E61" s="243"/>
      <c r="F61" s="243"/>
      <c r="G61" s="244"/>
    </row>
    <row r="62" spans="1:7" ht="30" x14ac:dyDescent="0.25">
      <c r="D62" s="227" t="s">
        <v>434</v>
      </c>
      <c r="E62" s="243"/>
      <c r="F62" s="243"/>
      <c r="G62" s="244"/>
    </row>
    <row r="63" spans="1:7" ht="30" x14ac:dyDescent="0.25">
      <c r="D63" s="227" t="s">
        <v>435</v>
      </c>
      <c r="E63" s="243"/>
      <c r="F63" s="243"/>
      <c r="G63" s="244"/>
    </row>
    <row r="64" spans="1:7" ht="45" x14ac:dyDescent="0.25">
      <c r="D64" s="227" t="s">
        <v>436</v>
      </c>
      <c r="E64" s="243"/>
      <c r="F64" s="243"/>
      <c r="G64" s="244"/>
    </row>
    <row r="65" spans="3:12" ht="30" x14ac:dyDescent="0.25">
      <c r="D65" s="227" t="s">
        <v>437</v>
      </c>
      <c r="E65" s="243"/>
      <c r="F65" s="243"/>
      <c r="G65" s="244"/>
    </row>
    <row r="66" spans="3:12" ht="45" x14ac:dyDescent="0.25">
      <c r="D66" s="227" t="s">
        <v>438</v>
      </c>
      <c r="E66" s="243"/>
      <c r="F66" s="243"/>
      <c r="G66" s="244"/>
    </row>
    <row r="67" spans="3:12" ht="45" x14ac:dyDescent="0.25">
      <c r="D67" s="227" t="s">
        <v>439</v>
      </c>
      <c r="E67" s="243"/>
      <c r="F67" s="243"/>
      <c r="G67" s="244"/>
    </row>
    <row r="68" spans="3:12" ht="30" x14ac:dyDescent="0.25">
      <c r="D68" s="227" t="s">
        <v>440</v>
      </c>
      <c r="E68" s="243"/>
      <c r="F68" s="243"/>
      <c r="G68" s="244"/>
    </row>
    <row r="69" spans="3:12" ht="30" x14ac:dyDescent="0.25">
      <c r="D69" s="227" t="s">
        <v>441</v>
      </c>
      <c r="E69" s="243"/>
      <c r="F69" s="243"/>
      <c r="G69" s="244"/>
    </row>
    <row r="70" spans="3:12" ht="30" x14ac:dyDescent="0.25">
      <c r="D70" s="227" t="s">
        <v>442</v>
      </c>
      <c r="E70" s="243"/>
      <c r="F70" s="243"/>
      <c r="G70" s="244"/>
    </row>
    <row r="71" spans="3:12" ht="30.75" thickBot="1" x14ac:dyDescent="0.3">
      <c r="D71" s="229" t="s">
        <v>443</v>
      </c>
      <c r="E71" s="245"/>
      <c r="F71" s="245"/>
      <c r="G71" s="246"/>
    </row>
    <row r="72" spans="3:12" ht="15.75" thickBot="1" x14ac:dyDescent="0.3">
      <c r="D72" s="235" t="s">
        <v>396</v>
      </c>
      <c r="E72" s="236">
        <f>COUNTIF(E28:E71,"X")</f>
        <v>0</v>
      </c>
      <c r="F72" s="236">
        <f t="shared" ref="F72:G72" si="1">COUNTIF(F28:F71,"X")</f>
        <v>0</v>
      </c>
      <c r="G72" s="236">
        <f t="shared" si="1"/>
        <v>0</v>
      </c>
    </row>
    <row r="73" spans="3:12" ht="30" customHeight="1" thickBot="1" x14ac:dyDescent="0.45">
      <c r="D73" s="254" t="s">
        <v>444</v>
      </c>
      <c r="E73" s="854" t="str">
        <f>IF(E72&lt;=8,"Critico",IF(E72&lt;=17,"Alto",IF(E72&lt;=26,"Medio",IF(E72&lt;=35,"Moderado","Bajo"))))</f>
        <v>Critico</v>
      </c>
      <c r="F73" s="855"/>
      <c r="G73" s="856"/>
    </row>
    <row r="74" spans="3:12" ht="52.5" customHeight="1" thickBot="1" x14ac:dyDescent="0.3">
      <c r="D74" s="255" t="s">
        <v>445</v>
      </c>
      <c r="E74" s="857" t="str">
        <f>VLOOKUP(E73,C150:D154,2,0)</f>
        <v>Urgentemente
Implementar un sistema de administración
de riesgos</v>
      </c>
      <c r="F74" s="858"/>
      <c r="G74" s="859"/>
    </row>
    <row r="79" spans="3:12" ht="15.75" thickBot="1" x14ac:dyDescent="0.3"/>
    <row r="80" spans="3:12" ht="16.5" thickBot="1" x14ac:dyDescent="0.3">
      <c r="C80" s="839" t="s">
        <v>213</v>
      </c>
      <c r="D80" s="840"/>
      <c r="E80" s="840"/>
      <c r="F80" s="840"/>
      <c r="G80" s="840"/>
      <c r="H80" s="840"/>
      <c r="I80" s="840"/>
      <c r="J80" s="840"/>
      <c r="K80" s="840"/>
      <c r="L80" s="841"/>
    </row>
    <row r="81" spans="3:12" ht="18" x14ac:dyDescent="0.25">
      <c r="C81" s="264" t="s">
        <v>457</v>
      </c>
      <c r="D81" s="263" t="s">
        <v>380</v>
      </c>
      <c r="E81" s="825" t="s">
        <v>381</v>
      </c>
      <c r="F81" s="826"/>
      <c r="G81" s="827" t="s">
        <v>458</v>
      </c>
      <c r="H81" s="828"/>
      <c r="I81" s="829" t="s">
        <v>342</v>
      </c>
      <c r="J81" s="829"/>
      <c r="K81" s="829" t="s">
        <v>220</v>
      </c>
      <c r="L81" s="842"/>
    </row>
    <row r="82" spans="3:12" x14ac:dyDescent="0.25">
      <c r="C82" s="240"/>
      <c r="D82" s="223"/>
      <c r="E82" s="835"/>
      <c r="F82" s="836"/>
      <c r="G82" s="422"/>
      <c r="H82" s="422"/>
      <c r="I82" s="422"/>
      <c r="J82" s="422"/>
      <c r="K82" s="422"/>
      <c r="L82" s="830"/>
    </row>
    <row r="83" spans="3:12" x14ac:dyDescent="0.25">
      <c r="C83" s="240"/>
      <c r="D83" s="223"/>
      <c r="E83" s="835"/>
      <c r="F83" s="836"/>
      <c r="G83" s="422"/>
      <c r="H83" s="422"/>
      <c r="I83" s="422"/>
      <c r="J83" s="422"/>
      <c r="K83" s="422"/>
      <c r="L83" s="830"/>
    </row>
    <row r="84" spans="3:12" ht="15.75" thickBot="1" x14ac:dyDescent="0.3">
      <c r="C84" s="241"/>
      <c r="D84" s="242"/>
      <c r="E84" s="831"/>
      <c r="F84" s="832"/>
      <c r="G84" s="833"/>
      <c r="H84" s="833"/>
      <c r="I84" s="833"/>
      <c r="J84" s="833"/>
      <c r="K84" s="833"/>
      <c r="L84" s="834"/>
    </row>
    <row r="138" spans="6:6" x14ac:dyDescent="0.25">
      <c r="F138" s="222"/>
    </row>
    <row r="148" spans="3:11" ht="15.75" thickBot="1" x14ac:dyDescent="0.3"/>
    <row r="149" spans="3:11" ht="27" customHeight="1" thickBot="1" x14ac:dyDescent="0.5">
      <c r="C149" s="843" t="s">
        <v>454</v>
      </c>
      <c r="D149" s="844"/>
      <c r="K149" s="253"/>
    </row>
    <row r="150" spans="3:11" ht="31.5" x14ac:dyDescent="0.35">
      <c r="C150" s="248" t="s">
        <v>446</v>
      </c>
      <c r="D150" s="247" t="s">
        <v>450</v>
      </c>
      <c r="K150" s="181"/>
    </row>
    <row r="151" spans="3:11" ht="31.5" x14ac:dyDescent="0.35">
      <c r="C151" s="251" t="s">
        <v>447</v>
      </c>
      <c r="D151" s="228" t="s">
        <v>449</v>
      </c>
      <c r="K151" s="181"/>
    </row>
    <row r="152" spans="3:11" ht="30.75" x14ac:dyDescent="0.3">
      <c r="C152" s="249" t="s">
        <v>379</v>
      </c>
      <c r="D152" s="228" t="s">
        <v>451</v>
      </c>
      <c r="K152" s="184"/>
    </row>
    <row r="153" spans="3:11" ht="31.5" x14ac:dyDescent="0.35">
      <c r="C153" s="250" t="s">
        <v>376</v>
      </c>
      <c r="D153" s="228" t="s">
        <v>452</v>
      </c>
      <c r="K153" s="180"/>
    </row>
    <row r="154" spans="3:11" ht="45.75" thickBot="1" x14ac:dyDescent="0.3">
      <c r="C154" s="252" t="s">
        <v>448</v>
      </c>
      <c r="D154" s="230" t="s">
        <v>453</v>
      </c>
    </row>
  </sheetData>
  <mergeCells count="26">
    <mergeCell ref="A5:L6"/>
    <mergeCell ref="C80:L80"/>
    <mergeCell ref="K81:L81"/>
    <mergeCell ref="G83:H83"/>
    <mergeCell ref="C149:D149"/>
    <mergeCell ref="D25:G25"/>
    <mergeCell ref="D8:G8"/>
    <mergeCell ref="E23:G23"/>
    <mergeCell ref="D9:G9"/>
    <mergeCell ref="D26:G26"/>
    <mergeCell ref="E73:G73"/>
    <mergeCell ref="E74:G74"/>
    <mergeCell ref="E82:F82"/>
    <mergeCell ref="G82:H82"/>
    <mergeCell ref="I82:J82"/>
    <mergeCell ref="K82:L82"/>
    <mergeCell ref="E81:F81"/>
    <mergeCell ref="G81:H81"/>
    <mergeCell ref="I81:J81"/>
    <mergeCell ref="K83:L83"/>
    <mergeCell ref="E84:F84"/>
    <mergeCell ref="G84:H84"/>
    <mergeCell ref="I84:J84"/>
    <mergeCell ref="K84:L84"/>
    <mergeCell ref="E83:F83"/>
    <mergeCell ref="I83:J83"/>
  </mergeCells>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A28D047F-277A-4FCE-916F-30B1D716674B}">
            <xm:f>NOT(ISERROR(SEARCH($C$154,E23)))</xm:f>
            <xm:f>$C$154</xm:f>
            <x14:dxf>
              <fill>
                <patternFill>
                  <bgColor rgb="FFFF0000"/>
                </patternFill>
              </fill>
            </x14:dxf>
          </x14:cfRule>
          <x14:cfRule type="containsText" priority="2" operator="containsText" id="{FE380077-2956-498C-9401-48955C025474}">
            <xm:f>NOT(ISERROR(SEARCH($C$153,E23)))</xm:f>
            <xm:f>$C$153</xm:f>
            <x14:dxf>
              <fill>
                <patternFill>
                  <bgColor theme="9" tint="-0.24994659260841701"/>
                </patternFill>
              </fill>
            </x14:dxf>
          </x14:cfRule>
          <x14:cfRule type="containsText" priority="3" operator="containsText" id="{CBEFEB8E-9817-4CB4-B4F5-A62B596A198F}">
            <xm:f>NOT(ISERROR(SEARCH($C$152,E23)))</xm:f>
            <xm:f>$C$152</xm:f>
            <x14:dxf>
              <fill>
                <patternFill>
                  <bgColor theme="2" tint="-0.24994659260841701"/>
                </patternFill>
              </fill>
            </x14:dxf>
          </x14:cfRule>
          <x14:cfRule type="containsText" priority="4" operator="containsText" id="{48B59B6C-7777-4EB5-8B7E-F78B9E7FC79D}">
            <xm:f>NOT(ISERROR(SEARCH($C$151,E23)))</xm:f>
            <xm:f>$C$151</xm:f>
            <x14:dxf>
              <fill>
                <patternFill>
                  <bgColor theme="9" tint="0.59996337778862885"/>
                </patternFill>
              </fill>
            </x14:dxf>
          </x14:cfRule>
          <x14:cfRule type="containsText" priority="5" operator="containsText" id="{4B7C9679-75E4-4E23-9496-06F671764513}">
            <xm:f>NOT(ISERROR(SEARCH($C$150,E23)))</xm:f>
            <xm:f>$C$150</xm:f>
            <x14:dxf>
              <fill>
                <patternFill>
                  <bgColor rgb="FFFFFF00"/>
                </patternFill>
              </fill>
            </x14:dxf>
          </x14:cfRule>
          <xm:sqref>E23:G24</xm:sqref>
        </x14:conditionalFormatting>
        <x14:conditionalFormatting xmlns:xm="http://schemas.microsoft.com/office/excel/2006/main">
          <x14:cfRule type="containsText" priority="6" operator="containsText" id="{5A625724-D68E-4371-9AFD-72C401230C96}">
            <xm:f>NOT(ISERROR(SEARCH($C$154,E73)))</xm:f>
            <xm:f>$C$154</xm:f>
            <x14:dxf>
              <fill>
                <patternFill>
                  <bgColor rgb="FFFF0000"/>
                </patternFill>
              </fill>
            </x14:dxf>
          </x14:cfRule>
          <x14:cfRule type="containsText" priority="7" operator="containsText" id="{18823C9A-F5A1-4D6B-BE16-CF094F4DFAC4}">
            <xm:f>NOT(ISERROR(SEARCH($C$153,E73)))</xm:f>
            <xm:f>$C$153</xm:f>
            <x14:dxf>
              <fill>
                <patternFill>
                  <bgColor theme="9" tint="-0.24994659260841701"/>
                </patternFill>
              </fill>
            </x14:dxf>
          </x14:cfRule>
          <x14:cfRule type="containsText" priority="8" operator="containsText" id="{F3712C52-2290-44E9-90B9-9D6C876851F1}">
            <xm:f>NOT(ISERROR(SEARCH($C$152,E73)))</xm:f>
            <xm:f>$C$152</xm:f>
            <x14:dxf>
              <fill>
                <patternFill>
                  <bgColor theme="2" tint="-0.24994659260841701"/>
                </patternFill>
              </fill>
            </x14:dxf>
          </x14:cfRule>
          <x14:cfRule type="containsText" priority="9" operator="containsText" id="{E0333732-D339-4D02-908B-F7EBA604AD3B}">
            <xm:f>NOT(ISERROR(SEARCH($C$151,E73)))</xm:f>
            <xm:f>$C$151</xm:f>
            <x14:dxf>
              <fill>
                <patternFill>
                  <bgColor theme="9" tint="0.59996337778862885"/>
                </patternFill>
              </fill>
            </x14:dxf>
          </x14:cfRule>
          <x14:cfRule type="containsText" priority="10" operator="containsText" id="{F30D1C36-BC74-4688-9A16-1E4432786235}">
            <xm:f>NOT(ISERROR(SEARCH($C$150,E73)))</xm:f>
            <xm:f>$C$150</xm:f>
            <x14:dxf>
              <fill>
                <patternFill>
                  <bgColor rgb="FFFFFF00"/>
                </patternFill>
              </fill>
            </x14:dxf>
          </x14:cfRule>
          <xm:sqref>E73:G73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81B31-8A2D-47E5-8B08-A02195EDF883}">
  <sheetPr codeName="Hoja11"/>
  <dimension ref="B2:CT61"/>
  <sheetViews>
    <sheetView zoomScale="60" zoomScaleNormal="60" workbookViewId="0">
      <selection activeCell="CR26" sqref="CR26"/>
    </sheetView>
  </sheetViews>
  <sheetFormatPr baseColWidth="10" defaultRowHeight="15" x14ac:dyDescent="0.25"/>
  <cols>
    <col min="2" max="5" width="2.85546875" customWidth="1"/>
    <col min="6" max="6" width="5.42578125" customWidth="1"/>
    <col min="7" max="8" width="5.7109375" customWidth="1"/>
    <col min="9" max="46" width="2.85546875" customWidth="1"/>
    <col min="49" max="50" width="2.5703125" customWidth="1"/>
    <col min="51" max="51" width="3.5703125" customWidth="1"/>
    <col min="52" max="56" width="3" customWidth="1"/>
    <col min="57" max="93" width="2.5703125" customWidth="1"/>
    <col min="96" max="96" width="24.140625" customWidth="1"/>
    <col min="97" max="97" width="70.140625" customWidth="1"/>
    <col min="98" max="98" width="29.85546875" customWidth="1"/>
  </cols>
  <sheetData>
    <row r="2" spans="2:98" ht="9.75" customHeight="1" x14ac:dyDescent="0.35">
      <c r="B2" s="994" t="s">
        <v>161</v>
      </c>
      <c r="C2" s="994"/>
      <c r="D2" s="994"/>
      <c r="E2" s="994"/>
      <c r="F2" s="994"/>
      <c r="G2" s="994"/>
      <c r="H2" s="994"/>
      <c r="I2" s="994"/>
      <c r="J2" s="995" t="s">
        <v>2</v>
      </c>
      <c r="K2" s="995"/>
      <c r="L2" s="995"/>
      <c r="M2" s="995"/>
      <c r="N2" s="995"/>
      <c r="O2" s="995"/>
      <c r="P2" s="995"/>
      <c r="Q2" s="995"/>
      <c r="R2" s="995"/>
      <c r="S2" s="995"/>
      <c r="T2" s="995"/>
      <c r="U2" s="995"/>
      <c r="V2" s="995"/>
      <c r="W2" s="995"/>
      <c r="X2" s="995"/>
      <c r="Y2" s="995"/>
      <c r="Z2" s="995"/>
      <c r="AA2" s="995"/>
      <c r="AB2" s="995"/>
      <c r="AC2" s="995"/>
      <c r="AD2" s="995"/>
      <c r="AE2" s="995"/>
      <c r="AF2" s="995"/>
      <c r="AG2" s="995"/>
      <c r="AH2" s="995"/>
      <c r="AI2" s="995"/>
      <c r="AJ2" s="995"/>
      <c r="AK2" s="995"/>
      <c r="AL2" s="995"/>
      <c r="AM2" s="995"/>
      <c r="AN2" s="183"/>
      <c r="AO2" s="183"/>
      <c r="AP2" s="183"/>
      <c r="AQ2" s="183"/>
      <c r="AR2" s="183"/>
      <c r="AS2" s="183"/>
      <c r="AT2" s="183"/>
      <c r="AW2" s="927" t="s">
        <v>160</v>
      </c>
      <c r="AX2" s="927"/>
      <c r="AY2" s="927"/>
      <c r="AZ2" s="927"/>
      <c r="BA2" s="927"/>
      <c r="BB2" s="927"/>
      <c r="BC2" s="927"/>
      <c r="BD2" s="927"/>
      <c r="BE2" s="877" t="s">
        <v>2</v>
      </c>
      <c r="BF2" s="877"/>
      <c r="BG2" s="877"/>
      <c r="BH2" s="877"/>
      <c r="BI2" s="877"/>
      <c r="BJ2" s="877"/>
      <c r="BK2" s="877"/>
      <c r="BL2" s="877"/>
      <c r="BM2" s="877"/>
      <c r="BN2" s="877"/>
      <c r="BO2" s="877"/>
      <c r="BP2" s="877"/>
      <c r="BQ2" s="877"/>
      <c r="BR2" s="877"/>
      <c r="BS2" s="877"/>
      <c r="BT2" s="877"/>
      <c r="BU2" s="877"/>
      <c r="BV2" s="877"/>
      <c r="BW2" s="877"/>
      <c r="BX2" s="877"/>
      <c r="BY2" s="877"/>
      <c r="BZ2" s="877"/>
      <c r="CA2" s="877"/>
      <c r="CB2" s="877"/>
      <c r="CC2" s="877"/>
      <c r="CD2" s="877"/>
      <c r="CE2" s="877"/>
      <c r="CF2" s="877"/>
      <c r="CG2" s="877"/>
      <c r="CH2" s="877"/>
      <c r="CI2" s="182"/>
      <c r="CJ2" s="182"/>
      <c r="CK2" s="182"/>
      <c r="CL2" s="182"/>
      <c r="CM2" s="182"/>
      <c r="CN2" s="182"/>
      <c r="CO2" s="182"/>
      <c r="CR2" s="860" t="s">
        <v>55</v>
      </c>
      <c r="CS2" s="860"/>
      <c r="CT2" s="860"/>
    </row>
    <row r="3" spans="2:98" ht="9.75" customHeight="1" x14ac:dyDescent="0.35">
      <c r="B3" s="994"/>
      <c r="C3" s="994"/>
      <c r="D3" s="994"/>
      <c r="E3" s="994"/>
      <c r="F3" s="994"/>
      <c r="G3" s="994"/>
      <c r="H3" s="994"/>
      <c r="I3" s="994"/>
      <c r="J3" s="995"/>
      <c r="K3" s="995"/>
      <c r="L3" s="995"/>
      <c r="M3" s="995"/>
      <c r="N3" s="995"/>
      <c r="O3" s="995"/>
      <c r="P3" s="995"/>
      <c r="Q3" s="995"/>
      <c r="R3" s="995"/>
      <c r="S3" s="995"/>
      <c r="T3" s="995"/>
      <c r="U3" s="995"/>
      <c r="V3" s="995"/>
      <c r="W3" s="995"/>
      <c r="X3" s="995"/>
      <c r="Y3" s="995"/>
      <c r="Z3" s="995"/>
      <c r="AA3" s="995"/>
      <c r="AB3" s="995"/>
      <c r="AC3" s="995"/>
      <c r="AD3" s="995"/>
      <c r="AE3" s="995"/>
      <c r="AF3" s="995"/>
      <c r="AG3" s="995"/>
      <c r="AH3" s="995"/>
      <c r="AI3" s="995"/>
      <c r="AJ3" s="995"/>
      <c r="AK3" s="995"/>
      <c r="AL3" s="995"/>
      <c r="AM3" s="995"/>
      <c r="AN3" s="183"/>
      <c r="AO3" s="183"/>
      <c r="AP3" s="183"/>
      <c r="AQ3" s="183"/>
      <c r="AR3" s="183"/>
      <c r="AS3" s="183"/>
      <c r="AT3" s="183"/>
      <c r="AW3" s="927"/>
      <c r="AX3" s="927"/>
      <c r="AY3" s="927"/>
      <c r="AZ3" s="927"/>
      <c r="BA3" s="927"/>
      <c r="BB3" s="927"/>
      <c r="BC3" s="927"/>
      <c r="BD3" s="927"/>
      <c r="BE3" s="877"/>
      <c r="BF3" s="877"/>
      <c r="BG3" s="877"/>
      <c r="BH3" s="877"/>
      <c r="BI3" s="877"/>
      <c r="BJ3" s="877"/>
      <c r="BK3" s="877"/>
      <c r="BL3" s="877"/>
      <c r="BM3" s="877"/>
      <c r="BN3" s="877"/>
      <c r="BO3" s="877"/>
      <c r="BP3" s="877"/>
      <c r="BQ3" s="877"/>
      <c r="BR3" s="877"/>
      <c r="BS3" s="877"/>
      <c r="BT3" s="877"/>
      <c r="BU3" s="877"/>
      <c r="BV3" s="877"/>
      <c r="BW3" s="877"/>
      <c r="BX3" s="877"/>
      <c r="BY3" s="877"/>
      <c r="BZ3" s="877"/>
      <c r="CA3" s="877"/>
      <c r="CB3" s="877"/>
      <c r="CC3" s="877"/>
      <c r="CD3" s="877"/>
      <c r="CE3" s="877"/>
      <c r="CF3" s="877"/>
      <c r="CG3" s="877"/>
      <c r="CH3" s="877"/>
      <c r="CI3" s="182"/>
      <c r="CJ3" s="182"/>
      <c r="CK3" s="182"/>
      <c r="CL3" s="182"/>
      <c r="CM3" s="182"/>
      <c r="CN3" s="182"/>
      <c r="CO3" s="182"/>
      <c r="CR3" s="83"/>
      <c r="CS3" s="83"/>
      <c r="CT3" s="83"/>
    </row>
    <row r="4" spans="2:98" ht="9.75" customHeight="1" x14ac:dyDescent="0.35">
      <c r="B4" s="994"/>
      <c r="C4" s="994"/>
      <c r="D4" s="994"/>
      <c r="E4" s="994"/>
      <c r="F4" s="994"/>
      <c r="G4" s="994"/>
      <c r="H4" s="994"/>
      <c r="I4" s="994"/>
      <c r="J4" s="995"/>
      <c r="K4" s="995"/>
      <c r="L4" s="995"/>
      <c r="M4" s="995"/>
      <c r="N4" s="995"/>
      <c r="O4" s="995"/>
      <c r="P4" s="995"/>
      <c r="Q4" s="995"/>
      <c r="R4" s="995"/>
      <c r="S4" s="995"/>
      <c r="T4" s="995"/>
      <c r="U4" s="995"/>
      <c r="V4" s="995"/>
      <c r="W4" s="995"/>
      <c r="X4" s="995"/>
      <c r="Y4" s="995"/>
      <c r="Z4" s="995"/>
      <c r="AA4" s="995"/>
      <c r="AB4" s="995"/>
      <c r="AC4" s="995"/>
      <c r="AD4" s="995"/>
      <c r="AE4" s="995"/>
      <c r="AF4" s="995"/>
      <c r="AG4" s="995"/>
      <c r="AH4" s="995"/>
      <c r="AI4" s="995"/>
      <c r="AJ4" s="995"/>
      <c r="AK4" s="995"/>
      <c r="AL4" s="995"/>
      <c r="AM4" s="995"/>
      <c r="AN4" s="183"/>
      <c r="AO4" s="183"/>
      <c r="AP4" s="183"/>
      <c r="AQ4" s="183"/>
      <c r="AR4" s="183"/>
      <c r="AS4" s="183"/>
      <c r="AT4" s="183"/>
      <c r="AW4" s="927"/>
      <c r="AX4" s="927"/>
      <c r="AY4" s="927"/>
      <c r="AZ4" s="927"/>
      <c r="BA4" s="927"/>
      <c r="BB4" s="927"/>
      <c r="BC4" s="927"/>
      <c r="BD4" s="927"/>
      <c r="BE4" s="877"/>
      <c r="BF4" s="877"/>
      <c r="BG4" s="877"/>
      <c r="BH4" s="877"/>
      <c r="BI4" s="877"/>
      <c r="BJ4" s="877"/>
      <c r="BK4" s="877"/>
      <c r="BL4" s="877"/>
      <c r="BM4" s="877"/>
      <c r="BN4" s="877"/>
      <c r="BO4" s="877"/>
      <c r="BP4" s="877"/>
      <c r="BQ4" s="877"/>
      <c r="BR4" s="877"/>
      <c r="BS4" s="877"/>
      <c r="BT4" s="877"/>
      <c r="BU4" s="877"/>
      <c r="BV4" s="877"/>
      <c r="BW4" s="877"/>
      <c r="BX4" s="877"/>
      <c r="BY4" s="877"/>
      <c r="BZ4" s="877"/>
      <c r="CA4" s="877"/>
      <c r="CB4" s="877"/>
      <c r="CC4" s="877"/>
      <c r="CD4" s="877"/>
      <c r="CE4" s="877"/>
      <c r="CF4" s="877"/>
      <c r="CG4" s="877"/>
      <c r="CH4" s="877"/>
      <c r="CI4" s="182"/>
      <c r="CJ4" s="182"/>
      <c r="CK4" s="182"/>
      <c r="CL4" s="182"/>
      <c r="CM4" s="182"/>
      <c r="CN4" s="182"/>
      <c r="CO4" s="182"/>
      <c r="CR4" s="11"/>
      <c r="CS4" s="12" t="s">
        <v>52</v>
      </c>
      <c r="CT4" s="12" t="s">
        <v>4</v>
      </c>
    </row>
    <row r="5" spans="2:98" ht="9.75" customHeight="1" thickBot="1" x14ac:dyDescent="0.4">
      <c r="B5" s="183"/>
      <c r="C5" s="183"/>
      <c r="D5" s="183"/>
      <c r="E5" s="183"/>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3"/>
      <c r="AM5" s="183"/>
      <c r="AN5" s="183"/>
      <c r="AO5" s="183"/>
      <c r="AP5" s="183"/>
      <c r="AQ5" s="183"/>
      <c r="AR5" s="183"/>
      <c r="AS5" s="183"/>
      <c r="AT5" s="183"/>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R5" s="13" t="s">
        <v>51</v>
      </c>
      <c r="CS5" s="14" t="s">
        <v>102</v>
      </c>
      <c r="CT5" s="15">
        <v>0.2</v>
      </c>
    </row>
    <row r="6" spans="2:98" ht="9" customHeight="1" x14ac:dyDescent="0.35">
      <c r="B6" s="996" t="s">
        <v>4</v>
      </c>
      <c r="C6" s="996"/>
      <c r="D6" s="997"/>
      <c r="E6" s="917" t="s">
        <v>116</v>
      </c>
      <c r="F6" s="918"/>
      <c r="G6" s="918"/>
      <c r="H6" s="918"/>
      <c r="I6" s="919"/>
      <c r="J6" s="952" t="s">
        <v>373</v>
      </c>
      <c r="K6" s="953"/>
      <c r="L6" s="953" t="s">
        <v>373</v>
      </c>
      <c r="M6" s="953"/>
      <c r="N6" s="953" t="s">
        <v>373</v>
      </c>
      <c r="O6" s="954"/>
      <c r="P6" s="952" t="s">
        <v>373</v>
      </c>
      <c r="Q6" s="953"/>
      <c r="R6" s="953" t="s">
        <v>373</v>
      </c>
      <c r="S6" s="953"/>
      <c r="T6" s="953" t="s">
        <v>373</v>
      </c>
      <c r="U6" s="954"/>
      <c r="V6" s="952" t="s">
        <v>373</v>
      </c>
      <c r="W6" s="953"/>
      <c r="X6" s="953" t="s">
        <v>373</v>
      </c>
      <c r="Y6" s="953"/>
      <c r="Z6" s="953" t="s">
        <v>373</v>
      </c>
      <c r="AA6" s="954"/>
      <c r="AB6" s="952" t="s">
        <v>373</v>
      </c>
      <c r="AC6" s="953"/>
      <c r="AD6" s="953" t="s">
        <v>373</v>
      </c>
      <c r="AE6" s="953"/>
      <c r="AF6" s="953" t="s">
        <v>373</v>
      </c>
      <c r="AG6" s="954"/>
      <c r="AH6" s="946" t="s">
        <v>373</v>
      </c>
      <c r="AI6" s="947"/>
      <c r="AJ6" s="947" t="s">
        <v>373</v>
      </c>
      <c r="AK6" s="947"/>
      <c r="AL6" s="947" t="s">
        <v>373</v>
      </c>
      <c r="AM6" s="948"/>
      <c r="AN6" s="184"/>
      <c r="AO6" s="985" t="s">
        <v>79</v>
      </c>
      <c r="AP6" s="986"/>
      <c r="AQ6" s="986"/>
      <c r="AR6" s="986"/>
      <c r="AS6" s="986"/>
      <c r="AT6" s="987"/>
      <c r="AW6" s="878" t="s">
        <v>4</v>
      </c>
      <c r="AX6" s="878"/>
      <c r="AY6" s="879"/>
      <c r="AZ6" s="867" t="s">
        <v>116</v>
      </c>
      <c r="BA6" s="868"/>
      <c r="BB6" s="868"/>
      <c r="BC6" s="868"/>
      <c r="BD6" s="869"/>
      <c r="BE6" s="185" t="s">
        <v>373</v>
      </c>
      <c r="BF6" s="186" t="s">
        <v>373</v>
      </c>
      <c r="BG6" s="186" t="s">
        <v>373</v>
      </c>
      <c r="BH6" s="186" t="s">
        <v>373</v>
      </c>
      <c r="BI6" s="186" t="s">
        <v>373</v>
      </c>
      <c r="BJ6" s="187" t="s">
        <v>373</v>
      </c>
      <c r="BK6" s="185" t="s">
        <v>373</v>
      </c>
      <c r="BL6" s="186" t="s">
        <v>373</v>
      </c>
      <c r="BM6" s="186" t="s">
        <v>373</v>
      </c>
      <c r="BN6" s="186" t="s">
        <v>373</v>
      </c>
      <c r="BO6" s="186" t="s">
        <v>373</v>
      </c>
      <c r="BP6" s="187" t="s">
        <v>373</v>
      </c>
      <c r="BQ6" s="185" t="s">
        <v>373</v>
      </c>
      <c r="BR6" s="186" t="s">
        <v>373</v>
      </c>
      <c r="BS6" s="186" t="s">
        <v>373</v>
      </c>
      <c r="BT6" s="186" t="s">
        <v>373</v>
      </c>
      <c r="BU6" s="186" t="s">
        <v>373</v>
      </c>
      <c r="BV6" s="187" t="s">
        <v>373</v>
      </c>
      <c r="BW6" s="185" t="s">
        <v>373</v>
      </c>
      <c r="BX6" s="186" t="s">
        <v>373</v>
      </c>
      <c r="BY6" s="186" t="s">
        <v>373</v>
      </c>
      <c r="BZ6" s="186" t="s">
        <v>373</v>
      </c>
      <c r="CA6" s="186" t="s">
        <v>373</v>
      </c>
      <c r="CB6" s="187" t="s">
        <v>373</v>
      </c>
      <c r="CC6" s="188" t="s">
        <v>373</v>
      </c>
      <c r="CD6" s="189" t="s">
        <v>373</v>
      </c>
      <c r="CE6" s="189" t="s">
        <v>373</v>
      </c>
      <c r="CF6" s="189" t="s">
        <v>373</v>
      </c>
      <c r="CG6" s="189" t="s">
        <v>373</v>
      </c>
      <c r="CH6" s="190" t="s">
        <v>373</v>
      </c>
      <c r="CI6" s="182"/>
      <c r="CJ6" s="880" t="s">
        <v>79</v>
      </c>
      <c r="CK6" s="881"/>
      <c r="CL6" s="881"/>
      <c r="CM6" s="881"/>
      <c r="CN6" s="881"/>
      <c r="CO6" s="882"/>
      <c r="CR6" s="16" t="s">
        <v>53</v>
      </c>
      <c r="CS6" s="17" t="s">
        <v>103</v>
      </c>
      <c r="CT6" s="18">
        <v>0.4</v>
      </c>
    </row>
    <row r="7" spans="2:98" ht="9" customHeight="1" x14ac:dyDescent="0.35">
      <c r="B7" s="996"/>
      <c r="C7" s="996"/>
      <c r="D7" s="997"/>
      <c r="E7" s="920"/>
      <c r="F7" s="921"/>
      <c r="G7" s="921"/>
      <c r="H7" s="921"/>
      <c r="I7" s="922"/>
      <c r="J7" s="861"/>
      <c r="K7" s="862"/>
      <c r="L7" s="862"/>
      <c r="M7" s="862"/>
      <c r="N7" s="862"/>
      <c r="O7" s="865"/>
      <c r="P7" s="861"/>
      <c r="Q7" s="862"/>
      <c r="R7" s="862"/>
      <c r="S7" s="862"/>
      <c r="T7" s="862"/>
      <c r="U7" s="865"/>
      <c r="V7" s="861"/>
      <c r="W7" s="862"/>
      <c r="X7" s="862"/>
      <c r="Y7" s="862"/>
      <c r="Z7" s="862"/>
      <c r="AA7" s="865"/>
      <c r="AB7" s="861"/>
      <c r="AC7" s="862"/>
      <c r="AD7" s="862"/>
      <c r="AE7" s="862"/>
      <c r="AF7" s="862"/>
      <c r="AG7" s="865"/>
      <c r="AH7" s="928"/>
      <c r="AI7" s="929"/>
      <c r="AJ7" s="929"/>
      <c r="AK7" s="929"/>
      <c r="AL7" s="929"/>
      <c r="AM7" s="932"/>
      <c r="AN7" s="183"/>
      <c r="AO7" s="988"/>
      <c r="AP7" s="989"/>
      <c r="AQ7" s="989"/>
      <c r="AR7" s="989"/>
      <c r="AS7" s="989"/>
      <c r="AT7" s="990"/>
      <c r="AW7" s="878"/>
      <c r="AX7" s="878"/>
      <c r="AY7" s="879"/>
      <c r="AZ7" s="870"/>
      <c r="BA7" s="871"/>
      <c r="BB7" s="871"/>
      <c r="BC7" s="871"/>
      <c r="BD7" s="872"/>
      <c r="BE7" s="191" t="s">
        <v>373</v>
      </c>
      <c r="BF7" s="192" t="s">
        <v>373</v>
      </c>
      <c r="BG7" s="192" t="s">
        <v>373</v>
      </c>
      <c r="BH7" s="192" t="s">
        <v>373</v>
      </c>
      <c r="BI7" s="192" t="s">
        <v>373</v>
      </c>
      <c r="BJ7" s="193" t="s">
        <v>373</v>
      </c>
      <c r="BK7" s="191" t="s">
        <v>373</v>
      </c>
      <c r="BL7" s="192" t="s">
        <v>373</v>
      </c>
      <c r="BM7" s="192" t="s">
        <v>373</v>
      </c>
      <c r="BN7" s="192" t="s">
        <v>373</v>
      </c>
      <c r="BO7" s="192" t="s">
        <v>373</v>
      </c>
      <c r="BP7" s="193" t="s">
        <v>373</v>
      </c>
      <c r="BQ7" s="191" t="s">
        <v>373</v>
      </c>
      <c r="BR7" s="192" t="s">
        <v>373</v>
      </c>
      <c r="BS7" s="192" t="s">
        <v>373</v>
      </c>
      <c r="BT7" s="192" t="s">
        <v>373</v>
      </c>
      <c r="BU7" s="192" t="s">
        <v>373</v>
      </c>
      <c r="BV7" s="193" t="s">
        <v>373</v>
      </c>
      <c r="BW7" s="191" t="s">
        <v>373</v>
      </c>
      <c r="BX7" s="192" t="s">
        <v>373</v>
      </c>
      <c r="BY7" s="192" t="s">
        <v>373</v>
      </c>
      <c r="BZ7" s="192" t="s">
        <v>373</v>
      </c>
      <c r="CA7" s="192" t="s">
        <v>373</v>
      </c>
      <c r="CB7" s="193" t="s">
        <v>373</v>
      </c>
      <c r="CC7" s="194" t="s">
        <v>373</v>
      </c>
      <c r="CD7" s="195" t="s">
        <v>373</v>
      </c>
      <c r="CE7" s="195" t="s">
        <v>373</v>
      </c>
      <c r="CF7" s="195" t="s">
        <v>373</v>
      </c>
      <c r="CG7" s="195" t="s">
        <v>373</v>
      </c>
      <c r="CH7" s="196" t="s">
        <v>373</v>
      </c>
      <c r="CI7" s="182"/>
      <c r="CJ7" s="883"/>
      <c r="CK7" s="884"/>
      <c r="CL7" s="884"/>
      <c r="CM7" s="884"/>
      <c r="CN7" s="884"/>
      <c r="CO7" s="885"/>
      <c r="CR7" s="19" t="s">
        <v>107</v>
      </c>
      <c r="CS7" s="17" t="s">
        <v>104</v>
      </c>
      <c r="CT7" s="18">
        <v>0.6</v>
      </c>
    </row>
    <row r="8" spans="2:98" ht="9" customHeight="1" x14ac:dyDescent="0.35">
      <c r="B8" s="996"/>
      <c r="C8" s="996"/>
      <c r="D8" s="997"/>
      <c r="E8" s="920"/>
      <c r="F8" s="921"/>
      <c r="G8" s="921"/>
      <c r="H8" s="921"/>
      <c r="I8" s="922"/>
      <c r="J8" s="861" t="s">
        <v>373</v>
      </c>
      <c r="K8" s="862"/>
      <c r="L8" s="862" t="s">
        <v>373</v>
      </c>
      <c r="M8" s="862"/>
      <c r="N8" s="862" t="s">
        <v>373</v>
      </c>
      <c r="O8" s="865"/>
      <c r="P8" s="861" t="s">
        <v>373</v>
      </c>
      <c r="Q8" s="862"/>
      <c r="R8" s="862" t="s">
        <v>373</v>
      </c>
      <c r="S8" s="862"/>
      <c r="T8" s="862" t="s">
        <v>373</v>
      </c>
      <c r="U8" s="865"/>
      <c r="V8" s="861" t="s">
        <v>373</v>
      </c>
      <c r="W8" s="862"/>
      <c r="X8" s="862" t="s">
        <v>373</v>
      </c>
      <c r="Y8" s="862"/>
      <c r="Z8" s="862" t="s">
        <v>373</v>
      </c>
      <c r="AA8" s="865"/>
      <c r="AB8" s="861" t="s">
        <v>373</v>
      </c>
      <c r="AC8" s="862"/>
      <c r="AD8" s="862" t="s">
        <v>373</v>
      </c>
      <c r="AE8" s="862"/>
      <c r="AF8" s="862" t="s">
        <v>373</v>
      </c>
      <c r="AG8" s="865"/>
      <c r="AH8" s="928" t="s">
        <v>373</v>
      </c>
      <c r="AI8" s="929"/>
      <c r="AJ8" s="929" t="s">
        <v>373</v>
      </c>
      <c r="AK8" s="929"/>
      <c r="AL8" s="929" t="s">
        <v>373</v>
      </c>
      <c r="AM8" s="932"/>
      <c r="AN8" s="183"/>
      <c r="AO8" s="988"/>
      <c r="AP8" s="989"/>
      <c r="AQ8" s="989"/>
      <c r="AR8" s="989"/>
      <c r="AS8" s="989"/>
      <c r="AT8" s="990"/>
      <c r="AW8" s="878"/>
      <c r="AX8" s="878"/>
      <c r="AY8" s="879"/>
      <c r="AZ8" s="870"/>
      <c r="BA8" s="871"/>
      <c r="BB8" s="871"/>
      <c r="BC8" s="871"/>
      <c r="BD8" s="872"/>
      <c r="BE8" s="191" t="s">
        <v>373</v>
      </c>
      <c r="BF8" s="192" t="s">
        <v>373</v>
      </c>
      <c r="BG8" s="192" t="s">
        <v>373</v>
      </c>
      <c r="BH8" s="192" t="s">
        <v>373</v>
      </c>
      <c r="BI8" s="192" t="s">
        <v>373</v>
      </c>
      <c r="BJ8" s="193" t="s">
        <v>373</v>
      </c>
      <c r="BK8" s="191" t="s">
        <v>373</v>
      </c>
      <c r="BL8" s="192" t="s">
        <v>373</v>
      </c>
      <c r="BM8" s="192" t="s">
        <v>373</v>
      </c>
      <c r="BN8" s="192" t="s">
        <v>373</v>
      </c>
      <c r="BO8" s="192" t="s">
        <v>373</v>
      </c>
      <c r="BP8" s="193" t="s">
        <v>373</v>
      </c>
      <c r="BQ8" s="191" t="s">
        <v>373</v>
      </c>
      <c r="BR8" s="192" t="s">
        <v>373</v>
      </c>
      <c r="BS8" s="192" t="s">
        <v>373</v>
      </c>
      <c r="BT8" s="192" t="s">
        <v>373</v>
      </c>
      <c r="BU8" s="192" t="s">
        <v>373</v>
      </c>
      <c r="BV8" s="193" t="s">
        <v>373</v>
      </c>
      <c r="BW8" s="191" t="s">
        <v>373</v>
      </c>
      <c r="BX8" s="192" t="s">
        <v>373</v>
      </c>
      <c r="BY8" s="192" t="s">
        <v>373</v>
      </c>
      <c r="BZ8" s="192" t="s">
        <v>373</v>
      </c>
      <c r="CA8" s="192" t="s">
        <v>373</v>
      </c>
      <c r="CB8" s="193" t="s">
        <v>373</v>
      </c>
      <c r="CC8" s="194" t="s">
        <v>373</v>
      </c>
      <c r="CD8" s="195" t="s">
        <v>373</v>
      </c>
      <c r="CE8" s="195" t="s">
        <v>373</v>
      </c>
      <c r="CF8" s="195" t="s">
        <v>373</v>
      </c>
      <c r="CG8" s="195" t="s">
        <v>373</v>
      </c>
      <c r="CH8" s="196" t="s">
        <v>373</v>
      </c>
      <c r="CI8" s="182"/>
      <c r="CJ8" s="883"/>
      <c r="CK8" s="884"/>
      <c r="CL8" s="884"/>
      <c r="CM8" s="884"/>
      <c r="CN8" s="884"/>
      <c r="CO8" s="885"/>
      <c r="CR8" s="20" t="s">
        <v>6</v>
      </c>
      <c r="CS8" s="17" t="s">
        <v>105</v>
      </c>
      <c r="CT8" s="18">
        <v>0.8</v>
      </c>
    </row>
    <row r="9" spans="2:98" ht="9" customHeight="1" x14ac:dyDescent="0.35">
      <c r="B9" s="996"/>
      <c r="C9" s="996"/>
      <c r="D9" s="997"/>
      <c r="E9" s="920"/>
      <c r="F9" s="921"/>
      <c r="G9" s="921"/>
      <c r="H9" s="921"/>
      <c r="I9" s="922"/>
      <c r="J9" s="861"/>
      <c r="K9" s="862"/>
      <c r="L9" s="862"/>
      <c r="M9" s="862"/>
      <c r="N9" s="862"/>
      <c r="O9" s="865"/>
      <c r="P9" s="861"/>
      <c r="Q9" s="862"/>
      <c r="R9" s="862"/>
      <c r="S9" s="862"/>
      <c r="T9" s="862"/>
      <c r="U9" s="865"/>
      <c r="V9" s="861"/>
      <c r="W9" s="862"/>
      <c r="X9" s="862"/>
      <c r="Y9" s="862"/>
      <c r="Z9" s="862"/>
      <c r="AA9" s="865"/>
      <c r="AB9" s="861"/>
      <c r="AC9" s="862"/>
      <c r="AD9" s="862"/>
      <c r="AE9" s="862"/>
      <c r="AF9" s="862"/>
      <c r="AG9" s="865"/>
      <c r="AH9" s="928"/>
      <c r="AI9" s="929"/>
      <c r="AJ9" s="929"/>
      <c r="AK9" s="929"/>
      <c r="AL9" s="929"/>
      <c r="AM9" s="932"/>
      <c r="AN9" s="183"/>
      <c r="AO9" s="988"/>
      <c r="AP9" s="989"/>
      <c r="AQ9" s="989"/>
      <c r="AR9" s="989"/>
      <c r="AS9" s="989"/>
      <c r="AT9" s="990"/>
      <c r="AW9" s="878"/>
      <c r="AX9" s="878"/>
      <c r="AY9" s="879"/>
      <c r="AZ9" s="870"/>
      <c r="BA9" s="871"/>
      <c r="BB9" s="871"/>
      <c r="BC9" s="871"/>
      <c r="BD9" s="872"/>
      <c r="BE9" s="191" t="s">
        <v>373</v>
      </c>
      <c r="BF9" s="192" t="s">
        <v>373</v>
      </c>
      <c r="BG9" s="192" t="s">
        <v>373</v>
      </c>
      <c r="BH9" s="192" t="s">
        <v>373</v>
      </c>
      <c r="BI9" s="192" t="s">
        <v>373</v>
      </c>
      <c r="BJ9" s="193" t="s">
        <v>373</v>
      </c>
      <c r="BK9" s="191" t="s">
        <v>373</v>
      </c>
      <c r="BL9" s="192" t="s">
        <v>373</v>
      </c>
      <c r="BM9" s="192" t="s">
        <v>373</v>
      </c>
      <c r="BN9" s="192" t="s">
        <v>373</v>
      </c>
      <c r="BO9" s="192" t="s">
        <v>373</v>
      </c>
      <c r="BP9" s="193" t="s">
        <v>373</v>
      </c>
      <c r="BQ9" s="191" t="s">
        <v>373</v>
      </c>
      <c r="BR9" s="192" t="s">
        <v>373</v>
      </c>
      <c r="BS9" s="192" t="s">
        <v>373</v>
      </c>
      <c r="BT9" s="192" t="s">
        <v>373</v>
      </c>
      <c r="BU9" s="192" t="s">
        <v>373</v>
      </c>
      <c r="BV9" s="193" t="s">
        <v>373</v>
      </c>
      <c r="BW9" s="191" t="s">
        <v>373</v>
      </c>
      <c r="BX9" s="192" t="s">
        <v>373</v>
      </c>
      <c r="BY9" s="192" t="s">
        <v>373</v>
      </c>
      <c r="BZ9" s="192" t="s">
        <v>373</v>
      </c>
      <c r="CA9" s="192" t="s">
        <v>373</v>
      </c>
      <c r="CB9" s="193" t="s">
        <v>373</v>
      </c>
      <c r="CC9" s="194" t="s">
        <v>373</v>
      </c>
      <c r="CD9" s="195" t="s">
        <v>373</v>
      </c>
      <c r="CE9" s="195" t="s">
        <v>373</v>
      </c>
      <c r="CF9" s="195" t="s">
        <v>373</v>
      </c>
      <c r="CG9" s="195" t="s">
        <v>373</v>
      </c>
      <c r="CH9" s="196" t="s">
        <v>373</v>
      </c>
      <c r="CI9" s="182"/>
      <c r="CJ9" s="883"/>
      <c r="CK9" s="884"/>
      <c r="CL9" s="884"/>
      <c r="CM9" s="884"/>
      <c r="CN9" s="884"/>
      <c r="CO9" s="885"/>
      <c r="CR9" s="21" t="s">
        <v>54</v>
      </c>
      <c r="CS9" s="17" t="s">
        <v>106</v>
      </c>
      <c r="CT9" s="18">
        <v>1</v>
      </c>
    </row>
    <row r="10" spans="2:98" ht="9" customHeight="1" x14ac:dyDescent="0.35">
      <c r="B10" s="996"/>
      <c r="C10" s="996"/>
      <c r="D10" s="997"/>
      <c r="E10" s="920"/>
      <c r="F10" s="921"/>
      <c r="G10" s="921"/>
      <c r="H10" s="921"/>
      <c r="I10" s="922"/>
      <c r="J10" s="861" t="s">
        <v>373</v>
      </c>
      <c r="K10" s="862"/>
      <c r="L10" s="862" t="s">
        <v>373</v>
      </c>
      <c r="M10" s="862"/>
      <c r="N10" s="862" t="s">
        <v>373</v>
      </c>
      <c r="O10" s="865"/>
      <c r="P10" s="861" t="s">
        <v>373</v>
      </c>
      <c r="Q10" s="862"/>
      <c r="R10" s="862" t="s">
        <v>373</v>
      </c>
      <c r="S10" s="862"/>
      <c r="T10" s="862" t="s">
        <v>373</v>
      </c>
      <c r="U10" s="865"/>
      <c r="V10" s="861" t="s">
        <v>373</v>
      </c>
      <c r="W10" s="862"/>
      <c r="X10" s="862" t="s">
        <v>373</v>
      </c>
      <c r="Y10" s="862"/>
      <c r="Z10" s="862" t="s">
        <v>373</v>
      </c>
      <c r="AA10" s="865"/>
      <c r="AB10" s="861" t="s">
        <v>373</v>
      </c>
      <c r="AC10" s="862"/>
      <c r="AD10" s="862" t="s">
        <v>373</v>
      </c>
      <c r="AE10" s="862"/>
      <c r="AF10" s="862" t="s">
        <v>373</v>
      </c>
      <c r="AG10" s="865"/>
      <c r="AH10" s="928" t="s">
        <v>373</v>
      </c>
      <c r="AI10" s="929"/>
      <c r="AJ10" s="929" t="s">
        <v>373</v>
      </c>
      <c r="AK10" s="929"/>
      <c r="AL10" s="929" t="s">
        <v>373</v>
      </c>
      <c r="AM10" s="932"/>
      <c r="AN10" s="183"/>
      <c r="AO10" s="988"/>
      <c r="AP10" s="989"/>
      <c r="AQ10" s="989"/>
      <c r="AR10" s="989"/>
      <c r="AS10" s="989"/>
      <c r="AT10" s="990"/>
      <c r="AW10" s="878"/>
      <c r="AX10" s="878"/>
      <c r="AY10" s="879"/>
      <c r="AZ10" s="870"/>
      <c r="BA10" s="871"/>
      <c r="BB10" s="871"/>
      <c r="BC10" s="871"/>
      <c r="BD10" s="872"/>
      <c r="BE10" s="191" t="s">
        <v>373</v>
      </c>
      <c r="BF10" s="192" t="s">
        <v>373</v>
      </c>
      <c r="BG10" s="192" t="s">
        <v>373</v>
      </c>
      <c r="BH10" s="192" t="s">
        <v>373</v>
      </c>
      <c r="BI10" s="192" t="s">
        <v>373</v>
      </c>
      <c r="BJ10" s="193" t="s">
        <v>373</v>
      </c>
      <c r="BK10" s="191" t="s">
        <v>373</v>
      </c>
      <c r="BL10" s="192" t="s">
        <v>373</v>
      </c>
      <c r="BM10" s="192" t="s">
        <v>373</v>
      </c>
      <c r="BN10" s="192" t="s">
        <v>373</v>
      </c>
      <c r="BO10" s="192" t="s">
        <v>373</v>
      </c>
      <c r="BP10" s="193" t="s">
        <v>373</v>
      </c>
      <c r="BQ10" s="191" t="s">
        <v>373</v>
      </c>
      <c r="BR10" s="192" t="s">
        <v>373</v>
      </c>
      <c r="BS10" s="192" t="s">
        <v>373</v>
      </c>
      <c r="BT10" s="192" t="s">
        <v>373</v>
      </c>
      <c r="BU10" s="192" t="s">
        <v>373</v>
      </c>
      <c r="BV10" s="193" t="s">
        <v>373</v>
      </c>
      <c r="BW10" s="191" t="s">
        <v>373</v>
      </c>
      <c r="BX10" s="192" t="s">
        <v>373</v>
      </c>
      <c r="BY10" s="192" t="s">
        <v>373</v>
      </c>
      <c r="BZ10" s="192" t="s">
        <v>373</v>
      </c>
      <c r="CA10" s="192" t="s">
        <v>373</v>
      </c>
      <c r="CB10" s="193" t="s">
        <v>373</v>
      </c>
      <c r="CC10" s="194" t="s">
        <v>373</v>
      </c>
      <c r="CD10" s="195" t="s">
        <v>373</v>
      </c>
      <c r="CE10" s="195" t="s">
        <v>373</v>
      </c>
      <c r="CF10" s="195" t="s">
        <v>373</v>
      </c>
      <c r="CG10" s="195" t="s">
        <v>373</v>
      </c>
      <c r="CH10" s="196" t="s">
        <v>373</v>
      </c>
      <c r="CI10" s="182"/>
      <c r="CJ10" s="883"/>
      <c r="CK10" s="884"/>
      <c r="CL10" s="884"/>
      <c r="CM10" s="884"/>
      <c r="CN10" s="884"/>
      <c r="CO10" s="885"/>
    </row>
    <row r="11" spans="2:98" ht="9" customHeight="1" x14ac:dyDescent="0.35">
      <c r="B11" s="996"/>
      <c r="C11" s="996"/>
      <c r="D11" s="997"/>
      <c r="E11" s="920"/>
      <c r="F11" s="921"/>
      <c r="G11" s="921"/>
      <c r="H11" s="921"/>
      <c r="I11" s="922"/>
      <c r="J11" s="861"/>
      <c r="K11" s="862"/>
      <c r="L11" s="862"/>
      <c r="M11" s="862"/>
      <c r="N11" s="862"/>
      <c r="O11" s="865"/>
      <c r="P11" s="861"/>
      <c r="Q11" s="862"/>
      <c r="R11" s="862"/>
      <c r="S11" s="862"/>
      <c r="T11" s="862"/>
      <c r="U11" s="865"/>
      <c r="V11" s="861"/>
      <c r="W11" s="862"/>
      <c r="X11" s="862"/>
      <c r="Y11" s="862"/>
      <c r="Z11" s="862"/>
      <c r="AA11" s="865"/>
      <c r="AB11" s="861"/>
      <c r="AC11" s="862"/>
      <c r="AD11" s="862"/>
      <c r="AE11" s="862"/>
      <c r="AF11" s="862"/>
      <c r="AG11" s="865"/>
      <c r="AH11" s="928"/>
      <c r="AI11" s="929"/>
      <c r="AJ11" s="929"/>
      <c r="AK11" s="929"/>
      <c r="AL11" s="929"/>
      <c r="AM11" s="932"/>
      <c r="AN11" s="183"/>
      <c r="AO11" s="988"/>
      <c r="AP11" s="989"/>
      <c r="AQ11" s="989"/>
      <c r="AR11" s="989"/>
      <c r="AS11" s="989"/>
      <c r="AT11" s="990"/>
      <c r="AW11" s="878"/>
      <c r="AX11" s="878"/>
      <c r="AY11" s="879"/>
      <c r="AZ11" s="870"/>
      <c r="BA11" s="871"/>
      <c r="BB11" s="871"/>
      <c r="BC11" s="871"/>
      <c r="BD11" s="872"/>
      <c r="BE11" s="191" t="s">
        <v>373</v>
      </c>
      <c r="BF11" s="192" t="s">
        <v>373</v>
      </c>
      <c r="BG11" s="192" t="s">
        <v>373</v>
      </c>
      <c r="BH11" s="192" t="s">
        <v>373</v>
      </c>
      <c r="BI11" s="192" t="s">
        <v>373</v>
      </c>
      <c r="BJ11" s="193" t="s">
        <v>373</v>
      </c>
      <c r="BK11" s="191" t="s">
        <v>373</v>
      </c>
      <c r="BL11" s="192" t="s">
        <v>373</v>
      </c>
      <c r="BM11" s="192" t="s">
        <v>373</v>
      </c>
      <c r="BN11" s="192" t="s">
        <v>373</v>
      </c>
      <c r="BO11" s="192" t="s">
        <v>373</v>
      </c>
      <c r="BP11" s="193" t="s">
        <v>373</v>
      </c>
      <c r="BQ11" s="191" t="s">
        <v>373</v>
      </c>
      <c r="BR11" s="192" t="s">
        <v>373</v>
      </c>
      <c r="BS11" s="192" t="s">
        <v>373</v>
      </c>
      <c r="BT11" s="192" t="s">
        <v>373</v>
      </c>
      <c r="BU11" s="192" t="s">
        <v>373</v>
      </c>
      <c r="BV11" s="193" t="s">
        <v>373</v>
      </c>
      <c r="BW11" s="191" t="s">
        <v>373</v>
      </c>
      <c r="BX11" s="192" t="s">
        <v>373</v>
      </c>
      <c r="BY11" s="192" t="s">
        <v>373</v>
      </c>
      <c r="BZ11" s="192" t="s">
        <v>373</v>
      </c>
      <c r="CA11" s="192" t="s">
        <v>373</v>
      </c>
      <c r="CB11" s="193" t="s">
        <v>373</v>
      </c>
      <c r="CC11" s="194" t="s">
        <v>373</v>
      </c>
      <c r="CD11" s="195" t="s">
        <v>373</v>
      </c>
      <c r="CE11" s="195" t="s">
        <v>373</v>
      </c>
      <c r="CF11" s="195" t="s">
        <v>373</v>
      </c>
      <c r="CG11" s="195" t="s">
        <v>373</v>
      </c>
      <c r="CH11" s="196" t="s">
        <v>373</v>
      </c>
      <c r="CI11" s="182"/>
      <c r="CJ11" s="883"/>
      <c r="CK11" s="884"/>
      <c r="CL11" s="884"/>
      <c r="CM11" s="884"/>
      <c r="CN11" s="884"/>
      <c r="CO11" s="885"/>
    </row>
    <row r="12" spans="2:98" ht="9" customHeight="1" x14ac:dyDescent="0.35">
      <c r="B12" s="996"/>
      <c r="C12" s="996"/>
      <c r="D12" s="997"/>
      <c r="E12" s="920"/>
      <c r="F12" s="921"/>
      <c r="G12" s="921"/>
      <c r="H12" s="921"/>
      <c r="I12" s="922"/>
      <c r="J12" s="861" t="s">
        <v>373</v>
      </c>
      <c r="K12" s="862"/>
      <c r="L12" s="862" t="s">
        <v>373</v>
      </c>
      <c r="M12" s="862"/>
      <c r="N12" s="862" t="s">
        <v>373</v>
      </c>
      <c r="O12" s="865"/>
      <c r="P12" s="861" t="s">
        <v>373</v>
      </c>
      <c r="Q12" s="862"/>
      <c r="R12" s="862" t="s">
        <v>373</v>
      </c>
      <c r="S12" s="862"/>
      <c r="T12" s="862" t="s">
        <v>373</v>
      </c>
      <c r="U12" s="865"/>
      <c r="V12" s="861" t="s">
        <v>373</v>
      </c>
      <c r="W12" s="862"/>
      <c r="X12" s="862" t="s">
        <v>373</v>
      </c>
      <c r="Y12" s="862"/>
      <c r="Z12" s="862" t="s">
        <v>373</v>
      </c>
      <c r="AA12" s="865"/>
      <c r="AB12" s="861" t="s">
        <v>373</v>
      </c>
      <c r="AC12" s="862"/>
      <c r="AD12" s="862" t="s">
        <v>373</v>
      </c>
      <c r="AE12" s="862"/>
      <c r="AF12" s="862" t="s">
        <v>373</v>
      </c>
      <c r="AG12" s="865"/>
      <c r="AH12" s="928" t="s">
        <v>373</v>
      </c>
      <c r="AI12" s="929"/>
      <c r="AJ12" s="929" t="s">
        <v>373</v>
      </c>
      <c r="AK12" s="929"/>
      <c r="AL12" s="929" t="s">
        <v>373</v>
      </c>
      <c r="AM12" s="932"/>
      <c r="AN12" s="183"/>
      <c r="AO12" s="988"/>
      <c r="AP12" s="989"/>
      <c r="AQ12" s="989"/>
      <c r="AR12" s="989"/>
      <c r="AS12" s="989"/>
      <c r="AT12" s="990"/>
      <c r="AW12" s="878"/>
      <c r="AX12" s="878"/>
      <c r="AY12" s="879"/>
      <c r="AZ12" s="870"/>
      <c r="BA12" s="871"/>
      <c r="BB12" s="871"/>
      <c r="BC12" s="871"/>
      <c r="BD12" s="872"/>
      <c r="BE12" s="191" t="s">
        <v>373</v>
      </c>
      <c r="BF12" s="192" t="s">
        <v>373</v>
      </c>
      <c r="BG12" s="192" t="s">
        <v>373</v>
      </c>
      <c r="BH12" s="192" t="s">
        <v>373</v>
      </c>
      <c r="BI12" s="192" t="s">
        <v>373</v>
      </c>
      <c r="BJ12" s="193" t="s">
        <v>373</v>
      </c>
      <c r="BK12" s="191" t="s">
        <v>373</v>
      </c>
      <c r="BL12" s="192" t="s">
        <v>373</v>
      </c>
      <c r="BM12" s="192" t="s">
        <v>373</v>
      </c>
      <c r="BN12" s="192" t="s">
        <v>373</v>
      </c>
      <c r="BO12" s="192" t="s">
        <v>373</v>
      </c>
      <c r="BP12" s="193" t="s">
        <v>373</v>
      </c>
      <c r="BQ12" s="191" t="s">
        <v>373</v>
      </c>
      <c r="BR12" s="192" t="s">
        <v>373</v>
      </c>
      <c r="BS12" s="192" t="s">
        <v>373</v>
      </c>
      <c r="BT12" s="192" t="s">
        <v>373</v>
      </c>
      <c r="BU12" s="192" t="s">
        <v>373</v>
      </c>
      <c r="BV12" s="193" t="s">
        <v>373</v>
      </c>
      <c r="BW12" s="191" t="s">
        <v>373</v>
      </c>
      <c r="BX12" s="192" t="s">
        <v>373</v>
      </c>
      <c r="BY12" s="192" t="s">
        <v>373</v>
      </c>
      <c r="BZ12" s="192" t="s">
        <v>373</v>
      </c>
      <c r="CA12" s="192" t="s">
        <v>373</v>
      </c>
      <c r="CB12" s="193" t="s">
        <v>373</v>
      </c>
      <c r="CC12" s="194" t="s">
        <v>373</v>
      </c>
      <c r="CD12" s="195" t="s">
        <v>373</v>
      </c>
      <c r="CE12" s="195" t="s">
        <v>373</v>
      </c>
      <c r="CF12" s="195" t="s">
        <v>373</v>
      </c>
      <c r="CG12" s="195" t="s">
        <v>373</v>
      </c>
      <c r="CH12" s="196" t="s">
        <v>373</v>
      </c>
      <c r="CI12" s="182"/>
      <c r="CJ12" s="883"/>
      <c r="CK12" s="884"/>
      <c r="CL12" s="884"/>
      <c r="CM12" s="884"/>
      <c r="CN12" s="884"/>
      <c r="CO12" s="885"/>
    </row>
    <row r="13" spans="2:98" ht="9" customHeight="1" thickBot="1" x14ac:dyDescent="0.4">
      <c r="B13" s="996"/>
      <c r="C13" s="996"/>
      <c r="D13" s="997"/>
      <c r="E13" s="923"/>
      <c r="F13" s="924"/>
      <c r="G13" s="924"/>
      <c r="H13" s="924"/>
      <c r="I13" s="925"/>
      <c r="J13" s="863"/>
      <c r="K13" s="864"/>
      <c r="L13" s="864"/>
      <c r="M13" s="864"/>
      <c r="N13" s="864"/>
      <c r="O13" s="866"/>
      <c r="P13" s="863"/>
      <c r="Q13" s="864"/>
      <c r="R13" s="864"/>
      <c r="S13" s="864"/>
      <c r="T13" s="864"/>
      <c r="U13" s="866"/>
      <c r="V13" s="863"/>
      <c r="W13" s="864"/>
      <c r="X13" s="864"/>
      <c r="Y13" s="864"/>
      <c r="Z13" s="864"/>
      <c r="AA13" s="866"/>
      <c r="AB13" s="863"/>
      <c r="AC13" s="864"/>
      <c r="AD13" s="864"/>
      <c r="AE13" s="864"/>
      <c r="AF13" s="864"/>
      <c r="AG13" s="866"/>
      <c r="AH13" s="930"/>
      <c r="AI13" s="931"/>
      <c r="AJ13" s="931"/>
      <c r="AK13" s="931"/>
      <c r="AL13" s="931"/>
      <c r="AM13" s="933"/>
      <c r="AN13" s="183"/>
      <c r="AO13" s="991"/>
      <c r="AP13" s="992"/>
      <c r="AQ13" s="992"/>
      <c r="AR13" s="992"/>
      <c r="AS13" s="992"/>
      <c r="AT13" s="993"/>
      <c r="AW13" s="878"/>
      <c r="AX13" s="878"/>
      <c r="AY13" s="879"/>
      <c r="AZ13" s="870"/>
      <c r="BA13" s="871"/>
      <c r="BB13" s="871"/>
      <c r="BC13" s="871"/>
      <c r="BD13" s="872"/>
      <c r="BE13" s="191" t="s">
        <v>373</v>
      </c>
      <c r="BF13" s="192" t="s">
        <v>373</v>
      </c>
      <c r="BG13" s="192" t="s">
        <v>373</v>
      </c>
      <c r="BH13" s="192" t="s">
        <v>373</v>
      </c>
      <c r="BI13" s="192" t="s">
        <v>373</v>
      </c>
      <c r="BJ13" s="193" t="s">
        <v>373</v>
      </c>
      <c r="BK13" s="191" t="s">
        <v>373</v>
      </c>
      <c r="BL13" s="192" t="s">
        <v>373</v>
      </c>
      <c r="BM13" s="192" t="s">
        <v>373</v>
      </c>
      <c r="BN13" s="192" t="s">
        <v>373</v>
      </c>
      <c r="BO13" s="192" t="s">
        <v>373</v>
      </c>
      <c r="BP13" s="193" t="s">
        <v>373</v>
      </c>
      <c r="BQ13" s="191" t="s">
        <v>373</v>
      </c>
      <c r="BR13" s="192" t="s">
        <v>373</v>
      </c>
      <c r="BS13" s="192" t="s">
        <v>373</v>
      </c>
      <c r="BT13" s="192" t="s">
        <v>373</v>
      </c>
      <c r="BU13" s="192" t="s">
        <v>373</v>
      </c>
      <c r="BV13" s="193" t="s">
        <v>373</v>
      </c>
      <c r="BW13" s="191" t="s">
        <v>373</v>
      </c>
      <c r="BX13" s="192" t="s">
        <v>373</v>
      </c>
      <c r="BY13" s="192" t="s">
        <v>373</v>
      </c>
      <c r="BZ13" s="192" t="s">
        <v>373</v>
      </c>
      <c r="CA13" s="192" t="s">
        <v>373</v>
      </c>
      <c r="CB13" s="193" t="s">
        <v>373</v>
      </c>
      <c r="CC13" s="194" t="s">
        <v>373</v>
      </c>
      <c r="CD13" s="195" t="s">
        <v>373</v>
      </c>
      <c r="CE13" s="195" t="s">
        <v>373</v>
      </c>
      <c r="CF13" s="195" t="s">
        <v>373</v>
      </c>
      <c r="CG13" s="195" t="s">
        <v>373</v>
      </c>
      <c r="CH13" s="196" t="s">
        <v>373</v>
      </c>
      <c r="CI13" s="182"/>
      <c r="CJ13" s="883"/>
      <c r="CK13" s="884"/>
      <c r="CL13" s="884"/>
      <c r="CM13" s="884"/>
      <c r="CN13" s="884"/>
      <c r="CO13" s="885"/>
    </row>
    <row r="14" spans="2:98" ht="9" customHeight="1" x14ac:dyDescent="0.35">
      <c r="B14" s="996"/>
      <c r="C14" s="996"/>
      <c r="D14" s="997"/>
      <c r="E14" s="917" t="s">
        <v>115</v>
      </c>
      <c r="F14" s="918"/>
      <c r="G14" s="918"/>
      <c r="H14" s="918"/>
      <c r="I14" s="918"/>
      <c r="J14" s="949" t="s">
        <v>373</v>
      </c>
      <c r="K14" s="950"/>
      <c r="L14" s="950" t="s">
        <v>373</v>
      </c>
      <c r="M14" s="950"/>
      <c r="N14" s="950" t="s">
        <v>373</v>
      </c>
      <c r="O14" s="951"/>
      <c r="P14" s="949" t="s">
        <v>373</v>
      </c>
      <c r="Q14" s="950"/>
      <c r="R14" s="950" t="s">
        <v>373</v>
      </c>
      <c r="S14" s="950"/>
      <c r="T14" s="950" t="s">
        <v>373</v>
      </c>
      <c r="U14" s="951"/>
      <c r="V14" s="952" t="s">
        <v>373</v>
      </c>
      <c r="W14" s="953"/>
      <c r="X14" s="953" t="s">
        <v>373</v>
      </c>
      <c r="Y14" s="953"/>
      <c r="Z14" s="953" t="s">
        <v>373</v>
      </c>
      <c r="AA14" s="954"/>
      <c r="AB14" s="952" t="s">
        <v>373</v>
      </c>
      <c r="AC14" s="953"/>
      <c r="AD14" s="953" t="s">
        <v>373</v>
      </c>
      <c r="AE14" s="953"/>
      <c r="AF14" s="953" t="s">
        <v>373</v>
      </c>
      <c r="AG14" s="954"/>
      <c r="AH14" s="946" t="s">
        <v>373</v>
      </c>
      <c r="AI14" s="947"/>
      <c r="AJ14" s="947" t="s">
        <v>373</v>
      </c>
      <c r="AK14" s="947"/>
      <c r="AL14" s="947" t="s">
        <v>373</v>
      </c>
      <c r="AM14" s="948"/>
      <c r="AN14" s="183"/>
      <c r="AO14" s="976" t="s">
        <v>80</v>
      </c>
      <c r="AP14" s="977"/>
      <c r="AQ14" s="977"/>
      <c r="AR14" s="977"/>
      <c r="AS14" s="977"/>
      <c r="AT14" s="978"/>
      <c r="AW14" s="878"/>
      <c r="AX14" s="878"/>
      <c r="AY14" s="879"/>
      <c r="AZ14" s="870"/>
      <c r="BA14" s="871"/>
      <c r="BB14" s="871"/>
      <c r="BC14" s="871"/>
      <c r="BD14" s="872"/>
      <c r="BE14" s="191" t="s">
        <v>373</v>
      </c>
      <c r="BF14" s="192" t="s">
        <v>373</v>
      </c>
      <c r="BG14" s="192" t="s">
        <v>373</v>
      </c>
      <c r="BH14" s="192" t="s">
        <v>373</v>
      </c>
      <c r="BI14" s="192" t="s">
        <v>373</v>
      </c>
      <c r="BJ14" s="193" t="s">
        <v>373</v>
      </c>
      <c r="BK14" s="191" t="s">
        <v>373</v>
      </c>
      <c r="BL14" s="192" t="s">
        <v>373</v>
      </c>
      <c r="BM14" s="192" t="s">
        <v>373</v>
      </c>
      <c r="BN14" s="192" t="s">
        <v>373</v>
      </c>
      <c r="BO14" s="192" t="s">
        <v>373</v>
      </c>
      <c r="BP14" s="193" t="s">
        <v>373</v>
      </c>
      <c r="BQ14" s="191" t="s">
        <v>373</v>
      </c>
      <c r="BR14" s="192" t="s">
        <v>373</v>
      </c>
      <c r="BS14" s="192" t="s">
        <v>373</v>
      </c>
      <c r="BT14" s="192" t="s">
        <v>373</v>
      </c>
      <c r="BU14" s="192" t="s">
        <v>373</v>
      </c>
      <c r="BV14" s="193" t="s">
        <v>373</v>
      </c>
      <c r="BW14" s="191" t="s">
        <v>373</v>
      </c>
      <c r="BX14" s="192" t="s">
        <v>373</v>
      </c>
      <c r="BY14" s="192" t="s">
        <v>373</v>
      </c>
      <c r="BZ14" s="192" t="s">
        <v>373</v>
      </c>
      <c r="CA14" s="192" t="s">
        <v>373</v>
      </c>
      <c r="CB14" s="193" t="s">
        <v>373</v>
      </c>
      <c r="CC14" s="194" t="s">
        <v>373</v>
      </c>
      <c r="CD14" s="195" t="s">
        <v>373</v>
      </c>
      <c r="CE14" s="195" t="s">
        <v>373</v>
      </c>
      <c r="CF14" s="195" t="s">
        <v>373</v>
      </c>
      <c r="CG14" s="195" t="s">
        <v>373</v>
      </c>
      <c r="CH14" s="196" t="s">
        <v>373</v>
      </c>
      <c r="CI14" s="182"/>
      <c r="CJ14" s="883"/>
      <c r="CK14" s="884"/>
      <c r="CL14" s="884"/>
      <c r="CM14" s="884"/>
      <c r="CN14" s="884"/>
      <c r="CO14" s="885"/>
    </row>
    <row r="15" spans="2:98" ht="9" customHeight="1" thickBot="1" x14ac:dyDescent="0.4">
      <c r="B15" s="996"/>
      <c r="C15" s="996"/>
      <c r="D15" s="997"/>
      <c r="E15" s="920"/>
      <c r="F15" s="921"/>
      <c r="G15" s="921"/>
      <c r="H15" s="921"/>
      <c r="I15" s="921"/>
      <c r="J15" s="942"/>
      <c r="K15" s="934"/>
      <c r="L15" s="934"/>
      <c r="M15" s="934"/>
      <c r="N15" s="934"/>
      <c r="O15" s="935"/>
      <c r="P15" s="942"/>
      <c r="Q15" s="934"/>
      <c r="R15" s="934"/>
      <c r="S15" s="934"/>
      <c r="T15" s="934"/>
      <c r="U15" s="935"/>
      <c r="V15" s="861"/>
      <c r="W15" s="862"/>
      <c r="X15" s="862"/>
      <c r="Y15" s="862"/>
      <c r="Z15" s="862"/>
      <c r="AA15" s="865"/>
      <c r="AB15" s="861"/>
      <c r="AC15" s="862"/>
      <c r="AD15" s="862"/>
      <c r="AE15" s="862"/>
      <c r="AF15" s="862"/>
      <c r="AG15" s="865"/>
      <c r="AH15" s="928"/>
      <c r="AI15" s="929"/>
      <c r="AJ15" s="929"/>
      <c r="AK15" s="929"/>
      <c r="AL15" s="929"/>
      <c r="AM15" s="932"/>
      <c r="AN15" s="183"/>
      <c r="AO15" s="979"/>
      <c r="AP15" s="980"/>
      <c r="AQ15" s="980"/>
      <c r="AR15" s="980"/>
      <c r="AS15" s="980"/>
      <c r="AT15" s="981"/>
      <c r="AW15" s="878"/>
      <c r="AX15" s="878"/>
      <c r="AY15" s="879"/>
      <c r="AZ15" s="873"/>
      <c r="BA15" s="874"/>
      <c r="BB15" s="874"/>
      <c r="BC15" s="874"/>
      <c r="BD15" s="875"/>
      <c r="BE15" s="197" t="s">
        <v>373</v>
      </c>
      <c r="BF15" s="198" t="s">
        <v>373</v>
      </c>
      <c r="BG15" s="198" t="s">
        <v>373</v>
      </c>
      <c r="BH15" s="198" t="s">
        <v>373</v>
      </c>
      <c r="BI15" s="198" t="s">
        <v>373</v>
      </c>
      <c r="BJ15" s="199" t="s">
        <v>373</v>
      </c>
      <c r="BK15" s="191" t="s">
        <v>373</v>
      </c>
      <c r="BL15" s="192" t="s">
        <v>373</v>
      </c>
      <c r="BM15" s="192" t="s">
        <v>373</v>
      </c>
      <c r="BN15" s="192" t="s">
        <v>373</v>
      </c>
      <c r="BO15" s="192" t="s">
        <v>373</v>
      </c>
      <c r="BP15" s="193" t="s">
        <v>373</v>
      </c>
      <c r="BQ15" s="197" t="s">
        <v>373</v>
      </c>
      <c r="BR15" s="198" t="s">
        <v>373</v>
      </c>
      <c r="BS15" s="198" t="s">
        <v>373</v>
      </c>
      <c r="BT15" s="198" t="s">
        <v>373</v>
      </c>
      <c r="BU15" s="198" t="s">
        <v>373</v>
      </c>
      <c r="BV15" s="199" t="s">
        <v>373</v>
      </c>
      <c r="BW15" s="191" t="s">
        <v>373</v>
      </c>
      <c r="BX15" s="192" t="s">
        <v>373</v>
      </c>
      <c r="BY15" s="192" t="s">
        <v>373</v>
      </c>
      <c r="BZ15" s="192" t="s">
        <v>373</v>
      </c>
      <c r="CA15" s="192" t="s">
        <v>373</v>
      </c>
      <c r="CB15" s="193" t="s">
        <v>373</v>
      </c>
      <c r="CC15" s="200" t="s">
        <v>373</v>
      </c>
      <c r="CD15" s="201" t="s">
        <v>373</v>
      </c>
      <c r="CE15" s="201" t="s">
        <v>373</v>
      </c>
      <c r="CF15" s="201" t="s">
        <v>373</v>
      </c>
      <c r="CG15" s="201" t="s">
        <v>373</v>
      </c>
      <c r="CH15" s="202" t="s">
        <v>373</v>
      </c>
      <c r="CI15" s="182"/>
      <c r="CJ15" s="886"/>
      <c r="CK15" s="887"/>
      <c r="CL15" s="887"/>
      <c r="CM15" s="887"/>
      <c r="CN15" s="887"/>
      <c r="CO15" s="888"/>
    </row>
    <row r="16" spans="2:98" ht="9" customHeight="1" x14ac:dyDescent="0.35">
      <c r="B16" s="996"/>
      <c r="C16" s="996"/>
      <c r="D16" s="997"/>
      <c r="E16" s="920"/>
      <c r="F16" s="921"/>
      <c r="G16" s="921"/>
      <c r="H16" s="921"/>
      <c r="I16" s="921"/>
      <c r="J16" s="942" t="s">
        <v>373</v>
      </c>
      <c r="K16" s="934"/>
      <c r="L16" s="934" t="s">
        <v>373</v>
      </c>
      <c r="M16" s="934"/>
      <c r="N16" s="934" t="s">
        <v>373</v>
      </c>
      <c r="O16" s="935"/>
      <c r="P16" s="942" t="s">
        <v>373</v>
      </c>
      <c r="Q16" s="934"/>
      <c r="R16" s="934" t="s">
        <v>373</v>
      </c>
      <c r="S16" s="934"/>
      <c r="T16" s="934" t="s">
        <v>373</v>
      </c>
      <c r="U16" s="935"/>
      <c r="V16" s="861" t="s">
        <v>373</v>
      </c>
      <c r="W16" s="862"/>
      <c r="X16" s="862" t="s">
        <v>373</v>
      </c>
      <c r="Y16" s="862"/>
      <c r="Z16" s="862" t="s">
        <v>373</v>
      </c>
      <c r="AA16" s="865"/>
      <c r="AB16" s="861" t="s">
        <v>373</v>
      </c>
      <c r="AC16" s="862"/>
      <c r="AD16" s="862" t="s">
        <v>373</v>
      </c>
      <c r="AE16" s="862"/>
      <c r="AF16" s="862" t="s">
        <v>373</v>
      </c>
      <c r="AG16" s="865"/>
      <c r="AH16" s="928" t="s">
        <v>373</v>
      </c>
      <c r="AI16" s="929"/>
      <c r="AJ16" s="929" t="s">
        <v>373</v>
      </c>
      <c r="AK16" s="929"/>
      <c r="AL16" s="929" t="s">
        <v>373</v>
      </c>
      <c r="AM16" s="932"/>
      <c r="AN16" s="183"/>
      <c r="AO16" s="979"/>
      <c r="AP16" s="980"/>
      <c r="AQ16" s="980"/>
      <c r="AR16" s="980"/>
      <c r="AS16" s="980"/>
      <c r="AT16" s="981"/>
      <c r="AW16" s="878"/>
      <c r="AX16" s="878"/>
      <c r="AY16" s="879"/>
      <c r="AZ16" s="867" t="s">
        <v>115</v>
      </c>
      <c r="BA16" s="868"/>
      <c r="BB16" s="868"/>
      <c r="BC16" s="868"/>
      <c r="BD16" s="868"/>
      <c r="BE16" s="203" t="s">
        <v>373</v>
      </c>
      <c r="BF16" s="204" t="s">
        <v>373</v>
      </c>
      <c r="BG16" s="204" t="s">
        <v>373</v>
      </c>
      <c r="BH16" s="204" t="s">
        <v>373</v>
      </c>
      <c r="BI16" s="204" t="s">
        <v>373</v>
      </c>
      <c r="BJ16" s="205" t="s">
        <v>373</v>
      </c>
      <c r="BK16" s="203" t="s">
        <v>373</v>
      </c>
      <c r="BL16" s="204" t="s">
        <v>373</v>
      </c>
      <c r="BM16" s="204" t="s">
        <v>373</v>
      </c>
      <c r="BN16" s="204" t="s">
        <v>373</v>
      </c>
      <c r="BO16" s="204" t="s">
        <v>373</v>
      </c>
      <c r="BP16" s="205" t="s">
        <v>373</v>
      </c>
      <c r="BQ16" s="185" t="s">
        <v>373</v>
      </c>
      <c r="BR16" s="186" t="s">
        <v>373</v>
      </c>
      <c r="BS16" s="186" t="s">
        <v>373</v>
      </c>
      <c r="BT16" s="186" t="s">
        <v>373</v>
      </c>
      <c r="BU16" s="186" t="s">
        <v>373</v>
      </c>
      <c r="BV16" s="187" t="s">
        <v>373</v>
      </c>
      <c r="BW16" s="185" t="s">
        <v>373</v>
      </c>
      <c r="BX16" s="186" t="s">
        <v>373</v>
      </c>
      <c r="BY16" s="186" t="s">
        <v>373</v>
      </c>
      <c r="BZ16" s="186" t="s">
        <v>373</v>
      </c>
      <c r="CA16" s="186" t="s">
        <v>373</v>
      </c>
      <c r="CB16" s="187" t="s">
        <v>373</v>
      </c>
      <c r="CC16" s="188" t="s">
        <v>373</v>
      </c>
      <c r="CD16" s="189" t="s">
        <v>373</v>
      </c>
      <c r="CE16" s="189" t="s">
        <v>373</v>
      </c>
      <c r="CF16" s="189" t="s">
        <v>373</v>
      </c>
      <c r="CG16" s="189" t="s">
        <v>373</v>
      </c>
      <c r="CH16" s="190" t="s">
        <v>373</v>
      </c>
      <c r="CI16" s="182"/>
      <c r="CJ16" s="890" t="s">
        <v>80</v>
      </c>
      <c r="CK16" s="891"/>
      <c r="CL16" s="891"/>
      <c r="CM16" s="891"/>
      <c r="CN16" s="891"/>
      <c r="CO16" s="892"/>
    </row>
    <row r="17" spans="2:93" ht="9" customHeight="1" x14ac:dyDescent="0.35">
      <c r="B17" s="996"/>
      <c r="C17" s="996"/>
      <c r="D17" s="997"/>
      <c r="E17" s="920"/>
      <c r="F17" s="921"/>
      <c r="G17" s="921"/>
      <c r="H17" s="921"/>
      <c r="I17" s="921"/>
      <c r="J17" s="942"/>
      <c r="K17" s="934"/>
      <c r="L17" s="934"/>
      <c r="M17" s="934"/>
      <c r="N17" s="934"/>
      <c r="O17" s="935"/>
      <c r="P17" s="942"/>
      <c r="Q17" s="934"/>
      <c r="R17" s="934"/>
      <c r="S17" s="934"/>
      <c r="T17" s="934"/>
      <c r="U17" s="935"/>
      <c r="V17" s="861"/>
      <c r="W17" s="862"/>
      <c r="X17" s="862"/>
      <c r="Y17" s="862"/>
      <c r="Z17" s="862"/>
      <c r="AA17" s="865"/>
      <c r="AB17" s="861"/>
      <c r="AC17" s="862"/>
      <c r="AD17" s="862"/>
      <c r="AE17" s="862"/>
      <c r="AF17" s="862"/>
      <c r="AG17" s="865"/>
      <c r="AH17" s="928"/>
      <c r="AI17" s="929"/>
      <c r="AJ17" s="929"/>
      <c r="AK17" s="929"/>
      <c r="AL17" s="929"/>
      <c r="AM17" s="932"/>
      <c r="AN17" s="183"/>
      <c r="AO17" s="979"/>
      <c r="AP17" s="980"/>
      <c r="AQ17" s="980"/>
      <c r="AR17" s="980"/>
      <c r="AS17" s="980"/>
      <c r="AT17" s="981"/>
      <c r="AW17" s="878"/>
      <c r="AX17" s="878"/>
      <c r="AY17" s="879"/>
      <c r="AZ17" s="889"/>
      <c r="BA17" s="871"/>
      <c r="BB17" s="871"/>
      <c r="BC17" s="871"/>
      <c r="BD17" s="871"/>
      <c r="BE17" s="206" t="s">
        <v>373</v>
      </c>
      <c r="BF17" s="207" t="s">
        <v>373</v>
      </c>
      <c r="BG17" s="207" t="s">
        <v>373</v>
      </c>
      <c r="BH17" s="207" t="s">
        <v>373</v>
      </c>
      <c r="BI17" s="207" t="s">
        <v>373</v>
      </c>
      <c r="BJ17" s="208" t="s">
        <v>373</v>
      </c>
      <c r="BK17" s="206" t="s">
        <v>373</v>
      </c>
      <c r="BL17" s="207" t="s">
        <v>373</v>
      </c>
      <c r="BM17" s="207" t="s">
        <v>373</v>
      </c>
      <c r="BN17" s="207" t="s">
        <v>373</v>
      </c>
      <c r="BO17" s="207" t="s">
        <v>373</v>
      </c>
      <c r="BP17" s="208" t="s">
        <v>373</v>
      </c>
      <c r="BQ17" s="191" t="s">
        <v>373</v>
      </c>
      <c r="BR17" s="192" t="s">
        <v>373</v>
      </c>
      <c r="BS17" s="192" t="s">
        <v>373</v>
      </c>
      <c r="BT17" s="192" t="s">
        <v>373</v>
      </c>
      <c r="BU17" s="192" t="s">
        <v>373</v>
      </c>
      <c r="BV17" s="193" t="s">
        <v>373</v>
      </c>
      <c r="BW17" s="191" t="s">
        <v>373</v>
      </c>
      <c r="BX17" s="192" t="s">
        <v>373</v>
      </c>
      <c r="BY17" s="192" t="s">
        <v>373</v>
      </c>
      <c r="BZ17" s="192" t="s">
        <v>373</v>
      </c>
      <c r="CA17" s="192" t="s">
        <v>373</v>
      </c>
      <c r="CB17" s="193" t="s">
        <v>373</v>
      </c>
      <c r="CC17" s="194" t="s">
        <v>373</v>
      </c>
      <c r="CD17" s="195" t="s">
        <v>373</v>
      </c>
      <c r="CE17" s="195" t="s">
        <v>373</v>
      </c>
      <c r="CF17" s="195" t="s">
        <v>373</v>
      </c>
      <c r="CG17" s="195" t="s">
        <v>373</v>
      </c>
      <c r="CH17" s="196" t="s">
        <v>373</v>
      </c>
      <c r="CI17" s="182"/>
      <c r="CJ17" s="893"/>
      <c r="CK17" s="894"/>
      <c r="CL17" s="894"/>
      <c r="CM17" s="894"/>
      <c r="CN17" s="894"/>
      <c r="CO17" s="895"/>
    </row>
    <row r="18" spans="2:93" ht="9" customHeight="1" x14ac:dyDescent="0.35">
      <c r="B18" s="996"/>
      <c r="C18" s="996"/>
      <c r="D18" s="997"/>
      <c r="E18" s="920"/>
      <c r="F18" s="921"/>
      <c r="G18" s="921"/>
      <c r="H18" s="921"/>
      <c r="I18" s="921"/>
      <c r="J18" s="942" t="s">
        <v>373</v>
      </c>
      <c r="K18" s="934"/>
      <c r="L18" s="934" t="s">
        <v>373</v>
      </c>
      <c r="M18" s="934"/>
      <c r="N18" s="934" t="s">
        <v>373</v>
      </c>
      <c r="O18" s="935"/>
      <c r="P18" s="942" t="s">
        <v>373</v>
      </c>
      <c r="Q18" s="934"/>
      <c r="R18" s="934" t="s">
        <v>373</v>
      </c>
      <c r="S18" s="934"/>
      <c r="T18" s="934" t="s">
        <v>373</v>
      </c>
      <c r="U18" s="935"/>
      <c r="V18" s="861" t="s">
        <v>373</v>
      </c>
      <c r="W18" s="862"/>
      <c r="X18" s="862" t="s">
        <v>373</v>
      </c>
      <c r="Y18" s="862"/>
      <c r="Z18" s="862" t="s">
        <v>373</v>
      </c>
      <c r="AA18" s="865"/>
      <c r="AB18" s="861" t="s">
        <v>373</v>
      </c>
      <c r="AC18" s="862"/>
      <c r="AD18" s="862" t="s">
        <v>373</v>
      </c>
      <c r="AE18" s="862"/>
      <c r="AF18" s="862" t="s">
        <v>373</v>
      </c>
      <c r="AG18" s="865"/>
      <c r="AH18" s="928" t="s">
        <v>373</v>
      </c>
      <c r="AI18" s="929"/>
      <c r="AJ18" s="929" t="s">
        <v>373</v>
      </c>
      <c r="AK18" s="929"/>
      <c r="AL18" s="929" t="s">
        <v>373</v>
      </c>
      <c r="AM18" s="932"/>
      <c r="AN18" s="183"/>
      <c r="AO18" s="979"/>
      <c r="AP18" s="980"/>
      <c r="AQ18" s="980"/>
      <c r="AR18" s="980"/>
      <c r="AS18" s="980"/>
      <c r="AT18" s="981"/>
      <c r="AW18" s="878"/>
      <c r="AX18" s="878"/>
      <c r="AY18" s="879"/>
      <c r="AZ18" s="870"/>
      <c r="BA18" s="871"/>
      <c r="BB18" s="871"/>
      <c r="BC18" s="871"/>
      <c r="BD18" s="871"/>
      <c r="BE18" s="206" t="s">
        <v>373</v>
      </c>
      <c r="BF18" s="207" t="s">
        <v>373</v>
      </c>
      <c r="BG18" s="207" t="s">
        <v>373</v>
      </c>
      <c r="BH18" s="207" t="s">
        <v>373</v>
      </c>
      <c r="BI18" s="207" t="s">
        <v>373</v>
      </c>
      <c r="BJ18" s="208" t="s">
        <v>373</v>
      </c>
      <c r="BK18" s="206" t="s">
        <v>373</v>
      </c>
      <c r="BL18" s="207" t="s">
        <v>373</v>
      </c>
      <c r="BM18" s="207" t="s">
        <v>373</v>
      </c>
      <c r="BN18" s="207" t="s">
        <v>373</v>
      </c>
      <c r="BO18" s="207" t="s">
        <v>373</v>
      </c>
      <c r="BP18" s="208" t="s">
        <v>373</v>
      </c>
      <c r="BQ18" s="191" t="s">
        <v>373</v>
      </c>
      <c r="BR18" s="192" t="s">
        <v>373</v>
      </c>
      <c r="BS18" s="192" t="s">
        <v>373</v>
      </c>
      <c r="BT18" s="192" t="s">
        <v>373</v>
      </c>
      <c r="BU18" s="192" t="s">
        <v>373</v>
      </c>
      <c r="BV18" s="193" t="s">
        <v>373</v>
      </c>
      <c r="BW18" s="191" t="s">
        <v>373</v>
      </c>
      <c r="BX18" s="192" t="s">
        <v>373</v>
      </c>
      <c r="BY18" s="192" t="s">
        <v>373</v>
      </c>
      <c r="BZ18" s="192" t="s">
        <v>373</v>
      </c>
      <c r="CA18" s="192" t="s">
        <v>373</v>
      </c>
      <c r="CB18" s="193" t="s">
        <v>373</v>
      </c>
      <c r="CC18" s="194" t="s">
        <v>373</v>
      </c>
      <c r="CD18" s="195" t="s">
        <v>373</v>
      </c>
      <c r="CE18" s="195" t="s">
        <v>373</v>
      </c>
      <c r="CF18" s="195" t="s">
        <v>373</v>
      </c>
      <c r="CG18" s="195" t="s">
        <v>373</v>
      </c>
      <c r="CH18" s="196" t="s">
        <v>373</v>
      </c>
      <c r="CI18" s="182"/>
      <c r="CJ18" s="893"/>
      <c r="CK18" s="894"/>
      <c r="CL18" s="894"/>
      <c r="CM18" s="894"/>
      <c r="CN18" s="894"/>
      <c r="CO18" s="895"/>
    </row>
    <row r="19" spans="2:93" ht="9" customHeight="1" x14ac:dyDescent="0.35">
      <c r="B19" s="996"/>
      <c r="C19" s="996"/>
      <c r="D19" s="997"/>
      <c r="E19" s="920"/>
      <c r="F19" s="921"/>
      <c r="G19" s="921"/>
      <c r="H19" s="921"/>
      <c r="I19" s="921"/>
      <c r="J19" s="942"/>
      <c r="K19" s="934"/>
      <c r="L19" s="934"/>
      <c r="M19" s="934"/>
      <c r="N19" s="934"/>
      <c r="O19" s="935"/>
      <c r="P19" s="942"/>
      <c r="Q19" s="934"/>
      <c r="R19" s="934"/>
      <c r="S19" s="934"/>
      <c r="T19" s="934"/>
      <c r="U19" s="935"/>
      <c r="V19" s="861"/>
      <c r="W19" s="862"/>
      <c r="X19" s="862"/>
      <c r="Y19" s="862"/>
      <c r="Z19" s="862"/>
      <c r="AA19" s="865"/>
      <c r="AB19" s="861"/>
      <c r="AC19" s="862"/>
      <c r="AD19" s="862"/>
      <c r="AE19" s="862"/>
      <c r="AF19" s="862"/>
      <c r="AG19" s="865"/>
      <c r="AH19" s="928"/>
      <c r="AI19" s="929"/>
      <c r="AJ19" s="929"/>
      <c r="AK19" s="929"/>
      <c r="AL19" s="929"/>
      <c r="AM19" s="932"/>
      <c r="AN19" s="183"/>
      <c r="AO19" s="979"/>
      <c r="AP19" s="980"/>
      <c r="AQ19" s="980"/>
      <c r="AR19" s="980"/>
      <c r="AS19" s="980"/>
      <c r="AT19" s="981"/>
      <c r="AW19" s="878"/>
      <c r="AX19" s="878"/>
      <c r="AY19" s="879"/>
      <c r="AZ19" s="870"/>
      <c r="BA19" s="871"/>
      <c r="BB19" s="871"/>
      <c r="BC19" s="871"/>
      <c r="BD19" s="871"/>
      <c r="BE19" s="206" t="s">
        <v>373</v>
      </c>
      <c r="BF19" s="207" t="s">
        <v>373</v>
      </c>
      <c r="BG19" s="207" t="s">
        <v>373</v>
      </c>
      <c r="BH19" s="207" t="s">
        <v>373</v>
      </c>
      <c r="BI19" s="207" t="s">
        <v>373</v>
      </c>
      <c r="BJ19" s="208" t="s">
        <v>373</v>
      </c>
      <c r="BK19" s="206" t="s">
        <v>373</v>
      </c>
      <c r="BL19" s="207" t="s">
        <v>373</v>
      </c>
      <c r="BM19" s="207" t="s">
        <v>373</v>
      </c>
      <c r="BN19" s="207" t="s">
        <v>373</v>
      </c>
      <c r="BO19" s="207" t="s">
        <v>373</v>
      </c>
      <c r="BP19" s="208" t="s">
        <v>373</v>
      </c>
      <c r="BQ19" s="191" t="s">
        <v>373</v>
      </c>
      <c r="BR19" s="192" t="s">
        <v>373</v>
      </c>
      <c r="BS19" s="192" t="s">
        <v>373</v>
      </c>
      <c r="BT19" s="192" t="s">
        <v>373</v>
      </c>
      <c r="BU19" s="192" t="s">
        <v>373</v>
      </c>
      <c r="BV19" s="193" t="s">
        <v>373</v>
      </c>
      <c r="BW19" s="191" t="s">
        <v>373</v>
      </c>
      <c r="BX19" s="192" t="s">
        <v>373</v>
      </c>
      <c r="BY19" s="192" t="s">
        <v>373</v>
      </c>
      <c r="BZ19" s="192" t="s">
        <v>373</v>
      </c>
      <c r="CA19" s="192" t="s">
        <v>373</v>
      </c>
      <c r="CB19" s="193" t="s">
        <v>373</v>
      </c>
      <c r="CC19" s="194" t="s">
        <v>373</v>
      </c>
      <c r="CD19" s="195" t="s">
        <v>373</v>
      </c>
      <c r="CE19" s="195" t="s">
        <v>373</v>
      </c>
      <c r="CF19" s="195" t="s">
        <v>373</v>
      </c>
      <c r="CG19" s="195" t="s">
        <v>373</v>
      </c>
      <c r="CH19" s="196" t="s">
        <v>373</v>
      </c>
      <c r="CI19" s="182"/>
      <c r="CJ19" s="893"/>
      <c r="CK19" s="894"/>
      <c r="CL19" s="894"/>
      <c r="CM19" s="894"/>
      <c r="CN19" s="894"/>
      <c r="CO19" s="895"/>
    </row>
    <row r="20" spans="2:93" ht="9" customHeight="1" x14ac:dyDescent="0.35">
      <c r="B20" s="996"/>
      <c r="C20" s="996"/>
      <c r="D20" s="997"/>
      <c r="E20" s="920"/>
      <c r="F20" s="921"/>
      <c r="G20" s="921"/>
      <c r="H20" s="921"/>
      <c r="I20" s="921"/>
      <c r="J20" s="942" t="s">
        <v>373</v>
      </c>
      <c r="K20" s="934"/>
      <c r="L20" s="934" t="s">
        <v>373</v>
      </c>
      <c r="M20" s="934"/>
      <c r="N20" s="934" t="s">
        <v>373</v>
      </c>
      <c r="O20" s="935"/>
      <c r="P20" s="942" t="s">
        <v>373</v>
      </c>
      <c r="Q20" s="934"/>
      <c r="R20" s="934" t="s">
        <v>373</v>
      </c>
      <c r="S20" s="934"/>
      <c r="T20" s="934" t="s">
        <v>373</v>
      </c>
      <c r="U20" s="935"/>
      <c r="V20" s="861" t="s">
        <v>373</v>
      </c>
      <c r="W20" s="862"/>
      <c r="X20" s="862" t="s">
        <v>373</v>
      </c>
      <c r="Y20" s="862"/>
      <c r="Z20" s="862" t="s">
        <v>373</v>
      </c>
      <c r="AA20" s="865"/>
      <c r="AB20" s="861" t="s">
        <v>373</v>
      </c>
      <c r="AC20" s="862"/>
      <c r="AD20" s="862" t="s">
        <v>373</v>
      </c>
      <c r="AE20" s="862"/>
      <c r="AF20" s="862" t="s">
        <v>373</v>
      </c>
      <c r="AG20" s="865"/>
      <c r="AH20" s="928" t="s">
        <v>373</v>
      </c>
      <c r="AI20" s="929"/>
      <c r="AJ20" s="929" t="s">
        <v>373</v>
      </c>
      <c r="AK20" s="929"/>
      <c r="AL20" s="929" t="s">
        <v>373</v>
      </c>
      <c r="AM20" s="932"/>
      <c r="AN20" s="183"/>
      <c r="AO20" s="979"/>
      <c r="AP20" s="980"/>
      <c r="AQ20" s="980"/>
      <c r="AR20" s="980"/>
      <c r="AS20" s="980"/>
      <c r="AT20" s="981"/>
      <c r="AW20" s="878"/>
      <c r="AX20" s="878"/>
      <c r="AY20" s="879"/>
      <c r="AZ20" s="870"/>
      <c r="BA20" s="871"/>
      <c r="BB20" s="871"/>
      <c r="BC20" s="871"/>
      <c r="BD20" s="871"/>
      <c r="BE20" s="206" t="s">
        <v>373</v>
      </c>
      <c r="BF20" s="207" t="s">
        <v>373</v>
      </c>
      <c r="BG20" s="207" t="s">
        <v>373</v>
      </c>
      <c r="BH20" s="207" t="s">
        <v>373</v>
      </c>
      <c r="BI20" s="207" t="s">
        <v>373</v>
      </c>
      <c r="BJ20" s="208" t="s">
        <v>373</v>
      </c>
      <c r="BK20" s="206" t="s">
        <v>373</v>
      </c>
      <c r="BL20" s="207" t="s">
        <v>373</v>
      </c>
      <c r="BM20" s="207" t="s">
        <v>373</v>
      </c>
      <c r="BN20" s="207" t="s">
        <v>373</v>
      </c>
      <c r="BO20" s="207" t="s">
        <v>373</v>
      </c>
      <c r="BP20" s="208" t="s">
        <v>373</v>
      </c>
      <c r="BQ20" s="191" t="s">
        <v>373</v>
      </c>
      <c r="BR20" s="192" t="s">
        <v>373</v>
      </c>
      <c r="BS20" s="192" t="s">
        <v>373</v>
      </c>
      <c r="BT20" s="192" t="s">
        <v>373</v>
      </c>
      <c r="BU20" s="192" t="s">
        <v>373</v>
      </c>
      <c r="BV20" s="193" t="s">
        <v>373</v>
      </c>
      <c r="BW20" s="191" t="s">
        <v>373</v>
      </c>
      <c r="BX20" s="192" t="s">
        <v>373</v>
      </c>
      <c r="BY20" s="192" t="s">
        <v>373</v>
      </c>
      <c r="BZ20" s="192" t="s">
        <v>373</v>
      </c>
      <c r="CA20" s="192" t="s">
        <v>373</v>
      </c>
      <c r="CB20" s="193" t="s">
        <v>373</v>
      </c>
      <c r="CC20" s="194" t="s">
        <v>373</v>
      </c>
      <c r="CD20" s="195" t="s">
        <v>373</v>
      </c>
      <c r="CE20" s="195" t="s">
        <v>373</v>
      </c>
      <c r="CF20" s="195" t="s">
        <v>373</v>
      </c>
      <c r="CG20" s="195" t="s">
        <v>373</v>
      </c>
      <c r="CH20" s="196" t="s">
        <v>373</v>
      </c>
      <c r="CI20" s="182"/>
      <c r="CJ20" s="893"/>
      <c r="CK20" s="894"/>
      <c r="CL20" s="894"/>
      <c r="CM20" s="894"/>
      <c r="CN20" s="894"/>
      <c r="CO20" s="895"/>
    </row>
    <row r="21" spans="2:93" ht="9" customHeight="1" thickBot="1" x14ac:dyDescent="0.4">
      <c r="B21" s="996"/>
      <c r="C21" s="996"/>
      <c r="D21" s="997"/>
      <c r="E21" s="923"/>
      <c r="F21" s="924"/>
      <c r="G21" s="924"/>
      <c r="H21" s="924"/>
      <c r="I21" s="924"/>
      <c r="J21" s="943"/>
      <c r="K21" s="944"/>
      <c r="L21" s="944"/>
      <c r="M21" s="944"/>
      <c r="N21" s="944"/>
      <c r="O21" s="945"/>
      <c r="P21" s="943"/>
      <c r="Q21" s="944"/>
      <c r="R21" s="944"/>
      <c r="S21" s="944"/>
      <c r="T21" s="944"/>
      <c r="U21" s="945"/>
      <c r="V21" s="863"/>
      <c r="W21" s="864"/>
      <c r="X21" s="864"/>
      <c r="Y21" s="864"/>
      <c r="Z21" s="864"/>
      <c r="AA21" s="866"/>
      <c r="AB21" s="863"/>
      <c r="AC21" s="864"/>
      <c r="AD21" s="864"/>
      <c r="AE21" s="864"/>
      <c r="AF21" s="864"/>
      <c r="AG21" s="866"/>
      <c r="AH21" s="930"/>
      <c r="AI21" s="931"/>
      <c r="AJ21" s="931"/>
      <c r="AK21" s="931"/>
      <c r="AL21" s="931"/>
      <c r="AM21" s="933"/>
      <c r="AN21" s="183"/>
      <c r="AO21" s="982"/>
      <c r="AP21" s="983"/>
      <c r="AQ21" s="983"/>
      <c r="AR21" s="983"/>
      <c r="AS21" s="983"/>
      <c r="AT21" s="984"/>
      <c r="AW21" s="878"/>
      <c r="AX21" s="878"/>
      <c r="AY21" s="879"/>
      <c r="AZ21" s="870"/>
      <c r="BA21" s="871"/>
      <c r="BB21" s="871"/>
      <c r="BC21" s="871"/>
      <c r="BD21" s="871"/>
      <c r="BE21" s="206" t="s">
        <v>373</v>
      </c>
      <c r="BF21" s="207" t="s">
        <v>373</v>
      </c>
      <c r="BG21" s="207" t="s">
        <v>373</v>
      </c>
      <c r="BH21" s="207" t="s">
        <v>373</v>
      </c>
      <c r="BI21" s="207" t="s">
        <v>373</v>
      </c>
      <c r="BJ21" s="208" t="s">
        <v>373</v>
      </c>
      <c r="BK21" s="206" t="s">
        <v>373</v>
      </c>
      <c r="BL21" s="207" t="s">
        <v>373</v>
      </c>
      <c r="BM21" s="207" t="s">
        <v>373</v>
      </c>
      <c r="BN21" s="207" t="s">
        <v>373</v>
      </c>
      <c r="BO21" s="207" t="s">
        <v>373</v>
      </c>
      <c r="BP21" s="208" t="s">
        <v>373</v>
      </c>
      <c r="BQ21" s="191" t="s">
        <v>373</v>
      </c>
      <c r="BR21" s="192" t="s">
        <v>373</v>
      </c>
      <c r="BS21" s="192" t="s">
        <v>373</v>
      </c>
      <c r="BT21" s="192" t="s">
        <v>373</v>
      </c>
      <c r="BU21" s="192" t="s">
        <v>373</v>
      </c>
      <c r="BV21" s="193" t="s">
        <v>373</v>
      </c>
      <c r="BW21" s="191" t="s">
        <v>373</v>
      </c>
      <c r="BX21" s="192" t="s">
        <v>373</v>
      </c>
      <c r="BY21" s="192" t="s">
        <v>373</v>
      </c>
      <c r="BZ21" s="192" t="s">
        <v>373</v>
      </c>
      <c r="CA21" s="192" t="s">
        <v>373</v>
      </c>
      <c r="CB21" s="193" t="s">
        <v>373</v>
      </c>
      <c r="CC21" s="194" t="s">
        <v>373</v>
      </c>
      <c r="CD21" s="195" t="s">
        <v>373</v>
      </c>
      <c r="CE21" s="195" t="s">
        <v>373</v>
      </c>
      <c r="CF21" s="195" t="s">
        <v>373</v>
      </c>
      <c r="CG21" s="195" t="s">
        <v>373</v>
      </c>
      <c r="CH21" s="196" t="s">
        <v>373</v>
      </c>
      <c r="CI21" s="182"/>
      <c r="CJ21" s="893"/>
      <c r="CK21" s="894"/>
      <c r="CL21" s="894"/>
      <c r="CM21" s="894"/>
      <c r="CN21" s="894"/>
      <c r="CO21" s="895"/>
    </row>
    <row r="22" spans="2:93" ht="9" customHeight="1" x14ac:dyDescent="0.35">
      <c r="B22" s="996"/>
      <c r="C22" s="996"/>
      <c r="D22" s="997"/>
      <c r="E22" s="917" t="s">
        <v>117</v>
      </c>
      <c r="F22" s="918"/>
      <c r="G22" s="918"/>
      <c r="H22" s="918"/>
      <c r="I22" s="919"/>
      <c r="J22" s="949" t="s">
        <v>373</v>
      </c>
      <c r="K22" s="950"/>
      <c r="L22" s="950" t="s">
        <v>373</v>
      </c>
      <c r="M22" s="950"/>
      <c r="N22" s="950" t="s">
        <v>373</v>
      </c>
      <c r="O22" s="951"/>
      <c r="P22" s="949" t="s">
        <v>373</v>
      </c>
      <c r="Q22" s="950"/>
      <c r="R22" s="950" t="s">
        <v>373</v>
      </c>
      <c r="S22" s="950"/>
      <c r="T22" s="950" t="s">
        <v>373</v>
      </c>
      <c r="U22" s="951"/>
      <c r="V22" s="949" t="s">
        <v>373</v>
      </c>
      <c r="W22" s="950"/>
      <c r="X22" s="950" t="s">
        <v>373</v>
      </c>
      <c r="Y22" s="950"/>
      <c r="Z22" s="950" t="s">
        <v>373</v>
      </c>
      <c r="AA22" s="951"/>
      <c r="AB22" s="952" t="s">
        <v>373</v>
      </c>
      <c r="AC22" s="953"/>
      <c r="AD22" s="953" t="s">
        <v>373</v>
      </c>
      <c r="AE22" s="953"/>
      <c r="AF22" s="953" t="s">
        <v>373</v>
      </c>
      <c r="AG22" s="954"/>
      <c r="AH22" s="946" t="s">
        <v>373</v>
      </c>
      <c r="AI22" s="947"/>
      <c r="AJ22" s="947" t="s">
        <v>373</v>
      </c>
      <c r="AK22" s="947"/>
      <c r="AL22" s="947" t="s">
        <v>373</v>
      </c>
      <c r="AM22" s="948"/>
      <c r="AN22" s="183"/>
      <c r="AO22" s="967" t="s">
        <v>81</v>
      </c>
      <c r="AP22" s="968"/>
      <c r="AQ22" s="968"/>
      <c r="AR22" s="968"/>
      <c r="AS22" s="968"/>
      <c r="AT22" s="969"/>
      <c r="AW22" s="878"/>
      <c r="AX22" s="878"/>
      <c r="AY22" s="879"/>
      <c r="AZ22" s="870"/>
      <c r="BA22" s="871"/>
      <c r="BB22" s="871"/>
      <c r="BC22" s="871"/>
      <c r="BD22" s="871"/>
      <c r="BE22" s="206" t="s">
        <v>373</v>
      </c>
      <c r="BF22" s="207" t="s">
        <v>373</v>
      </c>
      <c r="BG22" s="207" t="s">
        <v>373</v>
      </c>
      <c r="BH22" s="207" t="s">
        <v>373</v>
      </c>
      <c r="BI22" s="207" t="s">
        <v>373</v>
      </c>
      <c r="BJ22" s="208" t="s">
        <v>373</v>
      </c>
      <c r="BK22" s="206" t="s">
        <v>373</v>
      </c>
      <c r="BL22" s="207" t="s">
        <v>373</v>
      </c>
      <c r="BM22" s="207" t="s">
        <v>373</v>
      </c>
      <c r="BN22" s="207" t="s">
        <v>373</v>
      </c>
      <c r="BO22" s="207" t="s">
        <v>373</v>
      </c>
      <c r="BP22" s="208" t="s">
        <v>373</v>
      </c>
      <c r="BQ22" s="191" t="s">
        <v>373</v>
      </c>
      <c r="BR22" s="192" t="s">
        <v>373</v>
      </c>
      <c r="BS22" s="192" t="s">
        <v>373</v>
      </c>
      <c r="BT22" s="192" t="s">
        <v>373</v>
      </c>
      <c r="BU22" s="192" t="s">
        <v>373</v>
      </c>
      <c r="BV22" s="193" t="s">
        <v>373</v>
      </c>
      <c r="BW22" s="191" t="s">
        <v>373</v>
      </c>
      <c r="BX22" s="192" t="s">
        <v>373</v>
      </c>
      <c r="BY22" s="192" t="s">
        <v>373</v>
      </c>
      <c r="BZ22" s="192" t="s">
        <v>373</v>
      </c>
      <c r="CA22" s="192" t="s">
        <v>373</v>
      </c>
      <c r="CB22" s="193" t="s">
        <v>373</v>
      </c>
      <c r="CC22" s="194" t="s">
        <v>373</v>
      </c>
      <c r="CD22" s="195" t="s">
        <v>373</v>
      </c>
      <c r="CE22" s="195" t="s">
        <v>373</v>
      </c>
      <c r="CF22" s="195" t="s">
        <v>373</v>
      </c>
      <c r="CG22" s="195" t="s">
        <v>373</v>
      </c>
      <c r="CH22" s="196" t="s">
        <v>373</v>
      </c>
      <c r="CI22" s="182"/>
      <c r="CJ22" s="893"/>
      <c r="CK22" s="894"/>
      <c r="CL22" s="894"/>
      <c r="CM22" s="894"/>
      <c r="CN22" s="894"/>
      <c r="CO22" s="895"/>
    </row>
    <row r="23" spans="2:93" ht="9" customHeight="1" x14ac:dyDescent="0.35">
      <c r="B23" s="996"/>
      <c r="C23" s="996"/>
      <c r="D23" s="997"/>
      <c r="E23" s="920"/>
      <c r="F23" s="921"/>
      <c r="G23" s="921"/>
      <c r="H23" s="921"/>
      <c r="I23" s="922"/>
      <c r="J23" s="942"/>
      <c r="K23" s="934"/>
      <c r="L23" s="934"/>
      <c r="M23" s="934"/>
      <c r="N23" s="934"/>
      <c r="O23" s="935"/>
      <c r="P23" s="942"/>
      <c r="Q23" s="934"/>
      <c r="R23" s="934"/>
      <c r="S23" s="934"/>
      <c r="T23" s="934"/>
      <c r="U23" s="935"/>
      <c r="V23" s="942"/>
      <c r="W23" s="934"/>
      <c r="X23" s="934"/>
      <c r="Y23" s="934"/>
      <c r="Z23" s="934"/>
      <c r="AA23" s="935"/>
      <c r="AB23" s="861"/>
      <c r="AC23" s="862"/>
      <c r="AD23" s="862"/>
      <c r="AE23" s="862"/>
      <c r="AF23" s="862"/>
      <c r="AG23" s="865"/>
      <c r="AH23" s="928"/>
      <c r="AI23" s="929"/>
      <c r="AJ23" s="929"/>
      <c r="AK23" s="929"/>
      <c r="AL23" s="929"/>
      <c r="AM23" s="932"/>
      <c r="AN23" s="183"/>
      <c r="AO23" s="970"/>
      <c r="AP23" s="971"/>
      <c r="AQ23" s="971"/>
      <c r="AR23" s="971"/>
      <c r="AS23" s="971"/>
      <c r="AT23" s="972"/>
      <c r="AW23" s="878"/>
      <c r="AX23" s="878"/>
      <c r="AY23" s="879"/>
      <c r="AZ23" s="870"/>
      <c r="BA23" s="871"/>
      <c r="BB23" s="871"/>
      <c r="BC23" s="871"/>
      <c r="BD23" s="871"/>
      <c r="BE23" s="206" t="s">
        <v>373</v>
      </c>
      <c r="BF23" s="207" t="s">
        <v>373</v>
      </c>
      <c r="BG23" s="207" t="s">
        <v>373</v>
      </c>
      <c r="BH23" s="207" t="s">
        <v>373</v>
      </c>
      <c r="BI23" s="207" t="s">
        <v>373</v>
      </c>
      <c r="BJ23" s="208" t="s">
        <v>373</v>
      </c>
      <c r="BK23" s="206" t="s">
        <v>373</v>
      </c>
      <c r="BL23" s="207" t="s">
        <v>373</v>
      </c>
      <c r="BM23" s="207" t="s">
        <v>373</v>
      </c>
      <c r="BN23" s="207" t="s">
        <v>373</v>
      </c>
      <c r="BO23" s="207" t="s">
        <v>373</v>
      </c>
      <c r="BP23" s="208" t="s">
        <v>373</v>
      </c>
      <c r="BQ23" s="191" t="s">
        <v>373</v>
      </c>
      <c r="BR23" s="192" t="s">
        <v>373</v>
      </c>
      <c r="BS23" s="192" t="s">
        <v>373</v>
      </c>
      <c r="BT23" s="192" t="s">
        <v>373</v>
      </c>
      <c r="BU23" s="192" t="s">
        <v>373</v>
      </c>
      <c r="BV23" s="193" t="s">
        <v>373</v>
      </c>
      <c r="BW23" s="191" t="s">
        <v>373</v>
      </c>
      <c r="BX23" s="192" t="s">
        <v>373</v>
      </c>
      <c r="BY23" s="192" t="s">
        <v>373</v>
      </c>
      <c r="BZ23" s="192" t="s">
        <v>373</v>
      </c>
      <c r="CA23" s="192" t="s">
        <v>373</v>
      </c>
      <c r="CB23" s="193" t="s">
        <v>373</v>
      </c>
      <c r="CC23" s="194" t="s">
        <v>373</v>
      </c>
      <c r="CD23" s="195" t="s">
        <v>373</v>
      </c>
      <c r="CE23" s="195" t="s">
        <v>373</v>
      </c>
      <c r="CF23" s="195" t="s">
        <v>373</v>
      </c>
      <c r="CG23" s="195" t="s">
        <v>373</v>
      </c>
      <c r="CH23" s="196" t="s">
        <v>373</v>
      </c>
      <c r="CI23" s="182"/>
      <c r="CJ23" s="893"/>
      <c r="CK23" s="894"/>
      <c r="CL23" s="894"/>
      <c r="CM23" s="894"/>
      <c r="CN23" s="894"/>
      <c r="CO23" s="895"/>
    </row>
    <row r="24" spans="2:93" ht="9" customHeight="1" x14ac:dyDescent="0.35">
      <c r="B24" s="996"/>
      <c r="C24" s="996"/>
      <c r="D24" s="997"/>
      <c r="E24" s="920"/>
      <c r="F24" s="921"/>
      <c r="G24" s="921"/>
      <c r="H24" s="921"/>
      <c r="I24" s="922"/>
      <c r="J24" s="942" t="s">
        <v>373</v>
      </c>
      <c r="K24" s="934"/>
      <c r="L24" s="934" t="s">
        <v>373</v>
      </c>
      <c r="M24" s="934"/>
      <c r="N24" s="934" t="s">
        <v>373</v>
      </c>
      <c r="O24" s="935"/>
      <c r="P24" s="942" t="s">
        <v>373</v>
      </c>
      <c r="Q24" s="934"/>
      <c r="R24" s="934" t="s">
        <v>373</v>
      </c>
      <c r="S24" s="934"/>
      <c r="T24" s="934" t="s">
        <v>373</v>
      </c>
      <c r="U24" s="935"/>
      <c r="V24" s="942" t="s">
        <v>373</v>
      </c>
      <c r="W24" s="934"/>
      <c r="X24" s="934" t="s">
        <v>373</v>
      </c>
      <c r="Y24" s="934"/>
      <c r="Z24" s="934" t="s">
        <v>373</v>
      </c>
      <c r="AA24" s="935"/>
      <c r="AB24" s="861" t="s">
        <v>373</v>
      </c>
      <c r="AC24" s="862"/>
      <c r="AD24" s="862" t="s">
        <v>373</v>
      </c>
      <c r="AE24" s="862"/>
      <c r="AF24" s="862" t="s">
        <v>373</v>
      </c>
      <c r="AG24" s="865"/>
      <c r="AH24" s="928" t="s">
        <v>373</v>
      </c>
      <c r="AI24" s="929"/>
      <c r="AJ24" s="929" t="s">
        <v>373</v>
      </c>
      <c r="AK24" s="929"/>
      <c r="AL24" s="929" t="s">
        <v>373</v>
      </c>
      <c r="AM24" s="932"/>
      <c r="AN24" s="183"/>
      <c r="AO24" s="970"/>
      <c r="AP24" s="971"/>
      <c r="AQ24" s="971"/>
      <c r="AR24" s="971"/>
      <c r="AS24" s="971"/>
      <c r="AT24" s="972"/>
      <c r="AW24" s="878"/>
      <c r="AX24" s="878"/>
      <c r="AY24" s="879"/>
      <c r="AZ24" s="870"/>
      <c r="BA24" s="871"/>
      <c r="BB24" s="871"/>
      <c r="BC24" s="871"/>
      <c r="BD24" s="871"/>
      <c r="BE24" s="206" t="s">
        <v>373</v>
      </c>
      <c r="BF24" s="207" t="s">
        <v>373</v>
      </c>
      <c r="BG24" s="207" t="s">
        <v>373</v>
      </c>
      <c r="BH24" s="207" t="s">
        <v>373</v>
      </c>
      <c r="BI24" s="207" t="s">
        <v>373</v>
      </c>
      <c r="BJ24" s="208" t="s">
        <v>373</v>
      </c>
      <c r="BK24" s="206" t="s">
        <v>373</v>
      </c>
      <c r="BL24" s="207" t="s">
        <v>373</v>
      </c>
      <c r="BM24" s="207" t="s">
        <v>373</v>
      </c>
      <c r="BN24" s="207" t="s">
        <v>373</v>
      </c>
      <c r="BO24" s="207" t="s">
        <v>373</v>
      </c>
      <c r="BP24" s="208" t="s">
        <v>373</v>
      </c>
      <c r="BQ24" s="191" t="s">
        <v>373</v>
      </c>
      <c r="BR24" s="192" t="s">
        <v>373</v>
      </c>
      <c r="BS24" s="192" t="s">
        <v>373</v>
      </c>
      <c r="BT24" s="192" t="s">
        <v>373</v>
      </c>
      <c r="BU24" s="192" t="s">
        <v>373</v>
      </c>
      <c r="BV24" s="193" t="s">
        <v>373</v>
      </c>
      <c r="BW24" s="191" t="s">
        <v>373</v>
      </c>
      <c r="BX24" s="192" t="s">
        <v>373</v>
      </c>
      <c r="BY24" s="192" t="s">
        <v>373</v>
      </c>
      <c r="BZ24" s="192" t="s">
        <v>373</v>
      </c>
      <c r="CA24" s="192" t="s">
        <v>373</v>
      </c>
      <c r="CB24" s="193" t="s">
        <v>373</v>
      </c>
      <c r="CC24" s="194" t="s">
        <v>373</v>
      </c>
      <c r="CD24" s="195" t="s">
        <v>373</v>
      </c>
      <c r="CE24" s="195" t="s">
        <v>373</v>
      </c>
      <c r="CF24" s="195" t="s">
        <v>373</v>
      </c>
      <c r="CG24" s="195" t="s">
        <v>373</v>
      </c>
      <c r="CH24" s="196" t="s">
        <v>373</v>
      </c>
      <c r="CI24" s="182"/>
      <c r="CJ24" s="893"/>
      <c r="CK24" s="894"/>
      <c r="CL24" s="894"/>
      <c r="CM24" s="894"/>
      <c r="CN24" s="894"/>
      <c r="CO24" s="895"/>
    </row>
    <row r="25" spans="2:93" ht="9" customHeight="1" thickBot="1" x14ac:dyDescent="0.4">
      <c r="B25" s="996"/>
      <c r="C25" s="996"/>
      <c r="D25" s="997"/>
      <c r="E25" s="920"/>
      <c r="F25" s="921"/>
      <c r="G25" s="921"/>
      <c r="H25" s="921"/>
      <c r="I25" s="922"/>
      <c r="J25" s="942"/>
      <c r="K25" s="934"/>
      <c r="L25" s="934"/>
      <c r="M25" s="934"/>
      <c r="N25" s="934"/>
      <c r="O25" s="935"/>
      <c r="P25" s="942"/>
      <c r="Q25" s="934"/>
      <c r="R25" s="934"/>
      <c r="S25" s="934"/>
      <c r="T25" s="934"/>
      <c r="U25" s="935"/>
      <c r="V25" s="942"/>
      <c r="W25" s="934"/>
      <c r="X25" s="934"/>
      <c r="Y25" s="934"/>
      <c r="Z25" s="934"/>
      <c r="AA25" s="935"/>
      <c r="AB25" s="861"/>
      <c r="AC25" s="862"/>
      <c r="AD25" s="862"/>
      <c r="AE25" s="862"/>
      <c r="AF25" s="862"/>
      <c r="AG25" s="865"/>
      <c r="AH25" s="928"/>
      <c r="AI25" s="929"/>
      <c r="AJ25" s="929"/>
      <c r="AK25" s="929"/>
      <c r="AL25" s="929"/>
      <c r="AM25" s="932"/>
      <c r="AN25" s="183"/>
      <c r="AO25" s="970"/>
      <c r="AP25" s="971"/>
      <c r="AQ25" s="971"/>
      <c r="AR25" s="971"/>
      <c r="AS25" s="971"/>
      <c r="AT25" s="972"/>
      <c r="AW25" s="878"/>
      <c r="AX25" s="878"/>
      <c r="AY25" s="879"/>
      <c r="AZ25" s="873"/>
      <c r="BA25" s="874"/>
      <c r="BB25" s="874"/>
      <c r="BC25" s="874"/>
      <c r="BD25" s="874"/>
      <c r="BE25" s="209" t="s">
        <v>373</v>
      </c>
      <c r="BF25" s="210" t="s">
        <v>373</v>
      </c>
      <c r="BG25" s="210" t="s">
        <v>373</v>
      </c>
      <c r="BH25" s="210" t="s">
        <v>373</v>
      </c>
      <c r="BI25" s="210" t="s">
        <v>373</v>
      </c>
      <c r="BJ25" s="211" t="s">
        <v>373</v>
      </c>
      <c r="BK25" s="209" t="s">
        <v>373</v>
      </c>
      <c r="BL25" s="210" t="s">
        <v>373</v>
      </c>
      <c r="BM25" s="210" t="s">
        <v>373</v>
      </c>
      <c r="BN25" s="210" t="s">
        <v>373</v>
      </c>
      <c r="BO25" s="210" t="s">
        <v>373</v>
      </c>
      <c r="BP25" s="211" t="s">
        <v>373</v>
      </c>
      <c r="BQ25" s="197" t="s">
        <v>373</v>
      </c>
      <c r="BR25" s="198" t="s">
        <v>373</v>
      </c>
      <c r="BS25" s="198" t="s">
        <v>373</v>
      </c>
      <c r="BT25" s="198" t="s">
        <v>373</v>
      </c>
      <c r="BU25" s="198" t="s">
        <v>373</v>
      </c>
      <c r="BV25" s="199" t="s">
        <v>373</v>
      </c>
      <c r="BW25" s="197" t="s">
        <v>373</v>
      </c>
      <c r="BX25" s="198" t="s">
        <v>373</v>
      </c>
      <c r="BY25" s="198" t="s">
        <v>373</v>
      </c>
      <c r="BZ25" s="198" t="s">
        <v>373</v>
      </c>
      <c r="CA25" s="198" t="s">
        <v>373</v>
      </c>
      <c r="CB25" s="199" t="s">
        <v>373</v>
      </c>
      <c r="CC25" s="200" t="s">
        <v>373</v>
      </c>
      <c r="CD25" s="201" t="s">
        <v>373</v>
      </c>
      <c r="CE25" s="201" t="s">
        <v>373</v>
      </c>
      <c r="CF25" s="201" t="s">
        <v>373</v>
      </c>
      <c r="CG25" s="201" t="s">
        <v>373</v>
      </c>
      <c r="CH25" s="202" t="s">
        <v>373</v>
      </c>
      <c r="CI25" s="182"/>
      <c r="CJ25" s="896"/>
      <c r="CK25" s="897"/>
      <c r="CL25" s="897"/>
      <c r="CM25" s="897"/>
      <c r="CN25" s="897"/>
      <c r="CO25" s="898"/>
    </row>
    <row r="26" spans="2:93" ht="9" customHeight="1" x14ac:dyDescent="0.35">
      <c r="B26" s="996"/>
      <c r="C26" s="996"/>
      <c r="D26" s="997"/>
      <c r="E26" s="920"/>
      <c r="F26" s="921"/>
      <c r="G26" s="921"/>
      <c r="H26" s="921"/>
      <c r="I26" s="922"/>
      <c r="J26" s="942" t="s">
        <v>373</v>
      </c>
      <c r="K26" s="934"/>
      <c r="L26" s="934" t="s">
        <v>373</v>
      </c>
      <c r="M26" s="934"/>
      <c r="N26" s="934" t="s">
        <v>373</v>
      </c>
      <c r="O26" s="935"/>
      <c r="P26" s="942" t="s">
        <v>373</v>
      </c>
      <c r="Q26" s="934"/>
      <c r="R26" s="934" t="s">
        <v>373</v>
      </c>
      <c r="S26" s="934"/>
      <c r="T26" s="934" t="s">
        <v>373</v>
      </c>
      <c r="U26" s="935"/>
      <c r="V26" s="942" t="s">
        <v>373</v>
      </c>
      <c r="W26" s="934"/>
      <c r="X26" s="934" t="s">
        <v>373</v>
      </c>
      <c r="Y26" s="934"/>
      <c r="Z26" s="934" t="s">
        <v>373</v>
      </c>
      <c r="AA26" s="935"/>
      <c r="AB26" s="861" t="s">
        <v>373</v>
      </c>
      <c r="AC26" s="862"/>
      <c r="AD26" s="862" t="s">
        <v>373</v>
      </c>
      <c r="AE26" s="862"/>
      <c r="AF26" s="862" t="s">
        <v>373</v>
      </c>
      <c r="AG26" s="865"/>
      <c r="AH26" s="928" t="s">
        <v>373</v>
      </c>
      <c r="AI26" s="929"/>
      <c r="AJ26" s="929" t="s">
        <v>373</v>
      </c>
      <c r="AK26" s="929"/>
      <c r="AL26" s="929" t="s">
        <v>373</v>
      </c>
      <c r="AM26" s="932"/>
      <c r="AN26" s="183"/>
      <c r="AO26" s="970"/>
      <c r="AP26" s="971"/>
      <c r="AQ26" s="971"/>
      <c r="AR26" s="971"/>
      <c r="AS26" s="971"/>
      <c r="AT26" s="972"/>
      <c r="AW26" s="878"/>
      <c r="AX26" s="878"/>
      <c r="AY26" s="879"/>
      <c r="AZ26" s="867" t="s">
        <v>117</v>
      </c>
      <c r="BA26" s="868"/>
      <c r="BB26" s="868"/>
      <c r="BC26" s="868"/>
      <c r="BD26" s="869"/>
      <c r="BE26" s="203" t="s">
        <v>373</v>
      </c>
      <c r="BF26" s="204" t="s">
        <v>373</v>
      </c>
      <c r="BG26" s="204" t="s">
        <v>373</v>
      </c>
      <c r="BH26" s="204" t="s">
        <v>373</v>
      </c>
      <c r="BI26" s="204" t="s">
        <v>373</v>
      </c>
      <c r="BJ26" s="205" t="s">
        <v>373</v>
      </c>
      <c r="BK26" s="203" t="s">
        <v>373</v>
      </c>
      <c r="BL26" s="204" t="s">
        <v>373</v>
      </c>
      <c r="BM26" s="204" t="s">
        <v>373</v>
      </c>
      <c r="BN26" s="204" t="s">
        <v>373</v>
      </c>
      <c r="BO26" s="204" t="s">
        <v>373</v>
      </c>
      <c r="BP26" s="205" t="s">
        <v>373</v>
      </c>
      <c r="BQ26" s="203" t="s">
        <v>373</v>
      </c>
      <c r="BR26" s="204" t="s">
        <v>373</v>
      </c>
      <c r="BS26" s="204" t="s">
        <v>373</v>
      </c>
      <c r="BT26" s="204" t="s">
        <v>373</v>
      </c>
      <c r="BU26" s="204" t="s">
        <v>373</v>
      </c>
      <c r="BV26" s="205" t="s">
        <v>373</v>
      </c>
      <c r="BW26" s="185" t="s">
        <v>373</v>
      </c>
      <c r="BX26" s="186" t="s">
        <v>373</v>
      </c>
      <c r="BY26" s="186" t="s">
        <v>373</v>
      </c>
      <c r="BZ26" s="186" t="s">
        <v>373</v>
      </c>
      <c r="CA26" s="186" t="s">
        <v>373</v>
      </c>
      <c r="CB26" s="187" t="s">
        <v>373</v>
      </c>
      <c r="CC26" s="188" t="s">
        <v>373</v>
      </c>
      <c r="CD26" s="189" t="s">
        <v>373</v>
      </c>
      <c r="CE26" s="189" t="s">
        <v>373</v>
      </c>
      <c r="CF26" s="189" t="s">
        <v>373</v>
      </c>
      <c r="CG26" s="189" t="s">
        <v>373</v>
      </c>
      <c r="CH26" s="190" t="s">
        <v>373</v>
      </c>
      <c r="CI26" s="182"/>
      <c r="CJ26" s="899" t="s">
        <v>81</v>
      </c>
      <c r="CK26" s="900"/>
      <c r="CL26" s="900"/>
      <c r="CM26" s="900"/>
      <c r="CN26" s="900"/>
      <c r="CO26" s="901"/>
    </row>
    <row r="27" spans="2:93" ht="9" customHeight="1" x14ac:dyDescent="0.35">
      <c r="B27" s="996"/>
      <c r="C27" s="996"/>
      <c r="D27" s="997"/>
      <c r="E27" s="920"/>
      <c r="F27" s="921"/>
      <c r="G27" s="921"/>
      <c r="H27" s="921"/>
      <c r="I27" s="922"/>
      <c r="J27" s="942"/>
      <c r="K27" s="934"/>
      <c r="L27" s="934"/>
      <c r="M27" s="934"/>
      <c r="N27" s="934"/>
      <c r="O27" s="935"/>
      <c r="P27" s="942"/>
      <c r="Q27" s="934"/>
      <c r="R27" s="934"/>
      <c r="S27" s="934"/>
      <c r="T27" s="934"/>
      <c r="U27" s="935"/>
      <c r="V27" s="942"/>
      <c r="W27" s="934"/>
      <c r="X27" s="934"/>
      <c r="Y27" s="934"/>
      <c r="Z27" s="934"/>
      <c r="AA27" s="935"/>
      <c r="AB27" s="861"/>
      <c r="AC27" s="862"/>
      <c r="AD27" s="862"/>
      <c r="AE27" s="862"/>
      <c r="AF27" s="862"/>
      <c r="AG27" s="865"/>
      <c r="AH27" s="928"/>
      <c r="AI27" s="929"/>
      <c r="AJ27" s="929"/>
      <c r="AK27" s="929"/>
      <c r="AL27" s="929"/>
      <c r="AM27" s="932"/>
      <c r="AN27" s="183"/>
      <c r="AO27" s="970"/>
      <c r="AP27" s="971"/>
      <c r="AQ27" s="971"/>
      <c r="AR27" s="971"/>
      <c r="AS27" s="971"/>
      <c r="AT27" s="972"/>
      <c r="AW27" s="878"/>
      <c r="AX27" s="878"/>
      <c r="AY27" s="879"/>
      <c r="AZ27" s="889"/>
      <c r="BA27" s="871"/>
      <c r="BB27" s="871"/>
      <c r="BC27" s="871"/>
      <c r="BD27" s="872"/>
      <c r="BE27" s="206" t="s">
        <v>373</v>
      </c>
      <c r="BF27" s="207" t="s">
        <v>373</v>
      </c>
      <c r="BG27" s="207" t="s">
        <v>373</v>
      </c>
      <c r="BH27" s="207" t="s">
        <v>373</v>
      </c>
      <c r="BI27" s="207" t="s">
        <v>373</v>
      </c>
      <c r="BJ27" s="208" t="s">
        <v>373</v>
      </c>
      <c r="BK27" s="206" t="s">
        <v>373</v>
      </c>
      <c r="BL27" s="207" t="s">
        <v>373</v>
      </c>
      <c r="BM27" s="207" t="s">
        <v>373</v>
      </c>
      <c r="BN27" s="207" t="s">
        <v>373</v>
      </c>
      <c r="BO27" s="207" t="s">
        <v>373</v>
      </c>
      <c r="BP27" s="208" t="s">
        <v>373</v>
      </c>
      <c r="BQ27" s="206" t="s">
        <v>373</v>
      </c>
      <c r="BR27" s="207" t="s">
        <v>373</v>
      </c>
      <c r="BS27" s="207" t="s">
        <v>373</v>
      </c>
      <c r="BT27" s="207" t="s">
        <v>373</v>
      </c>
      <c r="BU27" s="207" t="s">
        <v>373</v>
      </c>
      <c r="BV27" s="208" t="s">
        <v>373</v>
      </c>
      <c r="BW27" s="191" t="s">
        <v>373</v>
      </c>
      <c r="BX27" s="192" t="s">
        <v>373</v>
      </c>
      <c r="BY27" s="192" t="s">
        <v>373</v>
      </c>
      <c r="BZ27" s="192" t="s">
        <v>373</v>
      </c>
      <c r="CA27" s="192" t="s">
        <v>373</v>
      </c>
      <c r="CB27" s="193" t="s">
        <v>373</v>
      </c>
      <c r="CC27" s="194" t="s">
        <v>373</v>
      </c>
      <c r="CD27" s="195" t="s">
        <v>373</v>
      </c>
      <c r="CE27" s="195" t="s">
        <v>373</v>
      </c>
      <c r="CF27" s="195" t="s">
        <v>373</v>
      </c>
      <c r="CG27" s="195" t="s">
        <v>373</v>
      </c>
      <c r="CH27" s="196" t="s">
        <v>373</v>
      </c>
      <c r="CI27" s="182"/>
      <c r="CJ27" s="902"/>
      <c r="CK27" s="903"/>
      <c r="CL27" s="903"/>
      <c r="CM27" s="903"/>
      <c r="CN27" s="903"/>
      <c r="CO27" s="904"/>
    </row>
    <row r="28" spans="2:93" ht="9" customHeight="1" x14ac:dyDescent="0.35">
      <c r="B28" s="996"/>
      <c r="C28" s="996"/>
      <c r="D28" s="997"/>
      <c r="E28" s="920"/>
      <c r="F28" s="921"/>
      <c r="G28" s="921"/>
      <c r="H28" s="921"/>
      <c r="I28" s="922"/>
      <c r="J28" s="942" t="s">
        <v>373</v>
      </c>
      <c r="K28" s="934"/>
      <c r="L28" s="934" t="s">
        <v>373</v>
      </c>
      <c r="M28" s="934"/>
      <c r="N28" s="934" t="s">
        <v>373</v>
      </c>
      <c r="O28" s="935"/>
      <c r="P28" s="942" t="s">
        <v>373</v>
      </c>
      <c r="Q28" s="934"/>
      <c r="R28" s="934" t="s">
        <v>373</v>
      </c>
      <c r="S28" s="934"/>
      <c r="T28" s="934" t="s">
        <v>373</v>
      </c>
      <c r="U28" s="935"/>
      <c r="V28" s="942" t="s">
        <v>373</v>
      </c>
      <c r="W28" s="934"/>
      <c r="X28" s="934" t="s">
        <v>373</v>
      </c>
      <c r="Y28" s="934"/>
      <c r="Z28" s="934" t="s">
        <v>373</v>
      </c>
      <c r="AA28" s="935"/>
      <c r="AB28" s="861" t="s">
        <v>373</v>
      </c>
      <c r="AC28" s="862"/>
      <c r="AD28" s="862" t="s">
        <v>373</v>
      </c>
      <c r="AE28" s="862"/>
      <c r="AF28" s="862" t="s">
        <v>373</v>
      </c>
      <c r="AG28" s="865"/>
      <c r="AH28" s="928" t="s">
        <v>373</v>
      </c>
      <c r="AI28" s="929"/>
      <c r="AJ28" s="929" t="s">
        <v>373</v>
      </c>
      <c r="AK28" s="929"/>
      <c r="AL28" s="929" t="s">
        <v>373</v>
      </c>
      <c r="AM28" s="932"/>
      <c r="AN28" s="183"/>
      <c r="AO28" s="970"/>
      <c r="AP28" s="971"/>
      <c r="AQ28" s="971"/>
      <c r="AR28" s="971"/>
      <c r="AS28" s="971"/>
      <c r="AT28" s="972"/>
      <c r="AW28" s="878"/>
      <c r="AX28" s="878"/>
      <c r="AY28" s="879"/>
      <c r="AZ28" s="870"/>
      <c r="BA28" s="871"/>
      <c r="BB28" s="871"/>
      <c r="BC28" s="871"/>
      <c r="BD28" s="872"/>
      <c r="BE28" s="206" t="s">
        <v>373</v>
      </c>
      <c r="BF28" s="207" t="s">
        <v>373</v>
      </c>
      <c r="BG28" s="207" t="s">
        <v>373</v>
      </c>
      <c r="BH28" s="207" t="s">
        <v>373</v>
      </c>
      <c r="BI28" s="207" t="s">
        <v>373</v>
      </c>
      <c r="BJ28" s="208" t="s">
        <v>373</v>
      </c>
      <c r="BK28" s="206" t="s">
        <v>373</v>
      </c>
      <c r="BL28" s="207" t="s">
        <v>373</v>
      </c>
      <c r="BM28" s="207" t="s">
        <v>373</v>
      </c>
      <c r="BN28" s="207" t="s">
        <v>373</v>
      </c>
      <c r="BO28" s="207" t="s">
        <v>373</v>
      </c>
      <c r="BP28" s="208" t="s">
        <v>373</v>
      </c>
      <c r="BQ28" s="206" t="s">
        <v>373</v>
      </c>
      <c r="BR28" s="207" t="s">
        <v>373</v>
      </c>
      <c r="BS28" s="207" t="s">
        <v>373</v>
      </c>
      <c r="BT28" s="207" t="s">
        <v>373</v>
      </c>
      <c r="BU28" s="207" t="s">
        <v>373</v>
      </c>
      <c r="BV28" s="208" t="s">
        <v>373</v>
      </c>
      <c r="BW28" s="191" t="s">
        <v>373</v>
      </c>
      <c r="BX28" s="192" t="s">
        <v>373</v>
      </c>
      <c r="BY28" s="192" t="s">
        <v>373</v>
      </c>
      <c r="BZ28" s="192" t="s">
        <v>373</v>
      </c>
      <c r="CA28" s="192" t="s">
        <v>373</v>
      </c>
      <c r="CB28" s="193" t="s">
        <v>373</v>
      </c>
      <c r="CC28" s="194" t="s">
        <v>373</v>
      </c>
      <c r="CD28" s="195" t="s">
        <v>373</v>
      </c>
      <c r="CE28" s="195" t="s">
        <v>373</v>
      </c>
      <c r="CF28" s="195" t="s">
        <v>373</v>
      </c>
      <c r="CG28" s="195" t="s">
        <v>373</v>
      </c>
      <c r="CH28" s="196" t="s">
        <v>373</v>
      </c>
      <c r="CI28" s="182"/>
      <c r="CJ28" s="902"/>
      <c r="CK28" s="903"/>
      <c r="CL28" s="903"/>
      <c r="CM28" s="903"/>
      <c r="CN28" s="903"/>
      <c r="CO28" s="904"/>
    </row>
    <row r="29" spans="2:93" ht="9" customHeight="1" thickBot="1" x14ac:dyDescent="0.4">
      <c r="B29" s="996"/>
      <c r="C29" s="996"/>
      <c r="D29" s="997"/>
      <c r="E29" s="923"/>
      <c r="F29" s="924"/>
      <c r="G29" s="924"/>
      <c r="H29" s="924"/>
      <c r="I29" s="925"/>
      <c r="J29" s="942"/>
      <c r="K29" s="934"/>
      <c r="L29" s="934"/>
      <c r="M29" s="934"/>
      <c r="N29" s="934"/>
      <c r="O29" s="935"/>
      <c r="P29" s="943"/>
      <c r="Q29" s="944"/>
      <c r="R29" s="944"/>
      <c r="S29" s="944"/>
      <c r="T29" s="944"/>
      <c r="U29" s="945"/>
      <c r="V29" s="943"/>
      <c r="W29" s="944"/>
      <c r="X29" s="944"/>
      <c r="Y29" s="944"/>
      <c r="Z29" s="944"/>
      <c r="AA29" s="945"/>
      <c r="AB29" s="863"/>
      <c r="AC29" s="864"/>
      <c r="AD29" s="864"/>
      <c r="AE29" s="864"/>
      <c r="AF29" s="864"/>
      <c r="AG29" s="866"/>
      <c r="AH29" s="930"/>
      <c r="AI29" s="931"/>
      <c r="AJ29" s="931"/>
      <c r="AK29" s="931"/>
      <c r="AL29" s="931"/>
      <c r="AM29" s="933"/>
      <c r="AN29" s="183"/>
      <c r="AO29" s="973"/>
      <c r="AP29" s="974"/>
      <c r="AQ29" s="974"/>
      <c r="AR29" s="974"/>
      <c r="AS29" s="974"/>
      <c r="AT29" s="975"/>
      <c r="AW29" s="878"/>
      <c r="AX29" s="878"/>
      <c r="AY29" s="879"/>
      <c r="AZ29" s="870"/>
      <c r="BA29" s="871"/>
      <c r="BB29" s="871"/>
      <c r="BC29" s="871"/>
      <c r="BD29" s="872"/>
      <c r="BE29" s="206" t="s">
        <v>373</v>
      </c>
      <c r="BF29" s="207" t="s">
        <v>373</v>
      </c>
      <c r="BG29" s="207" t="s">
        <v>373</v>
      </c>
      <c r="BH29" s="207" t="s">
        <v>373</v>
      </c>
      <c r="BI29" s="207" t="s">
        <v>373</v>
      </c>
      <c r="BJ29" s="208" t="s">
        <v>373</v>
      </c>
      <c r="BK29" s="206" t="s">
        <v>373</v>
      </c>
      <c r="BL29" s="207" t="s">
        <v>373</v>
      </c>
      <c r="BM29" s="207" t="s">
        <v>373</v>
      </c>
      <c r="BN29" s="207" t="s">
        <v>373</v>
      </c>
      <c r="BO29" s="207" t="s">
        <v>373</v>
      </c>
      <c r="BP29" s="208" t="s">
        <v>373</v>
      </c>
      <c r="BQ29" s="206" t="s">
        <v>373</v>
      </c>
      <c r="BR29" s="207" t="s">
        <v>373</v>
      </c>
      <c r="BS29" s="207" t="s">
        <v>373</v>
      </c>
      <c r="BT29" s="207" t="s">
        <v>373</v>
      </c>
      <c r="BU29" s="207" t="s">
        <v>373</v>
      </c>
      <c r="BV29" s="208" t="s">
        <v>373</v>
      </c>
      <c r="BW29" s="191" t="s">
        <v>373</v>
      </c>
      <c r="BX29" s="192" t="s">
        <v>373</v>
      </c>
      <c r="BY29" s="192" t="s">
        <v>373</v>
      </c>
      <c r="BZ29" s="192" t="s">
        <v>373</v>
      </c>
      <c r="CA29" s="192" t="s">
        <v>373</v>
      </c>
      <c r="CB29" s="193" t="s">
        <v>373</v>
      </c>
      <c r="CC29" s="194" t="s">
        <v>373</v>
      </c>
      <c r="CD29" s="195" t="s">
        <v>373</v>
      </c>
      <c r="CE29" s="195" t="s">
        <v>373</v>
      </c>
      <c r="CF29" s="195" t="s">
        <v>373</v>
      </c>
      <c r="CG29" s="195" t="s">
        <v>373</v>
      </c>
      <c r="CH29" s="196" t="s">
        <v>373</v>
      </c>
      <c r="CI29" s="182"/>
      <c r="CJ29" s="902"/>
      <c r="CK29" s="903"/>
      <c r="CL29" s="903"/>
      <c r="CM29" s="903"/>
      <c r="CN29" s="903"/>
      <c r="CO29" s="904"/>
    </row>
    <row r="30" spans="2:93" ht="9" customHeight="1" x14ac:dyDescent="0.35">
      <c r="B30" s="996"/>
      <c r="C30" s="996"/>
      <c r="D30" s="997"/>
      <c r="E30" s="917" t="s">
        <v>114</v>
      </c>
      <c r="F30" s="918"/>
      <c r="G30" s="918"/>
      <c r="H30" s="918"/>
      <c r="I30" s="918"/>
      <c r="J30" s="955" t="s">
        <v>373</v>
      </c>
      <c r="K30" s="956"/>
      <c r="L30" s="956" t="s">
        <v>373</v>
      </c>
      <c r="M30" s="956"/>
      <c r="N30" s="956" t="s">
        <v>373</v>
      </c>
      <c r="O30" s="957"/>
      <c r="P30" s="950" t="s">
        <v>373</v>
      </c>
      <c r="Q30" s="950"/>
      <c r="R30" s="950" t="s">
        <v>373</v>
      </c>
      <c r="S30" s="950"/>
      <c r="T30" s="950" t="s">
        <v>373</v>
      </c>
      <c r="U30" s="951"/>
      <c r="V30" s="949" t="s">
        <v>373</v>
      </c>
      <c r="W30" s="950"/>
      <c r="X30" s="950" t="s">
        <v>373</v>
      </c>
      <c r="Y30" s="950"/>
      <c r="Z30" s="950" t="s">
        <v>373</v>
      </c>
      <c r="AA30" s="951"/>
      <c r="AB30" s="952" t="s">
        <v>373</v>
      </c>
      <c r="AC30" s="953"/>
      <c r="AD30" s="953" t="s">
        <v>373</v>
      </c>
      <c r="AE30" s="953"/>
      <c r="AF30" s="953" t="s">
        <v>373</v>
      </c>
      <c r="AG30" s="954"/>
      <c r="AH30" s="946" t="s">
        <v>373</v>
      </c>
      <c r="AI30" s="947"/>
      <c r="AJ30" s="947" t="s">
        <v>373</v>
      </c>
      <c r="AK30" s="947"/>
      <c r="AL30" s="947" t="s">
        <v>373</v>
      </c>
      <c r="AM30" s="948"/>
      <c r="AN30" s="183"/>
      <c r="AO30" s="958" t="s">
        <v>82</v>
      </c>
      <c r="AP30" s="959"/>
      <c r="AQ30" s="959"/>
      <c r="AR30" s="959"/>
      <c r="AS30" s="959"/>
      <c r="AT30" s="960"/>
      <c r="AW30" s="878"/>
      <c r="AX30" s="878"/>
      <c r="AY30" s="879"/>
      <c r="AZ30" s="870"/>
      <c r="BA30" s="871"/>
      <c r="BB30" s="871"/>
      <c r="BC30" s="871"/>
      <c r="BD30" s="872"/>
      <c r="BE30" s="206" t="s">
        <v>373</v>
      </c>
      <c r="BF30" s="207" t="s">
        <v>373</v>
      </c>
      <c r="BG30" s="207" t="s">
        <v>373</v>
      </c>
      <c r="BH30" s="207" t="s">
        <v>373</v>
      </c>
      <c r="BI30" s="207" t="s">
        <v>373</v>
      </c>
      <c r="BJ30" s="208" t="s">
        <v>373</v>
      </c>
      <c r="BK30" s="206" t="s">
        <v>373</v>
      </c>
      <c r="BL30" s="207" t="s">
        <v>373</v>
      </c>
      <c r="BM30" s="207" t="s">
        <v>373</v>
      </c>
      <c r="BN30" s="207" t="s">
        <v>373</v>
      </c>
      <c r="BO30" s="207" t="s">
        <v>373</v>
      </c>
      <c r="BP30" s="208" t="s">
        <v>373</v>
      </c>
      <c r="BQ30" s="206" t="s">
        <v>373</v>
      </c>
      <c r="BR30" s="207" t="s">
        <v>373</v>
      </c>
      <c r="BS30" s="207" t="s">
        <v>373</v>
      </c>
      <c r="BT30" s="207" t="s">
        <v>373</v>
      </c>
      <c r="BU30" s="207" t="s">
        <v>373</v>
      </c>
      <c r="BV30" s="208" t="s">
        <v>373</v>
      </c>
      <c r="BW30" s="191" t="s">
        <v>373</v>
      </c>
      <c r="BX30" s="192" t="s">
        <v>373</v>
      </c>
      <c r="BY30" s="192" t="s">
        <v>373</v>
      </c>
      <c r="BZ30" s="192" t="s">
        <v>373</v>
      </c>
      <c r="CA30" s="192" t="s">
        <v>373</v>
      </c>
      <c r="CB30" s="193" t="s">
        <v>373</v>
      </c>
      <c r="CC30" s="194" t="s">
        <v>373</v>
      </c>
      <c r="CD30" s="195" t="s">
        <v>373</v>
      </c>
      <c r="CE30" s="195" t="s">
        <v>373</v>
      </c>
      <c r="CF30" s="195" t="s">
        <v>373</v>
      </c>
      <c r="CG30" s="195" t="s">
        <v>373</v>
      </c>
      <c r="CH30" s="196" t="s">
        <v>373</v>
      </c>
      <c r="CI30" s="182"/>
      <c r="CJ30" s="902"/>
      <c r="CK30" s="903"/>
      <c r="CL30" s="903"/>
      <c r="CM30" s="903"/>
      <c r="CN30" s="903"/>
      <c r="CO30" s="904"/>
    </row>
    <row r="31" spans="2:93" ht="9" customHeight="1" x14ac:dyDescent="0.35">
      <c r="B31" s="996"/>
      <c r="C31" s="996"/>
      <c r="D31" s="997"/>
      <c r="E31" s="920"/>
      <c r="F31" s="921"/>
      <c r="G31" s="921"/>
      <c r="H31" s="921"/>
      <c r="I31" s="921"/>
      <c r="J31" s="936"/>
      <c r="K31" s="937"/>
      <c r="L31" s="937"/>
      <c r="M31" s="937"/>
      <c r="N31" s="937"/>
      <c r="O31" s="940"/>
      <c r="P31" s="934"/>
      <c r="Q31" s="934"/>
      <c r="R31" s="934"/>
      <c r="S31" s="934"/>
      <c r="T31" s="934"/>
      <c r="U31" s="935"/>
      <c r="V31" s="942"/>
      <c r="W31" s="934"/>
      <c r="X31" s="934"/>
      <c r="Y31" s="934"/>
      <c r="Z31" s="934"/>
      <c r="AA31" s="935"/>
      <c r="AB31" s="861"/>
      <c r="AC31" s="862"/>
      <c r="AD31" s="862"/>
      <c r="AE31" s="862"/>
      <c r="AF31" s="862"/>
      <c r="AG31" s="865"/>
      <c r="AH31" s="928"/>
      <c r="AI31" s="929"/>
      <c r="AJ31" s="929"/>
      <c r="AK31" s="929"/>
      <c r="AL31" s="929"/>
      <c r="AM31" s="932"/>
      <c r="AN31" s="183"/>
      <c r="AO31" s="961"/>
      <c r="AP31" s="962"/>
      <c r="AQ31" s="962"/>
      <c r="AR31" s="962"/>
      <c r="AS31" s="962"/>
      <c r="AT31" s="963"/>
      <c r="AW31" s="878"/>
      <c r="AX31" s="878"/>
      <c r="AY31" s="879"/>
      <c r="AZ31" s="870"/>
      <c r="BA31" s="871"/>
      <c r="BB31" s="871"/>
      <c r="BC31" s="871"/>
      <c r="BD31" s="872"/>
      <c r="BE31" s="206" t="s">
        <v>373</v>
      </c>
      <c r="BF31" s="207" t="s">
        <v>373</v>
      </c>
      <c r="BG31" s="207" t="s">
        <v>373</v>
      </c>
      <c r="BH31" s="207" t="s">
        <v>373</v>
      </c>
      <c r="BI31" s="207" t="s">
        <v>373</v>
      </c>
      <c r="BJ31" s="208" t="s">
        <v>373</v>
      </c>
      <c r="BK31" s="206" t="s">
        <v>373</v>
      </c>
      <c r="BL31" s="207" t="s">
        <v>373</v>
      </c>
      <c r="BM31" s="207" t="s">
        <v>373</v>
      </c>
      <c r="BN31" s="207" t="s">
        <v>373</v>
      </c>
      <c r="BO31" s="207" t="s">
        <v>373</v>
      </c>
      <c r="BP31" s="208" t="s">
        <v>373</v>
      </c>
      <c r="BQ31" s="206" t="s">
        <v>373</v>
      </c>
      <c r="BR31" s="207" t="s">
        <v>373</v>
      </c>
      <c r="BS31" s="207" t="s">
        <v>373</v>
      </c>
      <c r="BT31" s="207" t="s">
        <v>373</v>
      </c>
      <c r="BU31" s="207" t="s">
        <v>373</v>
      </c>
      <c r="BV31" s="208" t="s">
        <v>373</v>
      </c>
      <c r="BW31" s="191" t="s">
        <v>373</v>
      </c>
      <c r="BX31" s="192" t="s">
        <v>373</v>
      </c>
      <c r="BY31" s="192" t="s">
        <v>373</v>
      </c>
      <c r="BZ31" s="192" t="s">
        <v>373</v>
      </c>
      <c r="CA31" s="192" t="s">
        <v>373</v>
      </c>
      <c r="CB31" s="193" t="s">
        <v>373</v>
      </c>
      <c r="CC31" s="194" t="s">
        <v>373</v>
      </c>
      <c r="CD31" s="195" t="s">
        <v>373</v>
      </c>
      <c r="CE31" s="195" t="s">
        <v>373</v>
      </c>
      <c r="CF31" s="195" t="s">
        <v>373</v>
      </c>
      <c r="CG31" s="195" t="s">
        <v>373</v>
      </c>
      <c r="CH31" s="196" t="s">
        <v>373</v>
      </c>
      <c r="CI31" s="182"/>
      <c r="CJ31" s="902"/>
      <c r="CK31" s="903"/>
      <c r="CL31" s="903"/>
      <c r="CM31" s="903"/>
      <c r="CN31" s="903"/>
      <c r="CO31" s="904"/>
    </row>
    <row r="32" spans="2:93" ht="9" customHeight="1" x14ac:dyDescent="0.35">
      <c r="B32" s="996"/>
      <c r="C32" s="996"/>
      <c r="D32" s="997"/>
      <c r="E32" s="920"/>
      <c r="F32" s="921"/>
      <c r="G32" s="921"/>
      <c r="H32" s="921"/>
      <c r="I32" s="921"/>
      <c r="J32" s="936" t="s">
        <v>373</v>
      </c>
      <c r="K32" s="937"/>
      <c r="L32" s="937" t="s">
        <v>373</v>
      </c>
      <c r="M32" s="937"/>
      <c r="N32" s="937" t="s">
        <v>373</v>
      </c>
      <c r="O32" s="940"/>
      <c r="P32" s="934" t="s">
        <v>373</v>
      </c>
      <c r="Q32" s="934"/>
      <c r="R32" s="934" t="s">
        <v>373</v>
      </c>
      <c r="S32" s="934"/>
      <c r="T32" s="934" t="s">
        <v>373</v>
      </c>
      <c r="U32" s="935"/>
      <c r="V32" s="942" t="s">
        <v>373</v>
      </c>
      <c r="W32" s="934"/>
      <c r="X32" s="934" t="s">
        <v>373</v>
      </c>
      <c r="Y32" s="934"/>
      <c r="Z32" s="934" t="s">
        <v>373</v>
      </c>
      <c r="AA32" s="935"/>
      <c r="AB32" s="861" t="s">
        <v>373</v>
      </c>
      <c r="AC32" s="862"/>
      <c r="AD32" s="862" t="s">
        <v>373</v>
      </c>
      <c r="AE32" s="862"/>
      <c r="AF32" s="862" t="s">
        <v>373</v>
      </c>
      <c r="AG32" s="865"/>
      <c r="AH32" s="928" t="s">
        <v>373</v>
      </c>
      <c r="AI32" s="929"/>
      <c r="AJ32" s="929" t="s">
        <v>373</v>
      </c>
      <c r="AK32" s="929"/>
      <c r="AL32" s="929" t="s">
        <v>373</v>
      </c>
      <c r="AM32" s="932"/>
      <c r="AN32" s="183"/>
      <c r="AO32" s="961"/>
      <c r="AP32" s="962"/>
      <c r="AQ32" s="962"/>
      <c r="AR32" s="962"/>
      <c r="AS32" s="962"/>
      <c r="AT32" s="963"/>
      <c r="AW32" s="878"/>
      <c r="AX32" s="878"/>
      <c r="AY32" s="879"/>
      <c r="AZ32" s="870"/>
      <c r="BA32" s="871"/>
      <c r="BB32" s="871"/>
      <c r="BC32" s="871"/>
      <c r="BD32" s="872"/>
      <c r="BE32" s="206" t="s">
        <v>373</v>
      </c>
      <c r="BF32" s="207" t="s">
        <v>373</v>
      </c>
      <c r="BG32" s="207" t="s">
        <v>373</v>
      </c>
      <c r="BH32" s="207" t="s">
        <v>373</v>
      </c>
      <c r="BI32" s="207" t="s">
        <v>373</v>
      </c>
      <c r="BJ32" s="208" t="s">
        <v>373</v>
      </c>
      <c r="BK32" s="206" t="s">
        <v>373</v>
      </c>
      <c r="BL32" s="207" t="s">
        <v>373</v>
      </c>
      <c r="BM32" s="207" t="s">
        <v>373</v>
      </c>
      <c r="BN32" s="207" t="s">
        <v>373</v>
      </c>
      <c r="BO32" s="207" t="s">
        <v>373</v>
      </c>
      <c r="BP32" s="208" t="s">
        <v>373</v>
      </c>
      <c r="BQ32" s="206" t="s">
        <v>373</v>
      </c>
      <c r="BR32" s="207" t="s">
        <v>373</v>
      </c>
      <c r="BS32" s="207" t="s">
        <v>373</v>
      </c>
      <c r="BT32" s="207" t="s">
        <v>373</v>
      </c>
      <c r="BU32" s="207" t="s">
        <v>373</v>
      </c>
      <c r="BV32" s="208" t="s">
        <v>373</v>
      </c>
      <c r="BW32" s="191" t="s">
        <v>373</v>
      </c>
      <c r="BX32" s="192" t="s">
        <v>373</v>
      </c>
      <c r="BY32" s="192" t="s">
        <v>373</v>
      </c>
      <c r="BZ32" s="192" t="s">
        <v>373</v>
      </c>
      <c r="CA32" s="192" t="s">
        <v>373</v>
      </c>
      <c r="CB32" s="193" t="s">
        <v>373</v>
      </c>
      <c r="CC32" s="194" t="s">
        <v>373</v>
      </c>
      <c r="CD32" s="195" t="s">
        <v>373</v>
      </c>
      <c r="CE32" s="195" t="s">
        <v>373</v>
      </c>
      <c r="CF32" s="195" t="s">
        <v>373</v>
      </c>
      <c r="CG32" s="195" t="s">
        <v>373</v>
      </c>
      <c r="CH32" s="196" t="s">
        <v>373</v>
      </c>
      <c r="CI32" s="182"/>
      <c r="CJ32" s="902"/>
      <c r="CK32" s="903"/>
      <c r="CL32" s="903"/>
      <c r="CM32" s="903"/>
      <c r="CN32" s="903"/>
      <c r="CO32" s="904"/>
    </row>
    <row r="33" spans="2:93" ht="9" customHeight="1" x14ac:dyDescent="0.35">
      <c r="B33" s="996"/>
      <c r="C33" s="996"/>
      <c r="D33" s="997"/>
      <c r="E33" s="920"/>
      <c r="F33" s="921"/>
      <c r="G33" s="921"/>
      <c r="H33" s="921"/>
      <c r="I33" s="921"/>
      <c r="J33" s="936"/>
      <c r="K33" s="937"/>
      <c r="L33" s="937"/>
      <c r="M33" s="937"/>
      <c r="N33" s="937"/>
      <c r="O33" s="940"/>
      <c r="P33" s="934"/>
      <c r="Q33" s="934"/>
      <c r="R33" s="934"/>
      <c r="S33" s="934"/>
      <c r="T33" s="934"/>
      <c r="U33" s="935"/>
      <c r="V33" s="942"/>
      <c r="W33" s="934"/>
      <c r="X33" s="934"/>
      <c r="Y33" s="934"/>
      <c r="Z33" s="934"/>
      <c r="AA33" s="935"/>
      <c r="AB33" s="861"/>
      <c r="AC33" s="862"/>
      <c r="AD33" s="862"/>
      <c r="AE33" s="862"/>
      <c r="AF33" s="862"/>
      <c r="AG33" s="865"/>
      <c r="AH33" s="928"/>
      <c r="AI33" s="929"/>
      <c r="AJ33" s="929"/>
      <c r="AK33" s="929"/>
      <c r="AL33" s="929"/>
      <c r="AM33" s="932"/>
      <c r="AN33" s="183"/>
      <c r="AO33" s="961"/>
      <c r="AP33" s="962"/>
      <c r="AQ33" s="962"/>
      <c r="AR33" s="962"/>
      <c r="AS33" s="962"/>
      <c r="AT33" s="963"/>
      <c r="AW33" s="878"/>
      <c r="AX33" s="878"/>
      <c r="AY33" s="879"/>
      <c r="AZ33" s="870"/>
      <c r="BA33" s="871"/>
      <c r="BB33" s="871"/>
      <c r="BC33" s="871"/>
      <c r="BD33" s="872"/>
      <c r="BE33" s="206" t="s">
        <v>373</v>
      </c>
      <c r="BF33" s="207" t="s">
        <v>373</v>
      </c>
      <c r="BG33" s="207" t="s">
        <v>373</v>
      </c>
      <c r="BH33" s="207" t="s">
        <v>373</v>
      </c>
      <c r="BI33" s="207" t="s">
        <v>373</v>
      </c>
      <c r="BJ33" s="208" t="s">
        <v>373</v>
      </c>
      <c r="BK33" s="206" t="s">
        <v>373</v>
      </c>
      <c r="BL33" s="207" t="s">
        <v>373</v>
      </c>
      <c r="BM33" s="207" t="s">
        <v>373</v>
      </c>
      <c r="BN33" s="207" t="s">
        <v>373</v>
      </c>
      <c r="BO33" s="207" t="s">
        <v>373</v>
      </c>
      <c r="BP33" s="208" t="s">
        <v>373</v>
      </c>
      <c r="BQ33" s="206" t="s">
        <v>373</v>
      </c>
      <c r="BR33" s="207" t="s">
        <v>373</v>
      </c>
      <c r="BS33" s="207" t="s">
        <v>373</v>
      </c>
      <c r="BT33" s="207" t="s">
        <v>373</v>
      </c>
      <c r="BU33" s="207" t="s">
        <v>373</v>
      </c>
      <c r="BV33" s="208" t="s">
        <v>373</v>
      </c>
      <c r="BW33" s="191" t="s">
        <v>373</v>
      </c>
      <c r="BX33" s="192" t="s">
        <v>373</v>
      </c>
      <c r="BY33" s="192" t="s">
        <v>373</v>
      </c>
      <c r="BZ33" s="192" t="s">
        <v>373</v>
      </c>
      <c r="CA33" s="192" t="s">
        <v>373</v>
      </c>
      <c r="CB33" s="193" t="s">
        <v>373</v>
      </c>
      <c r="CC33" s="194" t="s">
        <v>373</v>
      </c>
      <c r="CD33" s="195" t="s">
        <v>373</v>
      </c>
      <c r="CE33" s="195" t="s">
        <v>373</v>
      </c>
      <c r="CF33" s="195" t="s">
        <v>373</v>
      </c>
      <c r="CG33" s="195" t="s">
        <v>373</v>
      </c>
      <c r="CH33" s="196" t="s">
        <v>373</v>
      </c>
      <c r="CI33" s="182"/>
      <c r="CJ33" s="902"/>
      <c r="CK33" s="903"/>
      <c r="CL33" s="903"/>
      <c r="CM33" s="903"/>
      <c r="CN33" s="903"/>
      <c r="CO33" s="904"/>
    </row>
    <row r="34" spans="2:93" ht="9" customHeight="1" x14ac:dyDescent="0.35">
      <c r="B34" s="996"/>
      <c r="C34" s="996"/>
      <c r="D34" s="997"/>
      <c r="E34" s="920"/>
      <c r="F34" s="921"/>
      <c r="G34" s="921"/>
      <c r="H34" s="921"/>
      <c r="I34" s="921"/>
      <c r="J34" s="936" t="s">
        <v>373</v>
      </c>
      <c r="K34" s="937"/>
      <c r="L34" s="937" t="s">
        <v>373</v>
      </c>
      <c r="M34" s="937"/>
      <c r="N34" s="937" t="s">
        <v>373</v>
      </c>
      <c r="O34" s="940"/>
      <c r="P34" s="934" t="s">
        <v>373</v>
      </c>
      <c r="Q34" s="934"/>
      <c r="R34" s="934" t="s">
        <v>373</v>
      </c>
      <c r="S34" s="934"/>
      <c r="T34" s="934" t="s">
        <v>373</v>
      </c>
      <c r="U34" s="935"/>
      <c r="V34" s="942" t="s">
        <v>373</v>
      </c>
      <c r="W34" s="934"/>
      <c r="X34" s="934" t="s">
        <v>373</v>
      </c>
      <c r="Y34" s="934"/>
      <c r="Z34" s="934" t="s">
        <v>373</v>
      </c>
      <c r="AA34" s="935"/>
      <c r="AB34" s="861" t="s">
        <v>373</v>
      </c>
      <c r="AC34" s="862"/>
      <c r="AD34" s="862" t="s">
        <v>373</v>
      </c>
      <c r="AE34" s="862"/>
      <c r="AF34" s="862" t="s">
        <v>373</v>
      </c>
      <c r="AG34" s="865"/>
      <c r="AH34" s="928" t="s">
        <v>373</v>
      </c>
      <c r="AI34" s="929"/>
      <c r="AJ34" s="929" t="s">
        <v>373</v>
      </c>
      <c r="AK34" s="929"/>
      <c r="AL34" s="929" t="s">
        <v>373</v>
      </c>
      <c r="AM34" s="932"/>
      <c r="AN34" s="183"/>
      <c r="AO34" s="961"/>
      <c r="AP34" s="962"/>
      <c r="AQ34" s="962"/>
      <c r="AR34" s="962"/>
      <c r="AS34" s="962"/>
      <c r="AT34" s="963"/>
      <c r="AW34" s="878"/>
      <c r="AX34" s="878"/>
      <c r="AY34" s="879"/>
      <c r="AZ34" s="870"/>
      <c r="BA34" s="871"/>
      <c r="BB34" s="871"/>
      <c r="BC34" s="871"/>
      <c r="BD34" s="872"/>
      <c r="BE34" s="206" t="s">
        <v>373</v>
      </c>
      <c r="BF34" s="207" t="s">
        <v>373</v>
      </c>
      <c r="BG34" s="207" t="s">
        <v>373</v>
      </c>
      <c r="BH34" s="207" t="s">
        <v>373</v>
      </c>
      <c r="BI34" s="207" t="s">
        <v>373</v>
      </c>
      <c r="BJ34" s="208" t="s">
        <v>373</v>
      </c>
      <c r="BK34" s="206" t="s">
        <v>373</v>
      </c>
      <c r="BL34" s="207" t="s">
        <v>373</v>
      </c>
      <c r="BM34" s="207" t="s">
        <v>373</v>
      </c>
      <c r="BN34" s="207" t="s">
        <v>373</v>
      </c>
      <c r="BO34" s="207" t="s">
        <v>373</v>
      </c>
      <c r="BP34" s="208" t="s">
        <v>373</v>
      </c>
      <c r="BQ34" s="206" t="s">
        <v>373</v>
      </c>
      <c r="BR34" s="207" t="s">
        <v>373</v>
      </c>
      <c r="BS34" s="207" t="s">
        <v>373</v>
      </c>
      <c r="BT34" s="207" t="s">
        <v>373</v>
      </c>
      <c r="BU34" s="207" t="s">
        <v>373</v>
      </c>
      <c r="BV34" s="208" t="s">
        <v>373</v>
      </c>
      <c r="BW34" s="191" t="s">
        <v>373</v>
      </c>
      <c r="BX34" s="192" t="s">
        <v>373</v>
      </c>
      <c r="BY34" s="192" t="s">
        <v>373</v>
      </c>
      <c r="BZ34" s="192" t="s">
        <v>373</v>
      </c>
      <c r="CA34" s="192" t="s">
        <v>373</v>
      </c>
      <c r="CB34" s="193" t="s">
        <v>373</v>
      </c>
      <c r="CC34" s="194" t="s">
        <v>373</v>
      </c>
      <c r="CD34" s="195" t="s">
        <v>373</v>
      </c>
      <c r="CE34" s="195" t="s">
        <v>373</v>
      </c>
      <c r="CF34" s="195" t="s">
        <v>373</v>
      </c>
      <c r="CG34" s="195" t="s">
        <v>373</v>
      </c>
      <c r="CH34" s="196" t="s">
        <v>373</v>
      </c>
      <c r="CI34" s="182"/>
      <c r="CJ34" s="902"/>
      <c r="CK34" s="903"/>
      <c r="CL34" s="903"/>
      <c r="CM34" s="903"/>
      <c r="CN34" s="903"/>
      <c r="CO34" s="904"/>
    </row>
    <row r="35" spans="2:93" ht="9" customHeight="1" thickBot="1" x14ac:dyDescent="0.4">
      <c r="B35" s="996"/>
      <c r="C35" s="996"/>
      <c r="D35" s="997"/>
      <c r="E35" s="920"/>
      <c r="F35" s="921"/>
      <c r="G35" s="921"/>
      <c r="H35" s="921"/>
      <c r="I35" s="921"/>
      <c r="J35" s="936"/>
      <c r="K35" s="937"/>
      <c r="L35" s="937"/>
      <c r="M35" s="937"/>
      <c r="N35" s="937"/>
      <c r="O35" s="940"/>
      <c r="P35" s="934"/>
      <c r="Q35" s="934"/>
      <c r="R35" s="934"/>
      <c r="S35" s="934"/>
      <c r="T35" s="934"/>
      <c r="U35" s="935"/>
      <c r="V35" s="942"/>
      <c r="W35" s="934"/>
      <c r="X35" s="934"/>
      <c r="Y35" s="934"/>
      <c r="Z35" s="934"/>
      <c r="AA35" s="935"/>
      <c r="AB35" s="861"/>
      <c r="AC35" s="862"/>
      <c r="AD35" s="862"/>
      <c r="AE35" s="862"/>
      <c r="AF35" s="862"/>
      <c r="AG35" s="865"/>
      <c r="AH35" s="928"/>
      <c r="AI35" s="929"/>
      <c r="AJ35" s="929"/>
      <c r="AK35" s="929"/>
      <c r="AL35" s="929"/>
      <c r="AM35" s="932"/>
      <c r="AN35" s="183"/>
      <c r="AO35" s="961"/>
      <c r="AP35" s="962"/>
      <c r="AQ35" s="962"/>
      <c r="AR35" s="962"/>
      <c r="AS35" s="962"/>
      <c r="AT35" s="963"/>
      <c r="AW35" s="878"/>
      <c r="AX35" s="878"/>
      <c r="AY35" s="879"/>
      <c r="AZ35" s="873"/>
      <c r="BA35" s="874"/>
      <c r="BB35" s="874"/>
      <c r="BC35" s="874"/>
      <c r="BD35" s="875"/>
      <c r="BE35" s="206" t="s">
        <v>373</v>
      </c>
      <c r="BF35" s="207" t="s">
        <v>373</v>
      </c>
      <c r="BG35" s="207" t="s">
        <v>373</v>
      </c>
      <c r="BH35" s="207" t="s">
        <v>373</v>
      </c>
      <c r="BI35" s="207" t="s">
        <v>373</v>
      </c>
      <c r="BJ35" s="208" t="s">
        <v>373</v>
      </c>
      <c r="BK35" s="206" t="s">
        <v>373</v>
      </c>
      <c r="BL35" s="207" t="s">
        <v>373</v>
      </c>
      <c r="BM35" s="207" t="s">
        <v>373</v>
      </c>
      <c r="BN35" s="207" t="s">
        <v>373</v>
      </c>
      <c r="BO35" s="207" t="s">
        <v>373</v>
      </c>
      <c r="BP35" s="208" t="s">
        <v>373</v>
      </c>
      <c r="BQ35" s="206" t="s">
        <v>373</v>
      </c>
      <c r="BR35" s="207" t="s">
        <v>373</v>
      </c>
      <c r="BS35" s="207" t="s">
        <v>373</v>
      </c>
      <c r="BT35" s="207" t="s">
        <v>373</v>
      </c>
      <c r="BU35" s="207" t="s">
        <v>373</v>
      </c>
      <c r="BV35" s="208" t="s">
        <v>373</v>
      </c>
      <c r="BW35" s="197" t="s">
        <v>373</v>
      </c>
      <c r="BX35" s="198" t="s">
        <v>373</v>
      </c>
      <c r="BY35" s="198" t="s">
        <v>373</v>
      </c>
      <c r="BZ35" s="198" t="s">
        <v>373</v>
      </c>
      <c r="CA35" s="198" t="s">
        <v>373</v>
      </c>
      <c r="CB35" s="199" t="s">
        <v>373</v>
      </c>
      <c r="CC35" s="200" t="s">
        <v>373</v>
      </c>
      <c r="CD35" s="201" t="s">
        <v>373</v>
      </c>
      <c r="CE35" s="201" t="s">
        <v>373</v>
      </c>
      <c r="CF35" s="201" t="s">
        <v>373</v>
      </c>
      <c r="CG35" s="201" t="s">
        <v>373</v>
      </c>
      <c r="CH35" s="202" t="s">
        <v>373</v>
      </c>
      <c r="CI35" s="182"/>
      <c r="CJ35" s="905"/>
      <c r="CK35" s="906"/>
      <c r="CL35" s="906"/>
      <c r="CM35" s="906"/>
      <c r="CN35" s="906"/>
      <c r="CO35" s="907"/>
    </row>
    <row r="36" spans="2:93" ht="9" customHeight="1" x14ac:dyDescent="0.35">
      <c r="B36" s="996"/>
      <c r="C36" s="996"/>
      <c r="D36" s="997"/>
      <c r="E36" s="920"/>
      <c r="F36" s="921"/>
      <c r="G36" s="921"/>
      <c r="H36" s="921"/>
      <c r="I36" s="921"/>
      <c r="J36" s="936" t="s">
        <v>373</v>
      </c>
      <c r="K36" s="937"/>
      <c r="L36" s="937" t="s">
        <v>373</v>
      </c>
      <c r="M36" s="937"/>
      <c r="N36" s="937" t="s">
        <v>373</v>
      </c>
      <c r="O36" s="940"/>
      <c r="P36" s="934" t="s">
        <v>373</v>
      </c>
      <c r="Q36" s="934"/>
      <c r="R36" s="934" t="s">
        <v>373</v>
      </c>
      <c r="S36" s="934"/>
      <c r="T36" s="934" t="s">
        <v>373</v>
      </c>
      <c r="U36" s="935"/>
      <c r="V36" s="942" t="s">
        <v>373</v>
      </c>
      <c r="W36" s="934"/>
      <c r="X36" s="934" t="s">
        <v>373</v>
      </c>
      <c r="Y36" s="934"/>
      <c r="Z36" s="934" t="s">
        <v>373</v>
      </c>
      <c r="AA36" s="935"/>
      <c r="AB36" s="861" t="s">
        <v>373</v>
      </c>
      <c r="AC36" s="862"/>
      <c r="AD36" s="862" t="s">
        <v>373</v>
      </c>
      <c r="AE36" s="862"/>
      <c r="AF36" s="862" t="s">
        <v>373</v>
      </c>
      <c r="AG36" s="865"/>
      <c r="AH36" s="928" t="s">
        <v>373</v>
      </c>
      <c r="AI36" s="929"/>
      <c r="AJ36" s="929" t="s">
        <v>373</v>
      </c>
      <c r="AK36" s="929"/>
      <c r="AL36" s="929" t="s">
        <v>373</v>
      </c>
      <c r="AM36" s="932"/>
      <c r="AN36" s="183"/>
      <c r="AO36" s="961"/>
      <c r="AP36" s="962"/>
      <c r="AQ36" s="962"/>
      <c r="AR36" s="962"/>
      <c r="AS36" s="962"/>
      <c r="AT36" s="963"/>
      <c r="AW36" s="878"/>
      <c r="AX36" s="878"/>
      <c r="AY36" s="879"/>
      <c r="AZ36" s="867" t="s">
        <v>114</v>
      </c>
      <c r="BA36" s="868"/>
      <c r="BB36" s="868"/>
      <c r="BC36" s="868"/>
      <c r="BD36" s="868"/>
      <c r="BE36" s="212" t="s">
        <v>373</v>
      </c>
      <c r="BF36" s="213" t="s">
        <v>373</v>
      </c>
      <c r="BG36" s="213" t="s">
        <v>373</v>
      </c>
      <c r="BH36" s="213" t="s">
        <v>373</v>
      </c>
      <c r="BI36" s="213" t="s">
        <v>373</v>
      </c>
      <c r="BJ36" s="214" t="s">
        <v>373</v>
      </c>
      <c r="BK36" s="203" t="s">
        <v>373</v>
      </c>
      <c r="BL36" s="204" t="s">
        <v>373</v>
      </c>
      <c r="BM36" s="204" t="s">
        <v>373</v>
      </c>
      <c r="BN36" s="204" t="s">
        <v>373</v>
      </c>
      <c r="BO36" s="204" t="s">
        <v>373</v>
      </c>
      <c r="BP36" s="205" t="s">
        <v>373</v>
      </c>
      <c r="BQ36" s="203" t="s">
        <v>373</v>
      </c>
      <c r="BR36" s="204" t="s">
        <v>373</v>
      </c>
      <c r="BS36" s="204" t="s">
        <v>373</v>
      </c>
      <c r="BT36" s="204" t="s">
        <v>373</v>
      </c>
      <c r="BU36" s="204" t="s">
        <v>373</v>
      </c>
      <c r="BV36" s="205" t="s">
        <v>373</v>
      </c>
      <c r="BW36" s="185" t="s">
        <v>373</v>
      </c>
      <c r="BX36" s="186" t="s">
        <v>373</v>
      </c>
      <c r="BY36" s="186" t="s">
        <v>373</v>
      </c>
      <c r="BZ36" s="186" t="s">
        <v>373</v>
      </c>
      <c r="CA36" s="186" t="s">
        <v>373</v>
      </c>
      <c r="CB36" s="187" t="s">
        <v>373</v>
      </c>
      <c r="CC36" s="188" t="s">
        <v>373</v>
      </c>
      <c r="CD36" s="189" t="s">
        <v>373</v>
      </c>
      <c r="CE36" s="189" t="s">
        <v>373</v>
      </c>
      <c r="CF36" s="189" t="s">
        <v>373</v>
      </c>
      <c r="CG36" s="189" t="s">
        <v>373</v>
      </c>
      <c r="CH36" s="190" t="s">
        <v>373</v>
      </c>
      <c r="CI36" s="182"/>
      <c r="CJ36" s="908" t="s">
        <v>82</v>
      </c>
      <c r="CK36" s="909"/>
      <c r="CL36" s="909"/>
      <c r="CM36" s="909"/>
      <c r="CN36" s="909"/>
      <c r="CO36" s="910"/>
    </row>
    <row r="37" spans="2:93" ht="9" customHeight="1" thickBot="1" x14ac:dyDescent="0.4">
      <c r="B37" s="996"/>
      <c r="C37" s="996"/>
      <c r="D37" s="997"/>
      <c r="E37" s="923"/>
      <c r="F37" s="924"/>
      <c r="G37" s="924"/>
      <c r="H37" s="924"/>
      <c r="I37" s="924"/>
      <c r="J37" s="938"/>
      <c r="K37" s="939"/>
      <c r="L37" s="939"/>
      <c r="M37" s="939"/>
      <c r="N37" s="939"/>
      <c r="O37" s="941"/>
      <c r="P37" s="944"/>
      <c r="Q37" s="944"/>
      <c r="R37" s="944"/>
      <c r="S37" s="944"/>
      <c r="T37" s="944"/>
      <c r="U37" s="945"/>
      <c r="V37" s="943"/>
      <c r="W37" s="944"/>
      <c r="X37" s="944"/>
      <c r="Y37" s="944"/>
      <c r="Z37" s="944"/>
      <c r="AA37" s="945"/>
      <c r="AB37" s="863"/>
      <c r="AC37" s="864"/>
      <c r="AD37" s="864"/>
      <c r="AE37" s="864"/>
      <c r="AF37" s="864"/>
      <c r="AG37" s="866"/>
      <c r="AH37" s="930"/>
      <c r="AI37" s="931"/>
      <c r="AJ37" s="931"/>
      <c r="AK37" s="931"/>
      <c r="AL37" s="931"/>
      <c r="AM37" s="933"/>
      <c r="AN37" s="183"/>
      <c r="AO37" s="964"/>
      <c r="AP37" s="965"/>
      <c r="AQ37" s="965"/>
      <c r="AR37" s="965"/>
      <c r="AS37" s="965"/>
      <c r="AT37" s="966"/>
      <c r="AW37" s="878"/>
      <c r="AX37" s="878"/>
      <c r="AY37" s="879"/>
      <c r="AZ37" s="889"/>
      <c r="BA37" s="871"/>
      <c r="BB37" s="871"/>
      <c r="BC37" s="871"/>
      <c r="BD37" s="871"/>
      <c r="BE37" s="215" t="s">
        <v>373</v>
      </c>
      <c r="BF37" s="216" t="s">
        <v>373</v>
      </c>
      <c r="BG37" s="216" t="s">
        <v>373</v>
      </c>
      <c r="BH37" s="216" t="s">
        <v>373</v>
      </c>
      <c r="BI37" s="216" t="s">
        <v>373</v>
      </c>
      <c r="BJ37" s="217" t="s">
        <v>373</v>
      </c>
      <c r="BK37" s="206" t="s">
        <v>373</v>
      </c>
      <c r="BL37" s="207" t="s">
        <v>373</v>
      </c>
      <c r="BM37" s="207" t="s">
        <v>373</v>
      </c>
      <c r="BN37" s="207" t="s">
        <v>373</v>
      </c>
      <c r="BO37" s="207" t="s">
        <v>373</v>
      </c>
      <c r="BP37" s="208" t="s">
        <v>373</v>
      </c>
      <c r="BQ37" s="206" t="s">
        <v>373</v>
      </c>
      <c r="BR37" s="207" t="s">
        <v>373</v>
      </c>
      <c r="BS37" s="207" t="s">
        <v>373</v>
      </c>
      <c r="BT37" s="207" t="s">
        <v>373</v>
      </c>
      <c r="BU37" s="207" t="s">
        <v>373</v>
      </c>
      <c r="BV37" s="208" t="s">
        <v>373</v>
      </c>
      <c r="BW37" s="191" t="s">
        <v>373</v>
      </c>
      <c r="BX37" s="192" t="s">
        <v>373</v>
      </c>
      <c r="BY37" s="192" t="s">
        <v>373</v>
      </c>
      <c r="BZ37" s="192" t="s">
        <v>373</v>
      </c>
      <c r="CA37" s="192" t="s">
        <v>373</v>
      </c>
      <c r="CB37" s="193" t="s">
        <v>373</v>
      </c>
      <c r="CC37" s="194" t="s">
        <v>373</v>
      </c>
      <c r="CD37" s="195" t="s">
        <v>373</v>
      </c>
      <c r="CE37" s="195" t="s">
        <v>373</v>
      </c>
      <c r="CF37" s="195" t="s">
        <v>373</v>
      </c>
      <c r="CG37" s="195" t="s">
        <v>373</v>
      </c>
      <c r="CH37" s="196" t="s">
        <v>373</v>
      </c>
      <c r="CI37" s="182"/>
      <c r="CJ37" s="911"/>
      <c r="CK37" s="912"/>
      <c r="CL37" s="912"/>
      <c r="CM37" s="912"/>
      <c r="CN37" s="912"/>
      <c r="CO37" s="913"/>
    </row>
    <row r="38" spans="2:93" ht="9" customHeight="1" x14ac:dyDescent="0.35">
      <c r="B38" s="996"/>
      <c r="C38" s="996"/>
      <c r="D38" s="997"/>
      <c r="E38" s="917" t="s">
        <v>113</v>
      </c>
      <c r="F38" s="918"/>
      <c r="G38" s="918"/>
      <c r="H38" s="918"/>
      <c r="I38" s="919"/>
      <c r="J38" s="955" t="s">
        <v>373</v>
      </c>
      <c r="K38" s="956"/>
      <c r="L38" s="956" t="s">
        <v>373</v>
      </c>
      <c r="M38" s="956"/>
      <c r="N38" s="956" t="s">
        <v>373</v>
      </c>
      <c r="O38" s="957"/>
      <c r="P38" s="955" t="s">
        <v>373</v>
      </c>
      <c r="Q38" s="956"/>
      <c r="R38" s="956" t="s">
        <v>373</v>
      </c>
      <c r="S38" s="956"/>
      <c r="T38" s="956" t="s">
        <v>373</v>
      </c>
      <c r="U38" s="957"/>
      <c r="V38" s="949" t="s">
        <v>373</v>
      </c>
      <c r="W38" s="950"/>
      <c r="X38" s="950" t="s">
        <v>373</v>
      </c>
      <c r="Y38" s="950"/>
      <c r="Z38" s="950" t="s">
        <v>373</v>
      </c>
      <c r="AA38" s="951"/>
      <c r="AB38" s="952" t="s">
        <v>373</v>
      </c>
      <c r="AC38" s="953"/>
      <c r="AD38" s="953" t="s">
        <v>373</v>
      </c>
      <c r="AE38" s="953"/>
      <c r="AF38" s="953" t="s">
        <v>373</v>
      </c>
      <c r="AG38" s="954"/>
      <c r="AH38" s="946" t="s">
        <v>374</v>
      </c>
      <c r="AI38" s="947"/>
      <c r="AJ38" s="947" t="s">
        <v>373</v>
      </c>
      <c r="AK38" s="947"/>
      <c r="AL38" s="947" t="s">
        <v>373</v>
      </c>
      <c r="AM38" s="948"/>
      <c r="AN38" s="183"/>
      <c r="AO38" s="183"/>
      <c r="AP38" s="183"/>
      <c r="AQ38" s="183"/>
      <c r="AR38" s="183"/>
      <c r="AS38" s="183"/>
      <c r="AT38" s="183"/>
      <c r="AW38" s="878"/>
      <c r="AX38" s="878"/>
      <c r="AY38" s="879"/>
      <c r="AZ38" s="870"/>
      <c r="BA38" s="871"/>
      <c r="BB38" s="871"/>
      <c r="BC38" s="871"/>
      <c r="BD38" s="871"/>
      <c r="BE38" s="215" t="s">
        <v>373</v>
      </c>
      <c r="BF38" s="216" t="s">
        <v>373</v>
      </c>
      <c r="BG38" s="216" t="s">
        <v>373</v>
      </c>
      <c r="BH38" s="216" t="s">
        <v>373</v>
      </c>
      <c r="BI38" s="216" t="s">
        <v>373</v>
      </c>
      <c r="BJ38" s="217" t="s">
        <v>373</v>
      </c>
      <c r="BK38" s="206" t="s">
        <v>373</v>
      </c>
      <c r="BL38" s="207" t="s">
        <v>373</v>
      </c>
      <c r="BM38" s="207" t="s">
        <v>373</v>
      </c>
      <c r="BN38" s="207" t="s">
        <v>373</v>
      </c>
      <c r="BO38" s="207" t="s">
        <v>373</v>
      </c>
      <c r="BP38" s="208" t="s">
        <v>373</v>
      </c>
      <c r="BQ38" s="206" t="s">
        <v>373</v>
      </c>
      <c r="BR38" s="207" t="s">
        <v>373</v>
      </c>
      <c r="BS38" s="207" t="s">
        <v>373</v>
      </c>
      <c r="BT38" s="207" t="s">
        <v>373</v>
      </c>
      <c r="BU38" s="207" t="s">
        <v>373</v>
      </c>
      <c r="BV38" s="208" t="s">
        <v>373</v>
      </c>
      <c r="BW38" s="191" t="s">
        <v>373</v>
      </c>
      <c r="BX38" s="192" t="s">
        <v>373</v>
      </c>
      <c r="BY38" s="192" t="s">
        <v>373</v>
      </c>
      <c r="BZ38" s="192" t="s">
        <v>373</v>
      </c>
      <c r="CA38" s="192" t="s">
        <v>373</v>
      </c>
      <c r="CB38" s="193" t="s">
        <v>373</v>
      </c>
      <c r="CC38" s="194" t="s">
        <v>373</v>
      </c>
      <c r="CD38" s="195" t="s">
        <v>373</v>
      </c>
      <c r="CE38" s="195" t="s">
        <v>373</v>
      </c>
      <c r="CF38" s="195" t="s">
        <v>373</v>
      </c>
      <c r="CG38" s="195" t="s">
        <v>373</v>
      </c>
      <c r="CH38" s="196" t="s">
        <v>373</v>
      </c>
      <c r="CI38" s="182"/>
      <c r="CJ38" s="911"/>
      <c r="CK38" s="912"/>
      <c r="CL38" s="912"/>
      <c r="CM38" s="912"/>
      <c r="CN38" s="912"/>
      <c r="CO38" s="913"/>
    </row>
    <row r="39" spans="2:93" ht="9" customHeight="1" x14ac:dyDescent="0.35">
      <c r="B39" s="996"/>
      <c r="C39" s="996"/>
      <c r="D39" s="997"/>
      <c r="E39" s="920"/>
      <c r="F39" s="921"/>
      <c r="G39" s="921"/>
      <c r="H39" s="921"/>
      <c r="I39" s="922"/>
      <c r="J39" s="936"/>
      <c r="K39" s="937"/>
      <c r="L39" s="937"/>
      <c r="M39" s="937"/>
      <c r="N39" s="937"/>
      <c r="O39" s="940"/>
      <c r="P39" s="936"/>
      <c r="Q39" s="937"/>
      <c r="R39" s="937"/>
      <c r="S39" s="937"/>
      <c r="T39" s="937"/>
      <c r="U39" s="940"/>
      <c r="V39" s="942"/>
      <c r="W39" s="934"/>
      <c r="X39" s="934"/>
      <c r="Y39" s="934"/>
      <c r="Z39" s="934"/>
      <c r="AA39" s="935"/>
      <c r="AB39" s="861"/>
      <c r="AC39" s="862"/>
      <c r="AD39" s="862"/>
      <c r="AE39" s="862"/>
      <c r="AF39" s="862"/>
      <c r="AG39" s="865"/>
      <c r="AH39" s="928"/>
      <c r="AI39" s="929"/>
      <c r="AJ39" s="929"/>
      <c r="AK39" s="929"/>
      <c r="AL39" s="929"/>
      <c r="AM39" s="932"/>
      <c r="AN39" s="183"/>
      <c r="AO39" s="183"/>
      <c r="AP39" s="183"/>
      <c r="AQ39" s="183"/>
      <c r="AR39" s="183"/>
      <c r="AS39" s="183"/>
      <c r="AT39" s="183"/>
      <c r="AW39" s="878"/>
      <c r="AX39" s="878"/>
      <c r="AY39" s="879"/>
      <c r="AZ39" s="870"/>
      <c r="BA39" s="871"/>
      <c r="BB39" s="871"/>
      <c r="BC39" s="871"/>
      <c r="BD39" s="871"/>
      <c r="BE39" s="215" t="s">
        <v>373</v>
      </c>
      <c r="BF39" s="216" t="s">
        <v>373</v>
      </c>
      <c r="BG39" s="216" t="s">
        <v>373</v>
      </c>
      <c r="BH39" s="216" t="s">
        <v>373</v>
      </c>
      <c r="BI39" s="216" t="s">
        <v>373</v>
      </c>
      <c r="BJ39" s="217" t="s">
        <v>373</v>
      </c>
      <c r="BK39" s="206" t="s">
        <v>373</v>
      </c>
      <c r="BL39" s="207" t="s">
        <v>373</v>
      </c>
      <c r="BM39" s="207" t="s">
        <v>373</v>
      </c>
      <c r="BN39" s="207" t="s">
        <v>373</v>
      </c>
      <c r="BO39" s="207" t="s">
        <v>373</v>
      </c>
      <c r="BP39" s="208" t="s">
        <v>373</v>
      </c>
      <c r="BQ39" s="206" t="s">
        <v>373</v>
      </c>
      <c r="BR39" s="207" t="s">
        <v>373</v>
      </c>
      <c r="BS39" s="207" t="s">
        <v>373</v>
      </c>
      <c r="BT39" s="207" t="s">
        <v>373</v>
      </c>
      <c r="BU39" s="207" t="s">
        <v>373</v>
      </c>
      <c r="BV39" s="208" t="s">
        <v>373</v>
      </c>
      <c r="BW39" s="191" t="s">
        <v>373</v>
      </c>
      <c r="BX39" s="192" t="s">
        <v>373</v>
      </c>
      <c r="BY39" s="192" t="s">
        <v>373</v>
      </c>
      <c r="BZ39" s="192" t="s">
        <v>373</v>
      </c>
      <c r="CA39" s="192" t="s">
        <v>373</v>
      </c>
      <c r="CB39" s="193" t="s">
        <v>373</v>
      </c>
      <c r="CC39" s="194" t="s">
        <v>373</v>
      </c>
      <c r="CD39" s="195" t="s">
        <v>373</v>
      </c>
      <c r="CE39" s="195" t="s">
        <v>373</v>
      </c>
      <c r="CF39" s="195" t="s">
        <v>373</v>
      </c>
      <c r="CG39" s="195" t="s">
        <v>373</v>
      </c>
      <c r="CH39" s="196" t="s">
        <v>373</v>
      </c>
      <c r="CI39" s="182"/>
      <c r="CJ39" s="911"/>
      <c r="CK39" s="912"/>
      <c r="CL39" s="912"/>
      <c r="CM39" s="912"/>
      <c r="CN39" s="912"/>
      <c r="CO39" s="913"/>
    </row>
    <row r="40" spans="2:93" ht="9" customHeight="1" x14ac:dyDescent="0.35">
      <c r="B40" s="996"/>
      <c r="C40" s="996"/>
      <c r="D40" s="997"/>
      <c r="E40" s="920"/>
      <c r="F40" s="921"/>
      <c r="G40" s="921"/>
      <c r="H40" s="921"/>
      <c r="I40" s="922"/>
      <c r="J40" s="936" t="s">
        <v>373</v>
      </c>
      <c r="K40" s="937"/>
      <c r="L40" s="937" t="s">
        <v>373</v>
      </c>
      <c r="M40" s="937"/>
      <c r="N40" s="937" t="s">
        <v>373</v>
      </c>
      <c r="O40" s="940"/>
      <c r="P40" s="936" t="s">
        <v>373</v>
      </c>
      <c r="Q40" s="937"/>
      <c r="R40" s="937" t="s">
        <v>373</v>
      </c>
      <c r="S40" s="937"/>
      <c r="T40" s="937" t="s">
        <v>373</v>
      </c>
      <c r="U40" s="940"/>
      <c r="V40" s="942" t="s">
        <v>373</v>
      </c>
      <c r="W40" s="934"/>
      <c r="X40" s="934" t="s">
        <v>373</v>
      </c>
      <c r="Y40" s="934"/>
      <c r="Z40" s="934" t="s">
        <v>373</v>
      </c>
      <c r="AA40" s="935"/>
      <c r="AB40" s="861" t="s">
        <v>373</v>
      </c>
      <c r="AC40" s="862"/>
      <c r="AD40" s="862" t="s">
        <v>373</v>
      </c>
      <c r="AE40" s="862"/>
      <c r="AF40" s="862" t="s">
        <v>373</v>
      </c>
      <c r="AG40" s="865"/>
      <c r="AH40" s="928" t="s">
        <v>373</v>
      </c>
      <c r="AI40" s="929"/>
      <c r="AJ40" s="929" t="s">
        <v>373</v>
      </c>
      <c r="AK40" s="929"/>
      <c r="AL40" s="929" t="s">
        <v>373</v>
      </c>
      <c r="AM40" s="932"/>
      <c r="AN40" s="183"/>
      <c r="AO40" s="183"/>
      <c r="AP40" s="183"/>
      <c r="AQ40" s="183"/>
      <c r="AR40" s="183"/>
      <c r="AS40" s="183"/>
      <c r="AT40" s="183"/>
      <c r="AW40" s="878"/>
      <c r="AX40" s="878"/>
      <c r="AY40" s="879"/>
      <c r="AZ40" s="870"/>
      <c r="BA40" s="871"/>
      <c r="BB40" s="871"/>
      <c r="BC40" s="871"/>
      <c r="BD40" s="871"/>
      <c r="BE40" s="215" t="s">
        <v>373</v>
      </c>
      <c r="BF40" s="216" t="s">
        <v>373</v>
      </c>
      <c r="BG40" s="216" t="s">
        <v>373</v>
      </c>
      <c r="BH40" s="216" t="s">
        <v>373</v>
      </c>
      <c r="BI40" s="216" t="s">
        <v>373</v>
      </c>
      <c r="BJ40" s="217" t="s">
        <v>373</v>
      </c>
      <c r="BK40" s="206" t="s">
        <v>373</v>
      </c>
      <c r="BL40" s="207" t="s">
        <v>373</v>
      </c>
      <c r="BM40" s="207" t="s">
        <v>373</v>
      </c>
      <c r="BN40" s="207" t="s">
        <v>373</v>
      </c>
      <c r="BO40" s="207" t="s">
        <v>373</v>
      </c>
      <c r="BP40" s="208" t="s">
        <v>373</v>
      </c>
      <c r="BQ40" s="206" t="s">
        <v>373</v>
      </c>
      <c r="BR40" s="207" t="s">
        <v>373</v>
      </c>
      <c r="BS40" s="207" t="s">
        <v>373</v>
      </c>
      <c r="BT40" s="207" t="s">
        <v>373</v>
      </c>
      <c r="BU40" s="207" t="s">
        <v>373</v>
      </c>
      <c r="BV40" s="208" t="s">
        <v>373</v>
      </c>
      <c r="BW40" s="191" t="s">
        <v>373</v>
      </c>
      <c r="BX40" s="192" t="s">
        <v>373</v>
      </c>
      <c r="BY40" s="192" t="s">
        <v>373</v>
      </c>
      <c r="BZ40" s="192" t="s">
        <v>373</v>
      </c>
      <c r="CA40" s="192" t="s">
        <v>373</v>
      </c>
      <c r="CB40" s="193" t="s">
        <v>373</v>
      </c>
      <c r="CC40" s="194" t="s">
        <v>373</v>
      </c>
      <c r="CD40" s="195" t="s">
        <v>373</v>
      </c>
      <c r="CE40" s="195" t="s">
        <v>373</v>
      </c>
      <c r="CF40" s="195" t="s">
        <v>373</v>
      </c>
      <c r="CG40" s="195" t="s">
        <v>373</v>
      </c>
      <c r="CH40" s="196" t="s">
        <v>373</v>
      </c>
      <c r="CI40" s="182"/>
      <c r="CJ40" s="911"/>
      <c r="CK40" s="912"/>
      <c r="CL40" s="912"/>
      <c r="CM40" s="912"/>
      <c r="CN40" s="912"/>
      <c r="CO40" s="913"/>
    </row>
    <row r="41" spans="2:93" ht="9" customHeight="1" x14ac:dyDescent="0.35">
      <c r="B41" s="996"/>
      <c r="C41" s="996"/>
      <c r="D41" s="997"/>
      <c r="E41" s="920"/>
      <c r="F41" s="921"/>
      <c r="G41" s="921"/>
      <c r="H41" s="921"/>
      <c r="I41" s="922"/>
      <c r="J41" s="936"/>
      <c r="K41" s="937"/>
      <c r="L41" s="937"/>
      <c r="M41" s="937"/>
      <c r="N41" s="937"/>
      <c r="O41" s="940"/>
      <c r="P41" s="936"/>
      <c r="Q41" s="937"/>
      <c r="R41" s="937"/>
      <c r="S41" s="937"/>
      <c r="T41" s="937"/>
      <c r="U41" s="940"/>
      <c r="V41" s="942"/>
      <c r="W41" s="934"/>
      <c r="X41" s="934"/>
      <c r="Y41" s="934"/>
      <c r="Z41" s="934"/>
      <c r="AA41" s="935"/>
      <c r="AB41" s="861"/>
      <c r="AC41" s="862"/>
      <c r="AD41" s="862"/>
      <c r="AE41" s="862"/>
      <c r="AF41" s="862"/>
      <c r="AG41" s="865"/>
      <c r="AH41" s="928"/>
      <c r="AI41" s="929"/>
      <c r="AJ41" s="929"/>
      <c r="AK41" s="929"/>
      <c r="AL41" s="929"/>
      <c r="AM41" s="932"/>
      <c r="AN41" s="183"/>
      <c r="AO41" s="183"/>
      <c r="AP41" s="183"/>
      <c r="AQ41" s="183"/>
      <c r="AR41" s="183"/>
      <c r="AS41" s="183"/>
      <c r="AT41" s="183"/>
      <c r="AW41" s="878"/>
      <c r="AX41" s="878"/>
      <c r="AY41" s="879"/>
      <c r="AZ41" s="870"/>
      <c r="BA41" s="871"/>
      <c r="BB41" s="871"/>
      <c r="BC41" s="871"/>
      <c r="BD41" s="871"/>
      <c r="BE41" s="215" t="s">
        <v>373</v>
      </c>
      <c r="BF41" s="216" t="s">
        <v>373</v>
      </c>
      <c r="BG41" s="216" t="s">
        <v>373</v>
      </c>
      <c r="BH41" s="216" t="s">
        <v>373</v>
      </c>
      <c r="BI41" s="216" t="s">
        <v>373</v>
      </c>
      <c r="BJ41" s="217" t="s">
        <v>373</v>
      </c>
      <c r="BK41" s="206" t="s">
        <v>373</v>
      </c>
      <c r="BL41" s="207" t="s">
        <v>373</v>
      </c>
      <c r="BM41" s="207" t="s">
        <v>373</v>
      </c>
      <c r="BN41" s="207" t="s">
        <v>373</v>
      </c>
      <c r="BO41" s="207" t="s">
        <v>373</v>
      </c>
      <c r="BP41" s="208" t="s">
        <v>373</v>
      </c>
      <c r="BQ41" s="206" t="s">
        <v>373</v>
      </c>
      <c r="BR41" s="207" t="s">
        <v>373</v>
      </c>
      <c r="BS41" s="207" t="s">
        <v>373</v>
      </c>
      <c r="BT41" s="207" t="s">
        <v>373</v>
      </c>
      <c r="BU41" s="207" t="s">
        <v>373</v>
      </c>
      <c r="BV41" s="208" t="s">
        <v>373</v>
      </c>
      <c r="BW41" s="191" t="s">
        <v>373</v>
      </c>
      <c r="BX41" s="192" t="s">
        <v>373</v>
      </c>
      <c r="BY41" s="192" t="s">
        <v>373</v>
      </c>
      <c r="BZ41" s="192" t="s">
        <v>373</v>
      </c>
      <c r="CA41" s="192" t="s">
        <v>373</v>
      </c>
      <c r="CB41" s="193" t="s">
        <v>373</v>
      </c>
      <c r="CC41" s="194" t="s">
        <v>373</v>
      </c>
      <c r="CD41" s="195" t="s">
        <v>373</v>
      </c>
      <c r="CE41" s="195" t="s">
        <v>373</v>
      </c>
      <c r="CF41" s="195" t="s">
        <v>373</v>
      </c>
      <c r="CG41" s="195" t="s">
        <v>373</v>
      </c>
      <c r="CH41" s="196" t="s">
        <v>373</v>
      </c>
      <c r="CI41" s="182"/>
      <c r="CJ41" s="911"/>
      <c r="CK41" s="912"/>
      <c r="CL41" s="912"/>
      <c r="CM41" s="912"/>
      <c r="CN41" s="912"/>
      <c r="CO41" s="913"/>
    </row>
    <row r="42" spans="2:93" ht="9" customHeight="1" x14ac:dyDescent="0.35">
      <c r="B42" s="996"/>
      <c r="C42" s="996"/>
      <c r="D42" s="997"/>
      <c r="E42" s="920"/>
      <c r="F42" s="921"/>
      <c r="G42" s="921"/>
      <c r="H42" s="921"/>
      <c r="I42" s="922"/>
      <c r="J42" s="936" t="s">
        <v>373</v>
      </c>
      <c r="K42" s="937"/>
      <c r="L42" s="937" t="s">
        <v>373</v>
      </c>
      <c r="M42" s="937"/>
      <c r="N42" s="937" t="s">
        <v>373</v>
      </c>
      <c r="O42" s="940"/>
      <c r="P42" s="936" t="s">
        <v>373</v>
      </c>
      <c r="Q42" s="937"/>
      <c r="R42" s="937" t="s">
        <v>373</v>
      </c>
      <c r="S42" s="937"/>
      <c r="T42" s="937" t="s">
        <v>373</v>
      </c>
      <c r="U42" s="940"/>
      <c r="V42" s="942" t="s">
        <v>373</v>
      </c>
      <c r="W42" s="934"/>
      <c r="X42" s="934" t="s">
        <v>373</v>
      </c>
      <c r="Y42" s="934"/>
      <c r="Z42" s="934" t="s">
        <v>373</v>
      </c>
      <c r="AA42" s="935"/>
      <c r="AB42" s="861" t="s">
        <v>373</v>
      </c>
      <c r="AC42" s="862"/>
      <c r="AD42" s="862" t="s">
        <v>373</v>
      </c>
      <c r="AE42" s="862"/>
      <c r="AF42" s="862" t="s">
        <v>373</v>
      </c>
      <c r="AG42" s="865"/>
      <c r="AH42" s="928" t="s">
        <v>373</v>
      </c>
      <c r="AI42" s="929"/>
      <c r="AJ42" s="929" t="s">
        <v>373</v>
      </c>
      <c r="AK42" s="929"/>
      <c r="AL42" s="929" t="s">
        <v>373</v>
      </c>
      <c r="AM42" s="932"/>
      <c r="AN42" s="183"/>
      <c r="AO42" s="183"/>
      <c r="AP42" s="183"/>
      <c r="AQ42" s="183"/>
      <c r="AR42" s="183"/>
      <c r="AS42" s="183"/>
      <c r="AT42" s="183"/>
      <c r="AW42" s="878"/>
      <c r="AX42" s="878"/>
      <c r="AY42" s="879"/>
      <c r="AZ42" s="870"/>
      <c r="BA42" s="871"/>
      <c r="BB42" s="871"/>
      <c r="BC42" s="871"/>
      <c r="BD42" s="871"/>
      <c r="BE42" s="215" t="s">
        <v>373</v>
      </c>
      <c r="BF42" s="216" t="s">
        <v>373</v>
      </c>
      <c r="BG42" s="216" t="s">
        <v>373</v>
      </c>
      <c r="BH42" s="216" t="s">
        <v>373</v>
      </c>
      <c r="BI42" s="216" t="s">
        <v>373</v>
      </c>
      <c r="BJ42" s="217" t="s">
        <v>373</v>
      </c>
      <c r="BK42" s="206" t="s">
        <v>373</v>
      </c>
      <c r="BL42" s="207" t="s">
        <v>373</v>
      </c>
      <c r="BM42" s="207" t="s">
        <v>373</v>
      </c>
      <c r="BN42" s="207" t="s">
        <v>373</v>
      </c>
      <c r="BO42" s="207" t="s">
        <v>373</v>
      </c>
      <c r="BP42" s="208" t="s">
        <v>373</v>
      </c>
      <c r="BQ42" s="206" t="s">
        <v>373</v>
      </c>
      <c r="BR42" s="207" t="s">
        <v>373</v>
      </c>
      <c r="BS42" s="207" t="s">
        <v>373</v>
      </c>
      <c r="BT42" s="207" t="s">
        <v>373</v>
      </c>
      <c r="BU42" s="207" t="s">
        <v>373</v>
      </c>
      <c r="BV42" s="208" t="s">
        <v>373</v>
      </c>
      <c r="BW42" s="191" t="s">
        <v>373</v>
      </c>
      <c r="BX42" s="192" t="s">
        <v>373</v>
      </c>
      <c r="BY42" s="192" t="s">
        <v>373</v>
      </c>
      <c r="BZ42" s="192" t="s">
        <v>373</v>
      </c>
      <c r="CA42" s="192" t="s">
        <v>373</v>
      </c>
      <c r="CB42" s="193" t="s">
        <v>373</v>
      </c>
      <c r="CC42" s="194" t="s">
        <v>373</v>
      </c>
      <c r="CD42" s="195" t="s">
        <v>373</v>
      </c>
      <c r="CE42" s="195" t="s">
        <v>373</v>
      </c>
      <c r="CF42" s="195" t="s">
        <v>373</v>
      </c>
      <c r="CG42" s="195" t="s">
        <v>373</v>
      </c>
      <c r="CH42" s="196" t="s">
        <v>373</v>
      </c>
      <c r="CI42" s="182"/>
      <c r="CJ42" s="911"/>
      <c r="CK42" s="912"/>
      <c r="CL42" s="912"/>
      <c r="CM42" s="912"/>
      <c r="CN42" s="912"/>
      <c r="CO42" s="913"/>
    </row>
    <row r="43" spans="2:93" ht="9" customHeight="1" x14ac:dyDescent="0.35">
      <c r="B43" s="996"/>
      <c r="C43" s="996"/>
      <c r="D43" s="997"/>
      <c r="E43" s="920"/>
      <c r="F43" s="921"/>
      <c r="G43" s="921"/>
      <c r="H43" s="921"/>
      <c r="I43" s="922"/>
      <c r="J43" s="936"/>
      <c r="K43" s="937"/>
      <c r="L43" s="937"/>
      <c r="M43" s="937"/>
      <c r="N43" s="937"/>
      <c r="O43" s="940"/>
      <c r="P43" s="936"/>
      <c r="Q43" s="937"/>
      <c r="R43" s="937"/>
      <c r="S43" s="937"/>
      <c r="T43" s="937"/>
      <c r="U43" s="940"/>
      <c r="V43" s="942"/>
      <c r="W43" s="934"/>
      <c r="X43" s="934"/>
      <c r="Y43" s="934"/>
      <c r="Z43" s="934"/>
      <c r="AA43" s="935"/>
      <c r="AB43" s="861"/>
      <c r="AC43" s="862"/>
      <c r="AD43" s="862"/>
      <c r="AE43" s="862"/>
      <c r="AF43" s="862"/>
      <c r="AG43" s="865"/>
      <c r="AH43" s="928"/>
      <c r="AI43" s="929"/>
      <c r="AJ43" s="929"/>
      <c r="AK43" s="929"/>
      <c r="AL43" s="929"/>
      <c r="AM43" s="932"/>
      <c r="AN43" s="183"/>
      <c r="AO43" s="183"/>
      <c r="AP43" s="183"/>
      <c r="AQ43" s="183"/>
      <c r="AR43" s="183"/>
      <c r="AS43" s="183"/>
      <c r="AT43" s="183"/>
      <c r="AW43" s="878"/>
      <c r="AX43" s="878"/>
      <c r="AY43" s="879"/>
      <c r="AZ43" s="870"/>
      <c r="BA43" s="871"/>
      <c r="BB43" s="871"/>
      <c r="BC43" s="871"/>
      <c r="BD43" s="871"/>
      <c r="BE43" s="215" t="s">
        <v>373</v>
      </c>
      <c r="BF43" s="216" t="s">
        <v>373</v>
      </c>
      <c r="BG43" s="216" t="s">
        <v>373</v>
      </c>
      <c r="BH43" s="216" t="s">
        <v>373</v>
      </c>
      <c r="BI43" s="216" t="s">
        <v>373</v>
      </c>
      <c r="BJ43" s="217" t="s">
        <v>373</v>
      </c>
      <c r="BK43" s="206" t="s">
        <v>373</v>
      </c>
      <c r="BL43" s="207" t="s">
        <v>373</v>
      </c>
      <c r="BM43" s="207" t="s">
        <v>373</v>
      </c>
      <c r="BN43" s="207" t="s">
        <v>373</v>
      </c>
      <c r="BO43" s="207" t="s">
        <v>373</v>
      </c>
      <c r="BP43" s="208" t="s">
        <v>373</v>
      </c>
      <c r="BQ43" s="206" t="s">
        <v>373</v>
      </c>
      <c r="BR43" s="207" t="s">
        <v>373</v>
      </c>
      <c r="BS43" s="207" t="s">
        <v>373</v>
      </c>
      <c r="BT43" s="207" t="s">
        <v>373</v>
      </c>
      <c r="BU43" s="207" t="s">
        <v>373</v>
      </c>
      <c r="BV43" s="208" t="s">
        <v>373</v>
      </c>
      <c r="BW43" s="191" t="s">
        <v>373</v>
      </c>
      <c r="BX43" s="192" t="s">
        <v>373</v>
      </c>
      <c r="BY43" s="192" t="s">
        <v>373</v>
      </c>
      <c r="BZ43" s="192" t="s">
        <v>373</v>
      </c>
      <c r="CA43" s="192" t="s">
        <v>373</v>
      </c>
      <c r="CB43" s="193" t="s">
        <v>373</v>
      </c>
      <c r="CC43" s="194" t="s">
        <v>373</v>
      </c>
      <c r="CD43" s="195" t="s">
        <v>373</v>
      </c>
      <c r="CE43" s="195" t="s">
        <v>373</v>
      </c>
      <c r="CF43" s="195" t="s">
        <v>373</v>
      </c>
      <c r="CG43" s="195" t="s">
        <v>373</v>
      </c>
      <c r="CH43" s="196" t="s">
        <v>373</v>
      </c>
      <c r="CI43" s="182"/>
      <c r="CJ43" s="911"/>
      <c r="CK43" s="912"/>
      <c r="CL43" s="912"/>
      <c r="CM43" s="912"/>
      <c r="CN43" s="912"/>
      <c r="CO43" s="913"/>
    </row>
    <row r="44" spans="2:93" ht="9" customHeight="1" x14ac:dyDescent="0.35">
      <c r="B44" s="996"/>
      <c r="C44" s="996"/>
      <c r="D44" s="997"/>
      <c r="E44" s="920"/>
      <c r="F44" s="921"/>
      <c r="G44" s="921"/>
      <c r="H44" s="921"/>
      <c r="I44" s="922"/>
      <c r="J44" s="936" t="s">
        <v>373</v>
      </c>
      <c r="K44" s="937"/>
      <c r="L44" s="937" t="s">
        <v>373</v>
      </c>
      <c r="M44" s="937"/>
      <c r="N44" s="937" t="s">
        <v>373</v>
      </c>
      <c r="O44" s="940"/>
      <c r="P44" s="936" t="s">
        <v>373</v>
      </c>
      <c r="Q44" s="937"/>
      <c r="R44" s="937" t="s">
        <v>373</v>
      </c>
      <c r="S44" s="937"/>
      <c r="T44" s="937" t="s">
        <v>373</v>
      </c>
      <c r="U44" s="940"/>
      <c r="V44" s="942" t="s">
        <v>373</v>
      </c>
      <c r="W44" s="934"/>
      <c r="X44" s="934" t="s">
        <v>373</v>
      </c>
      <c r="Y44" s="934"/>
      <c r="Z44" s="934" t="s">
        <v>373</v>
      </c>
      <c r="AA44" s="935"/>
      <c r="AB44" s="861" t="s">
        <v>373</v>
      </c>
      <c r="AC44" s="862"/>
      <c r="AD44" s="862" t="s">
        <v>373</v>
      </c>
      <c r="AE44" s="862"/>
      <c r="AF44" s="862" t="s">
        <v>373</v>
      </c>
      <c r="AG44" s="865"/>
      <c r="AH44" s="928" t="s">
        <v>373</v>
      </c>
      <c r="AI44" s="929"/>
      <c r="AJ44" s="929" t="s">
        <v>373</v>
      </c>
      <c r="AK44" s="929"/>
      <c r="AL44" s="929" t="s">
        <v>373</v>
      </c>
      <c r="AM44" s="932"/>
      <c r="AN44" s="183"/>
      <c r="AO44" s="183"/>
      <c r="AP44" s="183"/>
      <c r="AQ44" s="183"/>
      <c r="AR44" s="183"/>
      <c r="AS44" s="183"/>
      <c r="AT44" s="183"/>
      <c r="AW44" s="878"/>
      <c r="AX44" s="878"/>
      <c r="AY44" s="879"/>
      <c r="AZ44" s="870"/>
      <c r="BA44" s="871"/>
      <c r="BB44" s="871"/>
      <c r="BC44" s="871"/>
      <c r="BD44" s="871"/>
      <c r="BE44" s="215" t="s">
        <v>373</v>
      </c>
      <c r="BF44" s="216" t="s">
        <v>373</v>
      </c>
      <c r="BG44" s="216" t="s">
        <v>373</v>
      </c>
      <c r="BH44" s="216" t="s">
        <v>373</v>
      </c>
      <c r="BI44" s="216" t="s">
        <v>373</v>
      </c>
      <c r="BJ44" s="217" t="s">
        <v>373</v>
      </c>
      <c r="BK44" s="206" t="s">
        <v>373</v>
      </c>
      <c r="BL44" s="207" t="s">
        <v>373</v>
      </c>
      <c r="BM44" s="207" t="s">
        <v>373</v>
      </c>
      <c r="BN44" s="207" t="s">
        <v>373</v>
      </c>
      <c r="BO44" s="207" t="s">
        <v>373</v>
      </c>
      <c r="BP44" s="208" t="s">
        <v>373</v>
      </c>
      <c r="BQ44" s="206" t="s">
        <v>373</v>
      </c>
      <c r="BR44" s="207" t="s">
        <v>373</v>
      </c>
      <c r="BS44" s="207" t="s">
        <v>373</v>
      </c>
      <c r="BT44" s="207" t="s">
        <v>373</v>
      </c>
      <c r="BU44" s="207" t="s">
        <v>373</v>
      </c>
      <c r="BV44" s="208" t="s">
        <v>373</v>
      </c>
      <c r="BW44" s="191" t="s">
        <v>373</v>
      </c>
      <c r="BX44" s="192" t="s">
        <v>373</v>
      </c>
      <c r="BY44" s="192" t="s">
        <v>373</v>
      </c>
      <c r="BZ44" s="192" t="s">
        <v>373</v>
      </c>
      <c r="CA44" s="192" t="s">
        <v>373</v>
      </c>
      <c r="CB44" s="193" t="s">
        <v>373</v>
      </c>
      <c r="CC44" s="194" t="s">
        <v>373</v>
      </c>
      <c r="CD44" s="195" t="s">
        <v>373</v>
      </c>
      <c r="CE44" s="195" t="s">
        <v>373</v>
      </c>
      <c r="CF44" s="195" t="s">
        <v>373</v>
      </c>
      <c r="CG44" s="195" t="s">
        <v>373</v>
      </c>
      <c r="CH44" s="196" t="s">
        <v>373</v>
      </c>
      <c r="CI44" s="182"/>
      <c r="CJ44" s="911"/>
      <c r="CK44" s="912"/>
      <c r="CL44" s="912"/>
      <c r="CM44" s="912"/>
      <c r="CN44" s="912"/>
      <c r="CO44" s="913"/>
    </row>
    <row r="45" spans="2:93" ht="9" customHeight="1" thickBot="1" x14ac:dyDescent="0.4">
      <c r="B45" s="996"/>
      <c r="C45" s="996"/>
      <c r="D45" s="997"/>
      <c r="E45" s="923"/>
      <c r="F45" s="924"/>
      <c r="G45" s="924"/>
      <c r="H45" s="924"/>
      <c r="I45" s="925"/>
      <c r="J45" s="938"/>
      <c r="K45" s="939"/>
      <c r="L45" s="939"/>
      <c r="M45" s="939"/>
      <c r="N45" s="939"/>
      <c r="O45" s="941"/>
      <c r="P45" s="938"/>
      <c r="Q45" s="939"/>
      <c r="R45" s="939"/>
      <c r="S45" s="939"/>
      <c r="T45" s="939"/>
      <c r="U45" s="941"/>
      <c r="V45" s="943"/>
      <c r="W45" s="944"/>
      <c r="X45" s="944"/>
      <c r="Y45" s="944"/>
      <c r="Z45" s="944"/>
      <c r="AA45" s="945"/>
      <c r="AB45" s="863"/>
      <c r="AC45" s="864"/>
      <c r="AD45" s="864"/>
      <c r="AE45" s="864"/>
      <c r="AF45" s="864"/>
      <c r="AG45" s="866"/>
      <c r="AH45" s="930"/>
      <c r="AI45" s="931"/>
      <c r="AJ45" s="931"/>
      <c r="AK45" s="931"/>
      <c r="AL45" s="931"/>
      <c r="AM45" s="933"/>
      <c r="AN45" s="183"/>
      <c r="AO45" s="183"/>
      <c r="AP45" s="183"/>
      <c r="AQ45" s="183"/>
      <c r="AR45" s="183"/>
      <c r="AS45" s="183"/>
      <c r="AT45" s="183"/>
      <c r="AW45" s="878"/>
      <c r="AX45" s="878"/>
      <c r="AY45" s="879"/>
      <c r="AZ45" s="873"/>
      <c r="BA45" s="874"/>
      <c r="BB45" s="874"/>
      <c r="BC45" s="874"/>
      <c r="BD45" s="874"/>
      <c r="BE45" s="218" t="s">
        <v>373</v>
      </c>
      <c r="BF45" s="219" t="s">
        <v>373</v>
      </c>
      <c r="BG45" s="219" t="s">
        <v>373</v>
      </c>
      <c r="BH45" s="219" t="s">
        <v>373</v>
      </c>
      <c r="BI45" s="219" t="s">
        <v>373</v>
      </c>
      <c r="BJ45" s="220" t="s">
        <v>373</v>
      </c>
      <c r="BK45" s="206" t="s">
        <v>373</v>
      </c>
      <c r="BL45" s="207" t="s">
        <v>373</v>
      </c>
      <c r="BM45" s="207" t="s">
        <v>373</v>
      </c>
      <c r="BN45" s="207" t="s">
        <v>373</v>
      </c>
      <c r="BO45" s="207" t="s">
        <v>373</v>
      </c>
      <c r="BP45" s="208" t="s">
        <v>373</v>
      </c>
      <c r="BQ45" s="209" t="s">
        <v>373</v>
      </c>
      <c r="BR45" s="210" t="s">
        <v>373</v>
      </c>
      <c r="BS45" s="210" t="s">
        <v>373</v>
      </c>
      <c r="BT45" s="210" t="s">
        <v>373</v>
      </c>
      <c r="BU45" s="210" t="s">
        <v>373</v>
      </c>
      <c r="BV45" s="211" t="s">
        <v>373</v>
      </c>
      <c r="BW45" s="197" t="s">
        <v>373</v>
      </c>
      <c r="BX45" s="198" t="s">
        <v>373</v>
      </c>
      <c r="BY45" s="198" t="s">
        <v>373</v>
      </c>
      <c r="BZ45" s="198" t="s">
        <v>373</v>
      </c>
      <c r="CA45" s="198" t="s">
        <v>373</v>
      </c>
      <c r="CB45" s="199" t="s">
        <v>373</v>
      </c>
      <c r="CC45" s="200" t="s">
        <v>373</v>
      </c>
      <c r="CD45" s="201" t="s">
        <v>373</v>
      </c>
      <c r="CE45" s="201" t="s">
        <v>373</v>
      </c>
      <c r="CF45" s="201" t="s">
        <v>373</v>
      </c>
      <c r="CG45" s="201" t="s">
        <v>373</v>
      </c>
      <c r="CH45" s="202" t="s">
        <v>373</v>
      </c>
      <c r="CI45" s="182"/>
      <c r="CJ45" s="914"/>
      <c r="CK45" s="915"/>
      <c r="CL45" s="915"/>
      <c r="CM45" s="915"/>
      <c r="CN45" s="915"/>
      <c r="CO45" s="916"/>
    </row>
    <row r="46" spans="2:93" ht="9" customHeight="1" x14ac:dyDescent="0.35">
      <c r="B46" s="183"/>
      <c r="C46" s="183"/>
      <c r="D46" s="183"/>
      <c r="E46" s="183"/>
      <c r="F46" s="183"/>
      <c r="G46" s="183"/>
      <c r="H46" s="183"/>
      <c r="I46" s="183"/>
      <c r="J46" s="917" t="s">
        <v>112</v>
      </c>
      <c r="K46" s="918"/>
      <c r="L46" s="918"/>
      <c r="M46" s="918"/>
      <c r="N46" s="918"/>
      <c r="O46" s="919"/>
      <c r="P46" s="917" t="s">
        <v>111</v>
      </c>
      <c r="Q46" s="918"/>
      <c r="R46" s="918"/>
      <c r="S46" s="918"/>
      <c r="T46" s="918"/>
      <c r="U46" s="919"/>
      <c r="V46" s="917" t="s">
        <v>110</v>
      </c>
      <c r="W46" s="918"/>
      <c r="X46" s="918"/>
      <c r="Y46" s="918"/>
      <c r="Z46" s="918"/>
      <c r="AA46" s="919"/>
      <c r="AB46" s="917" t="s">
        <v>109</v>
      </c>
      <c r="AC46" s="926"/>
      <c r="AD46" s="918"/>
      <c r="AE46" s="918"/>
      <c r="AF46" s="918"/>
      <c r="AG46" s="919"/>
      <c r="AH46" s="917" t="s">
        <v>108</v>
      </c>
      <c r="AI46" s="918"/>
      <c r="AJ46" s="918"/>
      <c r="AK46" s="918"/>
      <c r="AL46" s="918"/>
      <c r="AM46" s="919"/>
      <c r="AN46" s="183"/>
      <c r="AO46" s="183"/>
      <c r="AP46" s="183"/>
      <c r="AQ46" s="183"/>
      <c r="AR46" s="183"/>
      <c r="AS46" s="183"/>
      <c r="AT46" s="183"/>
      <c r="AW46" s="878"/>
      <c r="AX46" s="878"/>
      <c r="AY46" s="879"/>
      <c r="AZ46" s="867" t="s">
        <v>113</v>
      </c>
      <c r="BA46" s="868"/>
      <c r="BB46" s="868"/>
      <c r="BC46" s="868"/>
      <c r="BD46" s="869"/>
      <c r="BE46" s="212" t="s">
        <v>373</v>
      </c>
      <c r="BF46" s="213" t="s">
        <v>373</v>
      </c>
      <c r="BG46" s="213" t="s">
        <v>373</v>
      </c>
      <c r="BH46" s="213" t="s">
        <v>373</v>
      </c>
      <c r="BI46" s="213" t="s">
        <v>373</v>
      </c>
      <c r="BJ46" s="214" t="s">
        <v>373</v>
      </c>
      <c r="BK46" s="212" t="s">
        <v>373</v>
      </c>
      <c r="BL46" s="213" t="s">
        <v>373</v>
      </c>
      <c r="BM46" s="213" t="s">
        <v>373</v>
      </c>
      <c r="BN46" s="213" t="s">
        <v>373</v>
      </c>
      <c r="BO46" s="213" t="s">
        <v>373</v>
      </c>
      <c r="BP46" s="214" t="s">
        <v>373</v>
      </c>
      <c r="BQ46" s="203" t="s">
        <v>373</v>
      </c>
      <c r="BR46" s="204" t="s">
        <v>373</v>
      </c>
      <c r="BS46" s="204" t="s">
        <v>373</v>
      </c>
      <c r="BT46" s="204" t="s">
        <v>373</v>
      </c>
      <c r="BU46" s="204" t="s">
        <v>373</v>
      </c>
      <c r="BV46" s="205" t="s">
        <v>373</v>
      </c>
      <c r="BW46" s="185" t="s">
        <v>373</v>
      </c>
      <c r="BX46" s="186" t="s">
        <v>373</v>
      </c>
      <c r="BY46" s="186" t="s">
        <v>373</v>
      </c>
      <c r="BZ46" s="186" t="s">
        <v>373</v>
      </c>
      <c r="CA46" s="186" t="s">
        <v>373</v>
      </c>
      <c r="CB46" s="187" t="s">
        <v>373</v>
      </c>
      <c r="CC46" s="188" t="s">
        <v>375</v>
      </c>
      <c r="CD46" s="189" t="s">
        <v>373</v>
      </c>
      <c r="CE46" s="189" t="s">
        <v>373</v>
      </c>
      <c r="CF46" s="189" t="s">
        <v>373</v>
      </c>
      <c r="CG46" s="189" t="s">
        <v>373</v>
      </c>
      <c r="CH46" s="190" t="s">
        <v>373</v>
      </c>
      <c r="CI46" s="182"/>
      <c r="CJ46" s="182"/>
      <c r="CK46" s="182"/>
      <c r="CL46" s="182"/>
      <c r="CM46" s="182"/>
      <c r="CN46" s="182"/>
      <c r="CO46" s="182"/>
    </row>
    <row r="47" spans="2:93" ht="9" customHeight="1" x14ac:dyDescent="0.35">
      <c r="B47" s="183"/>
      <c r="C47" s="183"/>
      <c r="D47" s="183"/>
      <c r="E47" s="183"/>
      <c r="F47" s="183"/>
      <c r="G47" s="183"/>
      <c r="H47" s="183"/>
      <c r="I47" s="183"/>
      <c r="J47" s="920"/>
      <c r="K47" s="921"/>
      <c r="L47" s="921"/>
      <c r="M47" s="921"/>
      <c r="N47" s="921"/>
      <c r="O47" s="922"/>
      <c r="P47" s="920"/>
      <c r="Q47" s="921"/>
      <c r="R47" s="921"/>
      <c r="S47" s="921"/>
      <c r="T47" s="921"/>
      <c r="U47" s="922"/>
      <c r="V47" s="920"/>
      <c r="W47" s="921"/>
      <c r="X47" s="921"/>
      <c r="Y47" s="921"/>
      <c r="Z47" s="921"/>
      <c r="AA47" s="922"/>
      <c r="AB47" s="920"/>
      <c r="AC47" s="921"/>
      <c r="AD47" s="921"/>
      <c r="AE47" s="921"/>
      <c r="AF47" s="921"/>
      <c r="AG47" s="922"/>
      <c r="AH47" s="920"/>
      <c r="AI47" s="921"/>
      <c r="AJ47" s="921"/>
      <c r="AK47" s="921"/>
      <c r="AL47" s="921"/>
      <c r="AM47" s="922"/>
      <c r="AN47" s="183"/>
      <c r="AO47" s="183"/>
      <c r="AP47" s="183"/>
      <c r="AQ47" s="183"/>
      <c r="AR47" s="183"/>
      <c r="AS47" s="183"/>
      <c r="AT47" s="183"/>
      <c r="AW47" s="878"/>
      <c r="AX47" s="878"/>
      <c r="AY47" s="879"/>
      <c r="AZ47" s="889"/>
      <c r="BA47" s="871"/>
      <c r="BB47" s="871"/>
      <c r="BC47" s="871"/>
      <c r="BD47" s="872"/>
      <c r="BE47" s="215" t="s">
        <v>373</v>
      </c>
      <c r="BF47" s="216" t="s">
        <v>373</v>
      </c>
      <c r="BG47" s="216" t="s">
        <v>373</v>
      </c>
      <c r="BH47" s="216" t="s">
        <v>373</v>
      </c>
      <c r="BI47" s="216" t="s">
        <v>373</v>
      </c>
      <c r="BJ47" s="217" t="s">
        <v>373</v>
      </c>
      <c r="BK47" s="215" t="s">
        <v>373</v>
      </c>
      <c r="BL47" s="216" t="s">
        <v>373</v>
      </c>
      <c r="BM47" s="216" t="s">
        <v>373</v>
      </c>
      <c r="BN47" s="216" t="s">
        <v>373</v>
      </c>
      <c r="BO47" s="216" t="s">
        <v>373</v>
      </c>
      <c r="BP47" s="217" t="s">
        <v>373</v>
      </c>
      <c r="BQ47" s="206" t="s">
        <v>373</v>
      </c>
      <c r="BR47" s="207" t="s">
        <v>373</v>
      </c>
      <c r="BS47" s="207" t="s">
        <v>373</v>
      </c>
      <c r="BT47" s="207" t="s">
        <v>373</v>
      </c>
      <c r="BU47" s="207" t="s">
        <v>373</v>
      </c>
      <c r="BV47" s="208" t="s">
        <v>373</v>
      </c>
      <c r="BW47" s="191" t="s">
        <v>373</v>
      </c>
      <c r="BX47" s="192" t="s">
        <v>373</v>
      </c>
      <c r="BY47" s="192" t="s">
        <v>373</v>
      </c>
      <c r="BZ47" s="192" t="s">
        <v>373</v>
      </c>
      <c r="CA47" s="192" t="s">
        <v>373</v>
      </c>
      <c r="CB47" s="193" t="s">
        <v>373</v>
      </c>
      <c r="CC47" s="194" t="s">
        <v>373</v>
      </c>
      <c r="CD47" s="195" t="s">
        <v>373</v>
      </c>
      <c r="CE47" s="195" t="s">
        <v>373</v>
      </c>
      <c r="CF47" s="195" t="s">
        <v>373</v>
      </c>
      <c r="CG47" s="195" t="s">
        <v>373</v>
      </c>
      <c r="CH47" s="196" t="s">
        <v>373</v>
      </c>
      <c r="CI47" s="182"/>
      <c r="CJ47" s="182"/>
      <c r="CK47" s="182"/>
      <c r="CL47" s="182"/>
      <c r="CM47" s="182"/>
      <c r="CN47" s="182"/>
      <c r="CO47" s="182"/>
    </row>
    <row r="48" spans="2:93" ht="9" customHeight="1" x14ac:dyDescent="0.35">
      <c r="B48" s="183"/>
      <c r="C48" s="183"/>
      <c r="D48" s="183"/>
      <c r="E48" s="183"/>
      <c r="F48" s="183"/>
      <c r="G48" s="183"/>
      <c r="H48" s="183"/>
      <c r="I48" s="183"/>
      <c r="J48" s="920"/>
      <c r="K48" s="921"/>
      <c r="L48" s="921"/>
      <c r="M48" s="921"/>
      <c r="N48" s="921"/>
      <c r="O48" s="922"/>
      <c r="P48" s="920"/>
      <c r="Q48" s="921"/>
      <c r="R48" s="921"/>
      <c r="S48" s="921"/>
      <c r="T48" s="921"/>
      <c r="U48" s="922"/>
      <c r="V48" s="920"/>
      <c r="W48" s="921"/>
      <c r="X48" s="921"/>
      <c r="Y48" s="921"/>
      <c r="Z48" s="921"/>
      <c r="AA48" s="922"/>
      <c r="AB48" s="920"/>
      <c r="AC48" s="921"/>
      <c r="AD48" s="921"/>
      <c r="AE48" s="921"/>
      <c r="AF48" s="921"/>
      <c r="AG48" s="922"/>
      <c r="AH48" s="920"/>
      <c r="AI48" s="921"/>
      <c r="AJ48" s="921"/>
      <c r="AK48" s="921"/>
      <c r="AL48" s="921"/>
      <c r="AM48" s="922"/>
      <c r="AN48" s="183"/>
      <c r="AO48" s="183"/>
      <c r="AP48" s="183"/>
      <c r="AQ48" s="183"/>
      <c r="AR48" s="183"/>
      <c r="AS48" s="183"/>
      <c r="AT48" s="183"/>
      <c r="AW48" s="878"/>
      <c r="AX48" s="878"/>
      <c r="AY48" s="879"/>
      <c r="AZ48" s="889"/>
      <c r="BA48" s="871"/>
      <c r="BB48" s="871"/>
      <c r="BC48" s="871"/>
      <c r="BD48" s="872"/>
      <c r="BE48" s="215" t="s">
        <v>373</v>
      </c>
      <c r="BF48" s="216" t="s">
        <v>373</v>
      </c>
      <c r="BG48" s="216" t="s">
        <v>373</v>
      </c>
      <c r="BH48" s="216" t="s">
        <v>373</v>
      </c>
      <c r="BI48" s="216" t="s">
        <v>373</v>
      </c>
      <c r="BJ48" s="217" t="s">
        <v>373</v>
      </c>
      <c r="BK48" s="215" t="s">
        <v>373</v>
      </c>
      <c r="BL48" s="216" t="s">
        <v>373</v>
      </c>
      <c r="BM48" s="216" t="s">
        <v>373</v>
      </c>
      <c r="BN48" s="216" t="s">
        <v>373</v>
      </c>
      <c r="BO48" s="216" t="s">
        <v>373</v>
      </c>
      <c r="BP48" s="217" t="s">
        <v>373</v>
      </c>
      <c r="BQ48" s="206" t="s">
        <v>373</v>
      </c>
      <c r="BR48" s="207" t="s">
        <v>373</v>
      </c>
      <c r="BS48" s="207" t="s">
        <v>373</v>
      </c>
      <c r="BT48" s="207" t="s">
        <v>373</v>
      </c>
      <c r="BU48" s="207" t="s">
        <v>373</v>
      </c>
      <c r="BV48" s="208" t="s">
        <v>373</v>
      </c>
      <c r="BW48" s="191" t="s">
        <v>373</v>
      </c>
      <c r="BX48" s="192" t="s">
        <v>373</v>
      </c>
      <c r="BY48" s="192" t="s">
        <v>373</v>
      </c>
      <c r="BZ48" s="192" t="s">
        <v>373</v>
      </c>
      <c r="CA48" s="192" t="s">
        <v>373</v>
      </c>
      <c r="CB48" s="193" t="s">
        <v>373</v>
      </c>
      <c r="CC48" s="194" t="s">
        <v>373</v>
      </c>
      <c r="CD48" s="195" t="s">
        <v>373</v>
      </c>
      <c r="CE48" s="195" t="s">
        <v>373</v>
      </c>
      <c r="CF48" s="195" t="s">
        <v>373</v>
      </c>
      <c r="CG48" s="195" t="s">
        <v>373</v>
      </c>
      <c r="CH48" s="196" t="s">
        <v>373</v>
      </c>
      <c r="CI48" s="182"/>
      <c r="CJ48" s="182"/>
      <c r="CK48" s="182"/>
      <c r="CL48" s="182"/>
      <c r="CM48" s="182"/>
      <c r="CN48" s="182"/>
      <c r="CO48" s="182"/>
    </row>
    <row r="49" spans="2:93" ht="9" customHeight="1" x14ac:dyDescent="0.35">
      <c r="B49" s="183"/>
      <c r="C49" s="183"/>
      <c r="D49" s="183"/>
      <c r="E49" s="183"/>
      <c r="F49" s="183"/>
      <c r="G49" s="183"/>
      <c r="H49" s="183"/>
      <c r="I49" s="183"/>
      <c r="J49" s="920"/>
      <c r="K49" s="921"/>
      <c r="L49" s="921"/>
      <c r="M49" s="921"/>
      <c r="N49" s="921"/>
      <c r="O49" s="922"/>
      <c r="P49" s="920"/>
      <c r="Q49" s="921"/>
      <c r="R49" s="921"/>
      <c r="S49" s="921"/>
      <c r="T49" s="921"/>
      <c r="U49" s="922"/>
      <c r="V49" s="920"/>
      <c r="W49" s="921"/>
      <c r="X49" s="921"/>
      <c r="Y49" s="921"/>
      <c r="Z49" s="921"/>
      <c r="AA49" s="922"/>
      <c r="AB49" s="920"/>
      <c r="AC49" s="921"/>
      <c r="AD49" s="921"/>
      <c r="AE49" s="921"/>
      <c r="AF49" s="921"/>
      <c r="AG49" s="922"/>
      <c r="AH49" s="920"/>
      <c r="AI49" s="921"/>
      <c r="AJ49" s="921"/>
      <c r="AK49" s="921"/>
      <c r="AL49" s="921"/>
      <c r="AM49" s="922"/>
      <c r="AN49" s="183"/>
      <c r="AO49" s="183"/>
      <c r="AP49" s="183"/>
      <c r="AQ49" s="183"/>
      <c r="AR49" s="183"/>
      <c r="AS49" s="183"/>
      <c r="AT49" s="183"/>
      <c r="AW49" s="878"/>
      <c r="AX49" s="878"/>
      <c r="AY49" s="879"/>
      <c r="AZ49" s="870"/>
      <c r="BA49" s="871"/>
      <c r="BB49" s="871"/>
      <c r="BC49" s="871"/>
      <c r="BD49" s="872"/>
      <c r="BE49" s="215" t="s">
        <v>373</v>
      </c>
      <c r="BF49" s="216" t="s">
        <v>373</v>
      </c>
      <c r="BG49" s="216" t="s">
        <v>373</v>
      </c>
      <c r="BH49" s="216" t="s">
        <v>373</v>
      </c>
      <c r="BI49" s="216" t="s">
        <v>373</v>
      </c>
      <c r="BJ49" s="217" t="s">
        <v>373</v>
      </c>
      <c r="BK49" s="215" t="s">
        <v>373</v>
      </c>
      <c r="BL49" s="216" t="s">
        <v>373</v>
      </c>
      <c r="BM49" s="216" t="s">
        <v>373</v>
      </c>
      <c r="BN49" s="216" t="s">
        <v>373</v>
      </c>
      <c r="BO49" s="216" t="s">
        <v>373</v>
      </c>
      <c r="BP49" s="217" t="s">
        <v>373</v>
      </c>
      <c r="BQ49" s="206" t="s">
        <v>373</v>
      </c>
      <c r="BR49" s="207" t="s">
        <v>373</v>
      </c>
      <c r="BS49" s="207" t="s">
        <v>373</v>
      </c>
      <c r="BT49" s="207" t="s">
        <v>373</v>
      </c>
      <c r="BU49" s="207" t="s">
        <v>373</v>
      </c>
      <c r="BV49" s="208" t="s">
        <v>373</v>
      </c>
      <c r="BW49" s="191" t="s">
        <v>373</v>
      </c>
      <c r="BX49" s="192" t="s">
        <v>373</v>
      </c>
      <c r="BY49" s="192" t="s">
        <v>373</v>
      </c>
      <c r="BZ49" s="192" t="s">
        <v>373</v>
      </c>
      <c r="CA49" s="192" t="s">
        <v>373</v>
      </c>
      <c r="CB49" s="193" t="s">
        <v>373</v>
      </c>
      <c r="CC49" s="194" t="s">
        <v>373</v>
      </c>
      <c r="CD49" s="195" t="s">
        <v>373</v>
      </c>
      <c r="CE49" s="195" t="s">
        <v>373</v>
      </c>
      <c r="CF49" s="195" t="s">
        <v>373</v>
      </c>
      <c r="CG49" s="195" t="s">
        <v>373</v>
      </c>
      <c r="CH49" s="196" t="s">
        <v>373</v>
      </c>
      <c r="CI49" s="182"/>
      <c r="CJ49" s="182"/>
      <c r="CK49" s="182"/>
      <c r="CL49" s="182"/>
      <c r="CM49" s="182"/>
      <c r="CN49" s="182"/>
      <c r="CO49" s="182"/>
    </row>
    <row r="50" spans="2:93" ht="9" customHeight="1" x14ac:dyDescent="0.35">
      <c r="B50" s="183"/>
      <c r="C50" s="183"/>
      <c r="D50" s="183"/>
      <c r="E50" s="183"/>
      <c r="F50" s="183"/>
      <c r="G50" s="183"/>
      <c r="H50" s="183"/>
      <c r="I50" s="183"/>
      <c r="J50" s="920"/>
      <c r="K50" s="921"/>
      <c r="L50" s="921"/>
      <c r="M50" s="921"/>
      <c r="N50" s="921"/>
      <c r="O50" s="922"/>
      <c r="P50" s="920"/>
      <c r="Q50" s="921"/>
      <c r="R50" s="921"/>
      <c r="S50" s="921"/>
      <c r="T50" s="921"/>
      <c r="U50" s="922"/>
      <c r="V50" s="920"/>
      <c r="W50" s="921"/>
      <c r="X50" s="921"/>
      <c r="Y50" s="921"/>
      <c r="Z50" s="921"/>
      <c r="AA50" s="922"/>
      <c r="AB50" s="920"/>
      <c r="AC50" s="921"/>
      <c r="AD50" s="921"/>
      <c r="AE50" s="921"/>
      <c r="AF50" s="921"/>
      <c r="AG50" s="922"/>
      <c r="AH50" s="920"/>
      <c r="AI50" s="921"/>
      <c r="AJ50" s="921"/>
      <c r="AK50" s="921"/>
      <c r="AL50" s="921"/>
      <c r="AM50" s="922"/>
      <c r="AN50" s="183"/>
      <c r="AO50" s="183"/>
      <c r="AP50" s="183"/>
      <c r="AQ50" s="183"/>
      <c r="AR50" s="183"/>
      <c r="AS50" s="183"/>
      <c r="AT50" s="183"/>
      <c r="AW50" s="878"/>
      <c r="AX50" s="878"/>
      <c r="AY50" s="879"/>
      <c r="AZ50" s="870"/>
      <c r="BA50" s="871"/>
      <c r="BB50" s="871"/>
      <c r="BC50" s="871"/>
      <c r="BD50" s="872"/>
      <c r="BE50" s="215" t="s">
        <v>373</v>
      </c>
      <c r="BF50" s="216" t="s">
        <v>373</v>
      </c>
      <c r="BG50" s="216" t="s">
        <v>373</v>
      </c>
      <c r="BH50" s="216" t="s">
        <v>373</v>
      </c>
      <c r="BI50" s="216" t="s">
        <v>373</v>
      </c>
      <c r="BJ50" s="217" t="s">
        <v>373</v>
      </c>
      <c r="BK50" s="215" t="s">
        <v>373</v>
      </c>
      <c r="BL50" s="216" t="s">
        <v>373</v>
      </c>
      <c r="BM50" s="216" t="s">
        <v>373</v>
      </c>
      <c r="BN50" s="216" t="s">
        <v>373</v>
      </c>
      <c r="BO50" s="216" t="s">
        <v>373</v>
      </c>
      <c r="BP50" s="217" t="s">
        <v>373</v>
      </c>
      <c r="BQ50" s="206" t="s">
        <v>373</v>
      </c>
      <c r="BR50" s="207" t="s">
        <v>373</v>
      </c>
      <c r="BS50" s="207" t="s">
        <v>373</v>
      </c>
      <c r="BT50" s="207" t="s">
        <v>373</v>
      </c>
      <c r="BU50" s="207" t="s">
        <v>373</v>
      </c>
      <c r="BV50" s="208" t="s">
        <v>373</v>
      </c>
      <c r="BW50" s="191" t="s">
        <v>373</v>
      </c>
      <c r="BX50" s="192" t="s">
        <v>373</v>
      </c>
      <c r="BY50" s="192" t="s">
        <v>373</v>
      </c>
      <c r="BZ50" s="192" t="s">
        <v>373</v>
      </c>
      <c r="CA50" s="192" t="s">
        <v>373</v>
      </c>
      <c r="CB50" s="193" t="s">
        <v>373</v>
      </c>
      <c r="CC50" s="194" t="s">
        <v>373</v>
      </c>
      <c r="CD50" s="195" t="s">
        <v>373</v>
      </c>
      <c r="CE50" s="195" t="s">
        <v>373</v>
      </c>
      <c r="CF50" s="195" t="s">
        <v>373</v>
      </c>
      <c r="CG50" s="195" t="s">
        <v>373</v>
      </c>
      <c r="CH50" s="196" t="s">
        <v>373</v>
      </c>
      <c r="CI50" s="182"/>
      <c r="CJ50" s="182"/>
      <c r="CK50" s="182"/>
      <c r="CL50" s="182"/>
      <c r="CM50" s="182"/>
      <c r="CN50" s="182"/>
      <c r="CO50" s="182"/>
    </row>
    <row r="51" spans="2:93" ht="9" customHeight="1" thickBot="1" x14ac:dyDescent="0.4">
      <c r="B51" s="183"/>
      <c r="C51" s="183"/>
      <c r="D51" s="183"/>
      <c r="E51" s="183"/>
      <c r="F51" s="183"/>
      <c r="G51" s="183"/>
      <c r="H51" s="183"/>
      <c r="I51" s="183"/>
      <c r="J51" s="923"/>
      <c r="K51" s="924"/>
      <c r="L51" s="924"/>
      <c r="M51" s="924"/>
      <c r="N51" s="924"/>
      <c r="O51" s="925"/>
      <c r="P51" s="923"/>
      <c r="Q51" s="924"/>
      <c r="R51" s="924"/>
      <c r="S51" s="924"/>
      <c r="T51" s="924"/>
      <c r="U51" s="925"/>
      <c r="V51" s="923"/>
      <c r="W51" s="924"/>
      <c r="X51" s="924"/>
      <c r="Y51" s="924"/>
      <c r="Z51" s="924"/>
      <c r="AA51" s="925"/>
      <c r="AB51" s="923"/>
      <c r="AC51" s="924"/>
      <c r="AD51" s="924"/>
      <c r="AE51" s="924"/>
      <c r="AF51" s="924"/>
      <c r="AG51" s="925"/>
      <c r="AH51" s="923"/>
      <c r="AI51" s="924"/>
      <c r="AJ51" s="924"/>
      <c r="AK51" s="924"/>
      <c r="AL51" s="924"/>
      <c r="AM51" s="925"/>
      <c r="AN51" s="183"/>
      <c r="AO51" s="183"/>
      <c r="AP51" s="183"/>
      <c r="AQ51" s="183"/>
      <c r="AR51" s="183"/>
      <c r="AS51" s="183"/>
      <c r="AT51" s="183"/>
      <c r="AW51" s="878"/>
      <c r="AX51" s="878"/>
      <c r="AY51" s="879"/>
      <c r="AZ51" s="870"/>
      <c r="BA51" s="871"/>
      <c r="BB51" s="871"/>
      <c r="BC51" s="871"/>
      <c r="BD51" s="872"/>
      <c r="BE51" s="215" t="s">
        <v>373</v>
      </c>
      <c r="BF51" s="216" t="s">
        <v>373</v>
      </c>
      <c r="BG51" s="216" t="s">
        <v>373</v>
      </c>
      <c r="BH51" s="216" t="s">
        <v>373</v>
      </c>
      <c r="BI51" s="216" t="s">
        <v>373</v>
      </c>
      <c r="BJ51" s="217" t="s">
        <v>373</v>
      </c>
      <c r="BK51" s="215" t="s">
        <v>373</v>
      </c>
      <c r="BL51" s="216" t="s">
        <v>373</v>
      </c>
      <c r="BM51" s="216" t="s">
        <v>373</v>
      </c>
      <c r="BN51" s="216" t="s">
        <v>373</v>
      </c>
      <c r="BO51" s="216" t="s">
        <v>373</v>
      </c>
      <c r="BP51" s="217" t="s">
        <v>373</v>
      </c>
      <c r="BQ51" s="206" t="s">
        <v>373</v>
      </c>
      <c r="BR51" s="207" t="s">
        <v>373</v>
      </c>
      <c r="BS51" s="207" t="s">
        <v>373</v>
      </c>
      <c r="BT51" s="207" t="s">
        <v>373</v>
      </c>
      <c r="BU51" s="207" t="s">
        <v>373</v>
      </c>
      <c r="BV51" s="208" t="s">
        <v>373</v>
      </c>
      <c r="BW51" s="191" t="s">
        <v>373</v>
      </c>
      <c r="BX51" s="192" t="s">
        <v>373</v>
      </c>
      <c r="BY51" s="192" t="s">
        <v>373</v>
      </c>
      <c r="BZ51" s="192" t="s">
        <v>373</v>
      </c>
      <c r="CA51" s="192" t="s">
        <v>373</v>
      </c>
      <c r="CB51" s="193" t="s">
        <v>373</v>
      </c>
      <c r="CC51" s="194" t="s">
        <v>373</v>
      </c>
      <c r="CD51" s="195" t="s">
        <v>373</v>
      </c>
      <c r="CE51" s="195" t="s">
        <v>373</v>
      </c>
      <c r="CF51" s="195" t="s">
        <v>373</v>
      </c>
      <c r="CG51" s="195" t="s">
        <v>373</v>
      </c>
      <c r="CH51" s="196" t="s">
        <v>373</v>
      </c>
      <c r="CI51" s="182"/>
      <c r="CJ51" s="182"/>
      <c r="CK51" s="182"/>
      <c r="CL51" s="182"/>
      <c r="CM51" s="182"/>
      <c r="CN51" s="182"/>
      <c r="CO51" s="182"/>
    </row>
    <row r="52" spans="2:93" ht="9" customHeight="1" x14ac:dyDescent="0.35">
      <c r="AW52" s="878"/>
      <c r="AX52" s="878"/>
      <c r="AY52" s="879"/>
      <c r="AZ52" s="870"/>
      <c r="BA52" s="871"/>
      <c r="BB52" s="871"/>
      <c r="BC52" s="871"/>
      <c r="BD52" s="872"/>
      <c r="BE52" s="215" t="s">
        <v>373</v>
      </c>
      <c r="BF52" s="216" t="s">
        <v>373</v>
      </c>
      <c r="BG52" s="216" t="s">
        <v>373</v>
      </c>
      <c r="BH52" s="216" t="s">
        <v>373</v>
      </c>
      <c r="BI52" s="216" t="s">
        <v>373</v>
      </c>
      <c r="BJ52" s="217" t="s">
        <v>373</v>
      </c>
      <c r="BK52" s="215" t="s">
        <v>373</v>
      </c>
      <c r="BL52" s="216" t="s">
        <v>373</v>
      </c>
      <c r="BM52" s="216" t="s">
        <v>373</v>
      </c>
      <c r="BN52" s="216" t="s">
        <v>373</v>
      </c>
      <c r="BO52" s="216" t="s">
        <v>373</v>
      </c>
      <c r="BP52" s="217" t="s">
        <v>373</v>
      </c>
      <c r="BQ52" s="206" t="s">
        <v>373</v>
      </c>
      <c r="BR52" s="207" t="s">
        <v>373</v>
      </c>
      <c r="BS52" s="207" t="s">
        <v>373</v>
      </c>
      <c r="BT52" s="207" t="s">
        <v>373</v>
      </c>
      <c r="BU52" s="207" t="s">
        <v>373</v>
      </c>
      <c r="BV52" s="208" t="s">
        <v>373</v>
      </c>
      <c r="BW52" s="191" t="s">
        <v>373</v>
      </c>
      <c r="BX52" s="192" t="s">
        <v>373</v>
      </c>
      <c r="BY52" s="192" t="s">
        <v>373</v>
      </c>
      <c r="BZ52" s="192" t="s">
        <v>373</v>
      </c>
      <c r="CA52" s="192" t="s">
        <v>373</v>
      </c>
      <c r="CB52" s="193" t="s">
        <v>373</v>
      </c>
      <c r="CC52" s="194" t="s">
        <v>373</v>
      </c>
      <c r="CD52" s="195" t="s">
        <v>373</v>
      </c>
      <c r="CE52" s="195" t="s">
        <v>373</v>
      </c>
      <c r="CF52" s="195" t="s">
        <v>373</v>
      </c>
      <c r="CG52" s="195" t="s">
        <v>373</v>
      </c>
      <c r="CH52" s="196" t="s">
        <v>373</v>
      </c>
      <c r="CI52" s="182"/>
      <c r="CJ52" s="182"/>
      <c r="CK52" s="182"/>
      <c r="CL52" s="182"/>
      <c r="CM52" s="182"/>
      <c r="CN52" s="182"/>
      <c r="CO52" s="182"/>
    </row>
    <row r="53" spans="2:93" ht="9" customHeight="1" x14ac:dyDescent="0.35">
      <c r="AW53" s="878"/>
      <c r="AX53" s="878"/>
      <c r="AY53" s="879"/>
      <c r="AZ53" s="870"/>
      <c r="BA53" s="871"/>
      <c r="BB53" s="871"/>
      <c r="BC53" s="871"/>
      <c r="BD53" s="872"/>
      <c r="BE53" s="215" t="s">
        <v>373</v>
      </c>
      <c r="BF53" s="216" t="s">
        <v>373</v>
      </c>
      <c r="BG53" s="216" t="s">
        <v>373</v>
      </c>
      <c r="BH53" s="216" t="s">
        <v>373</v>
      </c>
      <c r="BI53" s="216" t="s">
        <v>373</v>
      </c>
      <c r="BJ53" s="217" t="s">
        <v>373</v>
      </c>
      <c r="BK53" s="215" t="s">
        <v>373</v>
      </c>
      <c r="BL53" s="216" t="s">
        <v>373</v>
      </c>
      <c r="BM53" s="216" t="s">
        <v>373</v>
      </c>
      <c r="BN53" s="216" t="s">
        <v>373</v>
      </c>
      <c r="BO53" s="216" t="s">
        <v>373</v>
      </c>
      <c r="BP53" s="217" t="s">
        <v>373</v>
      </c>
      <c r="BQ53" s="206" t="s">
        <v>373</v>
      </c>
      <c r="BR53" s="207" t="s">
        <v>373</v>
      </c>
      <c r="BS53" s="207" t="s">
        <v>373</v>
      </c>
      <c r="BT53" s="207" t="s">
        <v>373</v>
      </c>
      <c r="BU53" s="207" t="s">
        <v>373</v>
      </c>
      <c r="BV53" s="208" t="s">
        <v>373</v>
      </c>
      <c r="BW53" s="191" t="s">
        <v>373</v>
      </c>
      <c r="BX53" s="192" t="s">
        <v>373</v>
      </c>
      <c r="BY53" s="192" t="s">
        <v>373</v>
      </c>
      <c r="BZ53" s="192" t="s">
        <v>373</v>
      </c>
      <c r="CA53" s="192" t="s">
        <v>373</v>
      </c>
      <c r="CB53" s="193" t="s">
        <v>373</v>
      </c>
      <c r="CC53" s="194" t="s">
        <v>373</v>
      </c>
      <c r="CD53" s="195" t="s">
        <v>373</v>
      </c>
      <c r="CE53" s="195" t="s">
        <v>373</v>
      </c>
      <c r="CF53" s="195" t="s">
        <v>373</v>
      </c>
      <c r="CG53" s="195" t="s">
        <v>373</v>
      </c>
      <c r="CH53" s="196" t="s">
        <v>373</v>
      </c>
      <c r="CI53" s="182"/>
      <c r="CJ53" s="182"/>
      <c r="CK53" s="182"/>
      <c r="CL53" s="182"/>
      <c r="CM53" s="182"/>
      <c r="CN53" s="182"/>
      <c r="CO53" s="182"/>
    </row>
    <row r="54" spans="2:93" ht="9" customHeight="1" x14ac:dyDescent="0.35">
      <c r="AW54" s="878"/>
      <c r="AX54" s="878"/>
      <c r="AY54" s="879"/>
      <c r="AZ54" s="870"/>
      <c r="BA54" s="871"/>
      <c r="BB54" s="871"/>
      <c r="BC54" s="871"/>
      <c r="BD54" s="872"/>
      <c r="BE54" s="215" t="s">
        <v>373</v>
      </c>
      <c r="BF54" s="216" t="s">
        <v>373</v>
      </c>
      <c r="BG54" s="216" t="s">
        <v>373</v>
      </c>
      <c r="BH54" s="216" t="s">
        <v>373</v>
      </c>
      <c r="BI54" s="216" t="s">
        <v>373</v>
      </c>
      <c r="BJ54" s="217" t="s">
        <v>373</v>
      </c>
      <c r="BK54" s="215" t="s">
        <v>373</v>
      </c>
      <c r="BL54" s="216" t="s">
        <v>373</v>
      </c>
      <c r="BM54" s="216" t="s">
        <v>373</v>
      </c>
      <c r="BN54" s="216" t="s">
        <v>373</v>
      </c>
      <c r="BO54" s="216" t="s">
        <v>373</v>
      </c>
      <c r="BP54" s="217" t="s">
        <v>373</v>
      </c>
      <c r="BQ54" s="206" t="s">
        <v>373</v>
      </c>
      <c r="BR54" s="207" t="s">
        <v>373</v>
      </c>
      <c r="BS54" s="207" t="s">
        <v>373</v>
      </c>
      <c r="BT54" s="207" t="s">
        <v>373</v>
      </c>
      <c r="BU54" s="207" t="s">
        <v>373</v>
      </c>
      <c r="BV54" s="208" t="s">
        <v>373</v>
      </c>
      <c r="BW54" s="191" t="s">
        <v>373</v>
      </c>
      <c r="BX54" s="192" t="s">
        <v>373</v>
      </c>
      <c r="BY54" s="192" t="s">
        <v>373</v>
      </c>
      <c r="BZ54" s="192" t="s">
        <v>373</v>
      </c>
      <c r="CA54" s="192" t="s">
        <v>373</v>
      </c>
      <c r="CB54" s="193" t="s">
        <v>373</v>
      </c>
      <c r="CC54" s="194" t="s">
        <v>373</v>
      </c>
      <c r="CD54" s="195" t="s">
        <v>373</v>
      </c>
      <c r="CE54" s="195" t="s">
        <v>373</v>
      </c>
      <c r="CF54" s="195" t="s">
        <v>373</v>
      </c>
      <c r="CG54" s="195" t="s">
        <v>373</v>
      </c>
      <c r="CH54" s="196" t="s">
        <v>373</v>
      </c>
      <c r="CI54" s="182"/>
      <c r="CJ54" s="182"/>
      <c r="CK54" s="182"/>
      <c r="CL54" s="182"/>
      <c r="CM54" s="182"/>
      <c r="CN54" s="182"/>
      <c r="CO54" s="182"/>
    </row>
    <row r="55" spans="2:93" ht="9" customHeight="1" thickBot="1" x14ac:dyDescent="0.4">
      <c r="AW55" s="878"/>
      <c r="AX55" s="878"/>
      <c r="AY55" s="879"/>
      <c r="AZ55" s="873"/>
      <c r="BA55" s="874"/>
      <c r="BB55" s="874"/>
      <c r="BC55" s="874"/>
      <c r="BD55" s="875"/>
      <c r="BE55" s="218" t="s">
        <v>373</v>
      </c>
      <c r="BF55" s="219" t="s">
        <v>373</v>
      </c>
      <c r="BG55" s="219" t="s">
        <v>373</v>
      </c>
      <c r="BH55" s="219" t="s">
        <v>373</v>
      </c>
      <c r="BI55" s="219" t="s">
        <v>373</v>
      </c>
      <c r="BJ55" s="220" t="s">
        <v>373</v>
      </c>
      <c r="BK55" s="218" t="s">
        <v>373</v>
      </c>
      <c r="BL55" s="219" t="s">
        <v>373</v>
      </c>
      <c r="BM55" s="219" t="s">
        <v>373</v>
      </c>
      <c r="BN55" s="219" t="s">
        <v>373</v>
      </c>
      <c r="BO55" s="219" t="s">
        <v>373</v>
      </c>
      <c r="BP55" s="220" t="s">
        <v>373</v>
      </c>
      <c r="BQ55" s="209" t="s">
        <v>373</v>
      </c>
      <c r="BR55" s="210" t="s">
        <v>373</v>
      </c>
      <c r="BS55" s="210" t="s">
        <v>373</v>
      </c>
      <c r="BT55" s="210" t="s">
        <v>373</v>
      </c>
      <c r="BU55" s="210" t="s">
        <v>373</v>
      </c>
      <c r="BV55" s="211" t="s">
        <v>373</v>
      </c>
      <c r="BW55" s="197" t="s">
        <v>373</v>
      </c>
      <c r="BX55" s="198" t="s">
        <v>373</v>
      </c>
      <c r="BY55" s="198" t="s">
        <v>373</v>
      </c>
      <c r="BZ55" s="198" t="s">
        <v>373</v>
      </c>
      <c r="CA55" s="198" t="s">
        <v>373</v>
      </c>
      <c r="CB55" s="199" t="s">
        <v>373</v>
      </c>
      <c r="CC55" s="200" t="s">
        <v>373</v>
      </c>
      <c r="CD55" s="201" t="s">
        <v>373</v>
      </c>
      <c r="CE55" s="201" t="s">
        <v>373</v>
      </c>
      <c r="CF55" s="201" t="s">
        <v>373</v>
      </c>
      <c r="CG55" s="201" t="s">
        <v>373</v>
      </c>
      <c r="CH55" s="202" t="s">
        <v>373</v>
      </c>
      <c r="CI55" s="182"/>
      <c r="CJ55" s="182"/>
      <c r="CK55" s="182"/>
      <c r="CL55" s="182"/>
      <c r="CM55" s="182"/>
      <c r="CN55" s="182"/>
      <c r="CO55" s="182"/>
    </row>
    <row r="56" spans="2:93" ht="8.25" customHeight="1" x14ac:dyDescent="0.35">
      <c r="AW56" s="182"/>
      <c r="AX56" s="182"/>
      <c r="AY56" s="182"/>
      <c r="AZ56" s="182"/>
      <c r="BA56" s="182"/>
      <c r="BB56" s="182"/>
      <c r="BC56" s="182"/>
      <c r="BD56" s="182"/>
      <c r="BE56" s="867" t="s">
        <v>112</v>
      </c>
      <c r="BF56" s="868"/>
      <c r="BG56" s="868"/>
      <c r="BH56" s="868"/>
      <c r="BI56" s="868"/>
      <c r="BJ56" s="869"/>
      <c r="BK56" s="867" t="s">
        <v>111</v>
      </c>
      <c r="BL56" s="868"/>
      <c r="BM56" s="868"/>
      <c r="BN56" s="868"/>
      <c r="BO56" s="868"/>
      <c r="BP56" s="869"/>
      <c r="BQ56" s="867" t="s">
        <v>110</v>
      </c>
      <c r="BR56" s="868"/>
      <c r="BS56" s="868"/>
      <c r="BT56" s="868"/>
      <c r="BU56" s="868"/>
      <c r="BV56" s="869"/>
      <c r="BW56" s="867" t="s">
        <v>109</v>
      </c>
      <c r="BX56" s="876"/>
      <c r="BY56" s="868"/>
      <c r="BZ56" s="868"/>
      <c r="CA56" s="868"/>
      <c r="CB56" s="869"/>
      <c r="CC56" s="867" t="s">
        <v>108</v>
      </c>
      <c r="CD56" s="868"/>
      <c r="CE56" s="868"/>
      <c r="CF56" s="868"/>
      <c r="CG56" s="868"/>
      <c r="CH56" s="869"/>
      <c r="CI56" s="182"/>
      <c r="CJ56" s="182"/>
      <c r="CK56" s="182"/>
      <c r="CL56" s="182"/>
      <c r="CM56" s="182"/>
      <c r="CN56" s="182"/>
      <c r="CO56" s="182"/>
    </row>
    <row r="57" spans="2:93" ht="8.25" customHeight="1" x14ac:dyDescent="0.35">
      <c r="AW57" s="182"/>
      <c r="AX57" s="182"/>
      <c r="AY57" s="182"/>
      <c r="AZ57" s="182"/>
      <c r="BA57" s="182"/>
      <c r="BB57" s="182"/>
      <c r="BC57" s="182"/>
      <c r="BD57" s="182"/>
      <c r="BE57" s="870"/>
      <c r="BF57" s="871"/>
      <c r="BG57" s="871"/>
      <c r="BH57" s="871"/>
      <c r="BI57" s="871"/>
      <c r="BJ57" s="872"/>
      <c r="BK57" s="870"/>
      <c r="BL57" s="871"/>
      <c r="BM57" s="871"/>
      <c r="BN57" s="871"/>
      <c r="BO57" s="871"/>
      <c r="BP57" s="872"/>
      <c r="BQ57" s="870"/>
      <c r="BR57" s="871"/>
      <c r="BS57" s="871"/>
      <c r="BT57" s="871"/>
      <c r="BU57" s="871"/>
      <c r="BV57" s="872"/>
      <c r="BW57" s="870"/>
      <c r="BX57" s="871"/>
      <c r="BY57" s="871"/>
      <c r="BZ57" s="871"/>
      <c r="CA57" s="871"/>
      <c r="CB57" s="872"/>
      <c r="CC57" s="870"/>
      <c r="CD57" s="871"/>
      <c r="CE57" s="871"/>
      <c r="CF57" s="871"/>
      <c r="CG57" s="871"/>
      <c r="CH57" s="872"/>
      <c r="CI57" s="182"/>
      <c r="CJ57" s="182"/>
      <c r="CK57" s="182"/>
      <c r="CL57" s="182"/>
      <c r="CM57" s="182"/>
      <c r="CN57" s="182"/>
      <c r="CO57" s="182"/>
    </row>
    <row r="58" spans="2:93" ht="8.25" customHeight="1" thickBot="1" x14ac:dyDescent="0.4">
      <c r="AW58" s="182"/>
      <c r="AX58" s="182"/>
      <c r="AY58" s="182"/>
      <c r="AZ58" s="182"/>
      <c r="BA58" s="182"/>
      <c r="BB58" s="182"/>
      <c r="BC58" s="182"/>
      <c r="BD58" s="182"/>
      <c r="BE58" s="870"/>
      <c r="BF58" s="871"/>
      <c r="BG58" s="871"/>
      <c r="BH58" s="871"/>
      <c r="BI58" s="871"/>
      <c r="BJ58" s="872"/>
      <c r="BK58" s="870"/>
      <c r="BL58" s="871"/>
      <c r="BM58" s="871"/>
      <c r="BN58" s="871"/>
      <c r="BO58" s="871"/>
      <c r="BP58" s="872"/>
      <c r="BQ58" s="870"/>
      <c r="BR58" s="871"/>
      <c r="BS58" s="871"/>
      <c r="BT58" s="871"/>
      <c r="BU58" s="871"/>
      <c r="BV58" s="872"/>
      <c r="BW58" s="870"/>
      <c r="BX58" s="871"/>
      <c r="BY58" s="871"/>
      <c r="BZ58" s="871"/>
      <c r="CA58" s="871"/>
      <c r="CB58" s="872"/>
      <c r="CC58" s="870"/>
      <c r="CD58" s="871"/>
      <c r="CE58" s="871"/>
      <c r="CF58" s="871"/>
      <c r="CG58" s="871"/>
      <c r="CH58" s="872"/>
      <c r="CI58" s="182"/>
      <c r="CJ58" s="182"/>
      <c r="CK58" s="182"/>
      <c r="CL58" s="182"/>
      <c r="CM58" s="182"/>
      <c r="CN58" s="182"/>
      <c r="CO58" s="182"/>
    </row>
    <row r="59" spans="2:93" ht="13.5" customHeight="1" x14ac:dyDescent="0.35">
      <c r="AW59" s="182"/>
      <c r="AX59" s="182"/>
      <c r="AY59" s="182"/>
      <c r="AZ59" s="182"/>
      <c r="BA59" s="182"/>
      <c r="BB59" s="182"/>
      <c r="BC59" s="182"/>
      <c r="BD59" s="182"/>
      <c r="BE59" s="870"/>
      <c r="BF59" s="871"/>
      <c r="BG59" s="871"/>
      <c r="BH59" s="871"/>
      <c r="BI59" s="871"/>
      <c r="BJ59" s="872"/>
      <c r="BK59" s="870"/>
      <c r="BL59" s="871"/>
      <c r="BM59" s="871"/>
      <c r="BN59" s="871"/>
      <c r="BO59" s="871"/>
      <c r="BP59" s="872"/>
      <c r="BQ59" s="870"/>
      <c r="BR59" s="871"/>
      <c r="BS59" s="871"/>
      <c r="BT59" s="871"/>
      <c r="BU59" s="871"/>
      <c r="BV59" s="872"/>
      <c r="BW59" s="870"/>
      <c r="BX59" s="871"/>
      <c r="BY59" s="871"/>
      <c r="BZ59" s="871"/>
      <c r="CA59" s="871"/>
      <c r="CB59" s="872"/>
      <c r="CC59" s="870"/>
      <c r="CD59" s="871"/>
      <c r="CE59" s="871"/>
      <c r="CF59" s="871"/>
      <c r="CG59" s="871"/>
      <c r="CH59" s="872"/>
      <c r="CI59" s="182"/>
      <c r="CJ59" s="182"/>
      <c r="CK59" s="182"/>
      <c r="CL59" s="182"/>
      <c r="CM59" s="182"/>
      <c r="CN59" s="182"/>
      <c r="CO59" s="182"/>
    </row>
    <row r="60" spans="2:93" ht="8.25" customHeight="1" x14ac:dyDescent="0.35">
      <c r="AW60" s="182"/>
      <c r="AX60" s="182"/>
      <c r="AY60" s="182"/>
      <c r="AZ60" s="182"/>
      <c r="BA60" s="182"/>
      <c r="BB60" s="182"/>
      <c r="BC60" s="182"/>
      <c r="BD60" s="182"/>
      <c r="BE60" s="870"/>
      <c r="BF60" s="871"/>
      <c r="BG60" s="871"/>
      <c r="BH60" s="871"/>
      <c r="BI60" s="871"/>
      <c r="BJ60" s="872"/>
      <c r="BK60" s="870"/>
      <c r="BL60" s="871"/>
      <c r="BM60" s="871"/>
      <c r="BN60" s="871"/>
      <c r="BO60" s="871"/>
      <c r="BP60" s="872"/>
      <c r="BQ60" s="870"/>
      <c r="BR60" s="871"/>
      <c r="BS60" s="871"/>
      <c r="BT60" s="871"/>
      <c r="BU60" s="871"/>
      <c r="BV60" s="872"/>
      <c r="BW60" s="870"/>
      <c r="BX60" s="871"/>
      <c r="BY60" s="871"/>
      <c r="BZ60" s="871"/>
      <c r="CA60" s="871"/>
      <c r="CB60" s="872"/>
      <c r="CC60" s="870"/>
      <c r="CD60" s="871"/>
      <c r="CE60" s="871"/>
      <c r="CF60" s="871"/>
      <c r="CG60" s="871"/>
      <c r="CH60" s="872"/>
      <c r="CI60" s="182"/>
      <c r="CJ60" s="182"/>
      <c r="CK60" s="182"/>
      <c r="CL60" s="182"/>
      <c r="CM60" s="182"/>
      <c r="CN60" s="182"/>
      <c r="CO60" s="182"/>
    </row>
    <row r="61" spans="2:93" ht="8.25" customHeight="1" thickBot="1" x14ac:dyDescent="0.4">
      <c r="AW61" s="182"/>
      <c r="AX61" s="182"/>
      <c r="AY61" s="182"/>
      <c r="AZ61" s="182"/>
      <c r="BA61" s="182"/>
      <c r="BB61" s="182"/>
      <c r="BC61" s="182"/>
      <c r="BD61" s="182"/>
      <c r="BE61" s="873"/>
      <c r="BF61" s="874"/>
      <c r="BG61" s="874"/>
      <c r="BH61" s="874"/>
      <c r="BI61" s="874"/>
      <c r="BJ61" s="875"/>
      <c r="BK61" s="873"/>
      <c r="BL61" s="874"/>
      <c r="BM61" s="874"/>
      <c r="BN61" s="874"/>
      <c r="BO61" s="874"/>
      <c r="BP61" s="875"/>
      <c r="BQ61" s="873"/>
      <c r="BR61" s="874"/>
      <c r="BS61" s="874"/>
      <c r="BT61" s="874"/>
      <c r="BU61" s="874"/>
      <c r="BV61" s="875"/>
      <c r="BW61" s="873"/>
      <c r="BX61" s="874"/>
      <c r="BY61" s="874"/>
      <c r="BZ61" s="874"/>
      <c r="CA61" s="874"/>
      <c r="CB61" s="875"/>
      <c r="CC61" s="873"/>
      <c r="CD61" s="874"/>
      <c r="CE61" s="874"/>
      <c r="CF61" s="874"/>
      <c r="CG61" s="874"/>
      <c r="CH61" s="875"/>
      <c r="CI61" s="182"/>
      <c r="CJ61" s="182"/>
      <c r="CK61" s="182"/>
      <c r="CL61" s="182"/>
      <c r="CM61" s="182"/>
      <c r="CN61" s="182"/>
      <c r="CO61" s="182"/>
    </row>
  </sheetData>
  <mergeCells count="335">
    <mergeCell ref="B2:I4"/>
    <mergeCell ref="J2:AM4"/>
    <mergeCell ref="B6:D45"/>
    <mergeCell ref="E6:I13"/>
    <mergeCell ref="J6:K7"/>
    <mergeCell ref="L6:M7"/>
    <mergeCell ref="N6:O7"/>
    <mergeCell ref="P6:Q7"/>
    <mergeCell ref="R6:S7"/>
    <mergeCell ref="T6:U7"/>
    <mergeCell ref="AH6:AI7"/>
    <mergeCell ref="AJ6:AK7"/>
    <mergeCell ref="AL6:AM7"/>
    <mergeCell ref="X10:Y11"/>
    <mergeCell ref="Z10:AA11"/>
    <mergeCell ref="AB10:AC11"/>
    <mergeCell ref="AD10:AE11"/>
    <mergeCell ref="AF10:AG11"/>
    <mergeCell ref="AH10:AI11"/>
    <mergeCell ref="AH8:AI9"/>
    <mergeCell ref="AJ8:AK9"/>
    <mergeCell ref="AL8:AM9"/>
    <mergeCell ref="Z8:AA9"/>
    <mergeCell ref="AB8:AC9"/>
    <mergeCell ref="AO6:AT13"/>
    <mergeCell ref="J8:K9"/>
    <mergeCell ref="L8:M9"/>
    <mergeCell ref="N8:O9"/>
    <mergeCell ref="P8:Q9"/>
    <mergeCell ref="R8:S9"/>
    <mergeCell ref="T8:U9"/>
    <mergeCell ref="V6:W7"/>
    <mergeCell ref="X6:Y7"/>
    <mergeCell ref="Z6:AA7"/>
    <mergeCell ref="AB6:AC7"/>
    <mergeCell ref="AD6:AE7"/>
    <mergeCell ref="AF6:AG7"/>
    <mergeCell ref="J10:K11"/>
    <mergeCell ref="L10:M11"/>
    <mergeCell ref="N10:O11"/>
    <mergeCell ref="P10:Q11"/>
    <mergeCell ref="R10:S11"/>
    <mergeCell ref="T10:U11"/>
    <mergeCell ref="V10:W11"/>
    <mergeCell ref="V8:W9"/>
    <mergeCell ref="X8:Y9"/>
    <mergeCell ref="AJ10:AK11"/>
    <mergeCell ref="AL10:AM11"/>
    <mergeCell ref="AD8:AE9"/>
    <mergeCell ref="AF8:AG9"/>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X18:Y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D40:AE41"/>
    <mergeCell ref="AF40:AG41"/>
    <mergeCell ref="AH40:AI41"/>
    <mergeCell ref="AH38:AI39"/>
    <mergeCell ref="AJ38:AK39"/>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J42:K43"/>
    <mergeCell ref="L42:M43"/>
    <mergeCell ref="N42:O43"/>
    <mergeCell ref="P42:Q43"/>
    <mergeCell ref="R42:S43"/>
    <mergeCell ref="T42:U43"/>
    <mergeCell ref="V42:W43"/>
    <mergeCell ref="X42:Y43"/>
    <mergeCell ref="X40:Y41"/>
    <mergeCell ref="J44:K45"/>
    <mergeCell ref="L44:M45"/>
    <mergeCell ref="N44:O45"/>
    <mergeCell ref="P44:Q45"/>
    <mergeCell ref="R44:S45"/>
    <mergeCell ref="T44:U45"/>
    <mergeCell ref="V44:W45"/>
    <mergeCell ref="X44:Y45"/>
    <mergeCell ref="Z44:AA45"/>
    <mergeCell ref="AB46:AG51"/>
    <mergeCell ref="AH46:AM51"/>
    <mergeCell ref="AW2:BD4"/>
    <mergeCell ref="AZ46:BD55"/>
    <mergeCell ref="V12:W13"/>
    <mergeCell ref="T12:U13"/>
    <mergeCell ref="R12:S13"/>
    <mergeCell ref="AB44:AC45"/>
    <mergeCell ref="AD44:AE45"/>
    <mergeCell ref="AF44:AG45"/>
    <mergeCell ref="AH44:AI45"/>
    <mergeCell ref="AJ44:AK45"/>
    <mergeCell ref="AL44:AM45"/>
    <mergeCell ref="AL42:AM43"/>
    <mergeCell ref="Z42:AA43"/>
    <mergeCell ref="AB42:AC43"/>
    <mergeCell ref="AD42:AE43"/>
    <mergeCell ref="AF42:AG43"/>
    <mergeCell ref="AH42:AI43"/>
    <mergeCell ref="AJ42:AK43"/>
    <mergeCell ref="AJ40:AK41"/>
    <mergeCell ref="AL40:AM41"/>
    <mergeCell ref="Z40:AA41"/>
    <mergeCell ref="AB40:AC41"/>
    <mergeCell ref="CR2:CT2"/>
    <mergeCell ref="P12:Q13"/>
    <mergeCell ref="N12:O13"/>
    <mergeCell ref="L12:M13"/>
    <mergeCell ref="J12:K13"/>
    <mergeCell ref="BE56:BJ61"/>
    <mergeCell ref="BK56:BP61"/>
    <mergeCell ref="BQ56:BV61"/>
    <mergeCell ref="BW56:CB61"/>
    <mergeCell ref="CC56:CH61"/>
    <mergeCell ref="X12:Y13"/>
    <mergeCell ref="BE2:CH4"/>
    <mergeCell ref="AW6:AY55"/>
    <mergeCell ref="AZ6:BD15"/>
    <mergeCell ref="CJ6:CO15"/>
    <mergeCell ref="AZ16:BD25"/>
    <mergeCell ref="CJ16:CO25"/>
    <mergeCell ref="AZ26:BD35"/>
    <mergeCell ref="CJ26:CO35"/>
    <mergeCell ref="AZ36:BD45"/>
    <mergeCell ref="CJ36:CO45"/>
    <mergeCell ref="J46:O51"/>
    <mergeCell ref="P46:U51"/>
    <mergeCell ref="V46:AA5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2"/>
  <dimension ref="A1:CU140"/>
  <sheetViews>
    <sheetView zoomScale="50" zoomScaleNormal="50" workbookViewId="0">
      <selection activeCell="B2" sqref="B2:AT51"/>
    </sheetView>
  </sheetViews>
  <sheetFormatPr baseColWidth="10" defaultRowHeight="15" x14ac:dyDescent="0.25"/>
  <cols>
    <col min="2" max="39" width="5.7109375" customWidth="1"/>
    <col min="41" max="46" width="5.7109375" customWidth="1"/>
  </cols>
  <sheetData>
    <row r="1" spans="1:99"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row>
    <row r="2" spans="1:99" ht="18" customHeight="1" x14ac:dyDescent="0.25">
      <c r="A2" s="83"/>
      <c r="B2" s="1083" t="s">
        <v>161</v>
      </c>
      <c r="C2" s="1083"/>
      <c r="D2" s="1083"/>
      <c r="E2" s="1083"/>
      <c r="F2" s="1083"/>
      <c r="G2" s="1083"/>
      <c r="H2" s="1083"/>
      <c r="I2" s="1083"/>
      <c r="J2" s="1051" t="s">
        <v>2</v>
      </c>
      <c r="K2" s="1051"/>
      <c r="L2" s="1051"/>
      <c r="M2" s="1051"/>
      <c r="N2" s="1051"/>
      <c r="O2" s="1051"/>
      <c r="P2" s="1051"/>
      <c r="Q2" s="1051"/>
      <c r="R2" s="1051"/>
      <c r="S2" s="1051"/>
      <c r="T2" s="1051"/>
      <c r="U2" s="1051"/>
      <c r="V2" s="1051"/>
      <c r="W2" s="1051"/>
      <c r="X2" s="1051"/>
      <c r="Y2" s="1051"/>
      <c r="Z2" s="1051"/>
      <c r="AA2" s="1051"/>
      <c r="AB2" s="1051"/>
      <c r="AC2" s="1051"/>
      <c r="AD2" s="1051"/>
      <c r="AE2" s="1051"/>
      <c r="AF2" s="1051"/>
      <c r="AG2" s="1051"/>
      <c r="AH2" s="1051"/>
      <c r="AI2" s="1051"/>
      <c r="AJ2" s="1051"/>
      <c r="AK2" s="1051"/>
      <c r="AL2" s="1051"/>
      <c r="AM2" s="1051"/>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row>
    <row r="3" spans="1:99" ht="18.75" customHeight="1" x14ac:dyDescent="0.25">
      <c r="A3" s="83"/>
      <c r="B3" s="1083"/>
      <c r="C3" s="1083"/>
      <c r="D3" s="1083"/>
      <c r="E3" s="1083"/>
      <c r="F3" s="1083"/>
      <c r="G3" s="1083"/>
      <c r="H3" s="1083"/>
      <c r="I3" s="1083"/>
      <c r="J3" s="1051"/>
      <c r="K3" s="1051"/>
      <c r="L3" s="1051"/>
      <c r="M3" s="1051"/>
      <c r="N3" s="1051"/>
      <c r="O3" s="1051"/>
      <c r="P3" s="1051"/>
      <c r="Q3" s="1051"/>
      <c r="R3" s="1051"/>
      <c r="S3" s="1051"/>
      <c r="T3" s="1051"/>
      <c r="U3" s="1051"/>
      <c r="V3" s="1051"/>
      <c r="W3" s="1051"/>
      <c r="X3" s="1051"/>
      <c r="Y3" s="1051"/>
      <c r="Z3" s="1051"/>
      <c r="AA3" s="1051"/>
      <c r="AB3" s="1051"/>
      <c r="AC3" s="1051"/>
      <c r="AD3" s="1051"/>
      <c r="AE3" s="1051"/>
      <c r="AF3" s="1051"/>
      <c r="AG3" s="1051"/>
      <c r="AH3" s="1051"/>
      <c r="AI3" s="1051"/>
      <c r="AJ3" s="1051"/>
      <c r="AK3" s="1051"/>
      <c r="AL3" s="1051"/>
      <c r="AM3" s="1051"/>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row>
    <row r="4" spans="1:99" ht="15" customHeight="1" x14ac:dyDescent="0.25">
      <c r="A4" s="83"/>
      <c r="B4" s="1083"/>
      <c r="C4" s="1083"/>
      <c r="D4" s="1083"/>
      <c r="E4" s="1083"/>
      <c r="F4" s="1083"/>
      <c r="G4" s="1083"/>
      <c r="H4" s="1083"/>
      <c r="I4" s="1083"/>
      <c r="J4" s="1051"/>
      <c r="K4" s="1051"/>
      <c r="L4" s="1051"/>
      <c r="M4" s="1051"/>
      <c r="N4" s="1051"/>
      <c r="O4" s="1051"/>
      <c r="P4" s="1051"/>
      <c r="Q4" s="1051"/>
      <c r="R4" s="1051"/>
      <c r="S4" s="1051"/>
      <c r="T4" s="1051"/>
      <c r="U4" s="1051"/>
      <c r="V4" s="1051"/>
      <c r="W4" s="1051"/>
      <c r="X4" s="1051"/>
      <c r="Y4" s="1051"/>
      <c r="Z4" s="1051"/>
      <c r="AA4" s="1051"/>
      <c r="AB4" s="1051"/>
      <c r="AC4" s="1051"/>
      <c r="AD4" s="1051"/>
      <c r="AE4" s="1051"/>
      <c r="AF4" s="1051"/>
      <c r="AG4" s="1051"/>
      <c r="AH4" s="1051"/>
      <c r="AI4" s="1051"/>
      <c r="AJ4" s="1051"/>
      <c r="AK4" s="1051"/>
      <c r="AL4" s="1051"/>
      <c r="AM4" s="1051"/>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row>
    <row r="5" spans="1:99" ht="15.75" thickBot="1" x14ac:dyDescent="0.3">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row>
    <row r="6" spans="1:99" ht="15" customHeight="1" x14ac:dyDescent="0.25">
      <c r="A6" s="83"/>
      <c r="B6" s="998" t="s">
        <v>4</v>
      </c>
      <c r="C6" s="998"/>
      <c r="D6" s="999"/>
      <c r="E6" s="1036" t="s">
        <v>116</v>
      </c>
      <c r="F6" s="1037"/>
      <c r="G6" s="1037"/>
      <c r="H6" s="1037"/>
      <c r="I6" s="1038"/>
      <c r="J6" s="1047" t="str">
        <f ca="1">IF(AND('Riesgos de gestión'!$H$10="Muy Alta",'Riesgos de gestión'!$L$10="Leve"),CONCATENATE("R",'Riesgos de gestión'!$A$10),"")</f>
        <v/>
      </c>
      <c r="K6" s="1048"/>
      <c r="L6" s="1048" t="str">
        <f ca="1">IF(AND('Riesgos de gestión'!$H$16="Muy Alta",'Riesgos de gestión'!$L$16="Leve"),CONCATENATE("R",'Riesgos de gestión'!$A$16),"")</f>
        <v/>
      </c>
      <c r="M6" s="1048"/>
      <c r="N6" s="1048" t="str">
        <f ca="1">IF(AND('Riesgos de gestión'!$H$22="Muy Alta",'Riesgos de gestión'!$L$22="Leve"),CONCATENATE("R",'Riesgos de gestión'!$A$22),"")</f>
        <v/>
      </c>
      <c r="O6" s="1050"/>
      <c r="P6" s="1047" t="str">
        <f ca="1">IF(AND('Riesgos de gestión'!$H$10="Muy Alta",'Riesgos de gestión'!$L$10="Menor"),CONCATENATE("R",'Riesgos de gestión'!$A$10),"")</f>
        <v/>
      </c>
      <c r="Q6" s="1048"/>
      <c r="R6" s="1048" t="str">
        <f ca="1">IF(AND('Riesgos de gestión'!$H$16="Muy Alta",'Riesgos de gestión'!$L$16="Menor"),CONCATENATE("R",'Riesgos de gestión'!$A$16),"")</f>
        <v/>
      </c>
      <c r="S6" s="1048"/>
      <c r="T6" s="1048" t="str">
        <f ca="1">IF(AND('Riesgos de gestión'!$H$22="Muy Alta",'Riesgos de gestión'!$L$22="Menor"),CONCATENATE("R",'Riesgos de gestión'!$A$22),"")</f>
        <v/>
      </c>
      <c r="U6" s="1050"/>
      <c r="V6" s="1047" t="str">
        <f ca="1">IF(AND('Riesgos de gestión'!$H$10="Muy Alta",'Riesgos de gestión'!$L$10="Moderado"),CONCATENATE("R",'Riesgos de gestión'!$A$10),"")</f>
        <v/>
      </c>
      <c r="W6" s="1048"/>
      <c r="X6" s="1048" t="str">
        <f ca="1">IF(AND('Riesgos de gestión'!$H$16="Muy Alta",'Riesgos de gestión'!$L$16="Moderado"),CONCATENATE("R",'Riesgos de gestión'!$A$16),"")</f>
        <v/>
      </c>
      <c r="Y6" s="1048"/>
      <c r="Z6" s="1048" t="str">
        <f ca="1">IF(AND('Riesgos de gestión'!$H$22="Muy Alta",'Riesgos de gestión'!$L$22="Moderado"),CONCATENATE("R",'Riesgos de gestión'!$A$22),"")</f>
        <v/>
      </c>
      <c r="AA6" s="1050"/>
      <c r="AB6" s="1047" t="str">
        <f ca="1">IF(AND('Riesgos de gestión'!$H$10="Muy Alta",'Riesgos de gestión'!$L$10="Mayor"),CONCATENATE("R",'Riesgos de gestión'!$A$10),"")</f>
        <v/>
      </c>
      <c r="AC6" s="1048"/>
      <c r="AD6" s="1048" t="str">
        <f ca="1">IF(AND('Riesgos de gestión'!$H$16="Muy Alta",'Riesgos de gestión'!$L$16="Mayor"),CONCATENATE("R",'Riesgos de gestión'!$A$16),"")</f>
        <v/>
      </c>
      <c r="AE6" s="1048"/>
      <c r="AF6" s="1048" t="str">
        <f ca="1">IF(AND('Riesgos de gestión'!$H$22="Muy Alta",'Riesgos de gestión'!$L$22="Mayor"),CONCATENATE("R",'Riesgos de gestión'!$A$22),"")</f>
        <v/>
      </c>
      <c r="AG6" s="1050"/>
      <c r="AH6" s="1062" t="str">
        <f ca="1">IF(AND('Riesgos de gestión'!$H$10="Muy Alta",'Riesgos de gestión'!$L$10="Catastrófico"),CONCATENATE("R",'Riesgos de gestión'!$A$10),"")</f>
        <v/>
      </c>
      <c r="AI6" s="1063"/>
      <c r="AJ6" s="1063" t="str">
        <f ca="1">IF(AND('Riesgos de gestión'!$H$16="Muy Alta",'Riesgos de gestión'!$L$16="Catastrófico"),CONCATENATE("R",'Riesgos de gestión'!$A$16),"")</f>
        <v/>
      </c>
      <c r="AK6" s="1063"/>
      <c r="AL6" s="1063" t="str">
        <f ca="1">IF(AND('Riesgos de gestión'!$H$22="Muy Alta",'Riesgos de gestión'!$L$22="Catastrófico"),CONCATENATE("R",'Riesgos de gestión'!$A$22),"")</f>
        <v/>
      </c>
      <c r="AM6" s="1064"/>
      <c r="AO6" s="1000" t="s">
        <v>79</v>
      </c>
      <c r="AP6" s="1001"/>
      <c r="AQ6" s="1001"/>
      <c r="AR6" s="1001"/>
      <c r="AS6" s="1001"/>
      <c r="AT6" s="1002"/>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row>
    <row r="7" spans="1:99" ht="15" customHeight="1" x14ac:dyDescent="0.25">
      <c r="A7" s="83"/>
      <c r="B7" s="998"/>
      <c r="C7" s="998"/>
      <c r="D7" s="999"/>
      <c r="E7" s="1039"/>
      <c r="F7" s="1040"/>
      <c r="G7" s="1040"/>
      <c r="H7" s="1040"/>
      <c r="I7" s="1041"/>
      <c r="J7" s="1049"/>
      <c r="K7" s="1045"/>
      <c r="L7" s="1045"/>
      <c r="M7" s="1045"/>
      <c r="N7" s="1045"/>
      <c r="O7" s="1046"/>
      <c r="P7" s="1049"/>
      <c r="Q7" s="1045"/>
      <c r="R7" s="1045"/>
      <c r="S7" s="1045"/>
      <c r="T7" s="1045"/>
      <c r="U7" s="1046"/>
      <c r="V7" s="1049"/>
      <c r="W7" s="1045"/>
      <c r="X7" s="1045"/>
      <c r="Y7" s="1045"/>
      <c r="Z7" s="1045"/>
      <c r="AA7" s="1046"/>
      <c r="AB7" s="1049"/>
      <c r="AC7" s="1045"/>
      <c r="AD7" s="1045"/>
      <c r="AE7" s="1045"/>
      <c r="AF7" s="1045"/>
      <c r="AG7" s="1046"/>
      <c r="AH7" s="1056"/>
      <c r="AI7" s="1057"/>
      <c r="AJ7" s="1057"/>
      <c r="AK7" s="1057"/>
      <c r="AL7" s="1057"/>
      <c r="AM7" s="1058"/>
      <c r="AN7" s="83"/>
      <c r="AO7" s="1003"/>
      <c r="AP7" s="1004"/>
      <c r="AQ7" s="1004"/>
      <c r="AR7" s="1004"/>
      <c r="AS7" s="1004"/>
      <c r="AT7" s="1005"/>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row>
    <row r="8" spans="1:99" ht="15" customHeight="1" x14ac:dyDescent="0.25">
      <c r="A8" s="83"/>
      <c r="B8" s="998"/>
      <c r="C8" s="998"/>
      <c r="D8" s="999"/>
      <c r="E8" s="1039"/>
      <c r="F8" s="1040"/>
      <c r="G8" s="1040"/>
      <c r="H8" s="1040"/>
      <c r="I8" s="1041"/>
      <c r="J8" s="1049" t="str">
        <f ca="1">IF(AND('Riesgos de gestión'!$H$28="Muy Alta",'Riesgos de gestión'!$L$28="Leve"),CONCATENATE("R",'Riesgos de gestión'!$A$28),"")</f>
        <v/>
      </c>
      <c r="K8" s="1045"/>
      <c r="L8" s="1045" t="str">
        <f ca="1">IF(AND('Riesgos de gestión'!$H$34="Muy Alta",'Riesgos de gestión'!$L$34="Leve"),CONCATENATE("R",'Riesgos de gestión'!$A$34),"")</f>
        <v/>
      </c>
      <c r="M8" s="1045"/>
      <c r="N8" s="1045" t="str">
        <f ca="1">IF(AND('Riesgos de gestión'!$H$40="Muy Alta",'Riesgos de gestión'!$L$40="Leve"),CONCATENATE("R",'Riesgos de gestión'!$A$40),"")</f>
        <v/>
      </c>
      <c r="O8" s="1046"/>
      <c r="P8" s="1049" t="str">
        <f ca="1">IF(AND('Riesgos de gestión'!$H$28="Muy Alta",'Riesgos de gestión'!$L$28="Menor"),CONCATENATE("R",'Riesgos de gestión'!$A$28),"")</f>
        <v/>
      </c>
      <c r="Q8" s="1045"/>
      <c r="R8" s="1045" t="str">
        <f ca="1">IF(AND('Riesgos de gestión'!$H$34="Muy Alta",'Riesgos de gestión'!$L$34="Menor"),CONCATENATE("R",'Riesgos de gestión'!$A$34),"")</f>
        <v/>
      </c>
      <c r="S8" s="1045"/>
      <c r="T8" s="1045" t="str">
        <f ca="1">IF(AND('Riesgos de gestión'!$H$40="Muy Alta",'Riesgos de gestión'!$L$40="Menor"),CONCATENATE("R",'Riesgos de gestión'!$A$40),"")</f>
        <v/>
      </c>
      <c r="U8" s="1046"/>
      <c r="V8" s="1049" t="str">
        <f ca="1">IF(AND('Riesgos de gestión'!$H$28="Muy Alta",'Riesgos de gestión'!$L$28="Moderado"),CONCATENATE("R",'Riesgos de gestión'!$A$28),"")</f>
        <v/>
      </c>
      <c r="W8" s="1045"/>
      <c r="X8" s="1045" t="str">
        <f ca="1">IF(AND('Riesgos de gestión'!$H$34="Muy Alta",'Riesgos de gestión'!$L$34="Moderado"),CONCATENATE("R",'Riesgos de gestión'!$A$34),"")</f>
        <v/>
      </c>
      <c r="Y8" s="1045"/>
      <c r="Z8" s="1045" t="str">
        <f ca="1">IF(AND('Riesgos de gestión'!$H$40="Muy Alta",'Riesgos de gestión'!$L$40="Moderado"),CONCATENATE("R",'Riesgos de gestión'!$A$40),"")</f>
        <v/>
      </c>
      <c r="AA8" s="1046"/>
      <c r="AB8" s="1049" t="str">
        <f ca="1">IF(AND('Riesgos de gestión'!$H$28="Muy Alta",'Riesgos de gestión'!$L$28="Mayor"),CONCATENATE("R",'Riesgos de gestión'!$A$28),"")</f>
        <v/>
      </c>
      <c r="AC8" s="1045"/>
      <c r="AD8" s="1045" t="str">
        <f ca="1">IF(AND('Riesgos de gestión'!$H$34="Muy Alta",'Riesgos de gestión'!$L$34="Mayor"),CONCATENATE("R",'Riesgos de gestión'!$A$34),"")</f>
        <v/>
      </c>
      <c r="AE8" s="1045"/>
      <c r="AF8" s="1045" t="str">
        <f ca="1">IF(AND('Riesgos de gestión'!$H$40="Muy Alta",'Riesgos de gestión'!$L$40="Mayor"),CONCATENATE("R",'Riesgos de gestión'!$A$40),"")</f>
        <v/>
      </c>
      <c r="AG8" s="1046"/>
      <c r="AH8" s="1056" t="str">
        <f ca="1">IF(AND('Riesgos de gestión'!$H$28="Muy Alta",'Riesgos de gestión'!$L$28="Catastrófico"),CONCATENATE("R",'Riesgos de gestión'!$A$28),"")</f>
        <v/>
      </c>
      <c r="AI8" s="1057"/>
      <c r="AJ8" s="1057" t="str">
        <f ca="1">IF(AND('Riesgos de gestión'!$H$34="Muy Alta",'Riesgos de gestión'!$L$34="Catastrófico"),CONCATENATE("R",'Riesgos de gestión'!$A$34),"")</f>
        <v/>
      </c>
      <c r="AK8" s="1057"/>
      <c r="AL8" s="1057" t="str">
        <f ca="1">IF(AND('Riesgos de gestión'!$H$40="Muy Alta",'Riesgos de gestión'!$L$40="Catastrófico"),CONCATENATE("R",'Riesgos de gestión'!$A$40),"")</f>
        <v/>
      </c>
      <c r="AM8" s="1058"/>
      <c r="AN8" s="83"/>
      <c r="AO8" s="1003"/>
      <c r="AP8" s="1004"/>
      <c r="AQ8" s="1004"/>
      <c r="AR8" s="1004"/>
      <c r="AS8" s="1004"/>
      <c r="AT8" s="1005"/>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row>
    <row r="9" spans="1:99" ht="15" customHeight="1" x14ac:dyDescent="0.25">
      <c r="A9" s="83"/>
      <c r="B9" s="998"/>
      <c r="C9" s="998"/>
      <c r="D9" s="999"/>
      <c r="E9" s="1039"/>
      <c r="F9" s="1040"/>
      <c r="G9" s="1040"/>
      <c r="H9" s="1040"/>
      <c r="I9" s="1041"/>
      <c r="J9" s="1049"/>
      <c r="K9" s="1045"/>
      <c r="L9" s="1045"/>
      <c r="M9" s="1045"/>
      <c r="N9" s="1045"/>
      <c r="O9" s="1046"/>
      <c r="P9" s="1049"/>
      <c r="Q9" s="1045"/>
      <c r="R9" s="1045"/>
      <c r="S9" s="1045"/>
      <c r="T9" s="1045"/>
      <c r="U9" s="1046"/>
      <c r="V9" s="1049"/>
      <c r="W9" s="1045"/>
      <c r="X9" s="1045"/>
      <c r="Y9" s="1045"/>
      <c r="Z9" s="1045"/>
      <c r="AA9" s="1046"/>
      <c r="AB9" s="1049"/>
      <c r="AC9" s="1045"/>
      <c r="AD9" s="1045"/>
      <c r="AE9" s="1045"/>
      <c r="AF9" s="1045"/>
      <c r="AG9" s="1046"/>
      <c r="AH9" s="1056"/>
      <c r="AI9" s="1057"/>
      <c r="AJ9" s="1057"/>
      <c r="AK9" s="1057"/>
      <c r="AL9" s="1057"/>
      <c r="AM9" s="1058"/>
      <c r="AN9" s="83"/>
      <c r="AO9" s="1003"/>
      <c r="AP9" s="1004"/>
      <c r="AQ9" s="1004"/>
      <c r="AR9" s="1004"/>
      <c r="AS9" s="1004"/>
      <c r="AT9" s="1005"/>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row>
    <row r="10" spans="1:99" ht="15" customHeight="1" x14ac:dyDescent="0.25">
      <c r="A10" s="83"/>
      <c r="B10" s="998"/>
      <c r="C10" s="998"/>
      <c r="D10" s="999"/>
      <c r="E10" s="1039"/>
      <c r="F10" s="1040"/>
      <c r="G10" s="1040"/>
      <c r="H10" s="1040"/>
      <c r="I10" s="1041"/>
      <c r="J10" s="1049" t="str">
        <f ca="1">IF(AND('Riesgos de gestión'!$H$46="Muy Alta",'Riesgos de gestión'!$L$46="Leve"),CONCATENATE("R",'Riesgos de gestión'!$A$46),"")</f>
        <v/>
      </c>
      <c r="K10" s="1045"/>
      <c r="L10" s="1045" t="str">
        <f ca="1">IF(AND('Riesgos de gestión'!$H$52="Muy Alta",'Riesgos de gestión'!$L$52="Leve"),CONCATENATE("R",'Riesgos de gestión'!$A$52),"")</f>
        <v/>
      </c>
      <c r="M10" s="1045"/>
      <c r="N10" s="1045" t="str">
        <f ca="1">IF(AND('Riesgos de gestión'!$H$58="Muy Alta",'Riesgos de gestión'!$L$58="Leve"),CONCATENATE("R",'Riesgos de gestión'!$A$58),"")</f>
        <v/>
      </c>
      <c r="O10" s="1046"/>
      <c r="P10" s="1049" t="str">
        <f ca="1">IF(AND('Riesgos de gestión'!$H$46="Muy Alta",'Riesgos de gestión'!$L$46="Menor"),CONCATENATE("R",'Riesgos de gestión'!$A$46),"")</f>
        <v/>
      </c>
      <c r="Q10" s="1045"/>
      <c r="R10" s="1045" t="str">
        <f ca="1">IF(AND('Riesgos de gestión'!$H$52="Muy Alta",'Riesgos de gestión'!$L$52="Menor"),CONCATENATE("R",'Riesgos de gestión'!$A$52),"")</f>
        <v/>
      </c>
      <c r="S10" s="1045"/>
      <c r="T10" s="1045" t="str">
        <f ca="1">IF(AND('Riesgos de gestión'!$H$58="Muy Alta",'Riesgos de gestión'!$L$58="Menor"),CONCATENATE("R",'Riesgos de gestión'!$A$58),"")</f>
        <v/>
      </c>
      <c r="U10" s="1046"/>
      <c r="V10" s="1049" t="str">
        <f ca="1">IF(AND('Riesgos de gestión'!$H$46="Muy Alta",'Riesgos de gestión'!$L$46="Moderado"),CONCATENATE("R",'Riesgos de gestión'!$A$46),"")</f>
        <v/>
      </c>
      <c r="W10" s="1045"/>
      <c r="X10" s="1045" t="str">
        <f ca="1">IF(AND('Riesgos de gestión'!$H$52="Muy Alta",'Riesgos de gestión'!$L$52="Moderado"),CONCATENATE("R",'Riesgos de gestión'!$A$52),"")</f>
        <v/>
      </c>
      <c r="Y10" s="1045"/>
      <c r="Z10" s="1045" t="str">
        <f ca="1">IF(AND('Riesgos de gestión'!$H$58="Muy Alta",'Riesgos de gestión'!$L$58="Moderado"),CONCATENATE("R",'Riesgos de gestión'!$A$58),"")</f>
        <v/>
      </c>
      <c r="AA10" s="1046"/>
      <c r="AB10" s="1049" t="str">
        <f ca="1">IF(AND('Riesgos de gestión'!$H$46="Muy Alta",'Riesgos de gestión'!$L$46="Mayor"),CONCATENATE("R",'Riesgos de gestión'!$A$46),"")</f>
        <v/>
      </c>
      <c r="AC10" s="1045"/>
      <c r="AD10" s="1045" t="str">
        <f ca="1">IF(AND('Riesgos de gestión'!$H$52="Muy Alta",'Riesgos de gestión'!$L$52="Mayor"),CONCATENATE("R",'Riesgos de gestión'!$A$52),"")</f>
        <v/>
      </c>
      <c r="AE10" s="1045"/>
      <c r="AF10" s="1045" t="str">
        <f ca="1">IF(AND('Riesgos de gestión'!$H$58="Muy Alta",'Riesgos de gestión'!$L$58="Mayor"),CONCATENATE("R",'Riesgos de gestión'!$A$58),"")</f>
        <v/>
      </c>
      <c r="AG10" s="1046"/>
      <c r="AH10" s="1056" t="str">
        <f ca="1">IF(AND('Riesgos de gestión'!$H$46="Muy Alta",'Riesgos de gestión'!$L$46="Catastrófico"),CONCATENATE("R",'Riesgos de gestión'!$A$46),"")</f>
        <v/>
      </c>
      <c r="AI10" s="1057"/>
      <c r="AJ10" s="1057" t="str">
        <f ca="1">IF(AND('Riesgos de gestión'!$H$52="Muy Alta",'Riesgos de gestión'!$L$52="Catastrófico"),CONCATENATE("R",'Riesgos de gestión'!$A$52),"")</f>
        <v/>
      </c>
      <c r="AK10" s="1057"/>
      <c r="AL10" s="1057" t="str">
        <f ca="1">IF(AND('Riesgos de gestión'!$H$58="Muy Alta",'Riesgos de gestión'!$L$58="Catastrófico"),CONCATENATE("R",'Riesgos de gestión'!$A$58),"")</f>
        <v/>
      </c>
      <c r="AM10" s="1058"/>
      <c r="AN10" s="83"/>
      <c r="AO10" s="1003"/>
      <c r="AP10" s="1004"/>
      <c r="AQ10" s="1004"/>
      <c r="AR10" s="1004"/>
      <c r="AS10" s="1004"/>
      <c r="AT10" s="1005"/>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row>
    <row r="11" spans="1:99" ht="15" customHeight="1" x14ac:dyDescent="0.25">
      <c r="A11" s="83"/>
      <c r="B11" s="998"/>
      <c r="C11" s="998"/>
      <c r="D11" s="999"/>
      <c r="E11" s="1039"/>
      <c r="F11" s="1040"/>
      <c r="G11" s="1040"/>
      <c r="H11" s="1040"/>
      <c r="I11" s="1041"/>
      <c r="J11" s="1049"/>
      <c r="K11" s="1045"/>
      <c r="L11" s="1045"/>
      <c r="M11" s="1045"/>
      <c r="N11" s="1045"/>
      <c r="O11" s="1046"/>
      <c r="P11" s="1049"/>
      <c r="Q11" s="1045"/>
      <c r="R11" s="1045"/>
      <c r="S11" s="1045"/>
      <c r="T11" s="1045"/>
      <c r="U11" s="1046"/>
      <c r="V11" s="1049"/>
      <c r="W11" s="1045"/>
      <c r="X11" s="1045"/>
      <c r="Y11" s="1045"/>
      <c r="Z11" s="1045"/>
      <c r="AA11" s="1046"/>
      <c r="AB11" s="1049"/>
      <c r="AC11" s="1045"/>
      <c r="AD11" s="1045"/>
      <c r="AE11" s="1045"/>
      <c r="AF11" s="1045"/>
      <c r="AG11" s="1046"/>
      <c r="AH11" s="1056"/>
      <c r="AI11" s="1057"/>
      <c r="AJ11" s="1057"/>
      <c r="AK11" s="1057"/>
      <c r="AL11" s="1057"/>
      <c r="AM11" s="1058"/>
      <c r="AN11" s="83"/>
      <c r="AO11" s="1003"/>
      <c r="AP11" s="1004"/>
      <c r="AQ11" s="1004"/>
      <c r="AR11" s="1004"/>
      <c r="AS11" s="1004"/>
      <c r="AT11" s="1005"/>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row>
    <row r="12" spans="1:99" ht="15" customHeight="1" x14ac:dyDescent="0.25">
      <c r="A12" s="83"/>
      <c r="B12" s="998"/>
      <c r="C12" s="998"/>
      <c r="D12" s="999"/>
      <c r="E12" s="1039"/>
      <c r="F12" s="1040"/>
      <c r="G12" s="1040"/>
      <c r="H12" s="1040"/>
      <c r="I12" s="1041"/>
      <c r="J12" s="1049" t="str">
        <f ca="1">IF(AND('Riesgos de gestión'!$H$64="Muy Alta",'Riesgos de gestión'!$L$64="Leve"),CONCATENATE("R",'Riesgos de gestión'!$A$64),"")</f>
        <v/>
      </c>
      <c r="K12" s="1045"/>
      <c r="L12" s="1045" t="str">
        <f>IF(AND('Riesgos de gestión'!$H$70="Muy Alta",'Riesgos de gestión'!$L$70="Leve"),CONCATENATE("R",'Riesgos de gestión'!$A$70),"")</f>
        <v/>
      </c>
      <c r="M12" s="1045"/>
      <c r="N12" s="1045" t="str">
        <f>IF(AND('Riesgos de gestión'!$H$76="Muy Alta",'Riesgos de gestión'!$L$76="Leve"),CONCATENATE("R",'Riesgos de gestión'!$A$76),"")</f>
        <v/>
      </c>
      <c r="O12" s="1046"/>
      <c r="P12" s="1049" t="str">
        <f ca="1">IF(AND('Riesgos de gestión'!$H$64="Muy Alta",'Riesgos de gestión'!$L$64="Menor"),CONCATENATE("R",'Riesgos de gestión'!$A$64),"")</f>
        <v/>
      </c>
      <c r="Q12" s="1045"/>
      <c r="R12" s="1045" t="str">
        <f>IF(AND('Riesgos de gestión'!$H$70="Muy Alta",'Riesgos de gestión'!$L$70="Menor"),CONCATENATE("R",'Riesgos de gestión'!$A$70),"")</f>
        <v/>
      </c>
      <c r="S12" s="1045"/>
      <c r="T12" s="1045" t="str">
        <f>IF(AND('Riesgos de gestión'!$H$76="Muy Alta",'Riesgos de gestión'!$L$76="Menor"),CONCATENATE("R",'Riesgos de gestión'!$A$76),"")</f>
        <v/>
      </c>
      <c r="U12" s="1046"/>
      <c r="V12" s="1049" t="str">
        <f ca="1">IF(AND('Riesgos de gestión'!$H$64="Muy Alta",'Riesgos de gestión'!$L$64="Moderado"),CONCATENATE("R",'Riesgos de gestión'!$A$64),"")</f>
        <v/>
      </c>
      <c r="W12" s="1045"/>
      <c r="X12" s="1045" t="str">
        <f>IF(AND('Riesgos de gestión'!$H$70="Muy Alta",'Riesgos de gestión'!$L$70="Moderado"),CONCATENATE("R",'Riesgos de gestión'!$A$70),"")</f>
        <v/>
      </c>
      <c r="Y12" s="1045"/>
      <c r="Z12" s="1045" t="str">
        <f>IF(AND('Riesgos de gestión'!$H$76="Muy Alta",'Riesgos de gestión'!$L$76="Moderado"),CONCATENATE("R",'Riesgos de gestión'!$A$76),"")</f>
        <v/>
      </c>
      <c r="AA12" s="1046"/>
      <c r="AB12" s="1049" t="str">
        <f ca="1">IF(AND('Riesgos de gestión'!$H$64="Muy Alta",'Riesgos de gestión'!$L$64="Mayor"),CONCATENATE("R",'Riesgos de gestión'!$A$64),"")</f>
        <v/>
      </c>
      <c r="AC12" s="1045"/>
      <c r="AD12" s="1045" t="str">
        <f>IF(AND('Riesgos de gestión'!$H$70="Muy Alta",'Riesgos de gestión'!$L$70="Mayor"),CONCATENATE("R",'Riesgos de gestión'!$A$70),"")</f>
        <v/>
      </c>
      <c r="AE12" s="1045"/>
      <c r="AF12" s="1045" t="str">
        <f>IF(AND('Riesgos de gestión'!$H$76="Muy Alta",'Riesgos de gestión'!$L$76="Mayor"),CONCATENATE("R",'Riesgos de gestión'!$A$76),"")</f>
        <v/>
      </c>
      <c r="AG12" s="1046"/>
      <c r="AH12" s="1056" t="str">
        <f ca="1">IF(AND('Riesgos de gestión'!$H$64="Muy Alta",'Riesgos de gestión'!$L$64="Catastrófico"),CONCATENATE("R",'Riesgos de gestión'!$A$64),"")</f>
        <v/>
      </c>
      <c r="AI12" s="1057"/>
      <c r="AJ12" s="1057" t="str">
        <f>IF(AND('Riesgos de gestión'!$H$70="Muy Alta",'Riesgos de gestión'!$L$70="Catastrófico"),CONCATENATE("R",'Riesgos de gestión'!$A$70),"")</f>
        <v/>
      </c>
      <c r="AK12" s="1057"/>
      <c r="AL12" s="1057" t="str">
        <f>IF(AND('Riesgos de gestión'!$H$76="Muy Alta",'Riesgos de gestión'!$L$76="Catastrófico"),CONCATENATE("R",'Riesgos de gestión'!$A$76),"")</f>
        <v/>
      </c>
      <c r="AM12" s="1058"/>
      <c r="AN12" s="83"/>
      <c r="AO12" s="1003"/>
      <c r="AP12" s="1004"/>
      <c r="AQ12" s="1004"/>
      <c r="AR12" s="1004"/>
      <c r="AS12" s="1004"/>
      <c r="AT12" s="1005"/>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row>
    <row r="13" spans="1:99" ht="15.75" customHeight="1" thickBot="1" x14ac:dyDescent="0.3">
      <c r="A13" s="83"/>
      <c r="B13" s="998"/>
      <c r="C13" s="998"/>
      <c r="D13" s="999"/>
      <c r="E13" s="1042"/>
      <c r="F13" s="1043"/>
      <c r="G13" s="1043"/>
      <c r="H13" s="1043"/>
      <c r="I13" s="1044"/>
      <c r="J13" s="1049"/>
      <c r="K13" s="1045"/>
      <c r="L13" s="1045"/>
      <c r="M13" s="1045"/>
      <c r="N13" s="1045"/>
      <c r="O13" s="1046"/>
      <c r="P13" s="1049"/>
      <c r="Q13" s="1045"/>
      <c r="R13" s="1045"/>
      <c r="S13" s="1045"/>
      <c r="T13" s="1045"/>
      <c r="U13" s="1046"/>
      <c r="V13" s="1049"/>
      <c r="W13" s="1045"/>
      <c r="X13" s="1045"/>
      <c r="Y13" s="1045"/>
      <c r="Z13" s="1045"/>
      <c r="AA13" s="1046"/>
      <c r="AB13" s="1049"/>
      <c r="AC13" s="1045"/>
      <c r="AD13" s="1045"/>
      <c r="AE13" s="1045"/>
      <c r="AF13" s="1045"/>
      <c r="AG13" s="1046"/>
      <c r="AH13" s="1059"/>
      <c r="AI13" s="1060"/>
      <c r="AJ13" s="1060"/>
      <c r="AK13" s="1060"/>
      <c r="AL13" s="1060"/>
      <c r="AM13" s="1061"/>
      <c r="AN13" s="83"/>
      <c r="AO13" s="1006"/>
      <c r="AP13" s="1007"/>
      <c r="AQ13" s="1007"/>
      <c r="AR13" s="1007"/>
      <c r="AS13" s="1007"/>
      <c r="AT13" s="1008"/>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row>
    <row r="14" spans="1:99" ht="15" customHeight="1" x14ac:dyDescent="0.25">
      <c r="A14" s="83"/>
      <c r="B14" s="998"/>
      <c r="C14" s="998"/>
      <c r="D14" s="999"/>
      <c r="E14" s="1036" t="s">
        <v>115</v>
      </c>
      <c r="F14" s="1037"/>
      <c r="G14" s="1037"/>
      <c r="H14" s="1037"/>
      <c r="I14" s="1037"/>
      <c r="J14" s="1071" t="str">
        <f ca="1">IF(AND('Riesgos de gestión'!$H$10="Alta",'Riesgos de gestión'!$L$10="Leve"),CONCATENATE("R",'Riesgos de gestión'!$A$10),"")</f>
        <v/>
      </c>
      <c r="K14" s="1072"/>
      <c r="L14" s="1072" t="str">
        <f ca="1">IF(AND('Riesgos de gestión'!$H$16="Alta",'Riesgos de gestión'!$L$16="Leve"),CONCATENATE("R",'Riesgos de gestión'!$A$16),"")</f>
        <v/>
      </c>
      <c r="M14" s="1072"/>
      <c r="N14" s="1072" t="str">
        <f ca="1">IF(AND('Riesgos de gestión'!$H$22="Alta",'Riesgos de gestión'!$L$22="Leve"),CONCATENATE("R",'Riesgos de gestión'!$A$22),"")</f>
        <v/>
      </c>
      <c r="O14" s="1073"/>
      <c r="P14" s="1071" t="str">
        <f ca="1">IF(AND('Riesgos de gestión'!$H$10="Alta",'Riesgos de gestión'!$L$10="Menor"),CONCATENATE("R",'Riesgos de gestión'!$A$10),"")</f>
        <v/>
      </c>
      <c r="Q14" s="1072"/>
      <c r="R14" s="1072" t="str">
        <f ca="1">IF(AND('Riesgos de gestión'!$H$16="Alta",'Riesgos de gestión'!$L$16="Menor"),CONCATENATE("R",'Riesgos de gestión'!$A$16),"")</f>
        <v/>
      </c>
      <c r="S14" s="1072"/>
      <c r="T14" s="1072" t="str">
        <f ca="1">IF(AND('Riesgos de gestión'!$H$22="Alta",'Riesgos de gestión'!$L$22="Menor"),CONCATENATE("R",'Riesgos de gestión'!$A$22),"")</f>
        <v/>
      </c>
      <c r="U14" s="1073"/>
      <c r="V14" s="1047" t="str">
        <f ca="1">IF(AND('Riesgos de gestión'!$H$10="Alta",'Riesgos de gestión'!$L$10="Moderado"),CONCATENATE("R",'Riesgos de gestión'!$A$10),"")</f>
        <v/>
      </c>
      <c r="W14" s="1048"/>
      <c r="X14" s="1048" t="str">
        <f ca="1">IF(AND('Riesgos de gestión'!$H$16="Alta",'Riesgos de gestión'!$L$16="Moderado"),CONCATENATE("R",'Riesgos de gestión'!$A$16),"")</f>
        <v/>
      </c>
      <c r="Y14" s="1048"/>
      <c r="Z14" s="1048" t="str">
        <f ca="1">IF(AND('Riesgos de gestión'!$H$22="Alta",'Riesgos de gestión'!$L$22="Moderado"),CONCATENATE("R",'Riesgos de gestión'!$A$22),"")</f>
        <v/>
      </c>
      <c r="AA14" s="1050"/>
      <c r="AB14" s="1047" t="str">
        <f ca="1">IF(AND('Riesgos de gestión'!$H$10="Alta",'Riesgos de gestión'!$L$10="Mayor"),CONCATENATE("R",'Riesgos de gestión'!$A$10),"")</f>
        <v/>
      </c>
      <c r="AC14" s="1048"/>
      <c r="AD14" s="1048" t="str">
        <f ca="1">IF(AND('Riesgos de gestión'!$H$16="Alta",'Riesgos de gestión'!$L$16="Mayor"),CONCATENATE("R",'Riesgos de gestión'!$A$16),"")</f>
        <v/>
      </c>
      <c r="AE14" s="1048"/>
      <c r="AF14" s="1048" t="str">
        <f ca="1">IF(AND('Riesgos de gestión'!$H$22="Alta",'Riesgos de gestión'!$L$22="Mayor"),CONCATENATE("R",'Riesgos de gestión'!$A$22),"")</f>
        <v/>
      </c>
      <c r="AG14" s="1050"/>
      <c r="AH14" s="1062" t="str">
        <f ca="1">IF(AND('Riesgos de gestión'!$H$10="Alta",'Riesgos de gestión'!$L$10="Catastrófico"),CONCATENATE("R",'Riesgos de gestión'!$A$10),"")</f>
        <v/>
      </c>
      <c r="AI14" s="1063"/>
      <c r="AJ14" s="1063" t="str">
        <f ca="1">IF(AND('Riesgos de gestión'!$H$16="Alta",'Riesgos de gestión'!$L$16="Catastrófico"),CONCATENATE("R",'Riesgos de gestión'!$A$16),"")</f>
        <v/>
      </c>
      <c r="AK14" s="1063"/>
      <c r="AL14" s="1063" t="str">
        <f ca="1">IF(AND('Riesgos de gestión'!$H$22="Alta",'Riesgos de gestión'!$L$22="Catastrófico"),CONCATENATE("R",'Riesgos de gestión'!$A$22),"")</f>
        <v/>
      </c>
      <c r="AM14" s="1064"/>
      <c r="AN14" s="83"/>
      <c r="AO14" s="1009" t="s">
        <v>80</v>
      </c>
      <c r="AP14" s="1010"/>
      <c r="AQ14" s="1010"/>
      <c r="AR14" s="1010"/>
      <c r="AS14" s="1010"/>
      <c r="AT14" s="1011"/>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row>
    <row r="15" spans="1:99" ht="15" customHeight="1" x14ac:dyDescent="0.25">
      <c r="A15" s="83"/>
      <c r="B15" s="998"/>
      <c r="C15" s="998"/>
      <c r="D15" s="999"/>
      <c r="E15" s="1039"/>
      <c r="F15" s="1040"/>
      <c r="G15" s="1040"/>
      <c r="H15" s="1040"/>
      <c r="I15" s="1040"/>
      <c r="J15" s="1065"/>
      <c r="K15" s="1066"/>
      <c r="L15" s="1066"/>
      <c r="M15" s="1066"/>
      <c r="N15" s="1066"/>
      <c r="O15" s="1067"/>
      <c r="P15" s="1065"/>
      <c r="Q15" s="1066"/>
      <c r="R15" s="1066"/>
      <c r="S15" s="1066"/>
      <c r="T15" s="1066"/>
      <c r="U15" s="1067"/>
      <c r="V15" s="1049"/>
      <c r="W15" s="1045"/>
      <c r="X15" s="1045"/>
      <c r="Y15" s="1045"/>
      <c r="Z15" s="1045"/>
      <c r="AA15" s="1046"/>
      <c r="AB15" s="1049"/>
      <c r="AC15" s="1045"/>
      <c r="AD15" s="1045"/>
      <c r="AE15" s="1045"/>
      <c r="AF15" s="1045"/>
      <c r="AG15" s="1046"/>
      <c r="AH15" s="1056"/>
      <c r="AI15" s="1057"/>
      <c r="AJ15" s="1057"/>
      <c r="AK15" s="1057"/>
      <c r="AL15" s="1057"/>
      <c r="AM15" s="1058"/>
      <c r="AN15" s="83"/>
      <c r="AO15" s="1012"/>
      <c r="AP15" s="1013"/>
      <c r="AQ15" s="1013"/>
      <c r="AR15" s="1013"/>
      <c r="AS15" s="1013"/>
      <c r="AT15" s="1014"/>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row>
    <row r="16" spans="1:99" ht="15" customHeight="1" x14ac:dyDescent="0.25">
      <c r="A16" s="83"/>
      <c r="B16" s="998"/>
      <c r="C16" s="998"/>
      <c r="D16" s="999"/>
      <c r="E16" s="1039"/>
      <c r="F16" s="1040"/>
      <c r="G16" s="1040"/>
      <c r="H16" s="1040"/>
      <c r="I16" s="1040"/>
      <c r="J16" s="1065" t="str">
        <f ca="1">IF(AND('Riesgos de gestión'!$H$28="Alta",'Riesgos de gestión'!$L$28="Leve"),CONCATENATE("R",'Riesgos de gestión'!$A$28),"")</f>
        <v/>
      </c>
      <c r="K16" s="1066"/>
      <c r="L16" s="1066" t="str">
        <f ca="1">IF(AND('Riesgos de gestión'!$H$34="Alta",'Riesgos de gestión'!$L$34="Leve"),CONCATENATE("R",'Riesgos de gestión'!$A$34),"")</f>
        <v/>
      </c>
      <c r="M16" s="1066"/>
      <c r="N16" s="1066" t="str">
        <f ca="1">IF(AND('Riesgos de gestión'!$H$40="Alta",'Riesgos de gestión'!$L$40="Leve"),CONCATENATE("R",'Riesgos de gestión'!$A$40),"")</f>
        <v/>
      </c>
      <c r="O16" s="1067"/>
      <c r="P16" s="1065" t="str">
        <f ca="1">IF(AND('Riesgos de gestión'!$H$28="Alta",'Riesgos de gestión'!$L$28="Menor"),CONCATENATE("R",'Riesgos de gestión'!$A$28),"")</f>
        <v/>
      </c>
      <c r="Q16" s="1066"/>
      <c r="R16" s="1066" t="str">
        <f ca="1">IF(AND('Riesgos de gestión'!$H$34="Alta",'Riesgos de gestión'!$L$34="Menor"),CONCATENATE("R",'Riesgos de gestión'!$A$34),"")</f>
        <v/>
      </c>
      <c r="S16" s="1066"/>
      <c r="T16" s="1066" t="str">
        <f ca="1">IF(AND('Riesgos de gestión'!$H$40="Alta",'Riesgos de gestión'!$L$40="Menor"),CONCATENATE("R",'Riesgos de gestión'!$A$40),"")</f>
        <v/>
      </c>
      <c r="U16" s="1067"/>
      <c r="V16" s="1049" t="str">
        <f ca="1">IF(AND('Riesgos de gestión'!$H$28="Alta",'Riesgos de gestión'!$L$28="Moderado"),CONCATENATE("R",'Riesgos de gestión'!$A$28),"")</f>
        <v/>
      </c>
      <c r="W16" s="1045"/>
      <c r="X16" s="1045" t="str">
        <f ca="1">IF(AND('Riesgos de gestión'!$H$34="Alta",'Riesgos de gestión'!$L$34="Moderado"),CONCATENATE("R",'Riesgos de gestión'!$A$34),"")</f>
        <v/>
      </c>
      <c r="Y16" s="1045"/>
      <c r="Z16" s="1045" t="str">
        <f ca="1">IF(AND('Riesgos de gestión'!$H$40="Alta",'Riesgos de gestión'!$L$40="Moderado"),CONCATENATE("R",'Riesgos de gestión'!$A$40),"")</f>
        <v/>
      </c>
      <c r="AA16" s="1046"/>
      <c r="AB16" s="1049" t="str">
        <f ca="1">IF(AND('Riesgos de gestión'!$H$28="Alta",'Riesgos de gestión'!$L$28="Mayor"),CONCATENATE("R",'Riesgos de gestión'!$A$28),"")</f>
        <v/>
      </c>
      <c r="AC16" s="1045"/>
      <c r="AD16" s="1045" t="str">
        <f ca="1">IF(AND('Riesgos de gestión'!$H$34="Alta",'Riesgos de gestión'!$L$34="Mayor"),CONCATENATE("R",'Riesgos de gestión'!$A$34),"")</f>
        <v/>
      </c>
      <c r="AE16" s="1045"/>
      <c r="AF16" s="1045" t="str">
        <f ca="1">IF(AND('Riesgos de gestión'!$H$40="Alta",'Riesgos de gestión'!$L$40="Mayor"),CONCATENATE("R",'Riesgos de gestión'!$A$40),"")</f>
        <v/>
      </c>
      <c r="AG16" s="1046"/>
      <c r="AH16" s="1056" t="str">
        <f ca="1">IF(AND('Riesgos de gestión'!$H$28="Alta",'Riesgos de gestión'!$L$28="Catastrófico"),CONCATENATE("R",'Riesgos de gestión'!$A$28),"")</f>
        <v/>
      </c>
      <c r="AI16" s="1057"/>
      <c r="AJ16" s="1057" t="str">
        <f ca="1">IF(AND('Riesgos de gestión'!$H$34="Alta",'Riesgos de gestión'!$L$34="Catastrófico"),CONCATENATE("R",'Riesgos de gestión'!$A$34),"")</f>
        <v/>
      </c>
      <c r="AK16" s="1057"/>
      <c r="AL16" s="1057" t="str">
        <f ca="1">IF(AND('Riesgos de gestión'!$H$40="Alta",'Riesgos de gestión'!$L$40="Catastrófico"),CONCATENATE("R",'Riesgos de gestión'!$A$40),"")</f>
        <v/>
      </c>
      <c r="AM16" s="1058"/>
      <c r="AN16" s="83"/>
      <c r="AO16" s="1012"/>
      <c r="AP16" s="1013"/>
      <c r="AQ16" s="1013"/>
      <c r="AR16" s="1013"/>
      <c r="AS16" s="1013"/>
      <c r="AT16" s="1014"/>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c r="BZ16" s="83"/>
      <c r="CA16" s="83"/>
      <c r="CB16" s="83"/>
    </row>
    <row r="17" spans="1:80" ht="15" customHeight="1" x14ac:dyDescent="0.25">
      <c r="A17" s="83"/>
      <c r="B17" s="998"/>
      <c r="C17" s="998"/>
      <c r="D17" s="999"/>
      <c r="E17" s="1039"/>
      <c r="F17" s="1040"/>
      <c r="G17" s="1040"/>
      <c r="H17" s="1040"/>
      <c r="I17" s="1040"/>
      <c r="J17" s="1065"/>
      <c r="K17" s="1066"/>
      <c r="L17" s="1066"/>
      <c r="M17" s="1066"/>
      <c r="N17" s="1066"/>
      <c r="O17" s="1067"/>
      <c r="P17" s="1065"/>
      <c r="Q17" s="1066"/>
      <c r="R17" s="1066"/>
      <c r="S17" s="1066"/>
      <c r="T17" s="1066"/>
      <c r="U17" s="1067"/>
      <c r="V17" s="1049"/>
      <c r="W17" s="1045"/>
      <c r="X17" s="1045"/>
      <c r="Y17" s="1045"/>
      <c r="Z17" s="1045"/>
      <c r="AA17" s="1046"/>
      <c r="AB17" s="1049"/>
      <c r="AC17" s="1045"/>
      <c r="AD17" s="1045"/>
      <c r="AE17" s="1045"/>
      <c r="AF17" s="1045"/>
      <c r="AG17" s="1046"/>
      <c r="AH17" s="1056"/>
      <c r="AI17" s="1057"/>
      <c r="AJ17" s="1057"/>
      <c r="AK17" s="1057"/>
      <c r="AL17" s="1057"/>
      <c r="AM17" s="1058"/>
      <c r="AN17" s="83"/>
      <c r="AO17" s="1012"/>
      <c r="AP17" s="1013"/>
      <c r="AQ17" s="1013"/>
      <c r="AR17" s="1013"/>
      <c r="AS17" s="1013"/>
      <c r="AT17" s="1014"/>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row>
    <row r="18" spans="1:80" ht="15" customHeight="1" x14ac:dyDescent="0.25">
      <c r="A18" s="83"/>
      <c r="B18" s="998"/>
      <c r="C18" s="998"/>
      <c r="D18" s="999"/>
      <c r="E18" s="1039"/>
      <c r="F18" s="1040"/>
      <c r="G18" s="1040"/>
      <c r="H18" s="1040"/>
      <c r="I18" s="1040"/>
      <c r="J18" s="1065" t="str">
        <f ca="1">IF(AND('Riesgos de gestión'!$H$46="Alta",'Riesgos de gestión'!$L$46="Leve"),CONCATENATE("R",'Riesgos de gestión'!$A$46),"")</f>
        <v/>
      </c>
      <c r="K18" s="1066"/>
      <c r="L18" s="1066" t="str">
        <f ca="1">IF(AND('Riesgos de gestión'!$H$52="Alta",'Riesgos de gestión'!$L$52="Leve"),CONCATENATE("R",'Riesgos de gestión'!$A$52),"")</f>
        <v/>
      </c>
      <c r="M18" s="1066"/>
      <c r="N18" s="1066" t="str">
        <f ca="1">IF(AND('Riesgos de gestión'!$H$58="Alta",'Riesgos de gestión'!$L$58="Leve"),CONCATENATE("R",'Riesgos de gestión'!$A$58),"")</f>
        <v/>
      </c>
      <c r="O18" s="1067"/>
      <c r="P18" s="1065" t="str">
        <f ca="1">IF(AND('Riesgos de gestión'!$H$46="Alta",'Riesgos de gestión'!$L$46="Menor"),CONCATENATE("R",'Riesgos de gestión'!$A$46),"")</f>
        <v/>
      </c>
      <c r="Q18" s="1066"/>
      <c r="R18" s="1066" t="str">
        <f ca="1">IF(AND('Riesgos de gestión'!$H$52="Alta",'Riesgos de gestión'!$L$52="Menor"),CONCATENATE("R",'Riesgos de gestión'!$A$52),"")</f>
        <v/>
      </c>
      <c r="S18" s="1066"/>
      <c r="T18" s="1066" t="str">
        <f ca="1">IF(AND('Riesgos de gestión'!$H$58="Alta",'Riesgos de gestión'!$L$58="Menor"),CONCATENATE("R",'Riesgos de gestión'!$A$58),"")</f>
        <v/>
      </c>
      <c r="U18" s="1067"/>
      <c r="V18" s="1049" t="str">
        <f ca="1">IF(AND('Riesgos de gestión'!$H$46="Alta",'Riesgos de gestión'!$L$46="Moderado"),CONCATENATE("R",'Riesgos de gestión'!$A$46),"")</f>
        <v/>
      </c>
      <c r="W18" s="1045"/>
      <c r="X18" s="1045" t="str">
        <f ca="1">IF(AND('Riesgos de gestión'!$H$52="Alta",'Riesgos de gestión'!$L$52="Moderado"),CONCATENATE("R",'Riesgos de gestión'!$A$52),"")</f>
        <v/>
      </c>
      <c r="Y18" s="1045"/>
      <c r="Z18" s="1045" t="str">
        <f ca="1">IF(AND('Riesgos de gestión'!$H$58="Alta",'Riesgos de gestión'!$L$58="Moderado"),CONCATENATE("R",'Riesgos de gestión'!$A$58),"")</f>
        <v/>
      </c>
      <c r="AA18" s="1046"/>
      <c r="AB18" s="1049" t="str">
        <f ca="1">IF(AND('Riesgos de gestión'!$H$46="Alta",'Riesgos de gestión'!$L$46="Mayor"),CONCATENATE("R",'Riesgos de gestión'!$A$46),"")</f>
        <v/>
      </c>
      <c r="AC18" s="1045"/>
      <c r="AD18" s="1045" t="str">
        <f ca="1">IF(AND('Riesgos de gestión'!$H$52="Alta",'Riesgos de gestión'!$L$52="Mayor"),CONCATENATE("R",'Riesgos de gestión'!$A$52),"")</f>
        <v/>
      </c>
      <c r="AE18" s="1045"/>
      <c r="AF18" s="1045" t="str">
        <f ca="1">IF(AND('Riesgos de gestión'!$H$58="Alta",'Riesgos de gestión'!$L$58="Mayor"),CONCATENATE("R",'Riesgos de gestión'!$A$58),"")</f>
        <v/>
      </c>
      <c r="AG18" s="1046"/>
      <c r="AH18" s="1056" t="str">
        <f ca="1">IF(AND('Riesgos de gestión'!$H$46="Alta",'Riesgos de gestión'!$L$46="Catastrófico"),CONCATENATE("R",'Riesgos de gestión'!$A$46),"")</f>
        <v/>
      </c>
      <c r="AI18" s="1057"/>
      <c r="AJ18" s="1057" t="str">
        <f ca="1">IF(AND('Riesgos de gestión'!$H$52="Alta",'Riesgos de gestión'!$L$52="Catastrófico"),CONCATENATE("R",'Riesgos de gestión'!$A$52),"")</f>
        <v/>
      </c>
      <c r="AK18" s="1057"/>
      <c r="AL18" s="1057" t="str">
        <f ca="1">IF(AND('Riesgos de gestión'!$H$58="Alta",'Riesgos de gestión'!$L$58="Catastrófico"),CONCATENATE("R",'Riesgos de gestión'!$A$58),"")</f>
        <v/>
      </c>
      <c r="AM18" s="1058"/>
      <c r="AN18" s="83"/>
      <c r="AO18" s="1012"/>
      <c r="AP18" s="1013"/>
      <c r="AQ18" s="1013"/>
      <c r="AR18" s="1013"/>
      <c r="AS18" s="1013"/>
      <c r="AT18" s="1014"/>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row>
    <row r="19" spans="1:80" ht="15" customHeight="1" x14ac:dyDescent="0.25">
      <c r="A19" s="83"/>
      <c r="B19" s="998"/>
      <c r="C19" s="998"/>
      <c r="D19" s="999"/>
      <c r="E19" s="1039"/>
      <c r="F19" s="1040"/>
      <c r="G19" s="1040"/>
      <c r="H19" s="1040"/>
      <c r="I19" s="1040"/>
      <c r="J19" s="1065"/>
      <c r="K19" s="1066"/>
      <c r="L19" s="1066"/>
      <c r="M19" s="1066"/>
      <c r="N19" s="1066"/>
      <c r="O19" s="1067"/>
      <c r="P19" s="1065"/>
      <c r="Q19" s="1066"/>
      <c r="R19" s="1066"/>
      <c r="S19" s="1066"/>
      <c r="T19" s="1066"/>
      <c r="U19" s="1067"/>
      <c r="V19" s="1049"/>
      <c r="W19" s="1045"/>
      <c r="X19" s="1045"/>
      <c r="Y19" s="1045"/>
      <c r="Z19" s="1045"/>
      <c r="AA19" s="1046"/>
      <c r="AB19" s="1049"/>
      <c r="AC19" s="1045"/>
      <c r="AD19" s="1045"/>
      <c r="AE19" s="1045"/>
      <c r="AF19" s="1045"/>
      <c r="AG19" s="1046"/>
      <c r="AH19" s="1056"/>
      <c r="AI19" s="1057"/>
      <c r="AJ19" s="1057"/>
      <c r="AK19" s="1057"/>
      <c r="AL19" s="1057"/>
      <c r="AM19" s="1058"/>
      <c r="AN19" s="83"/>
      <c r="AO19" s="1012"/>
      <c r="AP19" s="1013"/>
      <c r="AQ19" s="1013"/>
      <c r="AR19" s="1013"/>
      <c r="AS19" s="1013"/>
      <c r="AT19" s="1014"/>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row>
    <row r="20" spans="1:80" ht="15" customHeight="1" x14ac:dyDescent="0.25">
      <c r="A20" s="83"/>
      <c r="B20" s="998"/>
      <c r="C20" s="998"/>
      <c r="D20" s="999"/>
      <c r="E20" s="1039"/>
      <c r="F20" s="1040"/>
      <c r="G20" s="1040"/>
      <c r="H20" s="1040"/>
      <c r="I20" s="1040"/>
      <c r="J20" s="1065" t="str">
        <f ca="1">IF(AND('Riesgos de gestión'!$H$64="Alta",'Riesgos de gestión'!$L$64="Leve"),CONCATENATE("R",'Riesgos de gestión'!$A$64),"")</f>
        <v/>
      </c>
      <c r="K20" s="1066"/>
      <c r="L20" s="1066" t="str">
        <f>IF(AND('Riesgos de gestión'!$H$70="Alta",'Riesgos de gestión'!$L$70="Leve"),CONCATENATE("R",'Riesgos de gestión'!$A$70),"")</f>
        <v/>
      </c>
      <c r="M20" s="1066"/>
      <c r="N20" s="1066" t="str">
        <f>IF(AND('Riesgos de gestión'!$H$76="Alta",'Riesgos de gestión'!$L$76="Leve"),CONCATENATE("R",'Riesgos de gestión'!$A$76),"")</f>
        <v/>
      </c>
      <c r="O20" s="1067"/>
      <c r="P20" s="1065" t="str">
        <f ca="1">IF(AND('Riesgos de gestión'!$H$64="Alta",'Riesgos de gestión'!$L$64="Menor"),CONCATENATE("R",'Riesgos de gestión'!$A$64),"")</f>
        <v/>
      </c>
      <c r="Q20" s="1066"/>
      <c r="R20" s="1066" t="str">
        <f>IF(AND('Riesgos de gestión'!$H$70="Alta",'Riesgos de gestión'!$L$70="Menor"),CONCATENATE("R",'Riesgos de gestión'!$A$70),"")</f>
        <v/>
      </c>
      <c r="S20" s="1066"/>
      <c r="T20" s="1066" t="str">
        <f>IF(AND('Riesgos de gestión'!$H$76="Alta",'Riesgos de gestión'!$L$76="Menor"),CONCATENATE("R",'Riesgos de gestión'!$A$76),"")</f>
        <v/>
      </c>
      <c r="U20" s="1067"/>
      <c r="V20" s="1049" t="str">
        <f ca="1">IF(AND('Riesgos de gestión'!$H$64="Alta",'Riesgos de gestión'!$L$64="Moderado"),CONCATENATE("R",'Riesgos de gestión'!$A$64),"")</f>
        <v/>
      </c>
      <c r="W20" s="1045"/>
      <c r="X20" s="1045" t="str">
        <f>IF(AND('Riesgos de gestión'!$H$70="Alta",'Riesgos de gestión'!$L$70="Moderado"),CONCATENATE("R",'Riesgos de gestión'!$A$70),"")</f>
        <v/>
      </c>
      <c r="Y20" s="1045"/>
      <c r="Z20" s="1045" t="str">
        <f>IF(AND('Riesgos de gestión'!$H$76="Alta",'Riesgos de gestión'!$L$76="Moderado"),CONCATENATE("R",'Riesgos de gestión'!$A$76),"")</f>
        <v/>
      </c>
      <c r="AA20" s="1046"/>
      <c r="AB20" s="1049" t="str">
        <f ca="1">IF(AND('Riesgos de gestión'!$H$64="Alta",'Riesgos de gestión'!$L$64="Mayor"),CONCATENATE("R",'Riesgos de gestión'!$A$64),"")</f>
        <v/>
      </c>
      <c r="AC20" s="1045"/>
      <c r="AD20" s="1045" t="str">
        <f>IF(AND('Riesgos de gestión'!$H$70="Alta",'Riesgos de gestión'!$L$70="Mayor"),CONCATENATE("R",'Riesgos de gestión'!$A$70),"")</f>
        <v/>
      </c>
      <c r="AE20" s="1045"/>
      <c r="AF20" s="1045" t="str">
        <f>IF(AND('Riesgos de gestión'!$H$76="Alta",'Riesgos de gestión'!$L$76="Mayor"),CONCATENATE("R",'Riesgos de gestión'!$A$76),"")</f>
        <v/>
      </c>
      <c r="AG20" s="1046"/>
      <c r="AH20" s="1056" t="str">
        <f ca="1">IF(AND('Riesgos de gestión'!$H$64="Alta",'Riesgos de gestión'!$L$64="Catastrófico"),CONCATENATE("R",'Riesgos de gestión'!$A$64),"")</f>
        <v/>
      </c>
      <c r="AI20" s="1057"/>
      <c r="AJ20" s="1057" t="str">
        <f>IF(AND('Riesgos de gestión'!$H$70="Alta",'Riesgos de gestión'!$L$70="Catastrófico"),CONCATENATE("R",'Riesgos de gestión'!$A$70),"")</f>
        <v/>
      </c>
      <c r="AK20" s="1057"/>
      <c r="AL20" s="1057" t="str">
        <f>IF(AND('Riesgos de gestión'!$H$76="Alta",'Riesgos de gestión'!$L$76="Catastrófico"),CONCATENATE("R",'Riesgos de gestión'!$A$76),"")</f>
        <v/>
      </c>
      <c r="AM20" s="1058"/>
      <c r="AN20" s="83"/>
      <c r="AO20" s="1012"/>
      <c r="AP20" s="1013"/>
      <c r="AQ20" s="1013"/>
      <c r="AR20" s="1013"/>
      <c r="AS20" s="1013"/>
      <c r="AT20" s="1014"/>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row>
    <row r="21" spans="1:80" ht="15.75" customHeight="1" thickBot="1" x14ac:dyDescent="0.3">
      <c r="A21" s="83"/>
      <c r="B21" s="998"/>
      <c r="C21" s="998"/>
      <c r="D21" s="999"/>
      <c r="E21" s="1042"/>
      <c r="F21" s="1043"/>
      <c r="G21" s="1043"/>
      <c r="H21" s="1043"/>
      <c r="I21" s="1043"/>
      <c r="J21" s="1068"/>
      <c r="K21" s="1069"/>
      <c r="L21" s="1069"/>
      <c r="M21" s="1069"/>
      <c r="N21" s="1069"/>
      <c r="O21" s="1070"/>
      <c r="P21" s="1068"/>
      <c r="Q21" s="1069"/>
      <c r="R21" s="1069"/>
      <c r="S21" s="1069"/>
      <c r="T21" s="1069"/>
      <c r="U21" s="1070"/>
      <c r="V21" s="1053"/>
      <c r="W21" s="1054"/>
      <c r="X21" s="1054"/>
      <c r="Y21" s="1054"/>
      <c r="Z21" s="1054"/>
      <c r="AA21" s="1055"/>
      <c r="AB21" s="1053"/>
      <c r="AC21" s="1054"/>
      <c r="AD21" s="1054"/>
      <c r="AE21" s="1054"/>
      <c r="AF21" s="1054"/>
      <c r="AG21" s="1055"/>
      <c r="AH21" s="1059"/>
      <c r="AI21" s="1060"/>
      <c r="AJ21" s="1060"/>
      <c r="AK21" s="1060"/>
      <c r="AL21" s="1060"/>
      <c r="AM21" s="1061"/>
      <c r="AN21" s="83"/>
      <c r="AO21" s="1015"/>
      <c r="AP21" s="1016"/>
      <c r="AQ21" s="1016"/>
      <c r="AR21" s="1016"/>
      <c r="AS21" s="1016"/>
      <c r="AT21" s="1017"/>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row>
    <row r="22" spans="1:80" x14ac:dyDescent="0.25">
      <c r="A22" s="83"/>
      <c r="B22" s="998"/>
      <c r="C22" s="998"/>
      <c r="D22" s="999"/>
      <c r="E22" s="1036" t="s">
        <v>117</v>
      </c>
      <c r="F22" s="1037"/>
      <c r="G22" s="1037"/>
      <c r="H22" s="1037"/>
      <c r="I22" s="1038"/>
      <c r="J22" s="1071" t="str">
        <f ca="1">IF(AND('Riesgos de gestión'!$H$10="Media",'Riesgos de gestión'!$L$10="Leve"),CONCATENATE("R",'Riesgos de gestión'!$A$10),"")</f>
        <v/>
      </c>
      <c r="K22" s="1072"/>
      <c r="L22" s="1072" t="str">
        <f ca="1">IF(AND('Riesgos de gestión'!$H$16="Media",'Riesgos de gestión'!$L$16="Leve"),CONCATENATE("R",'Riesgos de gestión'!$A$16),"")</f>
        <v/>
      </c>
      <c r="M22" s="1072"/>
      <c r="N22" s="1072" t="str">
        <f ca="1">IF(AND('Riesgos de gestión'!$H$22="Media",'Riesgos de gestión'!$L$22="Leve"),CONCATENATE("R",'Riesgos de gestión'!$A$22),"")</f>
        <v/>
      </c>
      <c r="O22" s="1073"/>
      <c r="P22" s="1071" t="str">
        <f ca="1">IF(AND('Riesgos de gestión'!$H$10="Media",'Riesgos de gestión'!$L$10="Menor"),CONCATENATE("R",'Riesgos de gestión'!$A$10),"")</f>
        <v/>
      </c>
      <c r="Q22" s="1072"/>
      <c r="R22" s="1072" t="str">
        <f ca="1">IF(AND('Riesgos de gestión'!$H$16="Media",'Riesgos de gestión'!$L$16="Menor"),CONCATENATE("R",'Riesgos de gestión'!$A$16),"")</f>
        <v/>
      </c>
      <c r="S22" s="1072"/>
      <c r="T22" s="1072" t="str">
        <f ca="1">IF(AND('Riesgos de gestión'!$H$22="Media",'Riesgos de gestión'!$L$22="Menor"),CONCATENATE("R",'Riesgos de gestión'!$A$22),"")</f>
        <v/>
      </c>
      <c r="U22" s="1073"/>
      <c r="V22" s="1071" t="str">
        <f ca="1">IF(AND('Riesgos de gestión'!$H$10="Media",'Riesgos de gestión'!$L$10="Moderado"),CONCATENATE("R",'Riesgos de gestión'!$A$10),"")</f>
        <v/>
      </c>
      <c r="W22" s="1072"/>
      <c r="X22" s="1072" t="str">
        <f ca="1">IF(AND('Riesgos de gestión'!$H$16="Media",'Riesgos de gestión'!$L$16="Moderado"),CONCATENATE("R",'Riesgos de gestión'!$A$16),"")</f>
        <v/>
      </c>
      <c r="Y22" s="1072"/>
      <c r="Z22" s="1072" t="str">
        <f ca="1">IF(AND('Riesgos de gestión'!$H$22="Media",'Riesgos de gestión'!$L$22="Moderado"),CONCATENATE("R",'Riesgos de gestión'!$A$22),"")</f>
        <v/>
      </c>
      <c r="AA22" s="1073"/>
      <c r="AB22" s="1047" t="str">
        <f ca="1">IF(AND('Riesgos de gestión'!$H$10="Media",'Riesgos de gestión'!$L$10="Mayor"),CONCATENATE("R",'Riesgos de gestión'!$A$10),"")</f>
        <v/>
      </c>
      <c r="AC22" s="1048"/>
      <c r="AD22" s="1048" t="str">
        <f ca="1">IF(AND('Riesgos de gestión'!$H$16="Media",'Riesgos de gestión'!$L$16="Mayor"),CONCATENATE("R",'Riesgos de gestión'!$A$16),"")</f>
        <v/>
      </c>
      <c r="AE22" s="1048"/>
      <c r="AF22" s="1048" t="str">
        <f ca="1">IF(AND('Riesgos de gestión'!$H$22="Media",'Riesgos de gestión'!$L$22="Mayor"),CONCATENATE("R",'Riesgos de gestión'!$A$22),"")</f>
        <v/>
      </c>
      <c r="AG22" s="1050"/>
      <c r="AH22" s="1062" t="str">
        <f ca="1">IF(AND('Riesgos de gestión'!$H$10="Media",'Riesgos de gestión'!$L$10="Catastrófico"),CONCATENATE("R",'Riesgos de gestión'!$A$10),"")</f>
        <v/>
      </c>
      <c r="AI22" s="1063"/>
      <c r="AJ22" s="1063" t="str">
        <f ca="1">IF(AND('Riesgos de gestión'!$H$16="Media",'Riesgos de gestión'!$L$16="Catastrófico"),CONCATENATE("R",'Riesgos de gestión'!$A$16),"")</f>
        <v/>
      </c>
      <c r="AK22" s="1063"/>
      <c r="AL22" s="1063" t="str">
        <f ca="1">IF(AND('Riesgos de gestión'!$H$22="Media",'Riesgos de gestión'!$L$22="Catastrófico"),CONCATENATE("R",'Riesgos de gestión'!$A$22),"")</f>
        <v/>
      </c>
      <c r="AM22" s="1064"/>
      <c r="AN22" s="83"/>
      <c r="AO22" s="1018" t="s">
        <v>81</v>
      </c>
      <c r="AP22" s="1019"/>
      <c r="AQ22" s="1019"/>
      <c r="AR22" s="1019"/>
      <c r="AS22" s="1019"/>
      <c r="AT22" s="1020"/>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row>
    <row r="23" spans="1:80" x14ac:dyDescent="0.25">
      <c r="A23" s="83"/>
      <c r="B23" s="998"/>
      <c r="C23" s="998"/>
      <c r="D23" s="999"/>
      <c r="E23" s="1039"/>
      <c r="F23" s="1040"/>
      <c r="G23" s="1040"/>
      <c r="H23" s="1040"/>
      <c r="I23" s="1041"/>
      <c r="J23" s="1065"/>
      <c r="K23" s="1066"/>
      <c r="L23" s="1066"/>
      <c r="M23" s="1066"/>
      <c r="N23" s="1066"/>
      <c r="O23" s="1067"/>
      <c r="P23" s="1065"/>
      <c r="Q23" s="1066"/>
      <c r="R23" s="1066"/>
      <c r="S23" s="1066"/>
      <c r="T23" s="1066"/>
      <c r="U23" s="1067"/>
      <c r="V23" s="1065"/>
      <c r="W23" s="1066"/>
      <c r="X23" s="1066"/>
      <c r="Y23" s="1066"/>
      <c r="Z23" s="1066"/>
      <c r="AA23" s="1067"/>
      <c r="AB23" s="1049"/>
      <c r="AC23" s="1045"/>
      <c r="AD23" s="1045"/>
      <c r="AE23" s="1045"/>
      <c r="AF23" s="1045"/>
      <c r="AG23" s="1046"/>
      <c r="AH23" s="1056"/>
      <c r="AI23" s="1057"/>
      <c r="AJ23" s="1057"/>
      <c r="AK23" s="1057"/>
      <c r="AL23" s="1057"/>
      <c r="AM23" s="1058"/>
      <c r="AN23" s="83"/>
      <c r="AO23" s="1021"/>
      <c r="AP23" s="1022"/>
      <c r="AQ23" s="1022"/>
      <c r="AR23" s="1022"/>
      <c r="AS23" s="1022"/>
      <c r="AT23" s="102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row>
    <row r="24" spans="1:80" x14ac:dyDescent="0.25">
      <c r="A24" s="83"/>
      <c r="B24" s="998"/>
      <c r="C24" s="998"/>
      <c r="D24" s="999"/>
      <c r="E24" s="1039"/>
      <c r="F24" s="1040"/>
      <c r="G24" s="1040"/>
      <c r="H24" s="1040"/>
      <c r="I24" s="1041"/>
      <c r="J24" s="1065" t="str">
        <f ca="1">IF(AND('Riesgos de gestión'!$H$28="Media",'Riesgos de gestión'!$L$28="Leve"),CONCATENATE("R",'Riesgos de gestión'!$A$28),"")</f>
        <v/>
      </c>
      <c r="K24" s="1066"/>
      <c r="L24" s="1066" t="str">
        <f ca="1">IF(AND('Riesgos de gestión'!$H$34="Media",'Riesgos de gestión'!$L$34="Leve"),CONCATENATE("R",'Riesgos de gestión'!$A$34),"")</f>
        <v/>
      </c>
      <c r="M24" s="1066"/>
      <c r="N24" s="1066" t="str">
        <f ca="1">IF(AND('Riesgos de gestión'!$H$40="Media",'Riesgos de gestión'!$L$40="Leve"),CONCATENATE("R",'Riesgos de gestión'!$A$40),"")</f>
        <v/>
      </c>
      <c r="O24" s="1067"/>
      <c r="P24" s="1065" t="str">
        <f ca="1">IF(AND('Riesgos de gestión'!$H$28="Media",'Riesgos de gestión'!$L$28="Menor"),CONCATENATE("R",'Riesgos de gestión'!$A$28),"")</f>
        <v/>
      </c>
      <c r="Q24" s="1066"/>
      <c r="R24" s="1066" t="str">
        <f ca="1">IF(AND('Riesgos de gestión'!$H$34="Media",'Riesgos de gestión'!$L$34="Menor"),CONCATENATE("R",'Riesgos de gestión'!$A$34),"")</f>
        <v/>
      </c>
      <c r="S24" s="1066"/>
      <c r="T24" s="1066" t="str">
        <f ca="1">IF(AND('Riesgos de gestión'!$H$40="Media",'Riesgos de gestión'!$L$40="Menor"),CONCATENATE("R",'Riesgos de gestión'!$A$40),"")</f>
        <v/>
      </c>
      <c r="U24" s="1067"/>
      <c r="V24" s="1065" t="str">
        <f ca="1">IF(AND('Riesgos de gestión'!$H$28="Media",'Riesgos de gestión'!$L$28="Moderado"),CONCATENATE("R",'Riesgos de gestión'!$A$28),"")</f>
        <v/>
      </c>
      <c r="W24" s="1066"/>
      <c r="X24" s="1066" t="str">
        <f ca="1">IF(AND('Riesgos de gestión'!$H$34="Media",'Riesgos de gestión'!$L$34="Moderado"),CONCATENATE("R",'Riesgos de gestión'!$A$34),"")</f>
        <v/>
      </c>
      <c r="Y24" s="1066"/>
      <c r="Z24" s="1066" t="str">
        <f ca="1">IF(AND('Riesgos de gestión'!$H$40="Media",'Riesgos de gestión'!$L$40="Moderado"),CONCATENATE("R",'Riesgos de gestión'!$A$40),"")</f>
        <v/>
      </c>
      <c r="AA24" s="1067"/>
      <c r="AB24" s="1049" t="str">
        <f ca="1">IF(AND('Riesgos de gestión'!$H$28="Media",'Riesgos de gestión'!$L$28="Mayor"),CONCATENATE("R",'Riesgos de gestión'!$A$28),"")</f>
        <v/>
      </c>
      <c r="AC24" s="1045"/>
      <c r="AD24" s="1045" t="str">
        <f ca="1">IF(AND('Riesgos de gestión'!$H$34="Media",'Riesgos de gestión'!$L$34="Mayor"),CONCATENATE("R",'Riesgos de gestión'!$A$34),"")</f>
        <v/>
      </c>
      <c r="AE24" s="1045"/>
      <c r="AF24" s="1045" t="str">
        <f ca="1">IF(AND('Riesgos de gestión'!$H$40="Media",'Riesgos de gestión'!$L$40="Mayor"),CONCATENATE("R",'Riesgos de gestión'!$A$40),"")</f>
        <v/>
      </c>
      <c r="AG24" s="1046"/>
      <c r="AH24" s="1056" t="str">
        <f ca="1">IF(AND('Riesgos de gestión'!$H$28="Media",'Riesgos de gestión'!$L$28="Catastrófico"),CONCATENATE("R",'Riesgos de gestión'!$A$28),"")</f>
        <v/>
      </c>
      <c r="AI24" s="1057"/>
      <c r="AJ24" s="1057" t="str">
        <f ca="1">IF(AND('Riesgos de gestión'!$H$34="Media",'Riesgos de gestión'!$L$34="Catastrófico"),CONCATENATE("R",'Riesgos de gestión'!$A$34),"")</f>
        <v/>
      </c>
      <c r="AK24" s="1057"/>
      <c r="AL24" s="1057" t="str">
        <f ca="1">IF(AND('Riesgos de gestión'!$H$40="Media",'Riesgos de gestión'!$L$40="Catastrófico"),CONCATENATE("R",'Riesgos de gestión'!$A$40),"")</f>
        <v/>
      </c>
      <c r="AM24" s="1058"/>
      <c r="AN24" s="83"/>
      <c r="AO24" s="1021"/>
      <c r="AP24" s="1022"/>
      <c r="AQ24" s="1022"/>
      <c r="AR24" s="1022"/>
      <c r="AS24" s="1022"/>
      <c r="AT24" s="102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row>
    <row r="25" spans="1:80" x14ac:dyDescent="0.25">
      <c r="A25" s="83"/>
      <c r="B25" s="998"/>
      <c r="C25" s="998"/>
      <c r="D25" s="999"/>
      <c r="E25" s="1039"/>
      <c r="F25" s="1040"/>
      <c r="G25" s="1040"/>
      <c r="H25" s="1040"/>
      <c r="I25" s="1041"/>
      <c r="J25" s="1065"/>
      <c r="K25" s="1066"/>
      <c r="L25" s="1066"/>
      <c r="M25" s="1066"/>
      <c r="N25" s="1066"/>
      <c r="O25" s="1067"/>
      <c r="P25" s="1065"/>
      <c r="Q25" s="1066"/>
      <c r="R25" s="1066"/>
      <c r="S25" s="1066"/>
      <c r="T25" s="1066"/>
      <c r="U25" s="1067"/>
      <c r="V25" s="1065"/>
      <c r="W25" s="1066"/>
      <c r="X25" s="1066"/>
      <c r="Y25" s="1066"/>
      <c r="Z25" s="1066"/>
      <c r="AA25" s="1067"/>
      <c r="AB25" s="1049"/>
      <c r="AC25" s="1045"/>
      <c r="AD25" s="1045"/>
      <c r="AE25" s="1045"/>
      <c r="AF25" s="1045"/>
      <c r="AG25" s="1046"/>
      <c r="AH25" s="1056"/>
      <c r="AI25" s="1057"/>
      <c r="AJ25" s="1057"/>
      <c r="AK25" s="1057"/>
      <c r="AL25" s="1057"/>
      <c r="AM25" s="1058"/>
      <c r="AN25" s="83"/>
      <c r="AO25" s="1021"/>
      <c r="AP25" s="1022"/>
      <c r="AQ25" s="1022"/>
      <c r="AR25" s="1022"/>
      <c r="AS25" s="1022"/>
      <c r="AT25" s="102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row>
    <row r="26" spans="1:80" x14ac:dyDescent="0.25">
      <c r="A26" s="83"/>
      <c r="B26" s="998"/>
      <c r="C26" s="998"/>
      <c r="D26" s="999"/>
      <c r="E26" s="1039"/>
      <c r="F26" s="1040"/>
      <c r="G26" s="1040"/>
      <c r="H26" s="1040"/>
      <c r="I26" s="1041"/>
      <c r="J26" s="1065" t="str">
        <f ca="1">IF(AND('Riesgos de gestión'!$H$46="Media",'Riesgos de gestión'!$L$46="Leve"),CONCATENATE("R",'Riesgos de gestión'!$A$46),"")</f>
        <v/>
      </c>
      <c r="K26" s="1066"/>
      <c r="L26" s="1066" t="str">
        <f ca="1">IF(AND('Riesgos de gestión'!$H$52="Media",'Riesgos de gestión'!$L$52="Leve"),CONCATENATE("R",'Riesgos de gestión'!$A$52),"")</f>
        <v/>
      </c>
      <c r="M26" s="1066"/>
      <c r="N26" s="1066" t="str">
        <f ca="1">IF(AND('Riesgos de gestión'!$H$58="Media",'Riesgos de gestión'!$L$58="Leve"),CONCATENATE("R",'Riesgos de gestión'!$A$58),"")</f>
        <v/>
      </c>
      <c r="O26" s="1067"/>
      <c r="P26" s="1065" t="str">
        <f ca="1">IF(AND('Riesgos de gestión'!$H$46="Media",'Riesgos de gestión'!$L$46="Menor"),CONCATENATE("R",'Riesgos de gestión'!$A$46),"")</f>
        <v/>
      </c>
      <c r="Q26" s="1066"/>
      <c r="R26" s="1066" t="str">
        <f ca="1">IF(AND('Riesgos de gestión'!$H$52="Media",'Riesgos de gestión'!$L$52="Menor"),CONCATENATE("R",'Riesgos de gestión'!$A$52),"")</f>
        <v/>
      </c>
      <c r="S26" s="1066"/>
      <c r="T26" s="1066" t="str">
        <f ca="1">IF(AND('Riesgos de gestión'!$H$58="Media",'Riesgos de gestión'!$L$58="Menor"),CONCATENATE("R",'Riesgos de gestión'!$A$58),"")</f>
        <v/>
      </c>
      <c r="U26" s="1067"/>
      <c r="V26" s="1065" t="str">
        <f ca="1">IF(AND('Riesgos de gestión'!$H$46="Media",'Riesgos de gestión'!$L$46="Moderado"),CONCATENATE("R",'Riesgos de gestión'!$A$46),"")</f>
        <v/>
      </c>
      <c r="W26" s="1066"/>
      <c r="X26" s="1066" t="str">
        <f ca="1">IF(AND('Riesgos de gestión'!$H$52="Media",'Riesgos de gestión'!$L$52="Moderado"),CONCATENATE("R",'Riesgos de gestión'!$A$52),"")</f>
        <v/>
      </c>
      <c r="Y26" s="1066"/>
      <c r="Z26" s="1066" t="str">
        <f ca="1">IF(AND('Riesgos de gestión'!$H$58="Media",'Riesgos de gestión'!$L$58="Moderado"),CONCATENATE("R",'Riesgos de gestión'!$A$58),"")</f>
        <v/>
      </c>
      <c r="AA26" s="1067"/>
      <c r="AB26" s="1049" t="str">
        <f ca="1">IF(AND('Riesgos de gestión'!$H$46="Media",'Riesgos de gestión'!$L$46="Mayor"),CONCATENATE("R",'Riesgos de gestión'!$A$46),"")</f>
        <v/>
      </c>
      <c r="AC26" s="1045"/>
      <c r="AD26" s="1045" t="str">
        <f ca="1">IF(AND('Riesgos de gestión'!$H$52="Media",'Riesgos de gestión'!$L$52="Mayor"),CONCATENATE("R",'Riesgos de gestión'!$A$52),"")</f>
        <v/>
      </c>
      <c r="AE26" s="1045"/>
      <c r="AF26" s="1045" t="str">
        <f ca="1">IF(AND('Riesgos de gestión'!$H$58="Media",'Riesgos de gestión'!$L$58="Mayor"),CONCATENATE("R",'Riesgos de gestión'!$A$58),"")</f>
        <v/>
      </c>
      <c r="AG26" s="1046"/>
      <c r="AH26" s="1056" t="str">
        <f ca="1">IF(AND('Riesgos de gestión'!$H$46="Media",'Riesgos de gestión'!$L$46="Catastrófico"),CONCATENATE("R",'Riesgos de gestión'!$A$46),"")</f>
        <v/>
      </c>
      <c r="AI26" s="1057"/>
      <c r="AJ26" s="1057" t="str">
        <f ca="1">IF(AND('Riesgos de gestión'!$H$52="Media",'Riesgos de gestión'!$L$52="Catastrófico"),CONCATENATE("R",'Riesgos de gestión'!$A$52),"")</f>
        <v/>
      </c>
      <c r="AK26" s="1057"/>
      <c r="AL26" s="1057" t="str">
        <f ca="1">IF(AND('Riesgos de gestión'!$H$58="Media",'Riesgos de gestión'!$L$58="Catastrófico"),CONCATENATE("R",'Riesgos de gestión'!$A$58),"")</f>
        <v/>
      </c>
      <c r="AM26" s="1058"/>
      <c r="AN26" s="83"/>
      <c r="AO26" s="1021"/>
      <c r="AP26" s="1022"/>
      <c r="AQ26" s="1022"/>
      <c r="AR26" s="1022"/>
      <c r="AS26" s="1022"/>
      <c r="AT26" s="102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row>
    <row r="27" spans="1:80" x14ac:dyDescent="0.25">
      <c r="A27" s="83"/>
      <c r="B27" s="998"/>
      <c r="C27" s="998"/>
      <c r="D27" s="999"/>
      <c r="E27" s="1039"/>
      <c r="F27" s="1040"/>
      <c r="G27" s="1040"/>
      <c r="H27" s="1040"/>
      <c r="I27" s="1041"/>
      <c r="J27" s="1065"/>
      <c r="K27" s="1066"/>
      <c r="L27" s="1066"/>
      <c r="M27" s="1066"/>
      <c r="N27" s="1066"/>
      <c r="O27" s="1067"/>
      <c r="P27" s="1065"/>
      <c r="Q27" s="1066"/>
      <c r="R27" s="1066"/>
      <c r="S27" s="1066"/>
      <c r="T27" s="1066"/>
      <c r="U27" s="1067"/>
      <c r="V27" s="1065"/>
      <c r="W27" s="1066"/>
      <c r="X27" s="1066"/>
      <c r="Y27" s="1066"/>
      <c r="Z27" s="1066"/>
      <c r="AA27" s="1067"/>
      <c r="AB27" s="1049"/>
      <c r="AC27" s="1045"/>
      <c r="AD27" s="1045"/>
      <c r="AE27" s="1045"/>
      <c r="AF27" s="1045"/>
      <c r="AG27" s="1046"/>
      <c r="AH27" s="1056"/>
      <c r="AI27" s="1057"/>
      <c r="AJ27" s="1057"/>
      <c r="AK27" s="1057"/>
      <c r="AL27" s="1057"/>
      <c r="AM27" s="1058"/>
      <c r="AN27" s="83"/>
      <c r="AO27" s="1021"/>
      <c r="AP27" s="1022"/>
      <c r="AQ27" s="1022"/>
      <c r="AR27" s="1022"/>
      <c r="AS27" s="1022"/>
      <c r="AT27" s="102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row>
    <row r="28" spans="1:80" x14ac:dyDescent="0.25">
      <c r="A28" s="83"/>
      <c r="B28" s="998"/>
      <c r="C28" s="998"/>
      <c r="D28" s="999"/>
      <c r="E28" s="1039"/>
      <c r="F28" s="1040"/>
      <c r="G28" s="1040"/>
      <c r="H28" s="1040"/>
      <c r="I28" s="1041"/>
      <c r="J28" s="1065" t="str">
        <f ca="1">IF(AND('Riesgos de gestión'!$H$64="Media",'Riesgos de gestión'!$L$64="Leve"),CONCATENATE("R",'Riesgos de gestión'!$A$64),"")</f>
        <v/>
      </c>
      <c r="K28" s="1066"/>
      <c r="L28" s="1066" t="str">
        <f>IF(AND('Riesgos de gestión'!$H$70="Media",'Riesgos de gestión'!$L$70="Leve"),CONCATENATE("R",'Riesgos de gestión'!$A$70),"")</f>
        <v/>
      </c>
      <c r="M28" s="1066"/>
      <c r="N28" s="1066" t="str">
        <f>IF(AND('Riesgos de gestión'!$H$76="Media",'Riesgos de gestión'!$L$76="Leve"),CONCATENATE("R",'Riesgos de gestión'!$A$76),"")</f>
        <v/>
      </c>
      <c r="O28" s="1067"/>
      <c r="P28" s="1065" t="str">
        <f ca="1">IF(AND('Riesgos de gestión'!$H$64="Media",'Riesgos de gestión'!$L$64="Menor"),CONCATENATE("R",'Riesgos de gestión'!$A$64),"")</f>
        <v/>
      </c>
      <c r="Q28" s="1066"/>
      <c r="R28" s="1066" t="str">
        <f>IF(AND('Riesgos de gestión'!$H$70="Media",'Riesgos de gestión'!$L$70="Menor"),CONCATENATE("R",'Riesgos de gestión'!$A$70),"")</f>
        <v/>
      </c>
      <c r="S28" s="1066"/>
      <c r="T28" s="1066" t="str">
        <f>IF(AND('Riesgos de gestión'!$H$76="Media",'Riesgos de gestión'!$L$76="Menor"),CONCATENATE("R",'Riesgos de gestión'!$A$76),"")</f>
        <v/>
      </c>
      <c r="U28" s="1067"/>
      <c r="V28" s="1065" t="str">
        <f ca="1">IF(AND('Riesgos de gestión'!$H$64="Media",'Riesgos de gestión'!$L$64="Moderado"),CONCATENATE("R",'Riesgos de gestión'!$A$64),"")</f>
        <v/>
      </c>
      <c r="W28" s="1066"/>
      <c r="X28" s="1066" t="str">
        <f>IF(AND('Riesgos de gestión'!$H$70="Media",'Riesgos de gestión'!$L$70="Moderado"),CONCATENATE("R",'Riesgos de gestión'!$A$70),"")</f>
        <v/>
      </c>
      <c r="Y28" s="1066"/>
      <c r="Z28" s="1066" t="str">
        <f>IF(AND('Riesgos de gestión'!$H$76="Media",'Riesgos de gestión'!$L$76="Moderado"),CONCATENATE("R",'Riesgos de gestión'!$A$76),"")</f>
        <v/>
      </c>
      <c r="AA28" s="1067"/>
      <c r="AB28" s="1049" t="str">
        <f ca="1">IF(AND('Riesgos de gestión'!$H$64="Media",'Riesgos de gestión'!$L$64="Mayor"),CONCATENATE("R",'Riesgos de gestión'!$A$64),"")</f>
        <v/>
      </c>
      <c r="AC28" s="1045"/>
      <c r="AD28" s="1045" t="str">
        <f>IF(AND('Riesgos de gestión'!$H$70="Media",'Riesgos de gestión'!$L$70="Mayor"),CONCATENATE("R",'Riesgos de gestión'!$A$70),"")</f>
        <v/>
      </c>
      <c r="AE28" s="1045"/>
      <c r="AF28" s="1045" t="str">
        <f>IF(AND('Riesgos de gestión'!$H$76="Media",'Riesgos de gestión'!$L$76="Mayor"),CONCATENATE("R",'Riesgos de gestión'!$A$76),"")</f>
        <v/>
      </c>
      <c r="AG28" s="1046"/>
      <c r="AH28" s="1056" t="str">
        <f ca="1">IF(AND('Riesgos de gestión'!$H$64="Media",'Riesgos de gestión'!$L$64="Catastrófico"),CONCATENATE("R",'Riesgos de gestión'!$A$64),"")</f>
        <v/>
      </c>
      <c r="AI28" s="1057"/>
      <c r="AJ28" s="1057" t="str">
        <f>IF(AND('Riesgos de gestión'!$H$70="Media",'Riesgos de gestión'!$L$70="Catastrófico"),CONCATENATE("R",'Riesgos de gestión'!$A$70),"")</f>
        <v/>
      </c>
      <c r="AK28" s="1057"/>
      <c r="AL28" s="1057" t="str">
        <f>IF(AND('Riesgos de gestión'!$H$76="Media",'Riesgos de gestión'!$L$76="Catastrófico"),CONCATENATE("R",'Riesgos de gestión'!$A$76),"")</f>
        <v/>
      </c>
      <c r="AM28" s="1058"/>
      <c r="AN28" s="83"/>
      <c r="AO28" s="1021"/>
      <c r="AP28" s="1022"/>
      <c r="AQ28" s="1022"/>
      <c r="AR28" s="1022"/>
      <c r="AS28" s="1022"/>
      <c r="AT28" s="102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row>
    <row r="29" spans="1:80" ht="15.75" thickBot="1" x14ac:dyDescent="0.3">
      <c r="A29" s="83"/>
      <c r="B29" s="998"/>
      <c r="C29" s="998"/>
      <c r="D29" s="999"/>
      <c r="E29" s="1042"/>
      <c r="F29" s="1043"/>
      <c r="G29" s="1043"/>
      <c r="H29" s="1043"/>
      <c r="I29" s="1044"/>
      <c r="J29" s="1065"/>
      <c r="K29" s="1066"/>
      <c r="L29" s="1066"/>
      <c r="M29" s="1066"/>
      <c r="N29" s="1066"/>
      <c r="O29" s="1067"/>
      <c r="P29" s="1068"/>
      <c r="Q29" s="1069"/>
      <c r="R29" s="1069"/>
      <c r="S29" s="1069"/>
      <c r="T29" s="1069"/>
      <c r="U29" s="1070"/>
      <c r="V29" s="1068"/>
      <c r="W29" s="1069"/>
      <c r="X29" s="1069"/>
      <c r="Y29" s="1069"/>
      <c r="Z29" s="1069"/>
      <c r="AA29" s="1070"/>
      <c r="AB29" s="1053"/>
      <c r="AC29" s="1054"/>
      <c r="AD29" s="1054"/>
      <c r="AE29" s="1054"/>
      <c r="AF29" s="1054"/>
      <c r="AG29" s="1055"/>
      <c r="AH29" s="1059"/>
      <c r="AI29" s="1060"/>
      <c r="AJ29" s="1060"/>
      <c r="AK29" s="1060"/>
      <c r="AL29" s="1060"/>
      <c r="AM29" s="1061"/>
      <c r="AN29" s="83"/>
      <c r="AO29" s="1024"/>
      <c r="AP29" s="1025"/>
      <c r="AQ29" s="1025"/>
      <c r="AR29" s="1025"/>
      <c r="AS29" s="1025"/>
      <c r="AT29" s="1026"/>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row>
    <row r="30" spans="1:80" x14ac:dyDescent="0.25">
      <c r="A30" s="83"/>
      <c r="B30" s="998"/>
      <c r="C30" s="998"/>
      <c r="D30" s="999"/>
      <c r="E30" s="1036" t="s">
        <v>114</v>
      </c>
      <c r="F30" s="1037"/>
      <c r="G30" s="1037"/>
      <c r="H30" s="1037"/>
      <c r="I30" s="1037"/>
      <c r="J30" s="1080" t="str">
        <f ca="1">IF(AND('Riesgos de gestión'!$H$10="Baja",'Riesgos de gestión'!$L$10="Leve"),CONCATENATE("R",'Riesgos de gestión'!$A$10),"")</f>
        <v/>
      </c>
      <c r="K30" s="1081"/>
      <c r="L30" s="1081" t="str">
        <f ca="1">IF(AND('Riesgos de gestión'!$H$16="Baja",'Riesgos de gestión'!$L$16="Leve"),CONCATENATE("R",'Riesgos de gestión'!$A$16),"")</f>
        <v/>
      </c>
      <c r="M30" s="1081"/>
      <c r="N30" s="1081" t="str">
        <f ca="1">IF(AND('Riesgos de gestión'!$H$22="Baja",'Riesgos de gestión'!$L$22="Leve"),CONCATENATE("R",'Riesgos de gestión'!$A$22),"")</f>
        <v/>
      </c>
      <c r="O30" s="1082"/>
      <c r="P30" s="1072" t="str">
        <f ca="1">IF(AND('Riesgos de gestión'!$H$10="Baja",'Riesgos de gestión'!$L$10="Menor"),CONCATENATE("R",'Riesgos de gestión'!$A$10),"")</f>
        <v/>
      </c>
      <c r="Q30" s="1072"/>
      <c r="R30" s="1072" t="str">
        <f ca="1">IF(AND('Riesgos de gestión'!$H$16="Baja",'Riesgos de gestión'!$L$16="Menor"),CONCATENATE("R",'Riesgos de gestión'!$A$16),"")</f>
        <v/>
      </c>
      <c r="S30" s="1072"/>
      <c r="T30" s="1072" t="str">
        <f ca="1">IF(AND('Riesgos de gestión'!$H$22="Baja",'Riesgos de gestión'!$L$22="Menor"),CONCATENATE("R",'Riesgos de gestión'!$A$22),"")</f>
        <v/>
      </c>
      <c r="U30" s="1073"/>
      <c r="V30" s="1071" t="str">
        <f ca="1">IF(AND('Riesgos de gestión'!$H$10="Baja",'Riesgos de gestión'!$L$10="Moderado"),CONCATENATE("R",'Riesgos de gestión'!$A$10),"")</f>
        <v/>
      </c>
      <c r="W30" s="1072"/>
      <c r="X30" s="1072" t="str">
        <f ca="1">IF(AND('Riesgos de gestión'!$H$16="Baja",'Riesgos de gestión'!$L$16="Moderado"),CONCATENATE("R",'Riesgos de gestión'!$A$16),"")</f>
        <v/>
      </c>
      <c r="Y30" s="1072"/>
      <c r="Z30" s="1072" t="str">
        <f ca="1">IF(AND('Riesgos de gestión'!$H$22="Baja",'Riesgos de gestión'!$L$22="Moderado"),CONCATENATE("R",'Riesgos de gestión'!$A$22),"")</f>
        <v/>
      </c>
      <c r="AA30" s="1073"/>
      <c r="AB30" s="1047" t="str">
        <f ca="1">IF(AND('Riesgos de gestión'!$H$10="Baja",'Riesgos de gestión'!$L$10="Mayor"),CONCATENATE("R",'Riesgos de gestión'!$A$10),"")</f>
        <v/>
      </c>
      <c r="AC30" s="1048"/>
      <c r="AD30" s="1048" t="str">
        <f ca="1">IF(AND('Riesgos de gestión'!$H$16="Baja",'Riesgos de gestión'!$L$16="Mayor"),CONCATENATE("R",'Riesgos de gestión'!$A$16),"")</f>
        <v/>
      </c>
      <c r="AE30" s="1048"/>
      <c r="AF30" s="1048" t="str">
        <f ca="1">IF(AND('Riesgos de gestión'!$H$22="Baja",'Riesgos de gestión'!$L$22="Mayor"),CONCATENATE("R",'Riesgos de gestión'!$A$22),"")</f>
        <v/>
      </c>
      <c r="AG30" s="1050"/>
      <c r="AH30" s="1062" t="str">
        <f ca="1">IF(AND('Riesgos de gestión'!$H$10="Baja",'Riesgos de gestión'!$L$10="Catastrófico"),CONCATENATE("R",'Riesgos de gestión'!$A$10),"")</f>
        <v/>
      </c>
      <c r="AI30" s="1063"/>
      <c r="AJ30" s="1063" t="str">
        <f ca="1">IF(AND('Riesgos de gestión'!$H$16="Baja",'Riesgos de gestión'!$L$16="Catastrófico"),CONCATENATE("R",'Riesgos de gestión'!$A$16),"")</f>
        <v/>
      </c>
      <c r="AK30" s="1063"/>
      <c r="AL30" s="1063" t="str">
        <f ca="1">IF(AND('Riesgos de gestión'!$H$22="Baja",'Riesgos de gestión'!$L$22="Catastrófico"),CONCATENATE("R",'Riesgos de gestión'!$A$22),"")</f>
        <v/>
      </c>
      <c r="AM30" s="1064"/>
      <c r="AN30" s="83"/>
      <c r="AO30" s="1027" t="s">
        <v>82</v>
      </c>
      <c r="AP30" s="1028"/>
      <c r="AQ30" s="1028"/>
      <c r="AR30" s="1028"/>
      <c r="AS30" s="1028"/>
      <c r="AT30" s="1029"/>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row>
    <row r="31" spans="1:80" x14ac:dyDescent="0.25">
      <c r="A31" s="83"/>
      <c r="B31" s="998"/>
      <c r="C31" s="998"/>
      <c r="D31" s="999"/>
      <c r="E31" s="1039"/>
      <c r="F31" s="1040"/>
      <c r="G31" s="1040"/>
      <c r="H31" s="1040"/>
      <c r="I31" s="1040"/>
      <c r="J31" s="1076"/>
      <c r="K31" s="1074"/>
      <c r="L31" s="1074"/>
      <c r="M31" s="1074"/>
      <c r="N31" s="1074"/>
      <c r="O31" s="1075"/>
      <c r="P31" s="1066"/>
      <c r="Q31" s="1066"/>
      <c r="R31" s="1066"/>
      <c r="S31" s="1066"/>
      <c r="T31" s="1066"/>
      <c r="U31" s="1067"/>
      <c r="V31" s="1065"/>
      <c r="W31" s="1066"/>
      <c r="X31" s="1066"/>
      <c r="Y31" s="1066"/>
      <c r="Z31" s="1066"/>
      <c r="AA31" s="1067"/>
      <c r="AB31" s="1049"/>
      <c r="AC31" s="1045"/>
      <c r="AD31" s="1045"/>
      <c r="AE31" s="1045"/>
      <c r="AF31" s="1045"/>
      <c r="AG31" s="1046"/>
      <c r="AH31" s="1056"/>
      <c r="AI31" s="1057"/>
      <c r="AJ31" s="1057"/>
      <c r="AK31" s="1057"/>
      <c r="AL31" s="1057"/>
      <c r="AM31" s="1058"/>
      <c r="AN31" s="83"/>
      <c r="AO31" s="1030"/>
      <c r="AP31" s="1031"/>
      <c r="AQ31" s="1031"/>
      <c r="AR31" s="1031"/>
      <c r="AS31" s="1031"/>
      <c r="AT31" s="1032"/>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row>
    <row r="32" spans="1:80" x14ac:dyDescent="0.25">
      <c r="A32" s="83"/>
      <c r="B32" s="998"/>
      <c r="C32" s="998"/>
      <c r="D32" s="999"/>
      <c r="E32" s="1039"/>
      <c r="F32" s="1040"/>
      <c r="G32" s="1040"/>
      <c r="H32" s="1040"/>
      <c r="I32" s="1040"/>
      <c r="J32" s="1076" t="str">
        <f ca="1">IF(AND('Riesgos de gestión'!$H$28="Baja",'Riesgos de gestión'!$L$28="Leve"),CONCATENATE("R",'Riesgos de gestión'!$A$28),"")</f>
        <v/>
      </c>
      <c r="K32" s="1074"/>
      <c r="L32" s="1074" t="str">
        <f ca="1">IF(AND('Riesgos de gestión'!$H$34="Baja",'Riesgos de gestión'!$L$34="Leve"),CONCATENATE("R",'Riesgos de gestión'!$A$34),"")</f>
        <v/>
      </c>
      <c r="M32" s="1074"/>
      <c r="N32" s="1074" t="str">
        <f ca="1">IF(AND('Riesgos de gestión'!$H$40="Baja",'Riesgos de gestión'!$L$40="Leve"),CONCATENATE("R",'Riesgos de gestión'!$A$40),"")</f>
        <v/>
      </c>
      <c r="O32" s="1075"/>
      <c r="P32" s="1066" t="str">
        <f ca="1">IF(AND('Riesgos de gestión'!$H$28="Baja",'Riesgos de gestión'!$L$28="Menor"),CONCATENATE("R",'Riesgos de gestión'!$A$28),"")</f>
        <v/>
      </c>
      <c r="Q32" s="1066"/>
      <c r="R32" s="1066" t="str">
        <f ca="1">IF(AND('Riesgos de gestión'!$H$34="Baja",'Riesgos de gestión'!$L$34="Menor"),CONCATENATE("R",'Riesgos de gestión'!$A$34),"")</f>
        <v/>
      </c>
      <c r="S32" s="1066"/>
      <c r="T32" s="1066" t="str">
        <f ca="1">IF(AND('Riesgos de gestión'!$H$40="Baja",'Riesgos de gestión'!$L$40="Menor"),CONCATENATE("R",'Riesgos de gestión'!$A$40),"")</f>
        <v/>
      </c>
      <c r="U32" s="1067"/>
      <c r="V32" s="1065" t="str">
        <f ca="1">IF(AND('Riesgos de gestión'!$H$28="Baja",'Riesgos de gestión'!$L$28="Moderado"),CONCATENATE("R",'Riesgos de gestión'!$A$28),"")</f>
        <v/>
      </c>
      <c r="W32" s="1066"/>
      <c r="X32" s="1066" t="str">
        <f ca="1">IF(AND('Riesgos de gestión'!$H$34="Baja",'Riesgos de gestión'!$L$34="Moderado"),CONCATENATE("R",'Riesgos de gestión'!$A$34),"")</f>
        <v/>
      </c>
      <c r="Y32" s="1066"/>
      <c r="Z32" s="1066" t="str">
        <f ca="1">IF(AND('Riesgos de gestión'!$H$40="Baja",'Riesgos de gestión'!$L$40="Moderado"),CONCATENATE("R",'Riesgos de gestión'!$A$40),"")</f>
        <v/>
      </c>
      <c r="AA32" s="1067"/>
      <c r="AB32" s="1049" t="str">
        <f ca="1">IF(AND('Riesgos de gestión'!$H$28="Baja",'Riesgos de gestión'!$L$28="Mayor"),CONCATENATE("R",'Riesgos de gestión'!$A$28),"")</f>
        <v/>
      </c>
      <c r="AC32" s="1045"/>
      <c r="AD32" s="1045" t="str">
        <f ca="1">IF(AND('Riesgos de gestión'!$H$34="Baja",'Riesgos de gestión'!$L$34="Mayor"),CONCATENATE("R",'Riesgos de gestión'!$A$34),"")</f>
        <v/>
      </c>
      <c r="AE32" s="1045"/>
      <c r="AF32" s="1045" t="str">
        <f ca="1">IF(AND('Riesgos de gestión'!$H$40="Baja",'Riesgos de gestión'!$L$40="Mayor"),CONCATENATE("R",'Riesgos de gestión'!$A$40),"")</f>
        <v/>
      </c>
      <c r="AG32" s="1046"/>
      <c r="AH32" s="1056" t="str">
        <f ca="1">IF(AND('Riesgos de gestión'!$H$28="Baja",'Riesgos de gestión'!$L$28="Catastrófico"),CONCATENATE("R",'Riesgos de gestión'!$A$28),"")</f>
        <v/>
      </c>
      <c r="AI32" s="1057"/>
      <c r="AJ32" s="1057" t="str">
        <f ca="1">IF(AND('Riesgos de gestión'!$H$34="Baja",'Riesgos de gestión'!$L$34="Catastrófico"),CONCATENATE("R",'Riesgos de gestión'!$A$34),"")</f>
        <v/>
      </c>
      <c r="AK32" s="1057"/>
      <c r="AL32" s="1057" t="str">
        <f ca="1">IF(AND('Riesgos de gestión'!$H$40="Baja",'Riesgos de gestión'!$L$40="Catastrófico"),CONCATENATE("R",'Riesgos de gestión'!$A$40),"")</f>
        <v/>
      </c>
      <c r="AM32" s="1058"/>
      <c r="AN32" s="83"/>
      <c r="AO32" s="1030"/>
      <c r="AP32" s="1031"/>
      <c r="AQ32" s="1031"/>
      <c r="AR32" s="1031"/>
      <c r="AS32" s="1031"/>
      <c r="AT32" s="1032"/>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row>
    <row r="33" spans="1:80" x14ac:dyDescent="0.25">
      <c r="A33" s="83"/>
      <c r="B33" s="998"/>
      <c r="C33" s="998"/>
      <c r="D33" s="999"/>
      <c r="E33" s="1039"/>
      <c r="F33" s="1040"/>
      <c r="G33" s="1040"/>
      <c r="H33" s="1040"/>
      <c r="I33" s="1040"/>
      <c r="J33" s="1076"/>
      <c r="K33" s="1074"/>
      <c r="L33" s="1074"/>
      <c r="M33" s="1074"/>
      <c r="N33" s="1074"/>
      <c r="O33" s="1075"/>
      <c r="P33" s="1066"/>
      <c r="Q33" s="1066"/>
      <c r="R33" s="1066"/>
      <c r="S33" s="1066"/>
      <c r="T33" s="1066"/>
      <c r="U33" s="1067"/>
      <c r="V33" s="1065"/>
      <c r="W33" s="1066"/>
      <c r="X33" s="1066"/>
      <c r="Y33" s="1066"/>
      <c r="Z33" s="1066"/>
      <c r="AA33" s="1067"/>
      <c r="AB33" s="1049"/>
      <c r="AC33" s="1045"/>
      <c r="AD33" s="1045"/>
      <c r="AE33" s="1045"/>
      <c r="AF33" s="1045"/>
      <c r="AG33" s="1046"/>
      <c r="AH33" s="1056"/>
      <c r="AI33" s="1057"/>
      <c r="AJ33" s="1057"/>
      <c r="AK33" s="1057"/>
      <c r="AL33" s="1057"/>
      <c r="AM33" s="1058"/>
      <c r="AN33" s="83"/>
      <c r="AO33" s="1030"/>
      <c r="AP33" s="1031"/>
      <c r="AQ33" s="1031"/>
      <c r="AR33" s="1031"/>
      <c r="AS33" s="1031"/>
      <c r="AT33" s="1032"/>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row>
    <row r="34" spans="1:80" x14ac:dyDescent="0.25">
      <c r="A34" s="83"/>
      <c r="B34" s="998"/>
      <c r="C34" s="998"/>
      <c r="D34" s="999"/>
      <c r="E34" s="1039"/>
      <c r="F34" s="1040"/>
      <c r="G34" s="1040"/>
      <c r="H34" s="1040"/>
      <c r="I34" s="1040"/>
      <c r="J34" s="1076" t="str">
        <f ca="1">IF(AND('Riesgos de gestión'!$H$46="Baja",'Riesgos de gestión'!$L$46="Leve"),CONCATENATE("R",'Riesgos de gestión'!$A$46),"")</f>
        <v/>
      </c>
      <c r="K34" s="1074"/>
      <c r="L34" s="1074" t="str">
        <f ca="1">IF(AND('Riesgos de gestión'!$H$52="Baja",'Riesgos de gestión'!$L$52="Leve"),CONCATENATE("R",'Riesgos de gestión'!$A$52),"")</f>
        <v/>
      </c>
      <c r="M34" s="1074"/>
      <c r="N34" s="1074" t="str">
        <f ca="1">IF(AND('Riesgos de gestión'!$H$58="Baja",'Riesgos de gestión'!$L$58="Leve"),CONCATENATE("R",'Riesgos de gestión'!$A$58),"")</f>
        <v/>
      </c>
      <c r="O34" s="1075"/>
      <c r="P34" s="1066" t="str">
        <f ca="1">IF(AND('Riesgos de gestión'!$H$46="Baja",'Riesgos de gestión'!$L$46="Menor"),CONCATENATE("R",'Riesgos de gestión'!$A$46),"")</f>
        <v/>
      </c>
      <c r="Q34" s="1066"/>
      <c r="R34" s="1066" t="str">
        <f ca="1">IF(AND('Riesgos de gestión'!$H$52="Baja",'Riesgos de gestión'!$L$52="Menor"),CONCATENATE("R",'Riesgos de gestión'!$A$52),"")</f>
        <v/>
      </c>
      <c r="S34" s="1066"/>
      <c r="T34" s="1066" t="str">
        <f ca="1">IF(AND('Riesgos de gestión'!$H$58="Baja",'Riesgos de gestión'!$L$58="Menor"),CONCATENATE("R",'Riesgos de gestión'!$A$58),"")</f>
        <v/>
      </c>
      <c r="U34" s="1067"/>
      <c r="V34" s="1065" t="str">
        <f ca="1">IF(AND('Riesgos de gestión'!$H$46="Baja",'Riesgos de gestión'!$L$46="Moderado"),CONCATENATE("R",'Riesgos de gestión'!$A$46),"")</f>
        <v/>
      </c>
      <c r="W34" s="1066"/>
      <c r="X34" s="1066" t="str">
        <f ca="1">IF(AND('Riesgos de gestión'!$H$52="Baja",'Riesgos de gestión'!$L$52="Moderado"),CONCATENATE("R",'Riesgos de gestión'!$A$52),"")</f>
        <v/>
      </c>
      <c r="Y34" s="1066"/>
      <c r="Z34" s="1066" t="str">
        <f ca="1">IF(AND('Riesgos de gestión'!$H$58="Baja",'Riesgos de gestión'!$L$58="Moderado"),CONCATENATE("R",'Riesgos de gestión'!$A$58),"")</f>
        <v/>
      </c>
      <c r="AA34" s="1067"/>
      <c r="AB34" s="1049" t="str">
        <f ca="1">IF(AND('Riesgos de gestión'!$H$46="Baja",'Riesgos de gestión'!$L$46="Mayor"),CONCATENATE("R",'Riesgos de gestión'!$A$46),"")</f>
        <v/>
      </c>
      <c r="AC34" s="1045"/>
      <c r="AD34" s="1045" t="str">
        <f ca="1">IF(AND('Riesgos de gestión'!$H$52="Baja",'Riesgos de gestión'!$L$52="Mayor"),CONCATENATE("R",'Riesgos de gestión'!$A$52),"")</f>
        <v/>
      </c>
      <c r="AE34" s="1045"/>
      <c r="AF34" s="1045" t="str">
        <f ca="1">IF(AND('Riesgos de gestión'!$H$58="Baja",'Riesgos de gestión'!$L$58="Mayor"),CONCATENATE("R",'Riesgos de gestión'!$A$58),"")</f>
        <v/>
      </c>
      <c r="AG34" s="1046"/>
      <c r="AH34" s="1056" t="str">
        <f ca="1">IF(AND('Riesgos de gestión'!$H$46="Baja",'Riesgos de gestión'!$L$46="Catastrófico"),CONCATENATE("R",'Riesgos de gestión'!$A$46),"")</f>
        <v/>
      </c>
      <c r="AI34" s="1057"/>
      <c r="AJ34" s="1057" t="str">
        <f ca="1">IF(AND('Riesgos de gestión'!$H$52="Baja",'Riesgos de gestión'!$L$52="Catastrófico"),CONCATENATE("R",'Riesgos de gestión'!$A$52),"")</f>
        <v/>
      </c>
      <c r="AK34" s="1057"/>
      <c r="AL34" s="1057" t="str">
        <f ca="1">IF(AND('Riesgos de gestión'!$H$58="Baja",'Riesgos de gestión'!$L$58="Catastrófico"),CONCATENATE("R",'Riesgos de gestión'!$A$58),"")</f>
        <v/>
      </c>
      <c r="AM34" s="1058"/>
      <c r="AN34" s="83"/>
      <c r="AO34" s="1030"/>
      <c r="AP34" s="1031"/>
      <c r="AQ34" s="1031"/>
      <c r="AR34" s="1031"/>
      <c r="AS34" s="1031"/>
      <c r="AT34" s="1032"/>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row>
    <row r="35" spans="1:80" x14ac:dyDescent="0.25">
      <c r="A35" s="83"/>
      <c r="B35" s="998"/>
      <c r="C35" s="998"/>
      <c r="D35" s="999"/>
      <c r="E35" s="1039"/>
      <c r="F35" s="1040"/>
      <c r="G35" s="1040"/>
      <c r="H35" s="1040"/>
      <c r="I35" s="1040"/>
      <c r="J35" s="1076"/>
      <c r="K35" s="1074"/>
      <c r="L35" s="1074"/>
      <c r="M35" s="1074"/>
      <c r="N35" s="1074"/>
      <c r="O35" s="1075"/>
      <c r="P35" s="1066"/>
      <c r="Q35" s="1066"/>
      <c r="R35" s="1066"/>
      <c r="S35" s="1066"/>
      <c r="T35" s="1066"/>
      <c r="U35" s="1067"/>
      <c r="V35" s="1065"/>
      <c r="W35" s="1066"/>
      <c r="X35" s="1066"/>
      <c r="Y35" s="1066"/>
      <c r="Z35" s="1066"/>
      <c r="AA35" s="1067"/>
      <c r="AB35" s="1049"/>
      <c r="AC35" s="1045"/>
      <c r="AD35" s="1045"/>
      <c r="AE35" s="1045"/>
      <c r="AF35" s="1045"/>
      <c r="AG35" s="1046"/>
      <c r="AH35" s="1056"/>
      <c r="AI35" s="1057"/>
      <c r="AJ35" s="1057"/>
      <c r="AK35" s="1057"/>
      <c r="AL35" s="1057"/>
      <c r="AM35" s="1058"/>
      <c r="AN35" s="83"/>
      <c r="AO35" s="1030"/>
      <c r="AP35" s="1031"/>
      <c r="AQ35" s="1031"/>
      <c r="AR35" s="1031"/>
      <c r="AS35" s="1031"/>
      <c r="AT35" s="1032"/>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row>
    <row r="36" spans="1:80" x14ac:dyDescent="0.25">
      <c r="A36" s="83"/>
      <c r="B36" s="998"/>
      <c r="C36" s="998"/>
      <c r="D36" s="999"/>
      <c r="E36" s="1039"/>
      <c r="F36" s="1040"/>
      <c r="G36" s="1040"/>
      <c r="H36" s="1040"/>
      <c r="I36" s="1040"/>
      <c r="J36" s="1076" t="str">
        <f ca="1">IF(AND('Riesgos de gestión'!$H$64="Baja",'Riesgos de gestión'!$L$64="Leve"),CONCATENATE("R",'Riesgos de gestión'!$A$64),"")</f>
        <v/>
      </c>
      <c r="K36" s="1074"/>
      <c r="L36" s="1074" t="str">
        <f>IF(AND('Riesgos de gestión'!$H$70="Baja",'Riesgos de gestión'!$L$70="Leve"),CONCATENATE("R",'Riesgos de gestión'!$A$70),"")</f>
        <v/>
      </c>
      <c r="M36" s="1074"/>
      <c r="N36" s="1074" t="str">
        <f>IF(AND('Riesgos de gestión'!$H$76="Baja",'Riesgos de gestión'!$L$76="Leve"),CONCATENATE("R",'Riesgos de gestión'!$A$76),"")</f>
        <v/>
      </c>
      <c r="O36" s="1075"/>
      <c r="P36" s="1066" t="str">
        <f ca="1">IF(AND('Riesgos de gestión'!$H$64="Baja",'Riesgos de gestión'!$L$64="Menor"),CONCATENATE("R",'Riesgos de gestión'!$A$64),"")</f>
        <v/>
      </c>
      <c r="Q36" s="1066"/>
      <c r="R36" s="1066" t="str">
        <f>IF(AND('Riesgos de gestión'!$H$70="Baja",'Riesgos de gestión'!$L$70="Menor"),CONCATENATE("R",'Riesgos de gestión'!$A$70),"")</f>
        <v/>
      </c>
      <c r="S36" s="1066"/>
      <c r="T36" s="1066" t="str">
        <f>IF(AND('Riesgos de gestión'!$H$76="Baja",'Riesgos de gestión'!$L$76="Menor"),CONCATENATE("R",'Riesgos de gestión'!$A$76),"")</f>
        <v/>
      </c>
      <c r="U36" s="1067"/>
      <c r="V36" s="1065" t="str">
        <f ca="1">IF(AND('Riesgos de gestión'!$H$64="Baja",'Riesgos de gestión'!$L$64="Moderado"),CONCATENATE("R",'Riesgos de gestión'!$A$64),"")</f>
        <v/>
      </c>
      <c r="W36" s="1066"/>
      <c r="X36" s="1066" t="str">
        <f>IF(AND('Riesgos de gestión'!$H$70="Baja",'Riesgos de gestión'!$L$70="Moderado"),CONCATENATE("R",'Riesgos de gestión'!$A$70),"")</f>
        <v/>
      </c>
      <c r="Y36" s="1066"/>
      <c r="Z36" s="1066" t="str">
        <f>IF(AND('Riesgos de gestión'!$H$76="Baja",'Riesgos de gestión'!$L$76="Moderado"),CONCATENATE("R",'Riesgos de gestión'!$A$76),"")</f>
        <v/>
      </c>
      <c r="AA36" s="1067"/>
      <c r="AB36" s="1049" t="str">
        <f ca="1">IF(AND('Riesgos de gestión'!$H$64="Baja",'Riesgos de gestión'!$L$64="Mayor"),CONCATENATE("R",'Riesgos de gestión'!$A$64),"")</f>
        <v/>
      </c>
      <c r="AC36" s="1045"/>
      <c r="AD36" s="1045" t="str">
        <f>IF(AND('Riesgos de gestión'!$H$70="Baja",'Riesgos de gestión'!$L$70="Mayor"),CONCATENATE("R",'Riesgos de gestión'!$A$70),"")</f>
        <v/>
      </c>
      <c r="AE36" s="1045"/>
      <c r="AF36" s="1045" t="str">
        <f>IF(AND('Riesgos de gestión'!$H$76="Baja",'Riesgos de gestión'!$L$76="Mayor"),CONCATENATE("R",'Riesgos de gestión'!$A$76),"")</f>
        <v/>
      </c>
      <c r="AG36" s="1046"/>
      <c r="AH36" s="1056" t="str">
        <f ca="1">IF(AND('Riesgos de gestión'!$H$64="Baja",'Riesgos de gestión'!$L$64="Catastrófico"),CONCATENATE("R",'Riesgos de gestión'!$A$64),"")</f>
        <v/>
      </c>
      <c r="AI36" s="1057"/>
      <c r="AJ36" s="1057" t="str">
        <f>IF(AND('Riesgos de gestión'!$H$70="Baja",'Riesgos de gestión'!$L$70="Catastrófico"),CONCATENATE("R",'Riesgos de gestión'!$A$70),"")</f>
        <v/>
      </c>
      <c r="AK36" s="1057"/>
      <c r="AL36" s="1057" t="str">
        <f>IF(AND('Riesgos de gestión'!$H$76="Baja",'Riesgos de gestión'!$L$76="Catastrófico"),CONCATENATE("R",'Riesgos de gestión'!$A$76),"")</f>
        <v/>
      </c>
      <c r="AM36" s="1058"/>
      <c r="AN36" s="83"/>
      <c r="AO36" s="1030"/>
      <c r="AP36" s="1031"/>
      <c r="AQ36" s="1031"/>
      <c r="AR36" s="1031"/>
      <c r="AS36" s="1031"/>
      <c r="AT36" s="1032"/>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row>
    <row r="37" spans="1:80" ht="15.75" thickBot="1" x14ac:dyDescent="0.3">
      <c r="A37" s="83"/>
      <c r="B37" s="998"/>
      <c r="C37" s="998"/>
      <c r="D37" s="999"/>
      <c r="E37" s="1042"/>
      <c r="F37" s="1043"/>
      <c r="G37" s="1043"/>
      <c r="H37" s="1043"/>
      <c r="I37" s="1043"/>
      <c r="J37" s="1077"/>
      <c r="K37" s="1078"/>
      <c r="L37" s="1078"/>
      <c r="M37" s="1078"/>
      <c r="N37" s="1078"/>
      <c r="O37" s="1079"/>
      <c r="P37" s="1069"/>
      <c r="Q37" s="1069"/>
      <c r="R37" s="1069"/>
      <c r="S37" s="1069"/>
      <c r="T37" s="1069"/>
      <c r="U37" s="1070"/>
      <c r="V37" s="1068"/>
      <c r="W37" s="1069"/>
      <c r="X37" s="1069"/>
      <c r="Y37" s="1069"/>
      <c r="Z37" s="1069"/>
      <c r="AA37" s="1070"/>
      <c r="AB37" s="1053"/>
      <c r="AC37" s="1054"/>
      <c r="AD37" s="1054"/>
      <c r="AE37" s="1054"/>
      <c r="AF37" s="1054"/>
      <c r="AG37" s="1055"/>
      <c r="AH37" s="1059"/>
      <c r="AI37" s="1060"/>
      <c r="AJ37" s="1060"/>
      <c r="AK37" s="1060"/>
      <c r="AL37" s="1060"/>
      <c r="AM37" s="1061"/>
      <c r="AN37" s="83"/>
      <c r="AO37" s="1033"/>
      <c r="AP37" s="1034"/>
      <c r="AQ37" s="1034"/>
      <c r="AR37" s="1034"/>
      <c r="AS37" s="1034"/>
      <c r="AT37" s="1035"/>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row>
    <row r="38" spans="1:80" x14ac:dyDescent="0.25">
      <c r="A38" s="83"/>
      <c r="B38" s="998"/>
      <c r="C38" s="998"/>
      <c r="D38" s="999"/>
      <c r="E38" s="1036" t="s">
        <v>113</v>
      </c>
      <c r="F38" s="1037"/>
      <c r="G38" s="1037"/>
      <c r="H38" s="1037"/>
      <c r="I38" s="1038"/>
      <c r="J38" s="1080" t="str">
        <f ca="1">IF(AND('Riesgos de gestión'!$H$10="Muy Baja",'Riesgos de gestión'!$L$10="Leve"),CONCATENATE("R",'Riesgos de gestión'!$A$10),"")</f>
        <v/>
      </c>
      <c r="K38" s="1081"/>
      <c r="L38" s="1081" t="str">
        <f ca="1">IF(AND('Riesgos de gestión'!$H$16="Muy Baja",'Riesgos de gestión'!$L$16="Leve"),CONCATENATE("R",'Riesgos de gestión'!$A$16),"")</f>
        <v/>
      </c>
      <c r="M38" s="1081"/>
      <c r="N38" s="1081" t="str">
        <f ca="1">IF(AND('Riesgos de gestión'!$H$22="Muy Baja",'Riesgos de gestión'!$L$22="Leve"),CONCATENATE("R",'Riesgos de gestión'!$A$22),"")</f>
        <v/>
      </c>
      <c r="O38" s="1082"/>
      <c r="P38" s="1080" t="str">
        <f ca="1">IF(AND('Riesgos de gestión'!$H$10="Muy Baja",'Riesgos de gestión'!$L$10="Menor"),CONCATENATE("R",'Riesgos de gestión'!$A$10),"")</f>
        <v/>
      </c>
      <c r="Q38" s="1081"/>
      <c r="R38" s="1081" t="str">
        <f ca="1">IF(AND('Riesgos de gestión'!$H$16="Muy Baja",'Riesgos de gestión'!$L$16="Menor"),CONCATENATE("R",'Riesgos de gestión'!$A$16),"")</f>
        <v/>
      </c>
      <c r="S38" s="1081"/>
      <c r="T38" s="1081" t="str">
        <f ca="1">IF(AND('Riesgos de gestión'!$H$22="Muy Baja",'Riesgos de gestión'!$L$22="Menor"),CONCATENATE("R",'Riesgos de gestión'!$A$22),"")</f>
        <v/>
      </c>
      <c r="U38" s="1082"/>
      <c r="V38" s="1071" t="str">
        <f ca="1">IF(AND('Riesgos de gestión'!$H$10="Muy Baja",'Riesgos de gestión'!$L$10="Moderado"),CONCATENATE("R",'Riesgos de gestión'!$A$10),"")</f>
        <v/>
      </c>
      <c r="W38" s="1072"/>
      <c r="X38" s="1072" t="str">
        <f ca="1">IF(AND('Riesgos de gestión'!$H$16="Muy Baja",'Riesgos de gestión'!$L$16="Moderado"),CONCATENATE("R",'Riesgos de gestión'!$A$16),"")</f>
        <v/>
      </c>
      <c r="Y38" s="1072"/>
      <c r="Z38" s="1072" t="str">
        <f ca="1">IF(AND('Riesgos de gestión'!$H$22="Muy Baja",'Riesgos de gestión'!$L$22="Moderado"),CONCATENATE("R",'Riesgos de gestión'!$A$22),"")</f>
        <v/>
      </c>
      <c r="AA38" s="1073"/>
      <c r="AB38" s="1047" t="str">
        <f ca="1">IF(AND('Riesgos de gestión'!$H$10="Muy Baja",'Riesgos de gestión'!$L$10="Mayor"),CONCATENATE("R",'Riesgos de gestión'!$A$10),"")</f>
        <v/>
      </c>
      <c r="AC38" s="1048"/>
      <c r="AD38" s="1048" t="str">
        <f ca="1">IF(AND('Riesgos de gestión'!$H$16="Muy Baja",'Riesgos de gestión'!$L$16="Mayor"),CONCATENATE("R",'Riesgos de gestión'!$A$16),"")</f>
        <v/>
      </c>
      <c r="AE38" s="1048"/>
      <c r="AF38" s="1048" t="str">
        <f ca="1">IF(AND('Riesgos de gestión'!$H$22="Muy Baja",'Riesgos de gestión'!$L$22="Mayor"),CONCATENATE("R",'Riesgos de gestión'!$A$22),"")</f>
        <v/>
      </c>
      <c r="AG38" s="1050"/>
      <c r="AH38" s="1062" t="str">
        <f ca="1">IF(AND('Riesgos de gestión'!$H$10="Muy Baja",'Riesgos de gestión'!$L$10="Catastrófico"),CONCATENATE("R",'Riesgos de gestión'!$A$10),"")</f>
        <v>R1</v>
      </c>
      <c r="AI38" s="1063"/>
      <c r="AJ38" s="1063" t="str">
        <f ca="1">IF(AND('Riesgos de gestión'!$H$16="Muy Baja",'Riesgos de gestión'!$L$16="Catastrófico"),CONCATENATE("R",'Riesgos de gestión'!$A$16),"")</f>
        <v/>
      </c>
      <c r="AK38" s="1063"/>
      <c r="AL38" s="1063" t="str">
        <f ca="1">IF(AND('Riesgos de gestión'!$H$22="Muy Baja",'Riesgos de gestión'!$L$22="Catastrófico"),CONCATENATE("R",'Riesgos de gestión'!$A$22),"")</f>
        <v/>
      </c>
      <c r="AM38" s="1064"/>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row>
    <row r="39" spans="1:80" x14ac:dyDescent="0.25">
      <c r="A39" s="83"/>
      <c r="B39" s="998"/>
      <c r="C39" s="998"/>
      <c r="D39" s="999"/>
      <c r="E39" s="1039"/>
      <c r="F39" s="1040"/>
      <c r="G39" s="1040"/>
      <c r="H39" s="1040"/>
      <c r="I39" s="1041"/>
      <c r="J39" s="1076"/>
      <c r="K39" s="1074"/>
      <c r="L39" s="1074"/>
      <c r="M39" s="1074"/>
      <c r="N39" s="1074"/>
      <c r="O39" s="1075"/>
      <c r="P39" s="1076"/>
      <c r="Q39" s="1074"/>
      <c r="R39" s="1074"/>
      <c r="S39" s="1074"/>
      <c r="T39" s="1074"/>
      <c r="U39" s="1075"/>
      <c r="V39" s="1065"/>
      <c r="W39" s="1066"/>
      <c r="X39" s="1066"/>
      <c r="Y39" s="1066"/>
      <c r="Z39" s="1066"/>
      <c r="AA39" s="1067"/>
      <c r="AB39" s="1049"/>
      <c r="AC39" s="1045"/>
      <c r="AD39" s="1045"/>
      <c r="AE39" s="1045"/>
      <c r="AF39" s="1045"/>
      <c r="AG39" s="1046"/>
      <c r="AH39" s="1056"/>
      <c r="AI39" s="1057"/>
      <c r="AJ39" s="1057"/>
      <c r="AK39" s="1057"/>
      <c r="AL39" s="1057"/>
      <c r="AM39" s="1058"/>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row>
    <row r="40" spans="1:80" x14ac:dyDescent="0.25">
      <c r="A40" s="83"/>
      <c r="B40" s="998"/>
      <c r="C40" s="998"/>
      <c r="D40" s="999"/>
      <c r="E40" s="1039"/>
      <c r="F40" s="1040"/>
      <c r="G40" s="1040"/>
      <c r="H40" s="1040"/>
      <c r="I40" s="1041"/>
      <c r="J40" s="1076" t="str">
        <f ca="1">IF(AND('Riesgos de gestión'!$H$28="Muy Baja",'Riesgos de gestión'!$L$28="Leve"),CONCATENATE("R",'Riesgos de gestión'!$A$28),"")</f>
        <v/>
      </c>
      <c r="K40" s="1074"/>
      <c r="L40" s="1074" t="str">
        <f ca="1">IF(AND('Riesgos de gestión'!$H$34="Muy Baja",'Riesgos de gestión'!$L$34="Leve"),CONCATENATE("R",'Riesgos de gestión'!$A$34),"")</f>
        <v/>
      </c>
      <c r="M40" s="1074"/>
      <c r="N40" s="1074" t="str">
        <f ca="1">IF(AND('Riesgos de gestión'!$H$40="Muy Baja",'Riesgos de gestión'!$L$40="Leve"),CONCATENATE("R",'Riesgos de gestión'!$A$40),"")</f>
        <v/>
      </c>
      <c r="O40" s="1075"/>
      <c r="P40" s="1076" t="str">
        <f ca="1">IF(AND('Riesgos de gestión'!$H$28="Muy Baja",'Riesgos de gestión'!$L$28="Menor"),CONCATENATE("R",'Riesgos de gestión'!$A$28),"")</f>
        <v/>
      </c>
      <c r="Q40" s="1074"/>
      <c r="R40" s="1074" t="str">
        <f ca="1">IF(AND('Riesgos de gestión'!$H$34="Muy Baja",'Riesgos de gestión'!$L$34="Menor"),CONCATENATE("R",'Riesgos de gestión'!$A$34),"")</f>
        <v/>
      </c>
      <c r="S40" s="1074"/>
      <c r="T40" s="1074" t="str">
        <f ca="1">IF(AND('Riesgos de gestión'!$H$40="Muy Baja",'Riesgos de gestión'!$L$40="Menor"),CONCATENATE("R",'Riesgos de gestión'!$A$40),"")</f>
        <v/>
      </c>
      <c r="U40" s="1075"/>
      <c r="V40" s="1065" t="str">
        <f ca="1">IF(AND('Riesgos de gestión'!$H$28="Muy Baja",'Riesgos de gestión'!$L$28="Moderado"),CONCATENATE("R",'Riesgos de gestión'!$A$28),"")</f>
        <v/>
      </c>
      <c r="W40" s="1066"/>
      <c r="X40" s="1066" t="str">
        <f ca="1">IF(AND('Riesgos de gestión'!$H$34="Muy Baja",'Riesgos de gestión'!$L$34="Moderado"),CONCATENATE("R",'Riesgos de gestión'!$A$34),"")</f>
        <v/>
      </c>
      <c r="Y40" s="1066"/>
      <c r="Z40" s="1066" t="str">
        <f ca="1">IF(AND('Riesgos de gestión'!$H$40="Muy Baja",'Riesgos de gestión'!$L$40="Moderado"),CONCATENATE("R",'Riesgos de gestión'!$A$40),"")</f>
        <v/>
      </c>
      <c r="AA40" s="1067"/>
      <c r="AB40" s="1049" t="str">
        <f ca="1">IF(AND('Riesgos de gestión'!$H$28="Muy Baja",'Riesgos de gestión'!$L$28="Mayor"),CONCATENATE("R",'Riesgos de gestión'!$A$28),"")</f>
        <v/>
      </c>
      <c r="AC40" s="1045"/>
      <c r="AD40" s="1045" t="str">
        <f ca="1">IF(AND('Riesgos de gestión'!$H$34="Muy Baja",'Riesgos de gestión'!$L$34="Mayor"),CONCATENATE("R",'Riesgos de gestión'!$A$34),"")</f>
        <v/>
      </c>
      <c r="AE40" s="1045"/>
      <c r="AF40" s="1045" t="str">
        <f ca="1">IF(AND('Riesgos de gestión'!$H$40="Muy Baja",'Riesgos de gestión'!$L$40="Mayor"),CONCATENATE("R",'Riesgos de gestión'!$A$40),"")</f>
        <v/>
      </c>
      <c r="AG40" s="1046"/>
      <c r="AH40" s="1056" t="str">
        <f ca="1">IF(AND('Riesgos de gestión'!$H$28="Muy Baja",'Riesgos de gestión'!$L$28="Catastrófico"),CONCATENATE("R",'Riesgos de gestión'!$A$28),"")</f>
        <v/>
      </c>
      <c r="AI40" s="1057"/>
      <c r="AJ40" s="1057" t="str">
        <f ca="1">IF(AND('Riesgos de gestión'!$H$34="Muy Baja",'Riesgos de gestión'!$L$34="Catastrófico"),CONCATENATE("R",'Riesgos de gestión'!$A$34),"")</f>
        <v/>
      </c>
      <c r="AK40" s="1057"/>
      <c r="AL40" s="1057" t="str">
        <f ca="1">IF(AND('Riesgos de gestión'!$H$40="Muy Baja",'Riesgos de gestión'!$L$40="Catastrófico"),CONCATENATE("R",'Riesgos de gestión'!$A$40),"")</f>
        <v/>
      </c>
      <c r="AM40" s="1058"/>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row>
    <row r="41" spans="1:80" x14ac:dyDescent="0.25">
      <c r="A41" s="83"/>
      <c r="B41" s="998"/>
      <c r="C41" s="998"/>
      <c r="D41" s="999"/>
      <c r="E41" s="1039"/>
      <c r="F41" s="1040"/>
      <c r="G41" s="1040"/>
      <c r="H41" s="1040"/>
      <c r="I41" s="1041"/>
      <c r="J41" s="1076"/>
      <c r="K41" s="1074"/>
      <c r="L41" s="1074"/>
      <c r="M41" s="1074"/>
      <c r="N41" s="1074"/>
      <c r="O41" s="1075"/>
      <c r="P41" s="1076"/>
      <c r="Q41" s="1074"/>
      <c r="R41" s="1074"/>
      <c r="S41" s="1074"/>
      <c r="T41" s="1074"/>
      <c r="U41" s="1075"/>
      <c r="V41" s="1065"/>
      <c r="W41" s="1066"/>
      <c r="X41" s="1066"/>
      <c r="Y41" s="1066"/>
      <c r="Z41" s="1066"/>
      <c r="AA41" s="1067"/>
      <c r="AB41" s="1049"/>
      <c r="AC41" s="1045"/>
      <c r="AD41" s="1045"/>
      <c r="AE41" s="1045"/>
      <c r="AF41" s="1045"/>
      <c r="AG41" s="1046"/>
      <c r="AH41" s="1056"/>
      <c r="AI41" s="1057"/>
      <c r="AJ41" s="1057"/>
      <c r="AK41" s="1057"/>
      <c r="AL41" s="1057"/>
      <c r="AM41" s="1058"/>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row>
    <row r="42" spans="1:80" x14ac:dyDescent="0.25">
      <c r="A42" s="83"/>
      <c r="B42" s="998"/>
      <c r="C42" s="998"/>
      <c r="D42" s="999"/>
      <c r="E42" s="1039"/>
      <c r="F42" s="1040"/>
      <c r="G42" s="1040"/>
      <c r="H42" s="1040"/>
      <c r="I42" s="1041"/>
      <c r="J42" s="1076" t="str">
        <f ca="1">IF(AND('Riesgos de gestión'!$H$46="Muy Baja",'Riesgos de gestión'!$L$46="Leve"),CONCATENATE("R",'Riesgos de gestión'!$A$46),"")</f>
        <v/>
      </c>
      <c r="K42" s="1074"/>
      <c r="L42" s="1074" t="str">
        <f ca="1">IF(AND('Riesgos de gestión'!$H$52="Muy Baja",'Riesgos de gestión'!$L$52="Leve"),CONCATENATE("R",'Riesgos de gestión'!$A$52),"")</f>
        <v/>
      </c>
      <c r="M42" s="1074"/>
      <c r="N42" s="1074" t="str">
        <f ca="1">IF(AND('Riesgos de gestión'!$H$58="Muy Baja",'Riesgos de gestión'!$L$58="Leve"),CONCATENATE("R",'Riesgos de gestión'!$A$58),"")</f>
        <v/>
      </c>
      <c r="O42" s="1075"/>
      <c r="P42" s="1076" t="str">
        <f ca="1">IF(AND('Riesgos de gestión'!$H$46="Muy Baja",'Riesgos de gestión'!$L$46="Menor"),CONCATENATE("R",'Riesgos de gestión'!$A$46),"")</f>
        <v/>
      </c>
      <c r="Q42" s="1074"/>
      <c r="R42" s="1074" t="str">
        <f ca="1">IF(AND('Riesgos de gestión'!$H$52="Muy Baja",'Riesgos de gestión'!$L$52="Menor"),CONCATENATE("R",'Riesgos de gestión'!$A$52),"")</f>
        <v/>
      </c>
      <c r="S42" s="1074"/>
      <c r="T42" s="1074" t="str">
        <f ca="1">IF(AND('Riesgos de gestión'!$H$58="Muy Baja",'Riesgos de gestión'!$L$58="Menor"),CONCATENATE("R",'Riesgos de gestión'!$A$58),"")</f>
        <v/>
      </c>
      <c r="U42" s="1075"/>
      <c r="V42" s="1065" t="str">
        <f ca="1">IF(AND('Riesgos de gestión'!$H$46="Muy Baja",'Riesgos de gestión'!$L$46="Moderado"),CONCATENATE("R",'Riesgos de gestión'!$A$46),"")</f>
        <v/>
      </c>
      <c r="W42" s="1066"/>
      <c r="X42" s="1066" t="str">
        <f ca="1">IF(AND('Riesgos de gestión'!$H$52="Muy Baja",'Riesgos de gestión'!$L$52="Moderado"),CONCATENATE("R",'Riesgos de gestión'!$A$52),"")</f>
        <v/>
      </c>
      <c r="Y42" s="1066"/>
      <c r="Z42" s="1066" t="str">
        <f ca="1">IF(AND('Riesgos de gestión'!$H$58="Muy Baja",'Riesgos de gestión'!$L$58="Moderado"),CONCATENATE("R",'Riesgos de gestión'!$A$58),"")</f>
        <v/>
      </c>
      <c r="AA42" s="1067"/>
      <c r="AB42" s="1049" t="str">
        <f ca="1">IF(AND('Riesgos de gestión'!$H$46="Muy Baja",'Riesgos de gestión'!$L$46="Mayor"),CONCATENATE("R",'Riesgos de gestión'!$A$46),"")</f>
        <v/>
      </c>
      <c r="AC42" s="1045"/>
      <c r="AD42" s="1045" t="str">
        <f ca="1">IF(AND('Riesgos de gestión'!$H$52="Muy Baja",'Riesgos de gestión'!$L$52="Mayor"),CONCATENATE("R",'Riesgos de gestión'!$A$52),"")</f>
        <v/>
      </c>
      <c r="AE42" s="1045"/>
      <c r="AF42" s="1045" t="str">
        <f ca="1">IF(AND('Riesgos de gestión'!$H$58="Muy Baja",'Riesgos de gestión'!$L$58="Mayor"),CONCATENATE("R",'Riesgos de gestión'!$A$58),"")</f>
        <v/>
      </c>
      <c r="AG42" s="1046"/>
      <c r="AH42" s="1056" t="str">
        <f ca="1">IF(AND('Riesgos de gestión'!$H$46="Muy Baja",'Riesgos de gestión'!$L$46="Catastrófico"),CONCATENATE("R",'Riesgos de gestión'!$A$46),"")</f>
        <v/>
      </c>
      <c r="AI42" s="1057"/>
      <c r="AJ42" s="1057" t="str">
        <f ca="1">IF(AND('Riesgos de gestión'!$H$52="Muy Baja",'Riesgos de gestión'!$L$52="Catastrófico"),CONCATENATE("R",'Riesgos de gestión'!$A$52),"")</f>
        <v/>
      </c>
      <c r="AK42" s="1057"/>
      <c r="AL42" s="1057" t="str">
        <f ca="1">IF(AND('Riesgos de gestión'!$H$58="Muy Baja",'Riesgos de gestión'!$L$58="Catastrófico"),CONCATENATE("R",'Riesgos de gestión'!$A$58),"")</f>
        <v/>
      </c>
      <c r="AM42" s="1058"/>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row>
    <row r="43" spans="1:80" x14ac:dyDescent="0.25">
      <c r="A43" s="83"/>
      <c r="B43" s="998"/>
      <c r="C43" s="998"/>
      <c r="D43" s="999"/>
      <c r="E43" s="1039"/>
      <c r="F43" s="1040"/>
      <c r="G43" s="1040"/>
      <c r="H43" s="1040"/>
      <c r="I43" s="1041"/>
      <c r="J43" s="1076"/>
      <c r="K43" s="1074"/>
      <c r="L43" s="1074"/>
      <c r="M43" s="1074"/>
      <c r="N43" s="1074"/>
      <c r="O43" s="1075"/>
      <c r="P43" s="1076"/>
      <c r="Q43" s="1074"/>
      <c r="R43" s="1074"/>
      <c r="S43" s="1074"/>
      <c r="T43" s="1074"/>
      <c r="U43" s="1075"/>
      <c r="V43" s="1065"/>
      <c r="W43" s="1066"/>
      <c r="X43" s="1066"/>
      <c r="Y43" s="1066"/>
      <c r="Z43" s="1066"/>
      <c r="AA43" s="1067"/>
      <c r="AB43" s="1049"/>
      <c r="AC43" s="1045"/>
      <c r="AD43" s="1045"/>
      <c r="AE43" s="1045"/>
      <c r="AF43" s="1045"/>
      <c r="AG43" s="1046"/>
      <c r="AH43" s="1056"/>
      <c r="AI43" s="1057"/>
      <c r="AJ43" s="1057"/>
      <c r="AK43" s="1057"/>
      <c r="AL43" s="1057"/>
      <c r="AM43" s="1058"/>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row>
    <row r="44" spans="1:80" x14ac:dyDescent="0.25">
      <c r="A44" s="83"/>
      <c r="B44" s="998"/>
      <c r="C44" s="998"/>
      <c r="D44" s="999"/>
      <c r="E44" s="1039"/>
      <c r="F44" s="1040"/>
      <c r="G44" s="1040"/>
      <c r="H44" s="1040"/>
      <c r="I44" s="1041"/>
      <c r="J44" s="1076" t="str">
        <f ca="1">IF(AND('Riesgos de gestión'!$H$64="Muy Baja",'Riesgos de gestión'!$L$64="Leve"),CONCATENATE("R",'Riesgos de gestión'!$A$64),"")</f>
        <v/>
      </c>
      <c r="K44" s="1074"/>
      <c r="L44" s="1074" t="str">
        <f>IF(AND('Riesgos de gestión'!$H$70="Muy Baja",'Riesgos de gestión'!$L$70="Leve"),CONCATENATE("R",'Riesgos de gestión'!$A$70),"")</f>
        <v/>
      </c>
      <c r="M44" s="1074"/>
      <c r="N44" s="1074" t="str">
        <f>IF(AND('Riesgos de gestión'!$H$76="Muy Baja",'Riesgos de gestión'!$L$76="Leve"),CONCATENATE("R",'Riesgos de gestión'!$A$76),"")</f>
        <v/>
      </c>
      <c r="O44" s="1075"/>
      <c r="P44" s="1076" t="str">
        <f ca="1">IF(AND('Riesgos de gestión'!$H$64="Muy Baja",'Riesgos de gestión'!$L$64="Menor"),CONCATENATE("R",'Riesgos de gestión'!$A$64),"")</f>
        <v/>
      </c>
      <c r="Q44" s="1074"/>
      <c r="R44" s="1074" t="str">
        <f>IF(AND('Riesgos de gestión'!$H$70="Muy Baja",'Riesgos de gestión'!$L$70="Menor"),CONCATENATE("R",'Riesgos de gestión'!$A$70),"")</f>
        <v/>
      </c>
      <c r="S44" s="1074"/>
      <c r="T44" s="1074" t="str">
        <f>IF(AND('Riesgos de gestión'!$H$76="Muy Baja",'Riesgos de gestión'!$L$76="Menor"),CONCATENATE("R",'Riesgos de gestión'!$A$76),"")</f>
        <v/>
      </c>
      <c r="U44" s="1075"/>
      <c r="V44" s="1065" t="str">
        <f ca="1">IF(AND('Riesgos de gestión'!$H$64="Muy Baja",'Riesgos de gestión'!$L$64="Moderado"),CONCATENATE("R",'Riesgos de gestión'!$A$64),"")</f>
        <v/>
      </c>
      <c r="W44" s="1066"/>
      <c r="X44" s="1066" t="str">
        <f>IF(AND('Riesgos de gestión'!$H$70="Muy Baja",'Riesgos de gestión'!$L$70="Moderado"),CONCATENATE("R",'Riesgos de gestión'!$A$70),"")</f>
        <v/>
      </c>
      <c r="Y44" s="1066"/>
      <c r="Z44" s="1066" t="str">
        <f>IF(AND('Riesgos de gestión'!$H$76="Muy Baja",'Riesgos de gestión'!$L$76="Moderado"),CONCATENATE("R",'Riesgos de gestión'!$A$76),"")</f>
        <v/>
      </c>
      <c r="AA44" s="1067"/>
      <c r="AB44" s="1049" t="str">
        <f ca="1">IF(AND('Riesgos de gestión'!$H$64="Muy Baja",'Riesgos de gestión'!$L$64="Mayor"),CONCATENATE("R",'Riesgos de gestión'!$A$64),"")</f>
        <v/>
      </c>
      <c r="AC44" s="1045"/>
      <c r="AD44" s="1045" t="str">
        <f>IF(AND('Riesgos de gestión'!$H$70="Muy Baja",'Riesgos de gestión'!$L$70="Mayor"),CONCATENATE("R",'Riesgos de gestión'!$A$70),"")</f>
        <v/>
      </c>
      <c r="AE44" s="1045"/>
      <c r="AF44" s="1045" t="str">
        <f>IF(AND('Riesgos de gestión'!$H$76="Muy Baja",'Riesgos de gestión'!$L$76="Mayor"),CONCATENATE("R",'Riesgos de gestión'!$A$76),"")</f>
        <v/>
      </c>
      <c r="AG44" s="1046"/>
      <c r="AH44" s="1056" t="str">
        <f ca="1">IF(AND('Riesgos de gestión'!$H$64="Muy Baja",'Riesgos de gestión'!$L$64="Catastrófico"),CONCATENATE("R",'Riesgos de gestión'!$A$64),"")</f>
        <v/>
      </c>
      <c r="AI44" s="1057"/>
      <c r="AJ44" s="1057" t="str">
        <f>IF(AND('Riesgos de gestión'!$H$70="Muy Baja",'Riesgos de gestión'!$L$70="Catastrófico"),CONCATENATE("R",'Riesgos de gestión'!$A$70),"")</f>
        <v/>
      </c>
      <c r="AK44" s="1057"/>
      <c r="AL44" s="1057" t="str">
        <f>IF(AND('Riesgos de gestión'!$H$76="Muy Baja",'Riesgos de gestión'!$L$76="Catastrófico"),CONCATENATE("R",'Riesgos de gestión'!$A$76),"")</f>
        <v/>
      </c>
      <c r="AM44" s="1058"/>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row>
    <row r="45" spans="1:80" ht="15.75" thickBot="1" x14ac:dyDescent="0.3">
      <c r="A45" s="83"/>
      <c r="B45" s="998"/>
      <c r="C45" s="998"/>
      <c r="D45" s="999"/>
      <c r="E45" s="1042"/>
      <c r="F45" s="1043"/>
      <c r="G45" s="1043"/>
      <c r="H45" s="1043"/>
      <c r="I45" s="1044"/>
      <c r="J45" s="1077"/>
      <c r="K45" s="1078"/>
      <c r="L45" s="1078"/>
      <c r="M45" s="1078"/>
      <c r="N45" s="1078"/>
      <c r="O45" s="1079"/>
      <c r="P45" s="1077"/>
      <c r="Q45" s="1078"/>
      <c r="R45" s="1078"/>
      <c r="S45" s="1078"/>
      <c r="T45" s="1078"/>
      <c r="U45" s="1079"/>
      <c r="V45" s="1068"/>
      <c r="W45" s="1069"/>
      <c r="X45" s="1069"/>
      <c r="Y45" s="1069"/>
      <c r="Z45" s="1069"/>
      <c r="AA45" s="1070"/>
      <c r="AB45" s="1053"/>
      <c r="AC45" s="1054"/>
      <c r="AD45" s="1054"/>
      <c r="AE45" s="1054"/>
      <c r="AF45" s="1054"/>
      <c r="AG45" s="1055"/>
      <c r="AH45" s="1059"/>
      <c r="AI45" s="1060"/>
      <c r="AJ45" s="1060"/>
      <c r="AK45" s="1060"/>
      <c r="AL45" s="1060"/>
      <c r="AM45" s="1061"/>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row>
    <row r="46" spans="1:80" x14ac:dyDescent="0.25">
      <c r="A46" s="83"/>
      <c r="B46" s="83"/>
      <c r="C46" s="83"/>
      <c r="D46" s="83"/>
      <c r="E46" s="83"/>
      <c r="F46" s="83"/>
      <c r="G46" s="83"/>
      <c r="H46" s="83"/>
      <c r="I46" s="83"/>
      <c r="J46" s="1036" t="s">
        <v>112</v>
      </c>
      <c r="K46" s="1037"/>
      <c r="L46" s="1037"/>
      <c r="M46" s="1037"/>
      <c r="N46" s="1037"/>
      <c r="O46" s="1038"/>
      <c r="P46" s="1036" t="s">
        <v>111</v>
      </c>
      <c r="Q46" s="1037"/>
      <c r="R46" s="1037"/>
      <c r="S46" s="1037"/>
      <c r="T46" s="1037"/>
      <c r="U46" s="1038"/>
      <c r="V46" s="1036" t="s">
        <v>110</v>
      </c>
      <c r="W46" s="1037"/>
      <c r="X46" s="1037"/>
      <c r="Y46" s="1037"/>
      <c r="Z46" s="1037"/>
      <c r="AA46" s="1038"/>
      <c r="AB46" s="1036" t="s">
        <v>109</v>
      </c>
      <c r="AC46" s="1052"/>
      <c r="AD46" s="1037"/>
      <c r="AE46" s="1037"/>
      <c r="AF46" s="1037"/>
      <c r="AG46" s="1038"/>
      <c r="AH46" s="1036" t="s">
        <v>108</v>
      </c>
      <c r="AI46" s="1037"/>
      <c r="AJ46" s="1037"/>
      <c r="AK46" s="1037"/>
      <c r="AL46" s="1037"/>
      <c r="AM46" s="1038"/>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row>
    <row r="47" spans="1:80" x14ac:dyDescent="0.25">
      <c r="A47" s="83"/>
      <c r="B47" s="83"/>
      <c r="C47" s="83"/>
      <c r="D47" s="83"/>
      <c r="E47" s="83"/>
      <c r="F47" s="83"/>
      <c r="G47" s="83"/>
      <c r="H47" s="83"/>
      <c r="I47" s="83"/>
      <c r="J47" s="1039"/>
      <c r="K47" s="1040"/>
      <c r="L47" s="1040"/>
      <c r="M47" s="1040"/>
      <c r="N47" s="1040"/>
      <c r="O47" s="1041"/>
      <c r="P47" s="1039"/>
      <c r="Q47" s="1040"/>
      <c r="R47" s="1040"/>
      <c r="S47" s="1040"/>
      <c r="T47" s="1040"/>
      <c r="U47" s="1041"/>
      <c r="V47" s="1039"/>
      <c r="W47" s="1040"/>
      <c r="X47" s="1040"/>
      <c r="Y47" s="1040"/>
      <c r="Z47" s="1040"/>
      <c r="AA47" s="1041"/>
      <c r="AB47" s="1039"/>
      <c r="AC47" s="1040"/>
      <c r="AD47" s="1040"/>
      <c r="AE47" s="1040"/>
      <c r="AF47" s="1040"/>
      <c r="AG47" s="1041"/>
      <c r="AH47" s="1039"/>
      <c r="AI47" s="1040"/>
      <c r="AJ47" s="1040"/>
      <c r="AK47" s="1040"/>
      <c r="AL47" s="1040"/>
      <c r="AM47" s="1041"/>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row>
    <row r="48" spans="1:80" x14ac:dyDescent="0.25">
      <c r="A48" s="83"/>
      <c r="B48" s="83"/>
      <c r="C48" s="83"/>
      <c r="D48" s="83"/>
      <c r="E48" s="83"/>
      <c r="F48" s="83"/>
      <c r="G48" s="83"/>
      <c r="H48" s="83"/>
      <c r="I48" s="83"/>
      <c r="J48" s="1039"/>
      <c r="K48" s="1040"/>
      <c r="L48" s="1040"/>
      <c r="M48" s="1040"/>
      <c r="N48" s="1040"/>
      <c r="O48" s="1041"/>
      <c r="P48" s="1039"/>
      <c r="Q48" s="1040"/>
      <c r="R48" s="1040"/>
      <c r="S48" s="1040"/>
      <c r="T48" s="1040"/>
      <c r="U48" s="1041"/>
      <c r="V48" s="1039"/>
      <c r="W48" s="1040"/>
      <c r="X48" s="1040"/>
      <c r="Y48" s="1040"/>
      <c r="Z48" s="1040"/>
      <c r="AA48" s="1041"/>
      <c r="AB48" s="1039"/>
      <c r="AC48" s="1040"/>
      <c r="AD48" s="1040"/>
      <c r="AE48" s="1040"/>
      <c r="AF48" s="1040"/>
      <c r="AG48" s="1041"/>
      <c r="AH48" s="1039"/>
      <c r="AI48" s="1040"/>
      <c r="AJ48" s="1040"/>
      <c r="AK48" s="1040"/>
      <c r="AL48" s="1040"/>
      <c r="AM48" s="1041"/>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row>
    <row r="49" spans="1:80" x14ac:dyDescent="0.25">
      <c r="A49" s="83"/>
      <c r="B49" s="83"/>
      <c r="C49" s="83"/>
      <c r="D49" s="83"/>
      <c r="E49" s="83"/>
      <c r="F49" s="83"/>
      <c r="G49" s="83"/>
      <c r="H49" s="83"/>
      <c r="I49" s="83"/>
      <c r="J49" s="1039"/>
      <c r="K49" s="1040"/>
      <c r="L49" s="1040"/>
      <c r="M49" s="1040"/>
      <c r="N49" s="1040"/>
      <c r="O49" s="1041"/>
      <c r="P49" s="1039"/>
      <c r="Q49" s="1040"/>
      <c r="R49" s="1040"/>
      <c r="S49" s="1040"/>
      <c r="T49" s="1040"/>
      <c r="U49" s="1041"/>
      <c r="V49" s="1039"/>
      <c r="W49" s="1040"/>
      <c r="X49" s="1040"/>
      <c r="Y49" s="1040"/>
      <c r="Z49" s="1040"/>
      <c r="AA49" s="1041"/>
      <c r="AB49" s="1039"/>
      <c r="AC49" s="1040"/>
      <c r="AD49" s="1040"/>
      <c r="AE49" s="1040"/>
      <c r="AF49" s="1040"/>
      <c r="AG49" s="1041"/>
      <c r="AH49" s="1039"/>
      <c r="AI49" s="1040"/>
      <c r="AJ49" s="1040"/>
      <c r="AK49" s="1040"/>
      <c r="AL49" s="1040"/>
      <c r="AM49" s="1041"/>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row>
    <row r="50" spans="1:80" x14ac:dyDescent="0.25">
      <c r="A50" s="83"/>
      <c r="B50" s="83"/>
      <c r="C50" s="83"/>
      <c r="D50" s="83"/>
      <c r="E50" s="83"/>
      <c r="F50" s="83"/>
      <c r="G50" s="83"/>
      <c r="H50" s="83"/>
      <c r="I50" s="83"/>
      <c r="J50" s="1039"/>
      <c r="K50" s="1040"/>
      <c r="L50" s="1040"/>
      <c r="M50" s="1040"/>
      <c r="N50" s="1040"/>
      <c r="O50" s="1041"/>
      <c r="P50" s="1039"/>
      <c r="Q50" s="1040"/>
      <c r="R50" s="1040"/>
      <c r="S50" s="1040"/>
      <c r="T50" s="1040"/>
      <c r="U50" s="1041"/>
      <c r="V50" s="1039"/>
      <c r="W50" s="1040"/>
      <c r="X50" s="1040"/>
      <c r="Y50" s="1040"/>
      <c r="Z50" s="1040"/>
      <c r="AA50" s="1041"/>
      <c r="AB50" s="1039"/>
      <c r="AC50" s="1040"/>
      <c r="AD50" s="1040"/>
      <c r="AE50" s="1040"/>
      <c r="AF50" s="1040"/>
      <c r="AG50" s="1041"/>
      <c r="AH50" s="1039"/>
      <c r="AI50" s="1040"/>
      <c r="AJ50" s="1040"/>
      <c r="AK50" s="1040"/>
      <c r="AL50" s="1040"/>
      <c r="AM50" s="1041"/>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row>
    <row r="51" spans="1:80" ht="15.75" thickBot="1" x14ac:dyDescent="0.3">
      <c r="A51" s="83"/>
      <c r="B51" s="83"/>
      <c r="C51" s="83"/>
      <c r="D51" s="83"/>
      <c r="E51" s="83"/>
      <c r="F51" s="83"/>
      <c r="G51" s="83"/>
      <c r="H51" s="83"/>
      <c r="I51" s="83"/>
      <c r="J51" s="1042"/>
      <c r="K51" s="1043"/>
      <c r="L51" s="1043"/>
      <c r="M51" s="1043"/>
      <c r="N51" s="1043"/>
      <c r="O51" s="1044"/>
      <c r="P51" s="1042"/>
      <c r="Q51" s="1043"/>
      <c r="R51" s="1043"/>
      <c r="S51" s="1043"/>
      <c r="T51" s="1043"/>
      <c r="U51" s="1044"/>
      <c r="V51" s="1042"/>
      <c r="W51" s="1043"/>
      <c r="X51" s="1043"/>
      <c r="Y51" s="1043"/>
      <c r="Z51" s="1043"/>
      <c r="AA51" s="1044"/>
      <c r="AB51" s="1042"/>
      <c r="AC51" s="1043"/>
      <c r="AD51" s="1043"/>
      <c r="AE51" s="1043"/>
      <c r="AF51" s="1043"/>
      <c r="AG51" s="1044"/>
      <c r="AH51" s="1042"/>
      <c r="AI51" s="1043"/>
      <c r="AJ51" s="1043"/>
      <c r="AK51" s="1043"/>
      <c r="AL51" s="1043"/>
      <c r="AM51" s="1044"/>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row>
    <row r="52" spans="1:80" x14ac:dyDescent="0.25">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row>
    <row r="53" spans="1:80" ht="15" customHeight="1" x14ac:dyDescent="0.25">
      <c r="A53" s="83"/>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row>
    <row r="54" spans="1:80" ht="15" customHeight="1" x14ac:dyDescent="0.25">
      <c r="A54" s="83"/>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row>
    <row r="55" spans="1:80"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row>
    <row r="56" spans="1:80" x14ac:dyDescent="0.25">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row>
    <row r="57" spans="1:80" x14ac:dyDescent="0.25">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row>
    <row r="58" spans="1:80" x14ac:dyDescent="0.25">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row>
    <row r="59" spans="1:80" x14ac:dyDescent="0.25">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row>
    <row r="60" spans="1:80" x14ac:dyDescent="0.25">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row>
    <row r="61" spans="1:80" x14ac:dyDescent="0.25">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row>
    <row r="62" spans="1:80" x14ac:dyDescent="0.25">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row>
    <row r="63" spans="1:80" x14ac:dyDescent="0.25">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row>
    <row r="64" spans="1:80" x14ac:dyDescent="0.25">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row>
    <row r="65" spans="1:80" x14ac:dyDescent="0.25">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row>
    <row r="66" spans="1:80" x14ac:dyDescent="0.25">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row>
    <row r="67" spans="1:80" x14ac:dyDescent="0.25">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row>
    <row r="68" spans="1:80" x14ac:dyDescent="0.25">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row>
    <row r="69" spans="1:80" x14ac:dyDescent="0.25">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row>
    <row r="70" spans="1:80" x14ac:dyDescent="0.25">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row>
    <row r="71" spans="1:80" x14ac:dyDescent="0.25">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row>
    <row r="72" spans="1:80" x14ac:dyDescent="0.25">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row>
    <row r="73" spans="1:80" x14ac:dyDescent="0.25">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row>
    <row r="74" spans="1:80" x14ac:dyDescent="0.25">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row>
    <row r="75" spans="1:80" x14ac:dyDescent="0.25">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row>
    <row r="76" spans="1:80" x14ac:dyDescent="0.25">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row>
    <row r="77" spans="1:80"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row>
    <row r="78" spans="1:80" x14ac:dyDescent="0.25">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row>
    <row r="79" spans="1:80" x14ac:dyDescent="0.25">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row>
    <row r="80" spans="1:80" x14ac:dyDescent="0.25">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row>
    <row r="81" spans="1:63"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row>
    <row r="82" spans="1:63" x14ac:dyDescent="0.25">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row>
    <row r="83" spans="1:63" x14ac:dyDescent="0.25">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row>
    <row r="84" spans="1:63" x14ac:dyDescent="0.25">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row>
    <row r="85" spans="1:63" x14ac:dyDescent="0.25">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row>
    <row r="86" spans="1:63" x14ac:dyDescent="0.25">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row>
    <row r="87" spans="1:63" x14ac:dyDescent="0.25">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row>
    <row r="88" spans="1:63" x14ac:dyDescent="0.25">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row>
    <row r="89" spans="1:63" x14ac:dyDescent="0.25">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row>
    <row r="90" spans="1:63" x14ac:dyDescent="0.25">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row>
    <row r="91" spans="1:63" x14ac:dyDescent="0.25">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row>
    <row r="92" spans="1:63" x14ac:dyDescent="0.25">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row>
    <row r="93" spans="1:63" x14ac:dyDescent="0.25">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row>
    <row r="94" spans="1:63"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row>
    <row r="95" spans="1:63" x14ac:dyDescent="0.25">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row>
    <row r="96" spans="1:63" x14ac:dyDescent="0.25">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row>
    <row r="97" spans="1:63" x14ac:dyDescent="0.25">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row>
    <row r="98" spans="1:63" x14ac:dyDescent="0.25">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row>
    <row r="99" spans="1:63" x14ac:dyDescent="0.25">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row>
    <row r="100" spans="1:6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row>
    <row r="101" spans="1:6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row>
    <row r="102" spans="1:6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row>
    <row r="103" spans="1:6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row>
    <row r="104" spans="1:6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row>
    <row r="105" spans="1:6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row>
    <row r="106" spans="1:6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row>
    <row r="107" spans="1:6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row>
    <row r="108" spans="1:6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row>
    <row r="109" spans="1:6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row>
    <row r="110" spans="1:6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row>
    <row r="111" spans="1:6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row>
    <row r="112" spans="1:6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row>
    <row r="113" spans="1:6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row>
    <row r="114" spans="1:6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row>
    <row r="115" spans="1:6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row>
    <row r="116" spans="1:6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row>
    <row r="117" spans="1:6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row>
    <row r="118" spans="1:6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row>
    <row r="119" spans="1:6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row>
    <row r="120" spans="1:6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row>
    <row r="121" spans="1:6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row>
    <row r="122" spans="1:63" x14ac:dyDescent="0.25">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row>
    <row r="123" spans="1:63" x14ac:dyDescent="0.25">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row>
    <row r="124" spans="1:63" x14ac:dyDescent="0.25">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row>
    <row r="125" spans="1:63" x14ac:dyDescent="0.25">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row>
    <row r="126" spans="1:63" x14ac:dyDescent="0.25">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row>
    <row r="127" spans="1:63" x14ac:dyDescent="0.25">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row>
    <row r="128" spans="1:63" x14ac:dyDescent="0.25">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row>
    <row r="129" spans="2:63" x14ac:dyDescent="0.25">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row>
    <row r="130" spans="2:63" x14ac:dyDescent="0.25">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row>
    <row r="131" spans="2:63" x14ac:dyDescent="0.25">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row>
    <row r="132" spans="2:63" x14ac:dyDescent="0.25">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row>
    <row r="133" spans="2:63" x14ac:dyDescent="0.25">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row>
    <row r="134" spans="2:63" x14ac:dyDescent="0.25">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row>
    <row r="135" spans="2:63" x14ac:dyDescent="0.25">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row>
    <row r="136" spans="2:63" x14ac:dyDescent="0.25">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row>
    <row r="137" spans="2:63" x14ac:dyDescent="0.25">
      <c r="B137" s="83"/>
      <c r="C137" s="83"/>
      <c r="D137" s="83"/>
      <c r="E137" s="83"/>
      <c r="F137" s="83"/>
      <c r="G137" s="83"/>
      <c r="H137" s="83"/>
      <c r="I137" s="83"/>
    </row>
    <row r="138" spans="2:63" x14ac:dyDescent="0.25">
      <c r="B138" s="83"/>
      <c r="C138" s="83"/>
      <c r="D138" s="83"/>
      <c r="E138" s="83"/>
      <c r="F138" s="83"/>
      <c r="G138" s="83"/>
      <c r="H138" s="83"/>
      <c r="I138" s="83"/>
    </row>
    <row r="139" spans="2:63" x14ac:dyDescent="0.25">
      <c r="B139" s="83"/>
      <c r="C139" s="83"/>
      <c r="D139" s="83"/>
      <c r="E139" s="83"/>
      <c r="F139" s="83"/>
      <c r="G139" s="83"/>
      <c r="H139" s="83"/>
      <c r="I139" s="83"/>
    </row>
    <row r="140" spans="2:63" x14ac:dyDescent="0.25">
      <c r="B140" s="83"/>
      <c r="C140" s="83"/>
      <c r="D140" s="83"/>
      <c r="E140" s="83"/>
      <c r="F140" s="83"/>
      <c r="G140" s="83"/>
      <c r="H140" s="83"/>
      <c r="I140" s="83"/>
    </row>
  </sheetData>
  <sheetProtection algorithmName="SHA-512" hashValue="kpXlidzmWxbP3brn8k4eIEWxhYHkoNV8mMuhH1lPT/xypiCOesm15jiCfvbsOoPDCD8/umcOeC7isQqNzzQXVQ==" saltValue="e8t6+j8RQ+iPDyNDapgnxw==" spinCount="100000" sheet="1" objects="1" scenarios="1"/>
  <mergeCells count="317">
    <mergeCell ref="B2:I4"/>
    <mergeCell ref="P42:Q43"/>
    <mergeCell ref="R42:S43"/>
    <mergeCell ref="T42:U43"/>
    <mergeCell ref="P44:Q45"/>
    <mergeCell ref="R44:S45"/>
    <mergeCell ref="T44:U45"/>
    <mergeCell ref="P38:Q39"/>
    <mergeCell ref="R38:S39"/>
    <mergeCell ref="T38:U39"/>
    <mergeCell ref="P40:Q41"/>
    <mergeCell ref="R40:S41"/>
    <mergeCell ref="T40:U41"/>
    <mergeCell ref="J42:K43"/>
    <mergeCell ref="L42:M43"/>
    <mergeCell ref="N42:O43"/>
    <mergeCell ref="J44:K45"/>
    <mergeCell ref="L44:M45"/>
    <mergeCell ref="N44:O45"/>
    <mergeCell ref="J38:K39"/>
    <mergeCell ref="L38:M39"/>
    <mergeCell ref="N38:O39"/>
    <mergeCell ref="J40:K41"/>
    <mergeCell ref="L40:M41"/>
    <mergeCell ref="N40:O41"/>
    <mergeCell ref="J34:K35"/>
    <mergeCell ref="L34:M35"/>
    <mergeCell ref="N34:O35"/>
    <mergeCell ref="J36:K37"/>
    <mergeCell ref="L36:M37"/>
    <mergeCell ref="N36:O37"/>
    <mergeCell ref="J30:K31"/>
    <mergeCell ref="L30:M31"/>
    <mergeCell ref="N30:O31"/>
    <mergeCell ref="J32:K33"/>
    <mergeCell ref="L32:M33"/>
    <mergeCell ref="N32:O33"/>
    <mergeCell ref="V42:W43"/>
    <mergeCell ref="X42:Y43"/>
    <mergeCell ref="Z42:AA43"/>
    <mergeCell ref="V44:W45"/>
    <mergeCell ref="X44:Y45"/>
    <mergeCell ref="Z44:AA45"/>
    <mergeCell ref="V38:W39"/>
    <mergeCell ref="X38:Y39"/>
    <mergeCell ref="Z38:AA39"/>
    <mergeCell ref="V40:W41"/>
    <mergeCell ref="X40:Y41"/>
    <mergeCell ref="Z40:AA41"/>
    <mergeCell ref="P34:Q35"/>
    <mergeCell ref="R34:S35"/>
    <mergeCell ref="T34:U35"/>
    <mergeCell ref="P36:Q37"/>
    <mergeCell ref="R36:S37"/>
    <mergeCell ref="T36:U37"/>
    <mergeCell ref="P30:Q31"/>
    <mergeCell ref="R30:S31"/>
    <mergeCell ref="T30:U31"/>
    <mergeCell ref="P32:Q33"/>
    <mergeCell ref="R32:S33"/>
    <mergeCell ref="T32:U33"/>
    <mergeCell ref="V34:W35"/>
    <mergeCell ref="X34:Y35"/>
    <mergeCell ref="Z34:AA35"/>
    <mergeCell ref="V36:W37"/>
    <mergeCell ref="X36:Y37"/>
    <mergeCell ref="Z36:AA37"/>
    <mergeCell ref="V30:W31"/>
    <mergeCell ref="X30:Y31"/>
    <mergeCell ref="Z30:AA31"/>
    <mergeCell ref="V32:W33"/>
    <mergeCell ref="X32:Y33"/>
    <mergeCell ref="Z32:AA33"/>
    <mergeCell ref="V26:W27"/>
    <mergeCell ref="X26:Y27"/>
    <mergeCell ref="Z26:AA27"/>
    <mergeCell ref="V28:W29"/>
    <mergeCell ref="X28:Y29"/>
    <mergeCell ref="Z28:AA29"/>
    <mergeCell ref="V22:W23"/>
    <mergeCell ref="X22:Y23"/>
    <mergeCell ref="Z22:AA23"/>
    <mergeCell ref="V24:W25"/>
    <mergeCell ref="X24:Y25"/>
    <mergeCell ref="Z24:AA25"/>
    <mergeCell ref="P26:Q27"/>
    <mergeCell ref="R26:S27"/>
    <mergeCell ref="T26:U27"/>
    <mergeCell ref="P28:Q29"/>
    <mergeCell ref="R28:S29"/>
    <mergeCell ref="T28:U29"/>
    <mergeCell ref="P22:Q23"/>
    <mergeCell ref="R22:S23"/>
    <mergeCell ref="T22:U23"/>
    <mergeCell ref="P24:Q25"/>
    <mergeCell ref="R24:S25"/>
    <mergeCell ref="T24:U25"/>
    <mergeCell ref="J26:K27"/>
    <mergeCell ref="L26:M27"/>
    <mergeCell ref="N26:O27"/>
    <mergeCell ref="J28:K29"/>
    <mergeCell ref="L28:M29"/>
    <mergeCell ref="N28:O29"/>
    <mergeCell ref="J22:K23"/>
    <mergeCell ref="L22:M23"/>
    <mergeCell ref="N22:O23"/>
    <mergeCell ref="J24:K25"/>
    <mergeCell ref="L24:M25"/>
    <mergeCell ref="N24:O25"/>
    <mergeCell ref="P18:Q19"/>
    <mergeCell ref="R18:S19"/>
    <mergeCell ref="T18:U19"/>
    <mergeCell ref="P20:Q21"/>
    <mergeCell ref="R20:S21"/>
    <mergeCell ref="T20:U21"/>
    <mergeCell ref="P14:Q15"/>
    <mergeCell ref="R14:S15"/>
    <mergeCell ref="T14:U15"/>
    <mergeCell ref="P16:Q17"/>
    <mergeCell ref="R16:S17"/>
    <mergeCell ref="T16:U17"/>
    <mergeCell ref="J18:K19"/>
    <mergeCell ref="L18:M19"/>
    <mergeCell ref="N18:O19"/>
    <mergeCell ref="J20:K21"/>
    <mergeCell ref="L20:M21"/>
    <mergeCell ref="N20:O21"/>
    <mergeCell ref="J14:K15"/>
    <mergeCell ref="L14:M15"/>
    <mergeCell ref="N14:O15"/>
    <mergeCell ref="J16:K17"/>
    <mergeCell ref="L16:M17"/>
    <mergeCell ref="N16:O17"/>
    <mergeCell ref="AH42:AI43"/>
    <mergeCell ref="AJ42:AK43"/>
    <mergeCell ref="AL42:AM43"/>
    <mergeCell ref="AH44:AI45"/>
    <mergeCell ref="AJ44:AK45"/>
    <mergeCell ref="AL44:AM45"/>
    <mergeCell ref="AH38:AI39"/>
    <mergeCell ref="AJ38:AK39"/>
    <mergeCell ref="AL38:AM39"/>
    <mergeCell ref="AH40:AI41"/>
    <mergeCell ref="AJ40:AK41"/>
    <mergeCell ref="AL40:AM41"/>
    <mergeCell ref="AH34:AI35"/>
    <mergeCell ref="AJ34:AK35"/>
    <mergeCell ref="AL34:AM35"/>
    <mergeCell ref="AH36:AI37"/>
    <mergeCell ref="AJ36:AK37"/>
    <mergeCell ref="AL36:AM37"/>
    <mergeCell ref="AH30:AI31"/>
    <mergeCell ref="AJ30:AK31"/>
    <mergeCell ref="AL30:AM31"/>
    <mergeCell ref="AH32:AI33"/>
    <mergeCell ref="AJ32:AK33"/>
    <mergeCell ref="AL32:AM33"/>
    <mergeCell ref="AH26:AI27"/>
    <mergeCell ref="AJ26:AK27"/>
    <mergeCell ref="AL26:AM27"/>
    <mergeCell ref="AH28:AI29"/>
    <mergeCell ref="AJ28:AK29"/>
    <mergeCell ref="AL28:AM29"/>
    <mergeCell ref="AH22:AI23"/>
    <mergeCell ref="AJ22:AK23"/>
    <mergeCell ref="AL22:AM23"/>
    <mergeCell ref="AH24:AI25"/>
    <mergeCell ref="AJ24:AK25"/>
    <mergeCell ref="AL24:AM25"/>
    <mergeCell ref="AH18:AI19"/>
    <mergeCell ref="AJ18:AK19"/>
    <mergeCell ref="AL18:AM19"/>
    <mergeCell ref="AH20:AI21"/>
    <mergeCell ref="AJ20:AK21"/>
    <mergeCell ref="AL20:AM21"/>
    <mergeCell ref="AH14:AI15"/>
    <mergeCell ref="AJ14:AK15"/>
    <mergeCell ref="AL14:AM15"/>
    <mergeCell ref="AH16:AI17"/>
    <mergeCell ref="AJ16:AK17"/>
    <mergeCell ref="AL16:AM17"/>
    <mergeCell ref="AH10:AI11"/>
    <mergeCell ref="AJ10:AK11"/>
    <mergeCell ref="AL10:AM11"/>
    <mergeCell ref="AH12:AI13"/>
    <mergeCell ref="AJ12:AK13"/>
    <mergeCell ref="AL12:AM13"/>
    <mergeCell ref="AH6:AI7"/>
    <mergeCell ref="AJ6:AK7"/>
    <mergeCell ref="AL6:AM7"/>
    <mergeCell ref="AH8:AI9"/>
    <mergeCell ref="AJ8:AK9"/>
    <mergeCell ref="AL8:AM9"/>
    <mergeCell ref="AB42:AC43"/>
    <mergeCell ref="AD42:AE43"/>
    <mergeCell ref="AF42:AG43"/>
    <mergeCell ref="AB44:AC45"/>
    <mergeCell ref="AD44:AE45"/>
    <mergeCell ref="AF44:AG45"/>
    <mergeCell ref="AB38:AC39"/>
    <mergeCell ref="AD38:AE39"/>
    <mergeCell ref="AF38:AG39"/>
    <mergeCell ref="AB40:AC41"/>
    <mergeCell ref="AD40:AE41"/>
    <mergeCell ref="AF40:AG41"/>
    <mergeCell ref="AB34:AC35"/>
    <mergeCell ref="AD34:AE35"/>
    <mergeCell ref="AF34:AG35"/>
    <mergeCell ref="AB36:AC37"/>
    <mergeCell ref="AD36:AE37"/>
    <mergeCell ref="AF36:AG37"/>
    <mergeCell ref="AB30:AC31"/>
    <mergeCell ref="AD30:AE31"/>
    <mergeCell ref="AF30:AG31"/>
    <mergeCell ref="AB32:AC33"/>
    <mergeCell ref="AD32:AE33"/>
    <mergeCell ref="AF32:AG33"/>
    <mergeCell ref="AB26:AC27"/>
    <mergeCell ref="AD26:AE27"/>
    <mergeCell ref="AF26:AG27"/>
    <mergeCell ref="AB28:AC29"/>
    <mergeCell ref="AD28:AE29"/>
    <mergeCell ref="AF28:AG29"/>
    <mergeCell ref="AB22:AC23"/>
    <mergeCell ref="AD22:AE23"/>
    <mergeCell ref="AF22:AG23"/>
    <mergeCell ref="AB24:AC25"/>
    <mergeCell ref="AD24:AE25"/>
    <mergeCell ref="AF24:AG25"/>
    <mergeCell ref="AB14:AC15"/>
    <mergeCell ref="AD14:AE15"/>
    <mergeCell ref="AF14:AG15"/>
    <mergeCell ref="AB16:AC17"/>
    <mergeCell ref="AD16:AE17"/>
    <mergeCell ref="AF16:AG17"/>
    <mergeCell ref="V20:W21"/>
    <mergeCell ref="X20:Y21"/>
    <mergeCell ref="Z20:AA21"/>
    <mergeCell ref="V14:W15"/>
    <mergeCell ref="X14:Y15"/>
    <mergeCell ref="Z14:AA15"/>
    <mergeCell ref="V16:W17"/>
    <mergeCell ref="X16:Y17"/>
    <mergeCell ref="Z16:AA17"/>
    <mergeCell ref="AB18:AC19"/>
    <mergeCell ref="AD18:AE19"/>
    <mergeCell ref="V18:W19"/>
    <mergeCell ref="X18:Y19"/>
    <mergeCell ref="Z18:AA19"/>
    <mergeCell ref="AF18:AG19"/>
    <mergeCell ref="AB20:AC21"/>
    <mergeCell ref="AD20:AE21"/>
    <mergeCell ref="AF20:AG21"/>
    <mergeCell ref="AF6:AG7"/>
    <mergeCell ref="AB8:AC9"/>
    <mergeCell ref="AD8:AE9"/>
    <mergeCell ref="AF8:AG9"/>
    <mergeCell ref="AB10:AC11"/>
    <mergeCell ref="AD10:AE11"/>
    <mergeCell ref="AF10:AG11"/>
    <mergeCell ref="Z10:AA11"/>
    <mergeCell ref="V12:W13"/>
    <mergeCell ref="X12:Y13"/>
    <mergeCell ref="Z12:AA13"/>
    <mergeCell ref="AB6:AC7"/>
    <mergeCell ref="AD6:AE7"/>
    <mergeCell ref="AB12:AC13"/>
    <mergeCell ref="AD12:AE13"/>
    <mergeCell ref="AF12:AG13"/>
    <mergeCell ref="J2:AM4"/>
    <mergeCell ref="E6:I13"/>
    <mergeCell ref="E14:I21"/>
    <mergeCell ref="J6:K7"/>
    <mergeCell ref="AB46:AG51"/>
    <mergeCell ref="AH46:AM51"/>
    <mergeCell ref="P6:Q7"/>
    <mergeCell ref="P12:Q13"/>
    <mergeCell ref="L6:M7"/>
    <mergeCell ref="N6:O7"/>
    <mergeCell ref="N8:O9"/>
    <mergeCell ref="L8:M9"/>
    <mergeCell ref="J8:K9"/>
    <mergeCell ref="J10:K11"/>
    <mergeCell ref="E30:I37"/>
    <mergeCell ref="P8:Q9"/>
    <mergeCell ref="R8:S9"/>
    <mergeCell ref="T8:U9"/>
    <mergeCell ref="P10:Q11"/>
    <mergeCell ref="R10:S11"/>
    <mergeCell ref="T10:U11"/>
    <mergeCell ref="J12:K13"/>
    <mergeCell ref="L10:M11"/>
    <mergeCell ref="L12:M13"/>
    <mergeCell ref="B6:D45"/>
    <mergeCell ref="AO6:AT13"/>
    <mergeCell ref="AO14:AT21"/>
    <mergeCell ref="AO22:AT29"/>
    <mergeCell ref="AO30:AT37"/>
    <mergeCell ref="E22:I29"/>
    <mergeCell ref="E38:I45"/>
    <mergeCell ref="J46:O51"/>
    <mergeCell ref="P46:U51"/>
    <mergeCell ref="V46:AA51"/>
    <mergeCell ref="N10:O11"/>
    <mergeCell ref="N12:O13"/>
    <mergeCell ref="R12:S13"/>
    <mergeCell ref="T12:U13"/>
    <mergeCell ref="V6:W7"/>
    <mergeCell ref="X6:Y7"/>
    <mergeCell ref="Z6:AA7"/>
    <mergeCell ref="V8:W9"/>
    <mergeCell ref="X8:Y9"/>
    <mergeCell ref="Z8:AA9"/>
    <mergeCell ref="V10:W11"/>
    <mergeCell ref="X10:Y11"/>
    <mergeCell ref="R6:S7"/>
    <mergeCell ref="T6:U7"/>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3"/>
  <dimension ref="A1:CM248"/>
  <sheetViews>
    <sheetView topLeftCell="A18" zoomScale="50" zoomScaleNormal="50" workbookViewId="0">
      <selection activeCell="B2" sqref="B2:AT61"/>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9" width="5.7109375" customWidth="1"/>
    <col min="41" max="46" width="5.7109375" customWidth="1"/>
  </cols>
  <sheetData>
    <row r="1" spans="1:9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row>
    <row r="2" spans="1:91" ht="18" customHeight="1" x14ac:dyDescent="0.25">
      <c r="A2" s="83"/>
      <c r="B2" s="1109" t="s">
        <v>160</v>
      </c>
      <c r="C2" s="1110"/>
      <c r="D2" s="1110"/>
      <c r="E2" s="1110"/>
      <c r="F2" s="1110"/>
      <c r="G2" s="1110"/>
      <c r="H2" s="1110"/>
      <c r="I2" s="1110"/>
      <c r="J2" s="1051" t="s">
        <v>2</v>
      </c>
      <c r="K2" s="1051"/>
      <c r="L2" s="1051"/>
      <c r="M2" s="1051"/>
      <c r="N2" s="1051"/>
      <c r="O2" s="1051"/>
      <c r="P2" s="1051"/>
      <c r="Q2" s="1051"/>
      <c r="R2" s="1051"/>
      <c r="S2" s="1051"/>
      <c r="T2" s="1051"/>
      <c r="U2" s="1051"/>
      <c r="V2" s="1051"/>
      <c r="W2" s="1051"/>
      <c r="X2" s="1051"/>
      <c r="Y2" s="1051"/>
      <c r="Z2" s="1051"/>
      <c r="AA2" s="1051"/>
      <c r="AB2" s="1051"/>
      <c r="AC2" s="1051"/>
      <c r="AD2" s="1051"/>
      <c r="AE2" s="1051"/>
      <c r="AF2" s="1051"/>
      <c r="AG2" s="1051"/>
      <c r="AH2" s="1051"/>
      <c r="AI2" s="1051"/>
      <c r="AJ2" s="1051"/>
      <c r="AK2" s="1051"/>
      <c r="AL2" s="1051"/>
      <c r="AM2" s="1051"/>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row>
    <row r="3" spans="1:91" ht="18.75" customHeight="1" x14ac:dyDescent="0.25">
      <c r="A3" s="83"/>
      <c r="B3" s="1110"/>
      <c r="C3" s="1110"/>
      <c r="D3" s="1110"/>
      <c r="E3" s="1110"/>
      <c r="F3" s="1110"/>
      <c r="G3" s="1110"/>
      <c r="H3" s="1110"/>
      <c r="I3" s="1110"/>
      <c r="J3" s="1051"/>
      <c r="K3" s="1051"/>
      <c r="L3" s="1051"/>
      <c r="M3" s="1051"/>
      <c r="N3" s="1051"/>
      <c r="O3" s="1051"/>
      <c r="P3" s="1051"/>
      <c r="Q3" s="1051"/>
      <c r="R3" s="1051"/>
      <c r="S3" s="1051"/>
      <c r="T3" s="1051"/>
      <c r="U3" s="1051"/>
      <c r="V3" s="1051"/>
      <c r="W3" s="1051"/>
      <c r="X3" s="1051"/>
      <c r="Y3" s="1051"/>
      <c r="Z3" s="1051"/>
      <c r="AA3" s="1051"/>
      <c r="AB3" s="1051"/>
      <c r="AC3" s="1051"/>
      <c r="AD3" s="1051"/>
      <c r="AE3" s="1051"/>
      <c r="AF3" s="1051"/>
      <c r="AG3" s="1051"/>
      <c r="AH3" s="1051"/>
      <c r="AI3" s="1051"/>
      <c r="AJ3" s="1051"/>
      <c r="AK3" s="1051"/>
      <c r="AL3" s="1051"/>
      <c r="AM3" s="1051"/>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row>
    <row r="4" spans="1:91" ht="15" customHeight="1" x14ac:dyDescent="0.25">
      <c r="A4" s="83"/>
      <c r="B4" s="1110"/>
      <c r="C4" s="1110"/>
      <c r="D4" s="1110"/>
      <c r="E4" s="1110"/>
      <c r="F4" s="1110"/>
      <c r="G4" s="1110"/>
      <c r="H4" s="1110"/>
      <c r="I4" s="1110"/>
      <c r="J4" s="1051"/>
      <c r="K4" s="1051"/>
      <c r="L4" s="1051"/>
      <c r="M4" s="1051"/>
      <c r="N4" s="1051"/>
      <c r="O4" s="1051"/>
      <c r="P4" s="1051"/>
      <c r="Q4" s="1051"/>
      <c r="R4" s="1051"/>
      <c r="S4" s="1051"/>
      <c r="T4" s="1051"/>
      <c r="U4" s="1051"/>
      <c r="V4" s="1051"/>
      <c r="W4" s="1051"/>
      <c r="X4" s="1051"/>
      <c r="Y4" s="1051"/>
      <c r="Z4" s="1051"/>
      <c r="AA4" s="1051"/>
      <c r="AB4" s="1051"/>
      <c r="AC4" s="1051"/>
      <c r="AD4" s="1051"/>
      <c r="AE4" s="1051"/>
      <c r="AF4" s="1051"/>
      <c r="AG4" s="1051"/>
      <c r="AH4" s="1051"/>
      <c r="AI4" s="1051"/>
      <c r="AJ4" s="1051"/>
      <c r="AK4" s="1051"/>
      <c r="AL4" s="1051"/>
      <c r="AM4" s="1051"/>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row>
    <row r="5" spans="1:91" ht="15.75" thickBot="1" x14ac:dyDescent="0.3">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row>
    <row r="6" spans="1:91" ht="15" customHeight="1" x14ac:dyDescent="0.25">
      <c r="A6" s="83"/>
      <c r="B6" s="998" t="s">
        <v>4</v>
      </c>
      <c r="C6" s="998"/>
      <c r="D6" s="999"/>
      <c r="E6" s="1093" t="s">
        <v>116</v>
      </c>
      <c r="F6" s="1094"/>
      <c r="G6" s="1094"/>
      <c r="H6" s="1094"/>
      <c r="I6" s="1111"/>
      <c r="J6" s="46" t="str">
        <f ca="1">IF(AND('Riesgos de gestión'!$Y$10="Muy Alta",'Riesgos de gestión'!$AA$10="Leve"),CONCATENATE("R1C",'Riesgos de gestión'!$O$10),"")</f>
        <v/>
      </c>
      <c r="K6" s="47" t="str">
        <f>IF(AND('Riesgos de gestión'!$Y$11="Muy Alta",'Riesgos de gestión'!$AA$11="Leve"),CONCATENATE("R1C",'Riesgos de gestión'!$O$11),"")</f>
        <v/>
      </c>
      <c r="L6" s="47" t="str">
        <f>IF(AND('Riesgos de gestión'!$Y$12="Muy Alta",'Riesgos de gestión'!$AA$12="Leve"),CONCATENATE("R1C",'Riesgos de gestión'!$O$12),"")</f>
        <v/>
      </c>
      <c r="M6" s="47" t="str">
        <f>IF(AND('Riesgos de gestión'!$Y$13="Muy Alta",'Riesgos de gestión'!$AA$13="Leve"),CONCATENATE("R1C",'Riesgos de gestión'!$O$13),"")</f>
        <v/>
      </c>
      <c r="N6" s="47" t="str">
        <f>IF(AND('Riesgos de gestión'!$Y$14="Muy Alta",'Riesgos de gestión'!$AA$14="Leve"),CONCATENATE("R1C",'Riesgos de gestión'!$O$14),"")</f>
        <v/>
      </c>
      <c r="O6" s="48" t="str">
        <f>IF(AND('Riesgos de gestión'!$Y$15="Muy Alta",'Riesgos de gestión'!$AA$15="Leve"),CONCATENATE("R1C",'Riesgos de gestión'!$O$15),"")</f>
        <v/>
      </c>
      <c r="P6" s="46" t="str">
        <f ca="1">IF(AND('Riesgos de gestión'!$Y$10="Muy Alta",'Riesgos de gestión'!$AA$10="Menor"),CONCATENATE("R1C",'Riesgos de gestión'!$O$10),"")</f>
        <v/>
      </c>
      <c r="Q6" s="47" t="str">
        <f>IF(AND('Riesgos de gestión'!$Y$11="Muy Alta",'Riesgos de gestión'!$AA$11="Menor"),CONCATENATE("R1C",'Riesgos de gestión'!$O$11),"")</f>
        <v/>
      </c>
      <c r="R6" s="47" t="str">
        <f>IF(AND('Riesgos de gestión'!$Y$12="Muy Alta",'Riesgos de gestión'!$AA$12="Menor"),CONCATENATE("R1C",'Riesgos de gestión'!$O$12),"")</f>
        <v/>
      </c>
      <c r="S6" s="47" t="str">
        <f>IF(AND('Riesgos de gestión'!$Y$13="Muy Alta",'Riesgos de gestión'!$AA$13="Menor"),CONCATENATE("R1C",'Riesgos de gestión'!$O$13),"")</f>
        <v/>
      </c>
      <c r="T6" s="47" t="str">
        <f>IF(AND('Riesgos de gestión'!$Y$14="Muy Alta",'Riesgos de gestión'!$AA$14="Menor"),CONCATENATE("R1C",'Riesgos de gestión'!$O$14),"")</f>
        <v/>
      </c>
      <c r="U6" s="48" t="str">
        <f>IF(AND('Riesgos de gestión'!$Y$15="Muy Alta",'Riesgos de gestión'!$AA$15="Menor"),CONCATENATE("R1C",'Riesgos de gestión'!$O$15),"")</f>
        <v/>
      </c>
      <c r="V6" s="46" t="str">
        <f ca="1">IF(AND('Riesgos de gestión'!$Y$10="Muy Alta",'Riesgos de gestión'!$AA$10="Moderado"),CONCATENATE("R1C",'Riesgos de gestión'!$O$10),"")</f>
        <v/>
      </c>
      <c r="W6" s="47" t="str">
        <f>IF(AND('Riesgos de gestión'!$Y$11="Muy Alta",'Riesgos de gestión'!$AA$11="Moderado"),CONCATENATE("R1C",'Riesgos de gestión'!$O$11),"")</f>
        <v/>
      </c>
      <c r="X6" s="47" t="str">
        <f>IF(AND('Riesgos de gestión'!$Y$12="Muy Alta",'Riesgos de gestión'!$AA$12="Moderado"),CONCATENATE("R1C",'Riesgos de gestión'!$O$12),"")</f>
        <v/>
      </c>
      <c r="Y6" s="47" t="str">
        <f>IF(AND('Riesgos de gestión'!$Y$13="Muy Alta",'Riesgos de gestión'!$AA$13="Moderado"),CONCATENATE("R1C",'Riesgos de gestión'!$O$13),"")</f>
        <v/>
      </c>
      <c r="Z6" s="47" t="str">
        <f>IF(AND('Riesgos de gestión'!$Y$14="Muy Alta",'Riesgos de gestión'!$AA$14="Moderado"),CONCATENATE("R1C",'Riesgos de gestión'!$O$14),"")</f>
        <v/>
      </c>
      <c r="AA6" s="48" t="str">
        <f>IF(AND('Riesgos de gestión'!$Y$15="Muy Alta",'Riesgos de gestión'!$AA$15="Moderado"),CONCATENATE("R1C",'Riesgos de gestión'!$O$15),"")</f>
        <v/>
      </c>
      <c r="AB6" s="46" t="str">
        <f ca="1">IF(AND('Riesgos de gestión'!$Y$10="Muy Alta",'Riesgos de gestión'!$AA$10="Mayor"),CONCATENATE("R1C",'Riesgos de gestión'!$O$10),"")</f>
        <v/>
      </c>
      <c r="AC6" s="47" t="str">
        <f>IF(AND('Riesgos de gestión'!$Y$11="Muy Alta",'Riesgos de gestión'!$AA$11="Mayor"),CONCATENATE("R1C",'Riesgos de gestión'!$O$11),"")</f>
        <v/>
      </c>
      <c r="AD6" s="47" t="str">
        <f>IF(AND('Riesgos de gestión'!$Y$12="Muy Alta",'Riesgos de gestión'!$AA$12="Mayor"),CONCATENATE("R1C",'Riesgos de gestión'!$O$12),"")</f>
        <v/>
      </c>
      <c r="AE6" s="47" t="str">
        <f>IF(AND('Riesgos de gestión'!$Y$13="Muy Alta",'Riesgos de gestión'!$AA$13="Mayor"),CONCATENATE("R1C",'Riesgos de gestión'!$O$13),"")</f>
        <v/>
      </c>
      <c r="AF6" s="47" t="str">
        <f>IF(AND('Riesgos de gestión'!$Y$14="Muy Alta",'Riesgos de gestión'!$AA$14="Mayor"),CONCATENATE("R1C",'Riesgos de gestión'!$O$14),"")</f>
        <v/>
      </c>
      <c r="AG6" s="48" t="str">
        <f>IF(AND('Riesgos de gestión'!$Y$15="Muy Alta",'Riesgos de gestión'!$AA$15="Mayor"),CONCATENATE("R1C",'Riesgos de gestión'!$O$15),"")</f>
        <v/>
      </c>
      <c r="AH6" s="49" t="str">
        <f ca="1">IF(AND('Riesgos de gestión'!$Y$10="Muy Alta",'Riesgos de gestión'!$AA$10="Catastrófico"),CONCATENATE("R1C",'Riesgos de gestión'!$O$10),"")</f>
        <v/>
      </c>
      <c r="AI6" s="50" t="str">
        <f>IF(AND('Riesgos de gestión'!$Y$11="Muy Alta",'Riesgos de gestión'!$AA$11="Catastrófico"),CONCATENATE("R1C",'Riesgos de gestión'!$O$11),"")</f>
        <v/>
      </c>
      <c r="AJ6" s="50" t="str">
        <f>IF(AND('Riesgos de gestión'!$Y$12="Muy Alta",'Riesgos de gestión'!$AA$12="Catastrófico"),CONCATENATE("R1C",'Riesgos de gestión'!$O$12),"")</f>
        <v/>
      </c>
      <c r="AK6" s="50" t="str">
        <f>IF(AND('Riesgos de gestión'!$Y$13="Muy Alta",'Riesgos de gestión'!$AA$13="Catastrófico"),CONCATENATE("R1C",'Riesgos de gestión'!$O$13),"")</f>
        <v/>
      </c>
      <c r="AL6" s="50" t="str">
        <f>IF(AND('Riesgos de gestión'!$Y$14="Muy Alta",'Riesgos de gestión'!$AA$14="Catastrófico"),CONCATENATE("R1C",'Riesgos de gestión'!$O$14),"")</f>
        <v/>
      </c>
      <c r="AM6" s="51" t="str">
        <f>IF(AND('Riesgos de gestión'!$Y$15="Muy Alta",'Riesgos de gestión'!$AA$15="Catastrófico"),CONCATENATE("R1C",'Riesgos de gestión'!$O$15),"")</f>
        <v/>
      </c>
      <c r="AN6" s="83"/>
      <c r="AO6" s="1100" t="s">
        <v>79</v>
      </c>
      <c r="AP6" s="1101"/>
      <c r="AQ6" s="1101"/>
      <c r="AR6" s="1101"/>
      <c r="AS6" s="1101"/>
      <c r="AT6" s="1102"/>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row>
    <row r="7" spans="1:91" ht="15" customHeight="1" x14ac:dyDescent="0.25">
      <c r="A7" s="83"/>
      <c r="B7" s="998"/>
      <c r="C7" s="998"/>
      <c r="D7" s="999"/>
      <c r="E7" s="1097"/>
      <c r="F7" s="1096"/>
      <c r="G7" s="1096"/>
      <c r="H7" s="1096"/>
      <c r="I7" s="1112"/>
      <c r="J7" s="52" t="str">
        <f>IF(AND('Riesgos de gestión'!$Y$16="Muy Alta",'Riesgos de gestión'!$AA$16="Leve"),CONCATENATE("R2C",'Riesgos de gestión'!$O$16),"")</f>
        <v/>
      </c>
      <c r="K7" s="53" t="str">
        <f>IF(AND('Riesgos de gestión'!$Y$17="Muy Alta",'Riesgos de gestión'!$AA$17="Leve"),CONCATENATE("R2C",'Riesgos de gestión'!$O$17),"")</f>
        <v/>
      </c>
      <c r="L7" s="53" t="str">
        <f>IF(AND('Riesgos de gestión'!$Y$18="Muy Alta",'Riesgos de gestión'!$AA$18="Leve"),CONCATENATE("R2C",'Riesgos de gestión'!$O$18),"")</f>
        <v/>
      </c>
      <c r="M7" s="53" t="str">
        <f>IF(AND('Riesgos de gestión'!$Y$19="Muy Alta",'Riesgos de gestión'!$AA$19="Leve"),CONCATENATE("R2C",'Riesgos de gestión'!$O$19),"")</f>
        <v/>
      </c>
      <c r="N7" s="53" t="str">
        <f>IF(AND('Riesgos de gestión'!$Y$20="Muy Alta",'Riesgos de gestión'!$AA$20="Leve"),CONCATENATE("R2C",'Riesgos de gestión'!$O$20),"")</f>
        <v/>
      </c>
      <c r="O7" s="54" t="str">
        <f>IF(AND('Riesgos de gestión'!$Y$21="Muy Alta",'Riesgos de gestión'!$AA$21="Leve"),CONCATENATE("R2C",'Riesgos de gestión'!$O$21),"")</f>
        <v/>
      </c>
      <c r="P7" s="52" t="str">
        <f>IF(AND('Riesgos de gestión'!$Y$16="Muy Alta",'Riesgos de gestión'!$AA$16="Menor"),CONCATENATE("R2C",'Riesgos de gestión'!$O$16),"")</f>
        <v/>
      </c>
      <c r="Q7" s="53" t="str">
        <f>IF(AND('Riesgos de gestión'!$Y$17="Muy Alta",'Riesgos de gestión'!$AA$17="Menor"),CONCATENATE("R2C",'Riesgos de gestión'!$O$17),"")</f>
        <v/>
      </c>
      <c r="R7" s="53" t="str">
        <f>IF(AND('Riesgos de gestión'!$Y$18="Muy Alta",'Riesgos de gestión'!$AA$18="Menor"),CONCATENATE("R2C",'Riesgos de gestión'!$O$18),"")</f>
        <v/>
      </c>
      <c r="S7" s="53" t="str">
        <f>IF(AND('Riesgos de gestión'!$Y$19="Muy Alta",'Riesgos de gestión'!$AA$19="Menor"),CONCATENATE("R2C",'Riesgos de gestión'!$O$19),"")</f>
        <v/>
      </c>
      <c r="T7" s="53" t="str">
        <f>IF(AND('Riesgos de gestión'!$Y$20="Muy Alta",'Riesgos de gestión'!$AA$20="Menor"),CONCATENATE("R2C",'Riesgos de gestión'!$O$20),"")</f>
        <v/>
      </c>
      <c r="U7" s="54" t="str">
        <f>IF(AND('Riesgos de gestión'!$Y$21="Muy Alta",'Riesgos de gestión'!$AA$21="Menor"),CONCATENATE("R2C",'Riesgos de gestión'!$O$21),"")</f>
        <v/>
      </c>
      <c r="V7" s="52" t="str">
        <f>IF(AND('Riesgos de gestión'!$Y$16="Muy Alta",'Riesgos de gestión'!$AA$16="Moderado"),CONCATENATE("R2C",'Riesgos de gestión'!$O$16),"")</f>
        <v/>
      </c>
      <c r="W7" s="53" t="str">
        <f>IF(AND('Riesgos de gestión'!$Y$17="Muy Alta",'Riesgos de gestión'!$AA$17="Moderado"),CONCATENATE("R2C",'Riesgos de gestión'!$O$17),"")</f>
        <v/>
      </c>
      <c r="X7" s="53" t="str">
        <f>IF(AND('Riesgos de gestión'!$Y$18="Muy Alta",'Riesgos de gestión'!$AA$18="Moderado"),CONCATENATE("R2C",'Riesgos de gestión'!$O$18),"")</f>
        <v/>
      </c>
      <c r="Y7" s="53" t="str">
        <f>IF(AND('Riesgos de gestión'!$Y$19="Muy Alta",'Riesgos de gestión'!$AA$19="Moderado"),CONCATENATE("R2C",'Riesgos de gestión'!$O$19),"")</f>
        <v/>
      </c>
      <c r="Z7" s="53" t="str">
        <f>IF(AND('Riesgos de gestión'!$Y$20="Muy Alta",'Riesgos de gestión'!$AA$20="Moderado"),CONCATENATE("R2C",'Riesgos de gestión'!$O$20),"")</f>
        <v/>
      </c>
      <c r="AA7" s="54" t="str">
        <f>IF(AND('Riesgos de gestión'!$Y$21="Muy Alta",'Riesgos de gestión'!$AA$21="Moderado"),CONCATENATE("R2C",'Riesgos de gestión'!$O$21),"")</f>
        <v/>
      </c>
      <c r="AB7" s="52" t="str">
        <f>IF(AND('Riesgos de gestión'!$Y$16="Muy Alta",'Riesgos de gestión'!$AA$16="Mayor"),CONCATENATE("R2C",'Riesgos de gestión'!$O$16),"")</f>
        <v/>
      </c>
      <c r="AC7" s="53" t="str">
        <f>IF(AND('Riesgos de gestión'!$Y$17="Muy Alta",'Riesgos de gestión'!$AA$17="Mayor"),CONCATENATE("R2C",'Riesgos de gestión'!$O$17),"")</f>
        <v/>
      </c>
      <c r="AD7" s="53" t="str">
        <f>IF(AND('Riesgos de gestión'!$Y$18="Muy Alta",'Riesgos de gestión'!$AA$18="Mayor"),CONCATENATE("R2C",'Riesgos de gestión'!$O$18),"")</f>
        <v/>
      </c>
      <c r="AE7" s="53" t="str">
        <f>IF(AND('Riesgos de gestión'!$Y$19="Muy Alta",'Riesgos de gestión'!$AA$19="Mayor"),CONCATENATE("R2C",'Riesgos de gestión'!$O$19),"")</f>
        <v/>
      </c>
      <c r="AF7" s="53" t="str">
        <f>IF(AND('Riesgos de gestión'!$Y$20="Muy Alta",'Riesgos de gestión'!$AA$20="Mayor"),CONCATENATE("R2C",'Riesgos de gestión'!$O$20),"")</f>
        <v/>
      </c>
      <c r="AG7" s="54" t="str">
        <f>IF(AND('Riesgos de gestión'!$Y$21="Muy Alta",'Riesgos de gestión'!$AA$21="Mayor"),CONCATENATE("R2C",'Riesgos de gestión'!$O$21),"")</f>
        <v/>
      </c>
      <c r="AH7" s="55" t="str">
        <f>IF(AND('Riesgos de gestión'!$Y$16="Muy Alta",'Riesgos de gestión'!$AA$16="Catastrófico"),CONCATENATE("R2C",'Riesgos de gestión'!$O$16),"")</f>
        <v/>
      </c>
      <c r="AI7" s="56" t="str">
        <f>IF(AND('Riesgos de gestión'!$Y$17="Muy Alta",'Riesgos de gestión'!$AA$17="Catastrófico"),CONCATENATE("R2C",'Riesgos de gestión'!$O$17),"")</f>
        <v/>
      </c>
      <c r="AJ7" s="56" t="str">
        <f>IF(AND('Riesgos de gestión'!$Y$18="Muy Alta",'Riesgos de gestión'!$AA$18="Catastrófico"),CONCATENATE("R2C",'Riesgos de gestión'!$O$18),"")</f>
        <v/>
      </c>
      <c r="AK7" s="56" t="str">
        <f>IF(AND('Riesgos de gestión'!$Y$19="Muy Alta",'Riesgos de gestión'!$AA$19="Catastrófico"),CONCATENATE("R2C",'Riesgos de gestión'!$O$19),"")</f>
        <v/>
      </c>
      <c r="AL7" s="56" t="str">
        <f>IF(AND('Riesgos de gestión'!$Y$20="Muy Alta",'Riesgos de gestión'!$AA$20="Catastrófico"),CONCATENATE("R2C",'Riesgos de gestión'!$O$20),"")</f>
        <v/>
      </c>
      <c r="AM7" s="57" t="str">
        <f>IF(AND('Riesgos de gestión'!$Y$21="Muy Alta",'Riesgos de gestión'!$AA$21="Catastrófico"),CONCATENATE("R2C",'Riesgos de gestión'!$O$21),"")</f>
        <v/>
      </c>
      <c r="AN7" s="83"/>
      <c r="AO7" s="1103"/>
      <c r="AP7" s="1104"/>
      <c r="AQ7" s="1104"/>
      <c r="AR7" s="1104"/>
      <c r="AS7" s="1104"/>
      <c r="AT7" s="1105"/>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row>
    <row r="8" spans="1:91" ht="15" customHeight="1" x14ac:dyDescent="0.25">
      <c r="A8" s="83"/>
      <c r="B8" s="998"/>
      <c r="C8" s="998"/>
      <c r="D8" s="999"/>
      <c r="E8" s="1097"/>
      <c r="F8" s="1096"/>
      <c r="G8" s="1096"/>
      <c r="H8" s="1096"/>
      <c r="I8" s="1112"/>
      <c r="J8" s="52" t="str">
        <f>IF(AND('Riesgos de gestión'!$Y$22="Muy Alta",'Riesgos de gestión'!$AA$22="Leve"),CONCATENATE("R3C",'Riesgos de gestión'!$O$22),"")</f>
        <v/>
      </c>
      <c r="K8" s="53" t="str">
        <f>IF(AND('Riesgos de gestión'!$Y$23="Muy Alta",'Riesgos de gestión'!$AA$23="Leve"),CONCATENATE("R3C",'Riesgos de gestión'!$O$23),"")</f>
        <v/>
      </c>
      <c r="L8" s="53" t="str">
        <f>IF(AND('Riesgos de gestión'!$Y$24="Muy Alta",'Riesgos de gestión'!$AA$24="Leve"),CONCATENATE("R3C",'Riesgos de gestión'!$O$24),"")</f>
        <v/>
      </c>
      <c r="M8" s="53" t="str">
        <f>IF(AND('Riesgos de gestión'!$Y$25="Muy Alta",'Riesgos de gestión'!$AA$25="Leve"),CONCATENATE("R3C",'Riesgos de gestión'!$O$25),"")</f>
        <v/>
      </c>
      <c r="N8" s="53" t="str">
        <f>IF(AND('Riesgos de gestión'!$Y$26="Muy Alta",'Riesgos de gestión'!$AA$26="Leve"),CONCATENATE("R3C",'Riesgos de gestión'!$O$26),"")</f>
        <v/>
      </c>
      <c r="O8" s="54" t="str">
        <f>IF(AND('Riesgos de gestión'!$Y$27="Muy Alta",'Riesgos de gestión'!$AA$27="Leve"),CONCATENATE("R3C",'Riesgos de gestión'!$O$27),"")</f>
        <v/>
      </c>
      <c r="P8" s="52" t="str">
        <f>IF(AND('Riesgos de gestión'!$Y$22="Muy Alta",'Riesgos de gestión'!$AA$22="Menor"),CONCATENATE("R3C",'Riesgos de gestión'!$O$22),"")</f>
        <v/>
      </c>
      <c r="Q8" s="53" t="str">
        <f>IF(AND('Riesgos de gestión'!$Y$23="Muy Alta",'Riesgos de gestión'!$AA$23="Menor"),CONCATENATE("R3C",'Riesgos de gestión'!$O$23),"")</f>
        <v/>
      </c>
      <c r="R8" s="53" t="str">
        <f>IF(AND('Riesgos de gestión'!$Y$24="Muy Alta",'Riesgos de gestión'!$AA$24="Menor"),CONCATENATE("R3C",'Riesgos de gestión'!$O$24),"")</f>
        <v/>
      </c>
      <c r="S8" s="53" t="str">
        <f>IF(AND('Riesgos de gestión'!$Y$25="Muy Alta",'Riesgos de gestión'!$AA$25="Menor"),CONCATENATE("R3C",'Riesgos de gestión'!$O$25),"")</f>
        <v/>
      </c>
      <c r="T8" s="53" t="str">
        <f>IF(AND('Riesgos de gestión'!$Y$26="Muy Alta",'Riesgos de gestión'!$AA$26="Menor"),CONCATENATE("R3C",'Riesgos de gestión'!$O$26),"")</f>
        <v/>
      </c>
      <c r="U8" s="54" t="str">
        <f>IF(AND('Riesgos de gestión'!$Y$27="Muy Alta",'Riesgos de gestión'!$AA$27="Menor"),CONCATENATE("R3C",'Riesgos de gestión'!$O$27),"")</f>
        <v/>
      </c>
      <c r="V8" s="52" t="str">
        <f>IF(AND('Riesgos de gestión'!$Y$22="Muy Alta",'Riesgos de gestión'!$AA$22="Moderado"),CONCATENATE("R3C",'Riesgos de gestión'!$O$22),"")</f>
        <v/>
      </c>
      <c r="W8" s="53" t="str">
        <f>IF(AND('Riesgos de gestión'!$Y$23="Muy Alta",'Riesgos de gestión'!$AA$23="Moderado"),CONCATENATE("R3C",'Riesgos de gestión'!$O$23),"")</f>
        <v/>
      </c>
      <c r="X8" s="53" t="str">
        <f>IF(AND('Riesgos de gestión'!$Y$24="Muy Alta",'Riesgos de gestión'!$AA$24="Moderado"),CONCATENATE("R3C",'Riesgos de gestión'!$O$24),"")</f>
        <v/>
      </c>
      <c r="Y8" s="53" t="str">
        <f>IF(AND('Riesgos de gestión'!$Y$25="Muy Alta",'Riesgos de gestión'!$AA$25="Moderado"),CONCATENATE("R3C",'Riesgos de gestión'!$O$25),"")</f>
        <v/>
      </c>
      <c r="Z8" s="53" t="str">
        <f>IF(AND('Riesgos de gestión'!$Y$26="Muy Alta",'Riesgos de gestión'!$AA$26="Moderado"),CONCATENATE("R3C",'Riesgos de gestión'!$O$26),"")</f>
        <v/>
      </c>
      <c r="AA8" s="54" t="str">
        <f>IF(AND('Riesgos de gestión'!$Y$27="Muy Alta",'Riesgos de gestión'!$AA$27="Moderado"),CONCATENATE("R3C",'Riesgos de gestión'!$O$27),"")</f>
        <v/>
      </c>
      <c r="AB8" s="52" t="str">
        <f>IF(AND('Riesgos de gestión'!$Y$22="Muy Alta",'Riesgos de gestión'!$AA$22="Mayor"),CONCATENATE("R3C",'Riesgos de gestión'!$O$22),"")</f>
        <v/>
      </c>
      <c r="AC8" s="53" t="str">
        <f>IF(AND('Riesgos de gestión'!$Y$23="Muy Alta",'Riesgos de gestión'!$AA$23="Mayor"),CONCATENATE("R3C",'Riesgos de gestión'!$O$23),"")</f>
        <v/>
      </c>
      <c r="AD8" s="53" t="str">
        <f>IF(AND('Riesgos de gestión'!$Y$24="Muy Alta",'Riesgos de gestión'!$AA$24="Mayor"),CONCATENATE("R3C",'Riesgos de gestión'!$O$24),"")</f>
        <v/>
      </c>
      <c r="AE8" s="53" t="str">
        <f>IF(AND('Riesgos de gestión'!$Y$25="Muy Alta",'Riesgos de gestión'!$AA$25="Mayor"),CONCATENATE("R3C",'Riesgos de gestión'!$O$25),"")</f>
        <v/>
      </c>
      <c r="AF8" s="53" t="str">
        <f>IF(AND('Riesgos de gestión'!$Y$26="Muy Alta",'Riesgos de gestión'!$AA$26="Mayor"),CONCATENATE("R3C",'Riesgos de gestión'!$O$26),"")</f>
        <v/>
      </c>
      <c r="AG8" s="54" t="str">
        <f>IF(AND('Riesgos de gestión'!$Y$27="Muy Alta",'Riesgos de gestión'!$AA$27="Mayor"),CONCATENATE("R3C",'Riesgos de gestión'!$O$27),"")</f>
        <v/>
      </c>
      <c r="AH8" s="55" t="str">
        <f>IF(AND('Riesgos de gestión'!$Y$22="Muy Alta",'Riesgos de gestión'!$AA$22="Catastrófico"),CONCATENATE("R3C",'Riesgos de gestión'!$O$22),"")</f>
        <v/>
      </c>
      <c r="AI8" s="56" t="str">
        <f>IF(AND('Riesgos de gestión'!$Y$23="Muy Alta",'Riesgos de gestión'!$AA$23="Catastrófico"),CONCATENATE("R3C",'Riesgos de gestión'!$O$23),"")</f>
        <v/>
      </c>
      <c r="AJ8" s="56" t="str">
        <f>IF(AND('Riesgos de gestión'!$Y$24="Muy Alta",'Riesgos de gestión'!$AA$24="Catastrófico"),CONCATENATE("R3C",'Riesgos de gestión'!$O$24),"")</f>
        <v/>
      </c>
      <c r="AK8" s="56" t="str">
        <f>IF(AND('Riesgos de gestión'!$Y$25="Muy Alta",'Riesgos de gestión'!$AA$25="Catastrófico"),CONCATENATE("R3C",'Riesgos de gestión'!$O$25),"")</f>
        <v/>
      </c>
      <c r="AL8" s="56" t="str">
        <f>IF(AND('Riesgos de gestión'!$Y$26="Muy Alta",'Riesgos de gestión'!$AA$26="Catastrófico"),CONCATENATE("R3C",'Riesgos de gestión'!$O$26),"")</f>
        <v/>
      </c>
      <c r="AM8" s="57" t="str">
        <f>IF(AND('Riesgos de gestión'!$Y$27="Muy Alta",'Riesgos de gestión'!$AA$27="Catastrófico"),CONCATENATE("R3C",'Riesgos de gestión'!$O$27),"")</f>
        <v/>
      </c>
      <c r="AN8" s="83"/>
      <c r="AO8" s="1103"/>
      <c r="AP8" s="1104"/>
      <c r="AQ8" s="1104"/>
      <c r="AR8" s="1104"/>
      <c r="AS8" s="1104"/>
      <c r="AT8" s="1105"/>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row>
    <row r="9" spans="1:91" ht="15" customHeight="1" x14ac:dyDescent="0.25">
      <c r="A9" s="83"/>
      <c r="B9" s="998"/>
      <c r="C9" s="998"/>
      <c r="D9" s="999"/>
      <c r="E9" s="1097"/>
      <c r="F9" s="1096"/>
      <c r="G9" s="1096"/>
      <c r="H9" s="1096"/>
      <c r="I9" s="1112"/>
      <c r="J9" s="52" t="str">
        <f>IF(AND('Riesgos de gestión'!$Y$28="Muy Alta",'Riesgos de gestión'!$AA$28="Leve"),CONCATENATE("R4C",'Riesgos de gestión'!$O$28),"")</f>
        <v/>
      </c>
      <c r="K9" s="53" t="str">
        <f>IF(AND('Riesgos de gestión'!$Y$29="Muy Alta",'Riesgos de gestión'!$AA$29="Leve"),CONCATENATE("R4C",'Riesgos de gestión'!$O$29),"")</f>
        <v/>
      </c>
      <c r="L9" s="53" t="str">
        <f>IF(AND('Riesgos de gestión'!$Y$30="Muy Alta",'Riesgos de gestión'!$AA$30="Leve"),CONCATENATE("R4C",'Riesgos de gestión'!$O$30),"")</f>
        <v/>
      </c>
      <c r="M9" s="53" t="str">
        <f>IF(AND('Riesgos de gestión'!$Y$31="Muy Alta",'Riesgos de gestión'!$AA$31="Leve"),CONCATENATE("R4C",'Riesgos de gestión'!$O$31),"")</f>
        <v/>
      </c>
      <c r="N9" s="53" t="str">
        <f>IF(AND('Riesgos de gestión'!$Y$32="Muy Alta",'Riesgos de gestión'!$AA$32="Leve"),CONCATENATE("R4C",'Riesgos de gestión'!$O$32),"")</f>
        <v/>
      </c>
      <c r="O9" s="54" t="str">
        <f>IF(AND('Riesgos de gestión'!$Y$33="Muy Alta",'Riesgos de gestión'!$AA$33="Leve"),CONCATENATE("R4C",'Riesgos de gestión'!$O$33),"")</f>
        <v/>
      </c>
      <c r="P9" s="52" t="str">
        <f>IF(AND('Riesgos de gestión'!$Y$28="Muy Alta",'Riesgos de gestión'!$AA$28="Menor"),CONCATENATE("R4C",'Riesgos de gestión'!$O$28),"")</f>
        <v/>
      </c>
      <c r="Q9" s="53" t="str">
        <f>IF(AND('Riesgos de gestión'!$Y$29="Muy Alta",'Riesgos de gestión'!$AA$29="Menor"),CONCATENATE("R4C",'Riesgos de gestión'!$O$29),"")</f>
        <v/>
      </c>
      <c r="R9" s="53" t="str">
        <f>IF(AND('Riesgos de gestión'!$Y$30="Muy Alta",'Riesgos de gestión'!$AA$30="Menor"),CONCATENATE("R4C",'Riesgos de gestión'!$O$30),"")</f>
        <v/>
      </c>
      <c r="S9" s="53" t="str">
        <f>IF(AND('Riesgos de gestión'!$Y$31="Muy Alta",'Riesgos de gestión'!$AA$31="Menor"),CONCATENATE("R4C",'Riesgos de gestión'!$O$31),"")</f>
        <v/>
      </c>
      <c r="T9" s="53" t="str">
        <f>IF(AND('Riesgos de gestión'!$Y$32="Muy Alta",'Riesgos de gestión'!$AA$32="Menor"),CONCATENATE("R4C",'Riesgos de gestión'!$O$32),"")</f>
        <v/>
      </c>
      <c r="U9" s="54" t="str">
        <f>IF(AND('Riesgos de gestión'!$Y$33="Muy Alta",'Riesgos de gestión'!$AA$33="Menor"),CONCATENATE("R4C",'Riesgos de gestión'!$O$33),"")</f>
        <v/>
      </c>
      <c r="V9" s="52" t="str">
        <f>IF(AND('Riesgos de gestión'!$Y$28="Muy Alta",'Riesgos de gestión'!$AA$28="Moderado"),CONCATENATE("R4C",'Riesgos de gestión'!$O$28),"")</f>
        <v/>
      </c>
      <c r="W9" s="53" t="str">
        <f>IF(AND('Riesgos de gestión'!$Y$29="Muy Alta",'Riesgos de gestión'!$AA$29="Moderado"),CONCATENATE("R4C",'Riesgos de gestión'!$O$29),"")</f>
        <v/>
      </c>
      <c r="X9" s="53" t="str">
        <f>IF(AND('Riesgos de gestión'!$Y$30="Muy Alta",'Riesgos de gestión'!$AA$30="Moderado"),CONCATENATE("R4C",'Riesgos de gestión'!$O$30),"")</f>
        <v/>
      </c>
      <c r="Y9" s="53" t="str">
        <f>IF(AND('Riesgos de gestión'!$Y$31="Muy Alta",'Riesgos de gestión'!$AA$31="Moderado"),CONCATENATE("R4C",'Riesgos de gestión'!$O$31),"")</f>
        <v/>
      </c>
      <c r="Z9" s="53" t="str">
        <f>IF(AND('Riesgos de gestión'!$Y$32="Muy Alta",'Riesgos de gestión'!$AA$32="Moderado"),CONCATENATE("R4C",'Riesgos de gestión'!$O$32),"")</f>
        <v/>
      </c>
      <c r="AA9" s="54" t="str">
        <f>IF(AND('Riesgos de gestión'!$Y$33="Muy Alta",'Riesgos de gestión'!$AA$33="Moderado"),CONCATENATE("R4C",'Riesgos de gestión'!$O$33),"")</f>
        <v/>
      </c>
      <c r="AB9" s="52" t="str">
        <f>IF(AND('Riesgos de gestión'!$Y$28="Muy Alta",'Riesgos de gestión'!$AA$28="Mayor"),CONCATENATE("R4C",'Riesgos de gestión'!$O$28),"")</f>
        <v/>
      </c>
      <c r="AC9" s="53" t="str">
        <f>IF(AND('Riesgos de gestión'!$Y$29="Muy Alta",'Riesgos de gestión'!$AA$29="Mayor"),CONCATENATE("R4C",'Riesgos de gestión'!$O$29),"")</f>
        <v/>
      </c>
      <c r="AD9" s="53" t="str">
        <f>IF(AND('Riesgos de gestión'!$Y$30="Muy Alta",'Riesgos de gestión'!$AA$30="Mayor"),CONCATENATE("R4C",'Riesgos de gestión'!$O$30),"")</f>
        <v/>
      </c>
      <c r="AE9" s="53" t="str">
        <f>IF(AND('Riesgos de gestión'!$Y$31="Muy Alta",'Riesgos de gestión'!$AA$31="Mayor"),CONCATENATE("R4C",'Riesgos de gestión'!$O$31),"")</f>
        <v/>
      </c>
      <c r="AF9" s="53" t="str">
        <f>IF(AND('Riesgos de gestión'!$Y$32="Muy Alta",'Riesgos de gestión'!$AA$32="Mayor"),CONCATENATE("R4C",'Riesgos de gestión'!$O$32),"")</f>
        <v/>
      </c>
      <c r="AG9" s="54" t="str">
        <f>IF(AND('Riesgos de gestión'!$Y$33="Muy Alta",'Riesgos de gestión'!$AA$33="Mayor"),CONCATENATE("R4C",'Riesgos de gestión'!$O$33),"")</f>
        <v/>
      </c>
      <c r="AH9" s="55" t="str">
        <f>IF(AND('Riesgos de gestión'!$Y$28="Muy Alta",'Riesgos de gestión'!$AA$28="Catastrófico"),CONCATENATE("R4C",'Riesgos de gestión'!$O$28),"")</f>
        <v/>
      </c>
      <c r="AI9" s="56" t="str">
        <f>IF(AND('Riesgos de gestión'!$Y$29="Muy Alta",'Riesgos de gestión'!$AA$29="Catastrófico"),CONCATENATE("R4C",'Riesgos de gestión'!$O$29),"")</f>
        <v/>
      </c>
      <c r="AJ9" s="56" t="str">
        <f>IF(AND('Riesgos de gestión'!$Y$30="Muy Alta",'Riesgos de gestión'!$AA$30="Catastrófico"),CONCATENATE("R4C",'Riesgos de gestión'!$O$30),"")</f>
        <v/>
      </c>
      <c r="AK9" s="56" t="str">
        <f>IF(AND('Riesgos de gestión'!$Y$31="Muy Alta",'Riesgos de gestión'!$AA$31="Catastrófico"),CONCATENATE("R4C",'Riesgos de gestión'!$O$31),"")</f>
        <v/>
      </c>
      <c r="AL9" s="56" t="str">
        <f>IF(AND('Riesgos de gestión'!$Y$32="Muy Alta",'Riesgos de gestión'!$AA$32="Catastrófico"),CONCATENATE("R4C",'Riesgos de gestión'!$O$32),"")</f>
        <v/>
      </c>
      <c r="AM9" s="57" t="str">
        <f>IF(AND('Riesgos de gestión'!$Y$33="Muy Alta",'Riesgos de gestión'!$AA$33="Catastrófico"),CONCATENATE("R4C",'Riesgos de gestión'!$O$33),"")</f>
        <v/>
      </c>
      <c r="AN9" s="83"/>
      <c r="AO9" s="1103"/>
      <c r="AP9" s="1104"/>
      <c r="AQ9" s="1104"/>
      <c r="AR9" s="1104"/>
      <c r="AS9" s="1104"/>
      <c r="AT9" s="1105"/>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row>
    <row r="10" spans="1:91" ht="15" customHeight="1" x14ac:dyDescent="0.25">
      <c r="A10" s="83"/>
      <c r="B10" s="998"/>
      <c r="C10" s="998"/>
      <c r="D10" s="999"/>
      <c r="E10" s="1097"/>
      <c r="F10" s="1096"/>
      <c r="G10" s="1096"/>
      <c r="H10" s="1096"/>
      <c r="I10" s="1112"/>
      <c r="J10" s="52" t="str">
        <f>IF(AND('Riesgos de gestión'!$Y$34="Muy Alta",'Riesgos de gestión'!$AA$34="Leve"),CONCATENATE("R5C",'Riesgos de gestión'!$O$34),"")</f>
        <v/>
      </c>
      <c r="K10" s="53" t="str">
        <f>IF(AND('Riesgos de gestión'!$Y$35="Muy Alta",'Riesgos de gestión'!$AA$35="Leve"),CONCATENATE("R5C",'Riesgos de gestión'!$O$35),"")</f>
        <v/>
      </c>
      <c r="L10" s="53" t="str">
        <f>IF(AND('Riesgos de gestión'!$Y$36="Muy Alta",'Riesgos de gestión'!$AA$36="Leve"),CONCATENATE("R5C",'Riesgos de gestión'!$O$36),"")</f>
        <v/>
      </c>
      <c r="M10" s="53" t="str">
        <f>IF(AND('Riesgos de gestión'!$Y$37="Muy Alta",'Riesgos de gestión'!$AA$37="Leve"),CONCATENATE("R5C",'Riesgos de gestión'!$O$37),"")</f>
        <v/>
      </c>
      <c r="N10" s="53" t="str">
        <f>IF(AND('Riesgos de gestión'!$Y$38="Muy Alta",'Riesgos de gestión'!$AA$38="Leve"),CONCATENATE("R5C",'Riesgos de gestión'!$O$38),"")</f>
        <v/>
      </c>
      <c r="O10" s="54" t="str">
        <f>IF(AND('Riesgos de gestión'!$Y$39="Muy Alta",'Riesgos de gestión'!$AA$39="Leve"),CONCATENATE("R5C",'Riesgos de gestión'!$O$39),"")</f>
        <v/>
      </c>
      <c r="P10" s="52" t="str">
        <f>IF(AND('Riesgos de gestión'!$Y$34="Muy Alta",'Riesgos de gestión'!$AA$34="Menor"),CONCATENATE("R5C",'Riesgos de gestión'!$O$34),"")</f>
        <v/>
      </c>
      <c r="Q10" s="53" t="str">
        <f>IF(AND('Riesgos de gestión'!$Y$35="Muy Alta",'Riesgos de gestión'!$AA$35="Menor"),CONCATENATE("R5C",'Riesgos de gestión'!$O$35),"")</f>
        <v/>
      </c>
      <c r="R10" s="53" t="str">
        <f>IF(AND('Riesgos de gestión'!$Y$36="Muy Alta",'Riesgos de gestión'!$AA$36="Menor"),CONCATENATE("R5C",'Riesgos de gestión'!$O$36),"")</f>
        <v/>
      </c>
      <c r="S10" s="53" t="str">
        <f>IF(AND('Riesgos de gestión'!$Y$37="Muy Alta",'Riesgos de gestión'!$AA$37="Menor"),CONCATENATE("R5C",'Riesgos de gestión'!$O$37),"")</f>
        <v/>
      </c>
      <c r="T10" s="53" t="str">
        <f>IF(AND('Riesgos de gestión'!$Y$38="Muy Alta",'Riesgos de gestión'!$AA$38="Menor"),CONCATENATE("R5C",'Riesgos de gestión'!$O$38),"")</f>
        <v/>
      </c>
      <c r="U10" s="54" t="str">
        <f>IF(AND('Riesgos de gestión'!$Y$39="Muy Alta",'Riesgos de gestión'!$AA$39="Menor"),CONCATENATE("R5C",'Riesgos de gestión'!$O$39),"")</f>
        <v/>
      </c>
      <c r="V10" s="52" t="str">
        <f>IF(AND('Riesgos de gestión'!$Y$34="Muy Alta",'Riesgos de gestión'!$AA$34="Moderado"),CONCATENATE("R5C",'Riesgos de gestión'!$O$34),"")</f>
        <v/>
      </c>
      <c r="W10" s="53" t="str">
        <f>IF(AND('Riesgos de gestión'!$Y$35="Muy Alta",'Riesgos de gestión'!$AA$35="Moderado"),CONCATENATE("R5C",'Riesgos de gestión'!$O$35),"")</f>
        <v/>
      </c>
      <c r="X10" s="53" t="str">
        <f>IF(AND('Riesgos de gestión'!$Y$36="Muy Alta",'Riesgos de gestión'!$AA$36="Moderado"),CONCATENATE("R5C",'Riesgos de gestión'!$O$36),"")</f>
        <v/>
      </c>
      <c r="Y10" s="53" t="str">
        <f>IF(AND('Riesgos de gestión'!$Y$37="Muy Alta",'Riesgos de gestión'!$AA$37="Moderado"),CONCATENATE("R5C",'Riesgos de gestión'!$O$37),"")</f>
        <v/>
      </c>
      <c r="Z10" s="53" t="str">
        <f>IF(AND('Riesgos de gestión'!$Y$38="Muy Alta",'Riesgos de gestión'!$AA$38="Moderado"),CONCATENATE("R5C",'Riesgos de gestión'!$O$38),"")</f>
        <v/>
      </c>
      <c r="AA10" s="54" t="str">
        <f>IF(AND('Riesgos de gestión'!$Y$39="Muy Alta",'Riesgos de gestión'!$AA$39="Moderado"),CONCATENATE("R5C",'Riesgos de gestión'!$O$39),"")</f>
        <v/>
      </c>
      <c r="AB10" s="52" t="str">
        <f>IF(AND('Riesgos de gestión'!$Y$34="Muy Alta",'Riesgos de gestión'!$AA$34="Mayor"),CONCATENATE("R5C",'Riesgos de gestión'!$O$34),"")</f>
        <v/>
      </c>
      <c r="AC10" s="53" t="str">
        <f>IF(AND('Riesgos de gestión'!$Y$35="Muy Alta",'Riesgos de gestión'!$AA$35="Mayor"),CONCATENATE("R5C",'Riesgos de gestión'!$O$35),"")</f>
        <v/>
      </c>
      <c r="AD10" s="53" t="str">
        <f>IF(AND('Riesgos de gestión'!$Y$36="Muy Alta",'Riesgos de gestión'!$AA$36="Mayor"),CONCATENATE("R5C",'Riesgos de gestión'!$O$36),"")</f>
        <v/>
      </c>
      <c r="AE10" s="53" t="str">
        <f>IF(AND('Riesgos de gestión'!$Y$37="Muy Alta",'Riesgos de gestión'!$AA$37="Mayor"),CONCATENATE("R5C",'Riesgos de gestión'!$O$37),"")</f>
        <v/>
      </c>
      <c r="AF10" s="53" t="str">
        <f>IF(AND('Riesgos de gestión'!$Y$38="Muy Alta",'Riesgos de gestión'!$AA$38="Mayor"),CONCATENATE("R5C",'Riesgos de gestión'!$O$38),"")</f>
        <v/>
      </c>
      <c r="AG10" s="54" t="str">
        <f>IF(AND('Riesgos de gestión'!$Y$39="Muy Alta",'Riesgos de gestión'!$AA$39="Mayor"),CONCATENATE("R5C",'Riesgos de gestión'!$O$39),"")</f>
        <v/>
      </c>
      <c r="AH10" s="55" t="str">
        <f>IF(AND('Riesgos de gestión'!$Y$34="Muy Alta",'Riesgos de gestión'!$AA$34="Catastrófico"),CONCATENATE("R5C",'Riesgos de gestión'!$O$34),"")</f>
        <v/>
      </c>
      <c r="AI10" s="56" t="str">
        <f>IF(AND('Riesgos de gestión'!$Y$35="Muy Alta",'Riesgos de gestión'!$AA$35="Catastrófico"),CONCATENATE("R5C",'Riesgos de gestión'!$O$35),"")</f>
        <v/>
      </c>
      <c r="AJ10" s="56" t="str">
        <f>IF(AND('Riesgos de gestión'!$Y$36="Muy Alta",'Riesgos de gestión'!$AA$36="Catastrófico"),CONCATENATE("R5C",'Riesgos de gestión'!$O$36),"")</f>
        <v/>
      </c>
      <c r="AK10" s="56" t="str">
        <f>IF(AND('Riesgos de gestión'!$Y$37="Muy Alta",'Riesgos de gestión'!$AA$37="Catastrófico"),CONCATENATE("R5C",'Riesgos de gestión'!$O$37),"")</f>
        <v/>
      </c>
      <c r="AL10" s="56" t="str">
        <f>IF(AND('Riesgos de gestión'!$Y$38="Muy Alta",'Riesgos de gestión'!$AA$38="Catastrófico"),CONCATENATE("R5C",'Riesgos de gestión'!$O$38),"")</f>
        <v/>
      </c>
      <c r="AM10" s="57" t="str">
        <f>IF(AND('Riesgos de gestión'!$Y$39="Muy Alta",'Riesgos de gestión'!$AA$39="Catastrófico"),CONCATENATE("R5C",'Riesgos de gestión'!$O$39),"")</f>
        <v/>
      </c>
      <c r="AN10" s="83"/>
      <c r="AO10" s="1103"/>
      <c r="AP10" s="1104"/>
      <c r="AQ10" s="1104"/>
      <c r="AR10" s="1104"/>
      <c r="AS10" s="1104"/>
      <c r="AT10" s="1105"/>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row>
    <row r="11" spans="1:91" ht="15" customHeight="1" x14ac:dyDescent="0.25">
      <c r="A11" s="83"/>
      <c r="B11" s="998"/>
      <c r="C11" s="998"/>
      <c r="D11" s="999"/>
      <c r="E11" s="1097"/>
      <c r="F11" s="1096"/>
      <c r="G11" s="1096"/>
      <c r="H11" s="1096"/>
      <c r="I11" s="1112"/>
      <c r="J11" s="52" t="str">
        <f>IF(AND('Riesgos de gestión'!$Y$40="Muy Alta",'Riesgos de gestión'!$AA$40="Leve"),CONCATENATE("R6C",'Riesgos de gestión'!$O$40),"")</f>
        <v/>
      </c>
      <c r="K11" s="53" t="str">
        <f>IF(AND('Riesgos de gestión'!$Y$41="Muy Alta",'Riesgos de gestión'!$AA$41="Leve"),CONCATENATE("R6C",'Riesgos de gestión'!$O$41),"")</f>
        <v/>
      </c>
      <c r="L11" s="53" t="str">
        <f>IF(AND('Riesgos de gestión'!$Y$42="Muy Alta",'Riesgos de gestión'!$AA$42="Leve"),CONCATENATE("R6C",'Riesgos de gestión'!$O$42),"")</f>
        <v/>
      </c>
      <c r="M11" s="53" t="str">
        <f>IF(AND('Riesgos de gestión'!$Y$43="Muy Alta",'Riesgos de gestión'!$AA$43="Leve"),CONCATENATE("R6C",'Riesgos de gestión'!$O$43),"")</f>
        <v/>
      </c>
      <c r="N11" s="53" t="str">
        <f>IF(AND('Riesgos de gestión'!$Y$44="Muy Alta",'Riesgos de gestión'!$AA$44="Leve"),CONCATENATE("R6C",'Riesgos de gestión'!$O$44),"")</f>
        <v/>
      </c>
      <c r="O11" s="54" t="str">
        <f>IF(AND('Riesgos de gestión'!$Y$45="Muy Alta",'Riesgos de gestión'!$AA$45="Leve"),CONCATENATE("R6C",'Riesgos de gestión'!$O$45),"")</f>
        <v/>
      </c>
      <c r="P11" s="52" t="str">
        <f>IF(AND('Riesgos de gestión'!$Y$40="Muy Alta",'Riesgos de gestión'!$AA$40="Menor"),CONCATENATE("R6C",'Riesgos de gestión'!$O$40),"")</f>
        <v/>
      </c>
      <c r="Q11" s="53" t="str">
        <f>IF(AND('Riesgos de gestión'!$Y$41="Muy Alta",'Riesgos de gestión'!$AA$41="Menor"),CONCATENATE("R6C",'Riesgos de gestión'!$O$41),"")</f>
        <v/>
      </c>
      <c r="R11" s="53" t="str">
        <f>IF(AND('Riesgos de gestión'!$Y$42="Muy Alta",'Riesgos de gestión'!$AA$42="Menor"),CONCATENATE("R6C",'Riesgos de gestión'!$O$42),"")</f>
        <v/>
      </c>
      <c r="S11" s="53" t="str">
        <f>IF(AND('Riesgos de gestión'!$Y$43="Muy Alta",'Riesgos de gestión'!$AA$43="Menor"),CONCATENATE("R6C",'Riesgos de gestión'!$O$43),"")</f>
        <v/>
      </c>
      <c r="T11" s="53" t="str">
        <f>IF(AND('Riesgos de gestión'!$Y$44="Muy Alta",'Riesgos de gestión'!$AA$44="Menor"),CONCATENATE("R6C",'Riesgos de gestión'!$O$44),"")</f>
        <v/>
      </c>
      <c r="U11" s="54" t="str">
        <f>IF(AND('Riesgos de gestión'!$Y$45="Muy Alta",'Riesgos de gestión'!$AA$45="Menor"),CONCATENATE("R6C",'Riesgos de gestión'!$O$45),"")</f>
        <v/>
      </c>
      <c r="V11" s="52" t="str">
        <f>IF(AND('Riesgos de gestión'!$Y$40="Muy Alta",'Riesgos de gestión'!$AA$40="Moderado"),CONCATENATE("R6C",'Riesgos de gestión'!$O$40),"")</f>
        <v/>
      </c>
      <c r="W11" s="53" t="str">
        <f>IF(AND('Riesgos de gestión'!$Y$41="Muy Alta",'Riesgos de gestión'!$AA$41="Moderado"),CONCATENATE("R6C",'Riesgos de gestión'!$O$41),"")</f>
        <v/>
      </c>
      <c r="X11" s="53" t="str">
        <f>IF(AND('Riesgos de gestión'!$Y$42="Muy Alta",'Riesgos de gestión'!$AA$42="Moderado"),CONCATENATE("R6C",'Riesgos de gestión'!$O$42),"")</f>
        <v/>
      </c>
      <c r="Y11" s="53" t="str">
        <f>IF(AND('Riesgos de gestión'!$Y$43="Muy Alta",'Riesgos de gestión'!$AA$43="Moderado"),CONCATENATE("R6C",'Riesgos de gestión'!$O$43),"")</f>
        <v/>
      </c>
      <c r="Z11" s="53" t="str">
        <f>IF(AND('Riesgos de gestión'!$Y$44="Muy Alta",'Riesgos de gestión'!$AA$44="Moderado"),CONCATENATE("R6C",'Riesgos de gestión'!$O$44),"")</f>
        <v/>
      </c>
      <c r="AA11" s="54" t="str">
        <f>IF(AND('Riesgos de gestión'!$Y$45="Muy Alta",'Riesgos de gestión'!$AA$45="Moderado"),CONCATENATE("R6C",'Riesgos de gestión'!$O$45),"")</f>
        <v/>
      </c>
      <c r="AB11" s="52" t="str">
        <f>IF(AND('Riesgos de gestión'!$Y$40="Muy Alta",'Riesgos de gestión'!$AA$40="Mayor"),CONCATENATE("R6C",'Riesgos de gestión'!$O$40),"")</f>
        <v/>
      </c>
      <c r="AC11" s="53" t="str">
        <f>IF(AND('Riesgos de gestión'!$Y$41="Muy Alta",'Riesgos de gestión'!$AA$41="Mayor"),CONCATENATE("R6C",'Riesgos de gestión'!$O$41),"")</f>
        <v/>
      </c>
      <c r="AD11" s="53" t="str">
        <f>IF(AND('Riesgos de gestión'!$Y$42="Muy Alta",'Riesgos de gestión'!$AA$42="Mayor"),CONCATENATE("R6C",'Riesgos de gestión'!$O$42),"")</f>
        <v/>
      </c>
      <c r="AE11" s="53" t="str">
        <f>IF(AND('Riesgos de gestión'!$Y$43="Muy Alta",'Riesgos de gestión'!$AA$43="Mayor"),CONCATENATE("R6C",'Riesgos de gestión'!$O$43),"")</f>
        <v/>
      </c>
      <c r="AF11" s="53" t="str">
        <f>IF(AND('Riesgos de gestión'!$Y$44="Muy Alta",'Riesgos de gestión'!$AA$44="Mayor"),CONCATENATE("R6C",'Riesgos de gestión'!$O$44),"")</f>
        <v/>
      </c>
      <c r="AG11" s="54" t="str">
        <f>IF(AND('Riesgos de gestión'!$Y$45="Muy Alta",'Riesgos de gestión'!$AA$45="Mayor"),CONCATENATE("R6C",'Riesgos de gestión'!$O$45),"")</f>
        <v/>
      </c>
      <c r="AH11" s="55" t="str">
        <f>IF(AND('Riesgos de gestión'!$Y$40="Muy Alta",'Riesgos de gestión'!$AA$40="Catastrófico"),CONCATENATE("R6C",'Riesgos de gestión'!$O$40),"")</f>
        <v/>
      </c>
      <c r="AI11" s="56" t="str">
        <f>IF(AND('Riesgos de gestión'!$Y$41="Muy Alta",'Riesgos de gestión'!$AA$41="Catastrófico"),CONCATENATE("R6C",'Riesgos de gestión'!$O$41),"")</f>
        <v/>
      </c>
      <c r="AJ11" s="56" t="str">
        <f>IF(AND('Riesgos de gestión'!$Y$42="Muy Alta",'Riesgos de gestión'!$AA$42="Catastrófico"),CONCATENATE("R6C",'Riesgos de gestión'!$O$42),"")</f>
        <v/>
      </c>
      <c r="AK11" s="56" t="str">
        <f>IF(AND('Riesgos de gestión'!$Y$43="Muy Alta",'Riesgos de gestión'!$AA$43="Catastrófico"),CONCATENATE("R6C",'Riesgos de gestión'!$O$43),"")</f>
        <v/>
      </c>
      <c r="AL11" s="56" t="str">
        <f>IF(AND('Riesgos de gestión'!$Y$44="Muy Alta",'Riesgos de gestión'!$AA$44="Catastrófico"),CONCATENATE("R6C",'Riesgos de gestión'!$O$44),"")</f>
        <v/>
      </c>
      <c r="AM11" s="57" t="str">
        <f>IF(AND('Riesgos de gestión'!$Y$45="Muy Alta",'Riesgos de gestión'!$AA$45="Catastrófico"),CONCATENATE("R6C",'Riesgos de gestión'!$O$45),"")</f>
        <v/>
      </c>
      <c r="AN11" s="83"/>
      <c r="AO11" s="1103"/>
      <c r="AP11" s="1104"/>
      <c r="AQ11" s="1104"/>
      <c r="AR11" s="1104"/>
      <c r="AS11" s="1104"/>
      <c r="AT11" s="1105"/>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row>
    <row r="12" spans="1:91" ht="15" customHeight="1" x14ac:dyDescent="0.25">
      <c r="A12" s="83"/>
      <c r="B12" s="998"/>
      <c r="C12" s="998"/>
      <c r="D12" s="999"/>
      <c r="E12" s="1097"/>
      <c r="F12" s="1096"/>
      <c r="G12" s="1096"/>
      <c r="H12" s="1096"/>
      <c r="I12" s="1112"/>
      <c r="J12" s="52" t="str">
        <f>IF(AND('Riesgos de gestión'!$Y$46="Muy Alta",'Riesgos de gestión'!$AA$46="Leve"),CONCATENATE("R7C",'Riesgos de gestión'!$O$46),"")</f>
        <v/>
      </c>
      <c r="K12" s="53" t="str">
        <f>IF(AND('Riesgos de gestión'!$Y$47="Muy Alta",'Riesgos de gestión'!$AA$47="Leve"),CONCATENATE("R7C",'Riesgos de gestión'!$O$47),"")</f>
        <v/>
      </c>
      <c r="L12" s="53" t="str">
        <f>IF(AND('Riesgos de gestión'!$Y$48="Muy Alta",'Riesgos de gestión'!$AA$48="Leve"),CONCATENATE("R7C",'Riesgos de gestión'!$O$48),"")</f>
        <v/>
      </c>
      <c r="M12" s="53" t="str">
        <f>IF(AND('Riesgos de gestión'!$Y$49="Muy Alta",'Riesgos de gestión'!$AA$49="Leve"),CONCATENATE("R7C",'Riesgos de gestión'!$O$49),"")</f>
        <v/>
      </c>
      <c r="N12" s="53" t="str">
        <f>IF(AND('Riesgos de gestión'!$Y$50="Muy Alta",'Riesgos de gestión'!$AA$50="Leve"),CONCATENATE("R7C",'Riesgos de gestión'!$O$50),"")</f>
        <v/>
      </c>
      <c r="O12" s="54" t="str">
        <f>IF(AND('Riesgos de gestión'!$Y$51="Muy Alta",'Riesgos de gestión'!$AA$51="Leve"),CONCATENATE("R7C",'Riesgos de gestión'!$O$51),"")</f>
        <v/>
      </c>
      <c r="P12" s="52" t="str">
        <f>IF(AND('Riesgos de gestión'!$Y$46="Muy Alta",'Riesgos de gestión'!$AA$46="Menor"),CONCATENATE("R7C",'Riesgos de gestión'!$O$46),"")</f>
        <v/>
      </c>
      <c r="Q12" s="53" t="str">
        <f>IF(AND('Riesgos de gestión'!$Y$47="Muy Alta",'Riesgos de gestión'!$AA$47="Menor"),CONCATENATE("R7C",'Riesgos de gestión'!$O$47),"")</f>
        <v/>
      </c>
      <c r="R12" s="53" t="str">
        <f>IF(AND('Riesgos de gestión'!$Y$48="Muy Alta",'Riesgos de gestión'!$AA$48="Menor"),CONCATENATE("R7C",'Riesgos de gestión'!$O$48),"")</f>
        <v/>
      </c>
      <c r="S12" s="53" t="str">
        <f>IF(AND('Riesgos de gestión'!$Y$49="Muy Alta",'Riesgos de gestión'!$AA$49="Menor"),CONCATENATE("R7C",'Riesgos de gestión'!$O$49),"")</f>
        <v/>
      </c>
      <c r="T12" s="53" t="str">
        <f>IF(AND('Riesgos de gestión'!$Y$50="Muy Alta",'Riesgos de gestión'!$AA$50="Menor"),CONCATENATE("R7C",'Riesgos de gestión'!$O$50),"")</f>
        <v/>
      </c>
      <c r="U12" s="54" t="str">
        <f>IF(AND('Riesgos de gestión'!$Y$51="Muy Alta",'Riesgos de gestión'!$AA$51="Menor"),CONCATENATE("R7C",'Riesgos de gestión'!$O$51),"")</f>
        <v/>
      </c>
      <c r="V12" s="52" t="str">
        <f>IF(AND('Riesgos de gestión'!$Y$46="Muy Alta",'Riesgos de gestión'!$AA$46="Moderado"),CONCATENATE("R7C",'Riesgos de gestión'!$O$46),"")</f>
        <v/>
      </c>
      <c r="W12" s="53" t="str">
        <f>IF(AND('Riesgos de gestión'!$Y$47="Muy Alta",'Riesgos de gestión'!$AA$47="Moderado"),CONCATENATE("R7C",'Riesgos de gestión'!$O$47),"")</f>
        <v/>
      </c>
      <c r="X12" s="53" t="str">
        <f>IF(AND('Riesgos de gestión'!$Y$48="Muy Alta",'Riesgos de gestión'!$AA$48="Moderado"),CONCATENATE("R7C",'Riesgos de gestión'!$O$48),"")</f>
        <v/>
      </c>
      <c r="Y12" s="53" t="str">
        <f>IF(AND('Riesgos de gestión'!$Y$49="Muy Alta",'Riesgos de gestión'!$AA$49="Moderado"),CONCATENATE("R7C",'Riesgos de gestión'!$O$49),"")</f>
        <v/>
      </c>
      <c r="Z12" s="53" t="str">
        <f>IF(AND('Riesgos de gestión'!$Y$50="Muy Alta",'Riesgos de gestión'!$AA$50="Moderado"),CONCATENATE("R7C",'Riesgos de gestión'!$O$50),"")</f>
        <v/>
      </c>
      <c r="AA12" s="54" t="str">
        <f>IF(AND('Riesgos de gestión'!$Y$51="Muy Alta",'Riesgos de gestión'!$AA$51="Moderado"),CONCATENATE("R7C",'Riesgos de gestión'!$O$51),"")</f>
        <v/>
      </c>
      <c r="AB12" s="52" t="str">
        <f>IF(AND('Riesgos de gestión'!$Y$46="Muy Alta",'Riesgos de gestión'!$AA$46="Mayor"),CONCATENATE("R7C",'Riesgos de gestión'!$O$46),"")</f>
        <v/>
      </c>
      <c r="AC12" s="53" t="str">
        <f>IF(AND('Riesgos de gestión'!$Y$47="Muy Alta",'Riesgos de gestión'!$AA$47="Mayor"),CONCATENATE("R7C",'Riesgos de gestión'!$O$47),"")</f>
        <v/>
      </c>
      <c r="AD12" s="53" t="str">
        <f>IF(AND('Riesgos de gestión'!$Y$48="Muy Alta",'Riesgos de gestión'!$AA$48="Mayor"),CONCATENATE("R7C",'Riesgos de gestión'!$O$48),"")</f>
        <v/>
      </c>
      <c r="AE12" s="53" t="str">
        <f>IF(AND('Riesgos de gestión'!$Y$49="Muy Alta",'Riesgos de gestión'!$AA$49="Mayor"),CONCATENATE("R7C",'Riesgos de gestión'!$O$49),"")</f>
        <v/>
      </c>
      <c r="AF12" s="53" t="str">
        <f>IF(AND('Riesgos de gestión'!$Y$50="Muy Alta",'Riesgos de gestión'!$AA$50="Mayor"),CONCATENATE("R7C",'Riesgos de gestión'!$O$50),"")</f>
        <v/>
      </c>
      <c r="AG12" s="54" t="str">
        <f>IF(AND('Riesgos de gestión'!$Y$51="Muy Alta",'Riesgos de gestión'!$AA$51="Mayor"),CONCATENATE("R7C",'Riesgos de gestión'!$O$51),"")</f>
        <v/>
      </c>
      <c r="AH12" s="55" t="str">
        <f>IF(AND('Riesgos de gestión'!$Y$46="Muy Alta",'Riesgos de gestión'!$AA$46="Catastrófico"),CONCATENATE("R7C",'Riesgos de gestión'!$O$46),"")</f>
        <v/>
      </c>
      <c r="AI12" s="56" t="str">
        <f>IF(AND('Riesgos de gestión'!$Y$47="Muy Alta",'Riesgos de gestión'!$AA$47="Catastrófico"),CONCATENATE("R7C",'Riesgos de gestión'!$O$47),"")</f>
        <v/>
      </c>
      <c r="AJ12" s="56" t="str">
        <f>IF(AND('Riesgos de gestión'!$Y$48="Muy Alta",'Riesgos de gestión'!$AA$48="Catastrófico"),CONCATENATE("R7C",'Riesgos de gestión'!$O$48),"")</f>
        <v/>
      </c>
      <c r="AK12" s="56" t="str">
        <f>IF(AND('Riesgos de gestión'!$Y$49="Muy Alta",'Riesgos de gestión'!$AA$49="Catastrófico"),CONCATENATE("R7C",'Riesgos de gestión'!$O$49),"")</f>
        <v/>
      </c>
      <c r="AL12" s="56" t="str">
        <f>IF(AND('Riesgos de gestión'!$Y$50="Muy Alta",'Riesgos de gestión'!$AA$50="Catastrófico"),CONCATENATE("R7C",'Riesgos de gestión'!$O$50),"")</f>
        <v/>
      </c>
      <c r="AM12" s="57" t="str">
        <f>IF(AND('Riesgos de gestión'!$Y$51="Muy Alta",'Riesgos de gestión'!$AA$51="Catastrófico"),CONCATENATE("R7C",'Riesgos de gestión'!$O$51),"")</f>
        <v/>
      </c>
      <c r="AN12" s="83"/>
      <c r="AO12" s="1103"/>
      <c r="AP12" s="1104"/>
      <c r="AQ12" s="1104"/>
      <c r="AR12" s="1104"/>
      <c r="AS12" s="1104"/>
      <c r="AT12" s="1105"/>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row>
    <row r="13" spans="1:91" ht="15" customHeight="1" x14ac:dyDescent="0.25">
      <c r="A13" s="83"/>
      <c r="B13" s="998"/>
      <c r="C13" s="998"/>
      <c r="D13" s="999"/>
      <c r="E13" s="1097"/>
      <c r="F13" s="1096"/>
      <c r="G13" s="1096"/>
      <c r="H13" s="1096"/>
      <c r="I13" s="1112"/>
      <c r="J13" s="52" t="str">
        <f>IF(AND('Riesgos de gestión'!$Y$52="Muy Alta",'Riesgos de gestión'!$AA$52="Leve"),CONCATENATE("R8C",'Riesgos de gestión'!$O$52),"")</f>
        <v/>
      </c>
      <c r="K13" s="53" t="str">
        <f>IF(AND('Riesgos de gestión'!$Y$53="Muy Alta",'Riesgos de gestión'!$AA$53="Leve"),CONCATENATE("R8C",'Riesgos de gestión'!$O$53),"")</f>
        <v/>
      </c>
      <c r="L13" s="53" t="str">
        <f>IF(AND('Riesgos de gestión'!$Y$54="Muy Alta",'Riesgos de gestión'!$AA$54="Leve"),CONCATENATE("R8C",'Riesgos de gestión'!$O$54),"")</f>
        <v/>
      </c>
      <c r="M13" s="53" t="str">
        <f>IF(AND('Riesgos de gestión'!$Y$55="Muy Alta",'Riesgos de gestión'!$AA$55="Leve"),CONCATENATE("R8C",'Riesgos de gestión'!$O$55),"")</f>
        <v/>
      </c>
      <c r="N13" s="53" t="str">
        <f>IF(AND('Riesgos de gestión'!$Y$56="Muy Alta",'Riesgos de gestión'!$AA$56="Leve"),CONCATENATE("R8C",'Riesgos de gestión'!$O$56),"")</f>
        <v/>
      </c>
      <c r="O13" s="54" t="str">
        <f>IF(AND('Riesgos de gestión'!$Y$57="Muy Alta",'Riesgos de gestión'!$AA$57="Leve"),CONCATENATE("R8C",'Riesgos de gestión'!$O$57),"")</f>
        <v/>
      </c>
      <c r="P13" s="52" t="str">
        <f>IF(AND('Riesgos de gestión'!$Y$52="Muy Alta",'Riesgos de gestión'!$AA$52="Menor"),CONCATENATE("R8C",'Riesgos de gestión'!$O$52),"")</f>
        <v/>
      </c>
      <c r="Q13" s="53" t="str">
        <f>IF(AND('Riesgos de gestión'!$Y$53="Muy Alta",'Riesgos de gestión'!$AA$53="Menor"),CONCATENATE("R8C",'Riesgos de gestión'!$O$53),"")</f>
        <v/>
      </c>
      <c r="R13" s="53" t="str">
        <f>IF(AND('Riesgos de gestión'!$Y$54="Muy Alta",'Riesgos de gestión'!$AA$54="Menor"),CONCATENATE("R8C",'Riesgos de gestión'!$O$54),"")</f>
        <v/>
      </c>
      <c r="S13" s="53" t="str">
        <f>IF(AND('Riesgos de gestión'!$Y$55="Muy Alta",'Riesgos de gestión'!$AA$55="Menor"),CONCATENATE("R8C",'Riesgos de gestión'!$O$55),"")</f>
        <v/>
      </c>
      <c r="T13" s="53" t="str">
        <f>IF(AND('Riesgos de gestión'!$Y$56="Muy Alta",'Riesgos de gestión'!$AA$56="Menor"),CONCATENATE("R8C",'Riesgos de gestión'!$O$56),"")</f>
        <v/>
      </c>
      <c r="U13" s="54" t="str">
        <f>IF(AND('Riesgos de gestión'!$Y$57="Muy Alta",'Riesgos de gestión'!$AA$57="Menor"),CONCATENATE("R8C",'Riesgos de gestión'!$O$57),"")</f>
        <v/>
      </c>
      <c r="V13" s="52" t="str">
        <f>IF(AND('Riesgos de gestión'!$Y$52="Muy Alta",'Riesgos de gestión'!$AA$52="Moderado"),CONCATENATE("R8C",'Riesgos de gestión'!$O$52),"")</f>
        <v/>
      </c>
      <c r="W13" s="53" t="str">
        <f>IF(AND('Riesgos de gestión'!$Y$53="Muy Alta",'Riesgos de gestión'!$AA$53="Moderado"),CONCATENATE("R8C",'Riesgos de gestión'!$O$53),"")</f>
        <v/>
      </c>
      <c r="X13" s="53" t="str">
        <f>IF(AND('Riesgos de gestión'!$Y$54="Muy Alta",'Riesgos de gestión'!$AA$54="Moderado"),CONCATENATE("R8C",'Riesgos de gestión'!$O$54),"")</f>
        <v/>
      </c>
      <c r="Y13" s="53" t="str">
        <f>IF(AND('Riesgos de gestión'!$Y$55="Muy Alta",'Riesgos de gestión'!$AA$55="Moderado"),CONCATENATE("R8C",'Riesgos de gestión'!$O$55),"")</f>
        <v/>
      </c>
      <c r="Z13" s="53" t="str">
        <f>IF(AND('Riesgos de gestión'!$Y$56="Muy Alta",'Riesgos de gestión'!$AA$56="Moderado"),CONCATENATE("R8C",'Riesgos de gestión'!$O$56),"")</f>
        <v/>
      </c>
      <c r="AA13" s="54" t="str">
        <f>IF(AND('Riesgos de gestión'!$Y$57="Muy Alta",'Riesgos de gestión'!$AA$57="Moderado"),CONCATENATE("R8C",'Riesgos de gestión'!$O$57),"")</f>
        <v/>
      </c>
      <c r="AB13" s="52" t="str">
        <f>IF(AND('Riesgos de gestión'!$Y$52="Muy Alta",'Riesgos de gestión'!$AA$52="Mayor"),CONCATENATE("R8C",'Riesgos de gestión'!$O$52),"")</f>
        <v/>
      </c>
      <c r="AC13" s="53" t="str">
        <f>IF(AND('Riesgos de gestión'!$Y$53="Muy Alta",'Riesgos de gestión'!$AA$53="Mayor"),CONCATENATE("R8C",'Riesgos de gestión'!$O$53),"")</f>
        <v/>
      </c>
      <c r="AD13" s="53" t="str">
        <f>IF(AND('Riesgos de gestión'!$Y$54="Muy Alta",'Riesgos de gestión'!$AA$54="Mayor"),CONCATENATE("R8C",'Riesgos de gestión'!$O$54),"")</f>
        <v/>
      </c>
      <c r="AE13" s="53" t="str">
        <f>IF(AND('Riesgos de gestión'!$Y$55="Muy Alta",'Riesgos de gestión'!$AA$55="Mayor"),CONCATENATE("R8C",'Riesgos de gestión'!$O$55),"")</f>
        <v/>
      </c>
      <c r="AF13" s="53" t="str">
        <f>IF(AND('Riesgos de gestión'!$Y$56="Muy Alta",'Riesgos de gestión'!$AA$56="Mayor"),CONCATENATE("R8C",'Riesgos de gestión'!$O$56),"")</f>
        <v/>
      </c>
      <c r="AG13" s="54" t="str">
        <f>IF(AND('Riesgos de gestión'!$Y$57="Muy Alta",'Riesgos de gestión'!$AA$57="Mayor"),CONCATENATE("R8C",'Riesgos de gestión'!$O$57),"")</f>
        <v/>
      </c>
      <c r="AH13" s="55" t="str">
        <f>IF(AND('Riesgos de gestión'!$Y$52="Muy Alta",'Riesgos de gestión'!$AA$52="Catastrófico"),CONCATENATE("R8C",'Riesgos de gestión'!$O$52),"")</f>
        <v/>
      </c>
      <c r="AI13" s="56" t="str">
        <f>IF(AND('Riesgos de gestión'!$Y$53="Muy Alta",'Riesgos de gestión'!$AA$53="Catastrófico"),CONCATENATE("R8C",'Riesgos de gestión'!$O$53),"")</f>
        <v/>
      </c>
      <c r="AJ13" s="56" t="str">
        <f>IF(AND('Riesgos de gestión'!$Y$54="Muy Alta",'Riesgos de gestión'!$AA$54="Catastrófico"),CONCATENATE("R8C",'Riesgos de gestión'!$O$54),"")</f>
        <v/>
      </c>
      <c r="AK13" s="56" t="str">
        <f>IF(AND('Riesgos de gestión'!$Y$55="Muy Alta",'Riesgos de gestión'!$AA$55="Catastrófico"),CONCATENATE("R8C",'Riesgos de gestión'!$O$55),"")</f>
        <v/>
      </c>
      <c r="AL13" s="56" t="str">
        <f>IF(AND('Riesgos de gestión'!$Y$56="Muy Alta",'Riesgos de gestión'!$AA$56="Catastrófico"),CONCATENATE("R8C",'Riesgos de gestión'!$O$56),"")</f>
        <v/>
      </c>
      <c r="AM13" s="57" t="str">
        <f>IF(AND('Riesgos de gestión'!$Y$57="Muy Alta",'Riesgos de gestión'!$AA$57="Catastrófico"),CONCATENATE("R8C",'Riesgos de gestión'!$O$57),"")</f>
        <v/>
      </c>
      <c r="AN13" s="83"/>
      <c r="AO13" s="1103"/>
      <c r="AP13" s="1104"/>
      <c r="AQ13" s="1104"/>
      <c r="AR13" s="1104"/>
      <c r="AS13" s="1104"/>
      <c r="AT13" s="1105"/>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row>
    <row r="14" spans="1:91" ht="15" customHeight="1" x14ac:dyDescent="0.25">
      <c r="A14" s="83"/>
      <c r="B14" s="998"/>
      <c r="C14" s="998"/>
      <c r="D14" s="999"/>
      <c r="E14" s="1097"/>
      <c r="F14" s="1096"/>
      <c r="G14" s="1096"/>
      <c r="H14" s="1096"/>
      <c r="I14" s="1112"/>
      <c r="J14" s="52" t="str">
        <f>IF(AND('Riesgos de gestión'!$Y$58="Muy Alta",'Riesgos de gestión'!$AA$58="Leve"),CONCATENATE("R9C",'Riesgos de gestión'!$O$58),"")</f>
        <v/>
      </c>
      <c r="K14" s="53" t="str">
        <f>IF(AND('Riesgos de gestión'!$Y$59="Muy Alta",'Riesgos de gestión'!$AA$59="Leve"),CONCATENATE("R9C",'Riesgos de gestión'!$O$59),"")</f>
        <v/>
      </c>
      <c r="L14" s="53" t="str">
        <f>IF(AND('Riesgos de gestión'!$Y$60="Muy Alta",'Riesgos de gestión'!$AA$60="Leve"),CONCATENATE("R9C",'Riesgos de gestión'!$O$60),"")</f>
        <v/>
      </c>
      <c r="M14" s="53" t="str">
        <f>IF(AND('Riesgos de gestión'!$Y$61="Muy Alta",'Riesgos de gestión'!$AA$61="Leve"),CONCATENATE("R9C",'Riesgos de gestión'!$O$61),"")</f>
        <v/>
      </c>
      <c r="N14" s="53" t="str">
        <f>IF(AND('Riesgos de gestión'!$Y$62="Muy Alta",'Riesgos de gestión'!$AA$62="Leve"),CONCATENATE("R9C",'Riesgos de gestión'!$O$62),"")</f>
        <v/>
      </c>
      <c r="O14" s="54" t="str">
        <f>IF(AND('Riesgos de gestión'!$Y$63="Muy Alta",'Riesgos de gestión'!$AA$63="Leve"),CONCATENATE("R9C",'Riesgos de gestión'!$O$63),"")</f>
        <v/>
      </c>
      <c r="P14" s="52" t="str">
        <f>IF(AND('Riesgos de gestión'!$Y$58="Muy Alta",'Riesgos de gestión'!$AA$58="Menor"),CONCATENATE("R9C",'Riesgos de gestión'!$O$58),"")</f>
        <v/>
      </c>
      <c r="Q14" s="53" t="str">
        <f>IF(AND('Riesgos de gestión'!$Y$59="Muy Alta",'Riesgos de gestión'!$AA$59="Menor"),CONCATENATE("R9C",'Riesgos de gestión'!$O$59),"")</f>
        <v/>
      </c>
      <c r="R14" s="53" t="str">
        <f>IF(AND('Riesgos de gestión'!$Y$60="Muy Alta",'Riesgos de gestión'!$AA$60="Menor"),CONCATENATE("R9C",'Riesgos de gestión'!$O$60),"")</f>
        <v/>
      </c>
      <c r="S14" s="53" t="str">
        <f>IF(AND('Riesgos de gestión'!$Y$61="Muy Alta",'Riesgos de gestión'!$AA$61="Menor"),CONCATENATE("R9C",'Riesgos de gestión'!$O$61),"")</f>
        <v/>
      </c>
      <c r="T14" s="53" t="str">
        <f>IF(AND('Riesgos de gestión'!$Y$62="Muy Alta",'Riesgos de gestión'!$AA$62="Menor"),CONCATENATE("R9C",'Riesgos de gestión'!$O$62),"")</f>
        <v/>
      </c>
      <c r="U14" s="54" t="str">
        <f>IF(AND('Riesgos de gestión'!$Y$63="Muy Alta",'Riesgos de gestión'!$AA$63="Menor"),CONCATENATE("R9C",'Riesgos de gestión'!$O$63),"")</f>
        <v/>
      </c>
      <c r="V14" s="52" t="str">
        <f>IF(AND('Riesgos de gestión'!$Y$58="Muy Alta",'Riesgos de gestión'!$AA$58="Moderado"),CONCATENATE("R9C",'Riesgos de gestión'!$O$58),"")</f>
        <v/>
      </c>
      <c r="W14" s="53" t="str">
        <f>IF(AND('Riesgos de gestión'!$Y$59="Muy Alta",'Riesgos de gestión'!$AA$59="Moderado"),CONCATENATE("R9C",'Riesgos de gestión'!$O$59),"")</f>
        <v/>
      </c>
      <c r="X14" s="53" t="str">
        <f>IF(AND('Riesgos de gestión'!$Y$60="Muy Alta",'Riesgos de gestión'!$AA$60="Moderado"),CONCATENATE("R9C",'Riesgos de gestión'!$O$60),"")</f>
        <v/>
      </c>
      <c r="Y14" s="53" t="str">
        <f>IF(AND('Riesgos de gestión'!$Y$61="Muy Alta",'Riesgos de gestión'!$AA$61="Moderado"),CONCATENATE("R9C",'Riesgos de gestión'!$O$61),"")</f>
        <v/>
      </c>
      <c r="Z14" s="53" t="str">
        <f>IF(AND('Riesgos de gestión'!$Y$62="Muy Alta",'Riesgos de gestión'!$AA$62="Moderado"),CONCATENATE("R9C",'Riesgos de gestión'!$O$62),"")</f>
        <v/>
      </c>
      <c r="AA14" s="54" t="str">
        <f>IF(AND('Riesgos de gestión'!$Y$63="Muy Alta",'Riesgos de gestión'!$AA$63="Moderado"),CONCATENATE("R9C",'Riesgos de gestión'!$O$63),"")</f>
        <v/>
      </c>
      <c r="AB14" s="52" t="str">
        <f>IF(AND('Riesgos de gestión'!$Y$58="Muy Alta",'Riesgos de gestión'!$AA$58="Mayor"),CONCATENATE("R9C",'Riesgos de gestión'!$O$58),"")</f>
        <v/>
      </c>
      <c r="AC14" s="53" t="str">
        <f>IF(AND('Riesgos de gestión'!$Y$59="Muy Alta",'Riesgos de gestión'!$AA$59="Mayor"),CONCATENATE("R9C",'Riesgos de gestión'!$O$59),"")</f>
        <v/>
      </c>
      <c r="AD14" s="53" t="str">
        <f>IF(AND('Riesgos de gestión'!$Y$60="Muy Alta",'Riesgos de gestión'!$AA$60="Mayor"),CONCATENATE("R9C",'Riesgos de gestión'!$O$60),"")</f>
        <v/>
      </c>
      <c r="AE14" s="53" t="str">
        <f>IF(AND('Riesgos de gestión'!$Y$61="Muy Alta",'Riesgos de gestión'!$AA$61="Mayor"),CONCATENATE("R9C",'Riesgos de gestión'!$O$61),"")</f>
        <v/>
      </c>
      <c r="AF14" s="53" t="str">
        <f>IF(AND('Riesgos de gestión'!$Y$62="Muy Alta",'Riesgos de gestión'!$AA$62="Mayor"),CONCATENATE("R9C",'Riesgos de gestión'!$O$62),"")</f>
        <v/>
      </c>
      <c r="AG14" s="54" t="str">
        <f>IF(AND('Riesgos de gestión'!$Y$63="Muy Alta",'Riesgos de gestión'!$AA$63="Mayor"),CONCATENATE("R9C",'Riesgos de gestión'!$O$63),"")</f>
        <v/>
      </c>
      <c r="AH14" s="55" t="str">
        <f>IF(AND('Riesgos de gestión'!$Y$58="Muy Alta",'Riesgos de gestión'!$AA$58="Catastrófico"),CONCATENATE("R9C",'Riesgos de gestión'!$O$58),"")</f>
        <v/>
      </c>
      <c r="AI14" s="56" t="str">
        <f>IF(AND('Riesgos de gestión'!$Y$59="Muy Alta",'Riesgos de gestión'!$AA$59="Catastrófico"),CONCATENATE("R9C",'Riesgos de gestión'!$O$59),"")</f>
        <v/>
      </c>
      <c r="AJ14" s="56" t="str">
        <f>IF(AND('Riesgos de gestión'!$Y$60="Muy Alta",'Riesgos de gestión'!$AA$60="Catastrófico"),CONCATENATE("R9C",'Riesgos de gestión'!$O$60),"")</f>
        <v/>
      </c>
      <c r="AK14" s="56" t="str">
        <f>IF(AND('Riesgos de gestión'!$Y$61="Muy Alta",'Riesgos de gestión'!$AA$61="Catastrófico"),CONCATENATE("R9C",'Riesgos de gestión'!$O$61),"")</f>
        <v/>
      </c>
      <c r="AL14" s="56" t="str">
        <f>IF(AND('Riesgos de gestión'!$Y$62="Muy Alta",'Riesgos de gestión'!$AA$62="Catastrófico"),CONCATENATE("R9C",'Riesgos de gestión'!$O$62),"")</f>
        <v/>
      </c>
      <c r="AM14" s="57" t="str">
        <f>IF(AND('Riesgos de gestión'!$Y$63="Muy Alta",'Riesgos de gestión'!$AA$63="Catastrófico"),CONCATENATE("R9C",'Riesgos de gestión'!$O$63),"")</f>
        <v/>
      </c>
      <c r="AN14" s="83"/>
      <c r="AO14" s="1103"/>
      <c r="AP14" s="1104"/>
      <c r="AQ14" s="1104"/>
      <c r="AR14" s="1104"/>
      <c r="AS14" s="1104"/>
      <c r="AT14" s="1105"/>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row>
    <row r="15" spans="1:91" ht="15.75" customHeight="1" thickBot="1" x14ac:dyDescent="0.3">
      <c r="A15" s="83"/>
      <c r="B15" s="998"/>
      <c r="C15" s="998"/>
      <c r="D15" s="999"/>
      <c r="E15" s="1098"/>
      <c r="F15" s="1099"/>
      <c r="G15" s="1099"/>
      <c r="H15" s="1099"/>
      <c r="I15" s="1113"/>
      <c r="J15" s="58" t="str">
        <f>IF(AND('Riesgos de gestión'!$Y$64="Muy Alta",'Riesgos de gestión'!$AA$64="Leve"),CONCATENATE("R10C",'Riesgos de gestión'!$O$64),"")</f>
        <v/>
      </c>
      <c r="K15" s="59" t="str">
        <f>IF(AND('Riesgos de gestión'!$Y$65="Muy Alta",'Riesgos de gestión'!$AA$65="Leve"),CONCATENATE("R10C",'Riesgos de gestión'!$O$65),"")</f>
        <v/>
      </c>
      <c r="L15" s="59" t="str">
        <f>IF(AND('Riesgos de gestión'!$Y$66="Muy Alta",'Riesgos de gestión'!$AA$66="Leve"),CONCATENATE("R10C",'Riesgos de gestión'!$O$66),"")</f>
        <v/>
      </c>
      <c r="M15" s="59" t="str">
        <f>IF(AND('Riesgos de gestión'!$Y$67="Muy Alta",'Riesgos de gestión'!$AA$67="Leve"),CONCATENATE("R10C",'Riesgos de gestión'!$O$67),"")</f>
        <v/>
      </c>
      <c r="N15" s="59" t="str">
        <f>IF(AND('Riesgos de gestión'!$Y$68="Muy Alta",'Riesgos de gestión'!$AA$68="Leve"),CONCATENATE("R10C",'Riesgos de gestión'!$O$68),"")</f>
        <v/>
      </c>
      <c r="O15" s="60" t="str">
        <f>IF(AND('Riesgos de gestión'!$Y$69="Muy Alta",'Riesgos de gestión'!$AA$69="Leve"),CONCATENATE("R10C",'Riesgos de gestión'!$O$69),"")</f>
        <v/>
      </c>
      <c r="P15" s="52" t="str">
        <f>IF(AND('Riesgos de gestión'!$Y$64="Muy Alta",'Riesgos de gestión'!$AA$64="Menor"),CONCATENATE("R10C",'Riesgos de gestión'!$O$64),"")</f>
        <v/>
      </c>
      <c r="Q15" s="53" t="str">
        <f>IF(AND('Riesgos de gestión'!$Y$65="Muy Alta",'Riesgos de gestión'!$AA$65="Menor"),CONCATENATE("R10C",'Riesgos de gestión'!$O$65),"")</f>
        <v/>
      </c>
      <c r="R15" s="53" t="str">
        <f>IF(AND('Riesgos de gestión'!$Y$66="Muy Alta",'Riesgos de gestión'!$AA$66="Menor"),CONCATENATE("R10C",'Riesgos de gestión'!$O$66),"")</f>
        <v/>
      </c>
      <c r="S15" s="53" t="str">
        <f>IF(AND('Riesgos de gestión'!$Y$67="Muy Alta",'Riesgos de gestión'!$AA$67="Menor"),CONCATENATE("R10C",'Riesgos de gestión'!$O$67),"")</f>
        <v/>
      </c>
      <c r="T15" s="53" t="str">
        <f>IF(AND('Riesgos de gestión'!$Y$68="Muy Alta",'Riesgos de gestión'!$AA$68="Menor"),CONCATENATE("R10C",'Riesgos de gestión'!$O$68),"")</f>
        <v/>
      </c>
      <c r="U15" s="54" t="str">
        <f>IF(AND('Riesgos de gestión'!$Y$69="Muy Alta",'Riesgos de gestión'!$AA$69="Menor"),CONCATENATE("R10C",'Riesgos de gestión'!$O$69),"")</f>
        <v/>
      </c>
      <c r="V15" s="58" t="str">
        <f>IF(AND('Riesgos de gestión'!$Y$64="Muy Alta",'Riesgos de gestión'!$AA$64="Moderado"),CONCATENATE("R10C",'Riesgos de gestión'!$O$64),"")</f>
        <v/>
      </c>
      <c r="W15" s="59" t="str">
        <f>IF(AND('Riesgos de gestión'!$Y$65="Muy Alta",'Riesgos de gestión'!$AA$65="Moderado"),CONCATENATE("R10C",'Riesgos de gestión'!$O$65),"")</f>
        <v/>
      </c>
      <c r="X15" s="59" t="str">
        <f>IF(AND('Riesgos de gestión'!$Y$66="Muy Alta",'Riesgos de gestión'!$AA$66="Moderado"),CONCATENATE("R10C",'Riesgos de gestión'!$O$66),"")</f>
        <v/>
      </c>
      <c r="Y15" s="59" t="str">
        <f>IF(AND('Riesgos de gestión'!$Y$67="Muy Alta",'Riesgos de gestión'!$AA$67="Moderado"),CONCATENATE("R10C",'Riesgos de gestión'!$O$67),"")</f>
        <v/>
      </c>
      <c r="Z15" s="59" t="str">
        <f>IF(AND('Riesgos de gestión'!$Y$68="Muy Alta",'Riesgos de gestión'!$AA$68="Moderado"),CONCATENATE("R10C",'Riesgos de gestión'!$O$68),"")</f>
        <v/>
      </c>
      <c r="AA15" s="60" t="str">
        <f>IF(AND('Riesgos de gestión'!$Y$69="Muy Alta",'Riesgos de gestión'!$AA$69="Moderado"),CONCATENATE("R10C",'Riesgos de gestión'!$O$69),"")</f>
        <v/>
      </c>
      <c r="AB15" s="52" t="str">
        <f>IF(AND('Riesgos de gestión'!$Y$64="Muy Alta",'Riesgos de gestión'!$AA$64="Mayor"),CONCATENATE("R10C",'Riesgos de gestión'!$O$64),"")</f>
        <v/>
      </c>
      <c r="AC15" s="53" t="str">
        <f>IF(AND('Riesgos de gestión'!$Y$65="Muy Alta",'Riesgos de gestión'!$AA$65="Mayor"),CONCATENATE("R10C",'Riesgos de gestión'!$O$65),"")</f>
        <v/>
      </c>
      <c r="AD15" s="53" t="str">
        <f>IF(AND('Riesgos de gestión'!$Y$66="Muy Alta",'Riesgos de gestión'!$AA$66="Mayor"),CONCATENATE("R10C",'Riesgos de gestión'!$O$66),"")</f>
        <v/>
      </c>
      <c r="AE15" s="53" t="str">
        <f>IF(AND('Riesgos de gestión'!$Y$67="Muy Alta",'Riesgos de gestión'!$AA$67="Mayor"),CONCATENATE("R10C",'Riesgos de gestión'!$O$67),"")</f>
        <v/>
      </c>
      <c r="AF15" s="53" t="str">
        <f>IF(AND('Riesgos de gestión'!$Y$68="Muy Alta",'Riesgos de gestión'!$AA$68="Mayor"),CONCATENATE("R10C",'Riesgos de gestión'!$O$68),"")</f>
        <v/>
      </c>
      <c r="AG15" s="54" t="str">
        <f>IF(AND('Riesgos de gestión'!$Y$69="Muy Alta",'Riesgos de gestión'!$AA$69="Mayor"),CONCATENATE("R10C",'Riesgos de gestión'!$O$69),"")</f>
        <v/>
      </c>
      <c r="AH15" s="61" t="str">
        <f>IF(AND('Riesgos de gestión'!$Y$64="Muy Alta",'Riesgos de gestión'!$AA$64="Catastrófico"),CONCATENATE("R10C",'Riesgos de gestión'!$O$64),"")</f>
        <v/>
      </c>
      <c r="AI15" s="62" t="str">
        <f>IF(AND('Riesgos de gestión'!$Y$65="Muy Alta",'Riesgos de gestión'!$AA$65="Catastrófico"),CONCATENATE("R10C",'Riesgos de gestión'!$O$65),"")</f>
        <v/>
      </c>
      <c r="AJ15" s="62" t="str">
        <f>IF(AND('Riesgos de gestión'!$Y$66="Muy Alta",'Riesgos de gestión'!$AA$66="Catastrófico"),CONCATENATE("R10C",'Riesgos de gestión'!$O$66),"")</f>
        <v/>
      </c>
      <c r="AK15" s="62" t="str">
        <f>IF(AND('Riesgos de gestión'!$Y$67="Muy Alta",'Riesgos de gestión'!$AA$67="Catastrófico"),CONCATENATE("R10C",'Riesgos de gestión'!$O$67),"")</f>
        <v/>
      </c>
      <c r="AL15" s="62" t="str">
        <f>IF(AND('Riesgos de gestión'!$Y$68="Muy Alta",'Riesgos de gestión'!$AA$68="Catastrófico"),CONCATENATE("R10C",'Riesgos de gestión'!$O$68),"")</f>
        <v/>
      </c>
      <c r="AM15" s="63" t="str">
        <f>IF(AND('Riesgos de gestión'!$Y$69="Muy Alta",'Riesgos de gestión'!$AA$69="Catastrófico"),CONCATENATE("R10C",'Riesgos de gestión'!$O$69),"")</f>
        <v/>
      </c>
      <c r="AN15" s="83"/>
      <c r="AO15" s="1106"/>
      <c r="AP15" s="1107"/>
      <c r="AQ15" s="1107"/>
      <c r="AR15" s="1107"/>
      <c r="AS15" s="1107"/>
      <c r="AT15" s="1108"/>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row>
    <row r="16" spans="1:91" ht="15" customHeight="1" x14ac:dyDescent="0.25">
      <c r="A16" s="83"/>
      <c r="B16" s="998"/>
      <c r="C16" s="998"/>
      <c r="D16" s="999"/>
      <c r="E16" s="1093" t="s">
        <v>115</v>
      </c>
      <c r="F16" s="1094"/>
      <c r="G16" s="1094"/>
      <c r="H16" s="1094"/>
      <c r="I16" s="1094"/>
      <c r="J16" s="64" t="str">
        <f ca="1">IF(AND('Riesgos de gestión'!$Y$10="Alta",'Riesgos de gestión'!$AA$10="Leve"),CONCATENATE("R1C",'Riesgos de gestión'!$O$10),"")</f>
        <v/>
      </c>
      <c r="K16" s="65" t="str">
        <f>IF(AND('Riesgos de gestión'!$Y$11="Alta",'Riesgos de gestión'!$AA$11="Leve"),CONCATENATE("R1C",'Riesgos de gestión'!$O$11),"")</f>
        <v/>
      </c>
      <c r="L16" s="65" t="str">
        <f>IF(AND('Riesgos de gestión'!$Y$12="Alta",'Riesgos de gestión'!$AA$12="Leve"),CONCATENATE("R1C",'Riesgos de gestión'!$O$12),"")</f>
        <v/>
      </c>
      <c r="M16" s="65" t="str">
        <f>IF(AND('Riesgos de gestión'!$Y$13="Alta",'Riesgos de gestión'!$AA$13="Leve"),CONCATENATE("R1C",'Riesgos de gestión'!$O$13),"")</f>
        <v/>
      </c>
      <c r="N16" s="65" t="str">
        <f>IF(AND('Riesgos de gestión'!$Y$14="Alta",'Riesgos de gestión'!$AA$14="Leve"),CONCATENATE("R1C",'Riesgos de gestión'!$O$14),"")</f>
        <v/>
      </c>
      <c r="O16" s="66" t="str">
        <f>IF(AND('Riesgos de gestión'!$Y$15="Alta",'Riesgos de gestión'!$AA$15="Leve"),CONCATENATE("R1C",'Riesgos de gestión'!$O$15),"")</f>
        <v/>
      </c>
      <c r="P16" s="64" t="str">
        <f ca="1">IF(AND('Riesgos de gestión'!$Y$10="Alta",'Riesgos de gestión'!$AA$10="Menor"),CONCATENATE("R1C",'Riesgos de gestión'!$O$10),"")</f>
        <v/>
      </c>
      <c r="Q16" s="65" t="str">
        <f>IF(AND('Riesgos de gestión'!$Y$11="Alta",'Riesgos de gestión'!$AA$11="Menor"),CONCATENATE("R1C",'Riesgos de gestión'!$O$11),"")</f>
        <v/>
      </c>
      <c r="R16" s="65" t="str">
        <f>IF(AND('Riesgos de gestión'!$Y$12="Alta",'Riesgos de gestión'!$AA$12="Menor"),CONCATENATE("R1C",'Riesgos de gestión'!$O$12),"")</f>
        <v/>
      </c>
      <c r="S16" s="65" t="str">
        <f>IF(AND('Riesgos de gestión'!$Y$13="Alta",'Riesgos de gestión'!$AA$13="Menor"),CONCATENATE("R1C",'Riesgos de gestión'!$O$13),"")</f>
        <v/>
      </c>
      <c r="T16" s="65" t="str">
        <f>IF(AND('Riesgos de gestión'!$Y$14="Alta",'Riesgos de gestión'!$AA$14="Menor"),CONCATENATE("R1C",'Riesgos de gestión'!$O$14),"")</f>
        <v/>
      </c>
      <c r="U16" s="66" t="str">
        <f>IF(AND('Riesgos de gestión'!$Y$15="Alta",'Riesgos de gestión'!$AA$15="Menor"),CONCATENATE("R1C",'Riesgos de gestión'!$O$15),"")</f>
        <v/>
      </c>
      <c r="V16" s="46" t="str">
        <f ca="1">IF(AND('Riesgos de gestión'!$Y$10="Alta",'Riesgos de gestión'!$AA$10="Moderado"),CONCATENATE("R1C",'Riesgos de gestión'!$O$10),"")</f>
        <v/>
      </c>
      <c r="W16" s="47" t="str">
        <f>IF(AND('Riesgos de gestión'!$Y$11="Alta",'Riesgos de gestión'!$AA$11="Moderado"),CONCATENATE("R1C",'Riesgos de gestión'!$O$11),"")</f>
        <v/>
      </c>
      <c r="X16" s="47" t="str">
        <f>IF(AND('Riesgos de gestión'!$Y$12="Alta",'Riesgos de gestión'!$AA$12="Moderado"),CONCATENATE("R1C",'Riesgos de gestión'!$O$12),"")</f>
        <v/>
      </c>
      <c r="Y16" s="47" t="str">
        <f>IF(AND('Riesgos de gestión'!$Y$13="Alta",'Riesgos de gestión'!$AA$13="Moderado"),CONCATENATE("R1C",'Riesgos de gestión'!$O$13),"")</f>
        <v/>
      </c>
      <c r="Z16" s="47" t="str">
        <f>IF(AND('Riesgos de gestión'!$Y$14="Alta",'Riesgos de gestión'!$AA$14="Moderado"),CONCATENATE("R1C",'Riesgos de gestión'!$O$14),"")</f>
        <v/>
      </c>
      <c r="AA16" s="48" t="str">
        <f>IF(AND('Riesgos de gestión'!$Y$15="Alta",'Riesgos de gestión'!$AA$15="Moderado"),CONCATENATE("R1C",'Riesgos de gestión'!$O$15),"")</f>
        <v/>
      </c>
      <c r="AB16" s="46" t="str">
        <f ca="1">IF(AND('Riesgos de gestión'!$Y$10="Alta",'Riesgos de gestión'!$AA$10="Mayor"),CONCATENATE("R1C",'Riesgos de gestión'!$O$10),"")</f>
        <v/>
      </c>
      <c r="AC16" s="47" t="str">
        <f>IF(AND('Riesgos de gestión'!$Y$11="Alta",'Riesgos de gestión'!$AA$11="Mayor"),CONCATENATE("R1C",'Riesgos de gestión'!$O$11),"")</f>
        <v/>
      </c>
      <c r="AD16" s="47" t="str">
        <f>IF(AND('Riesgos de gestión'!$Y$12="Alta",'Riesgos de gestión'!$AA$12="Mayor"),CONCATENATE("R1C",'Riesgos de gestión'!$O$12),"")</f>
        <v/>
      </c>
      <c r="AE16" s="47" t="str">
        <f>IF(AND('Riesgos de gestión'!$Y$13="Alta",'Riesgos de gestión'!$AA$13="Mayor"),CONCATENATE("R1C",'Riesgos de gestión'!$O$13),"")</f>
        <v/>
      </c>
      <c r="AF16" s="47" t="str">
        <f>IF(AND('Riesgos de gestión'!$Y$14="Alta",'Riesgos de gestión'!$AA$14="Mayor"),CONCATENATE("R1C",'Riesgos de gestión'!$O$14),"")</f>
        <v/>
      </c>
      <c r="AG16" s="48" t="str">
        <f>IF(AND('Riesgos de gestión'!$Y$15="Alta",'Riesgos de gestión'!$AA$15="Mayor"),CONCATENATE("R1C",'Riesgos de gestión'!$O$15),"")</f>
        <v/>
      </c>
      <c r="AH16" s="49" t="str">
        <f ca="1">IF(AND('Riesgos de gestión'!$Y$10="Alta",'Riesgos de gestión'!$AA$10="Catastrófico"),CONCATENATE("R1C",'Riesgos de gestión'!$O$10),"")</f>
        <v/>
      </c>
      <c r="AI16" s="50" t="str">
        <f>IF(AND('Riesgos de gestión'!$Y$11="Alta",'Riesgos de gestión'!$AA$11="Catastrófico"),CONCATENATE("R1C",'Riesgos de gestión'!$O$11),"")</f>
        <v/>
      </c>
      <c r="AJ16" s="50" t="str">
        <f>IF(AND('Riesgos de gestión'!$Y$12="Alta",'Riesgos de gestión'!$AA$12="Catastrófico"),CONCATENATE("R1C",'Riesgos de gestión'!$O$12),"")</f>
        <v/>
      </c>
      <c r="AK16" s="50" t="str">
        <f>IF(AND('Riesgos de gestión'!$Y$13="Alta",'Riesgos de gestión'!$AA$13="Catastrófico"),CONCATENATE("R1C",'Riesgos de gestión'!$O$13),"")</f>
        <v/>
      </c>
      <c r="AL16" s="50" t="str">
        <f>IF(AND('Riesgos de gestión'!$Y$14="Alta",'Riesgos de gestión'!$AA$14="Catastrófico"),CONCATENATE("R1C",'Riesgos de gestión'!$O$14),"")</f>
        <v/>
      </c>
      <c r="AM16" s="51" t="str">
        <f>IF(AND('Riesgos de gestión'!$Y$15="Alta",'Riesgos de gestión'!$AA$15="Catastrófico"),CONCATENATE("R1C",'Riesgos de gestión'!$O$15),"")</f>
        <v/>
      </c>
      <c r="AN16" s="83"/>
      <c r="AO16" s="1084" t="s">
        <v>80</v>
      </c>
      <c r="AP16" s="1085"/>
      <c r="AQ16" s="1085"/>
      <c r="AR16" s="1085"/>
      <c r="AS16" s="1085"/>
      <c r="AT16" s="1086"/>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row>
    <row r="17" spans="1:76" ht="15" customHeight="1" x14ac:dyDescent="0.25">
      <c r="A17" s="83"/>
      <c r="B17" s="998"/>
      <c r="C17" s="998"/>
      <c r="D17" s="999"/>
      <c r="E17" s="1095"/>
      <c r="F17" s="1096"/>
      <c r="G17" s="1096"/>
      <c r="H17" s="1096"/>
      <c r="I17" s="1096"/>
      <c r="J17" s="67" t="str">
        <f>IF(AND('Riesgos de gestión'!$Y$16="Alta",'Riesgos de gestión'!$AA$16="Leve"),CONCATENATE("R2C",'Riesgos de gestión'!$O$16),"")</f>
        <v/>
      </c>
      <c r="K17" s="68" t="str">
        <f>IF(AND('Riesgos de gestión'!$Y$17="Alta",'Riesgos de gestión'!$AA$17="Leve"),CONCATENATE("R2C",'Riesgos de gestión'!$O$17),"")</f>
        <v/>
      </c>
      <c r="L17" s="68" t="str">
        <f>IF(AND('Riesgos de gestión'!$Y$18="Alta",'Riesgos de gestión'!$AA$18="Leve"),CONCATENATE("R2C",'Riesgos de gestión'!$O$18),"")</f>
        <v/>
      </c>
      <c r="M17" s="68" t="str">
        <f>IF(AND('Riesgos de gestión'!$Y$19="Alta",'Riesgos de gestión'!$AA$19="Leve"),CONCATENATE("R2C",'Riesgos de gestión'!$O$19),"")</f>
        <v/>
      </c>
      <c r="N17" s="68" t="str">
        <f>IF(AND('Riesgos de gestión'!$Y$20="Alta",'Riesgos de gestión'!$AA$20="Leve"),CONCATENATE("R2C",'Riesgos de gestión'!$O$20),"")</f>
        <v/>
      </c>
      <c r="O17" s="69" t="str">
        <f>IF(AND('Riesgos de gestión'!$Y$21="Alta",'Riesgos de gestión'!$AA$21="Leve"),CONCATENATE("R2C",'Riesgos de gestión'!$O$21),"")</f>
        <v/>
      </c>
      <c r="P17" s="67" t="str">
        <f>IF(AND('Riesgos de gestión'!$Y$16="Alta",'Riesgos de gestión'!$AA$16="Menor"),CONCATENATE("R2C",'Riesgos de gestión'!$O$16),"")</f>
        <v/>
      </c>
      <c r="Q17" s="68" t="str">
        <f>IF(AND('Riesgos de gestión'!$Y$17="Alta",'Riesgos de gestión'!$AA$17="Menor"),CONCATENATE("R2C",'Riesgos de gestión'!$O$17),"")</f>
        <v/>
      </c>
      <c r="R17" s="68" t="str">
        <f>IF(AND('Riesgos de gestión'!$Y$18="Alta",'Riesgos de gestión'!$AA$18="Menor"),CONCATENATE("R2C",'Riesgos de gestión'!$O$18),"")</f>
        <v/>
      </c>
      <c r="S17" s="68" t="str">
        <f>IF(AND('Riesgos de gestión'!$Y$19="Alta",'Riesgos de gestión'!$AA$19="Menor"),CONCATENATE("R2C",'Riesgos de gestión'!$O$19),"")</f>
        <v/>
      </c>
      <c r="T17" s="68" t="str">
        <f>IF(AND('Riesgos de gestión'!$Y$20="Alta",'Riesgos de gestión'!$AA$20="Menor"),CONCATENATE("R2C",'Riesgos de gestión'!$O$20),"")</f>
        <v/>
      </c>
      <c r="U17" s="69" t="str">
        <f>IF(AND('Riesgos de gestión'!$Y$21="Alta",'Riesgos de gestión'!$AA$21="Menor"),CONCATENATE("R2C",'Riesgos de gestión'!$O$21),"")</f>
        <v/>
      </c>
      <c r="V17" s="52" t="str">
        <f>IF(AND('Riesgos de gestión'!$Y$16="Alta",'Riesgos de gestión'!$AA$16="Moderado"),CONCATENATE("R2C",'Riesgos de gestión'!$O$16),"")</f>
        <v/>
      </c>
      <c r="W17" s="53" t="str">
        <f>IF(AND('Riesgos de gestión'!$Y$17="Alta",'Riesgos de gestión'!$AA$17="Moderado"),CONCATENATE("R2C",'Riesgos de gestión'!$O$17),"")</f>
        <v/>
      </c>
      <c r="X17" s="53" t="str">
        <f>IF(AND('Riesgos de gestión'!$Y$18="Alta",'Riesgos de gestión'!$AA$18="Moderado"),CONCATENATE("R2C",'Riesgos de gestión'!$O$18),"")</f>
        <v/>
      </c>
      <c r="Y17" s="53" t="str">
        <f>IF(AND('Riesgos de gestión'!$Y$19="Alta",'Riesgos de gestión'!$AA$19="Moderado"),CONCATENATE("R2C",'Riesgos de gestión'!$O$19),"")</f>
        <v/>
      </c>
      <c r="Z17" s="53" t="str">
        <f>IF(AND('Riesgos de gestión'!$Y$20="Alta",'Riesgos de gestión'!$AA$20="Moderado"),CONCATENATE("R2C",'Riesgos de gestión'!$O$20),"")</f>
        <v/>
      </c>
      <c r="AA17" s="54" t="str">
        <f>IF(AND('Riesgos de gestión'!$Y$21="Alta",'Riesgos de gestión'!$AA$21="Moderado"),CONCATENATE("R2C",'Riesgos de gestión'!$O$21),"")</f>
        <v/>
      </c>
      <c r="AB17" s="52" t="str">
        <f>IF(AND('Riesgos de gestión'!$Y$16="Alta",'Riesgos de gestión'!$AA$16="Mayor"),CONCATENATE("R2C",'Riesgos de gestión'!$O$16),"")</f>
        <v/>
      </c>
      <c r="AC17" s="53" t="str">
        <f>IF(AND('Riesgos de gestión'!$Y$17="Alta",'Riesgos de gestión'!$AA$17="Mayor"),CONCATENATE("R2C",'Riesgos de gestión'!$O$17),"")</f>
        <v/>
      </c>
      <c r="AD17" s="53" t="str">
        <f>IF(AND('Riesgos de gestión'!$Y$18="Alta",'Riesgos de gestión'!$AA$18="Mayor"),CONCATENATE("R2C",'Riesgos de gestión'!$O$18),"")</f>
        <v/>
      </c>
      <c r="AE17" s="53" t="str">
        <f>IF(AND('Riesgos de gestión'!$Y$19="Alta",'Riesgos de gestión'!$AA$19="Mayor"),CONCATENATE("R2C",'Riesgos de gestión'!$O$19),"")</f>
        <v/>
      </c>
      <c r="AF17" s="53" t="str">
        <f>IF(AND('Riesgos de gestión'!$Y$20="Alta",'Riesgos de gestión'!$AA$20="Mayor"),CONCATENATE("R2C",'Riesgos de gestión'!$O$20),"")</f>
        <v/>
      </c>
      <c r="AG17" s="54" t="str">
        <f>IF(AND('Riesgos de gestión'!$Y$21="Alta",'Riesgos de gestión'!$AA$21="Mayor"),CONCATENATE("R2C",'Riesgos de gestión'!$O$21),"")</f>
        <v/>
      </c>
      <c r="AH17" s="55" t="str">
        <f>IF(AND('Riesgos de gestión'!$Y$16="Alta",'Riesgos de gestión'!$AA$16="Catastrófico"),CONCATENATE("R2C",'Riesgos de gestión'!$O$16),"")</f>
        <v/>
      </c>
      <c r="AI17" s="56" t="str">
        <f>IF(AND('Riesgos de gestión'!$Y$17="Alta",'Riesgos de gestión'!$AA$17="Catastrófico"),CONCATENATE("R2C",'Riesgos de gestión'!$O$17),"")</f>
        <v/>
      </c>
      <c r="AJ17" s="56" t="str">
        <f>IF(AND('Riesgos de gestión'!$Y$18="Alta",'Riesgos de gestión'!$AA$18="Catastrófico"),CONCATENATE("R2C",'Riesgos de gestión'!$O$18),"")</f>
        <v/>
      </c>
      <c r="AK17" s="56" t="str">
        <f>IF(AND('Riesgos de gestión'!$Y$19="Alta",'Riesgos de gestión'!$AA$19="Catastrófico"),CONCATENATE("R2C",'Riesgos de gestión'!$O$19),"")</f>
        <v/>
      </c>
      <c r="AL17" s="56" t="str">
        <f>IF(AND('Riesgos de gestión'!$Y$20="Alta",'Riesgos de gestión'!$AA$20="Catastrófico"),CONCATENATE("R2C",'Riesgos de gestión'!$O$20),"")</f>
        <v/>
      </c>
      <c r="AM17" s="57" t="str">
        <f>IF(AND('Riesgos de gestión'!$Y$21="Alta",'Riesgos de gestión'!$AA$21="Catastrófico"),CONCATENATE("R2C",'Riesgos de gestión'!$O$21),"")</f>
        <v/>
      </c>
      <c r="AN17" s="83"/>
      <c r="AO17" s="1087"/>
      <c r="AP17" s="1088"/>
      <c r="AQ17" s="1088"/>
      <c r="AR17" s="1088"/>
      <c r="AS17" s="1088"/>
      <c r="AT17" s="1089"/>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row>
    <row r="18" spans="1:76" ht="15" customHeight="1" x14ac:dyDescent="0.25">
      <c r="A18" s="83"/>
      <c r="B18" s="998"/>
      <c r="C18" s="998"/>
      <c r="D18" s="999"/>
      <c r="E18" s="1097"/>
      <c r="F18" s="1096"/>
      <c r="G18" s="1096"/>
      <c r="H18" s="1096"/>
      <c r="I18" s="1096"/>
      <c r="J18" s="67" t="str">
        <f>IF(AND('Riesgos de gestión'!$Y$22="Alta",'Riesgos de gestión'!$AA$22="Leve"),CONCATENATE("R3C",'Riesgos de gestión'!$O$22),"")</f>
        <v/>
      </c>
      <c r="K18" s="68" t="str">
        <f>IF(AND('Riesgos de gestión'!$Y$23="Alta",'Riesgos de gestión'!$AA$23="Leve"),CONCATENATE("R3C",'Riesgos de gestión'!$O$23),"")</f>
        <v/>
      </c>
      <c r="L18" s="68" t="str">
        <f>IF(AND('Riesgos de gestión'!$Y$24="Alta",'Riesgos de gestión'!$AA$24="Leve"),CONCATENATE("R3C",'Riesgos de gestión'!$O$24),"")</f>
        <v/>
      </c>
      <c r="M18" s="68" t="str">
        <f>IF(AND('Riesgos de gestión'!$Y$25="Alta",'Riesgos de gestión'!$AA$25="Leve"),CONCATENATE("R3C",'Riesgos de gestión'!$O$25),"")</f>
        <v/>
      </c>
      <c r="N18" s="68" t="str">
        <f>IF(AND('Riesgos de gestión'!$Y$26="Alta",'Riesgos de gestión'!$AA$26="Leve"),CONCATENATE("R3C",'Riesgos de gestión'!$O$26),"")</f>
        <v/>
      </c>
      <c r="O18" s="69" t="str">
        <f>IF(AND('Riesgos de gestión'!$Y$27="Alta",'Riesgos de gestión'!$AA$27="Leve"),CONCATENATE("R3C",'Riesgos de gestión'!$O$27),"")</f>
        <v/>
      </c>
      <c r="P18" s="67" t="str">
        <f>IF(AND('Riesgos de gestión'!$Y$22="Alta",'Riesgos de gestión'!$AA$22="Menor"),CONCATENATE("R3C",'Riesgos de gestión'!$O$22),"")</f>
        <v/>
      </c>
      <c r="Q18" s="68" t="str">
        <f>IF(AND('Riesgos de gestión'!$Y$23="Alta",'Riesgos de gestión'!$AA$23="Menor"),CONCATENATE("R3C",'Riesgos de gestión'!$O$23),"")</f>
        <v/>
      </c>
      <c r="R18" s="68" t="str">
        <f>IF(AND('Riesgos de gestión'!$Y$24="Alta",'Riesgos de gestión'!$AA$24="Menor"),CONCATENATE("R3C",'Riesgos de gestión'!$O$24),"")</f>
        <v/>
      </c>
      <c r="S18" s="68" t="str">
        <f>IF(AND('Riesgos de gestión'!$Y$25="Alta",'Riesgos de gestión'!$AA$25="Menor"),CONCATENATE("R3C",'Riesgos de gestión'!$O$25),"")</f>
        <v/>
      </c>
      <c r="T18" s="68" t="str">
        <f>IF(AND('Riesgos de gestión'!$Y$26="Alta",'Riesgos de gestión'!$AA$26="Menor"),CONCATENATE("R3C",'Riesgos de gestión'!$O$26),"")</f>
        <v/>
      </c>
      <c r="U18" s="69" t="str">
        <f>IF(AND('Riesgos de gestión'!$Y$27="Alta",'Riesgos de gestión'!$AA$27="Menor"),CONCATENATE("R3C",'Riesgos de gestión'!$O$27),"")</f>
        <v/>
      </c>
      <c r="V18" s="52" t="str">
        <f>IF(AND('Riesgos de gestión'!$Y$22="Alta",'Riesgos de gestión'!$AA$22="Moderado"),CONCATENATE("R3C",'Riesgos de gestión'!$O$22),"")</f>
        <v/>
      </c>
      <c r="W18" s="53" t="str">
        <f>IF(AND('Riesgos de gestión'!$Y$23="Alta",'Riesgos de gestión'!$AA$23="Moderado"),CONCATENATE("R3C",'Riesgos de gestión'!$O$23),"")</f>
        <v/>
      </c>
      <c r="X18" s="53" t="str">
        <f>IF(AND('Riesgos de gestión'!$Y$24="Alta",'Riesgos de gestión'!$AA$24="Moderado"),CONCATENATE("R3C",'Riesgos de gestión'!$O$24),"")</f>
        <v/>
      </c>
      <c r="Y18" s="53" t="str">
        <f>IF(AND('Riesgos de gestión'!$Y$25="Alta",'Riesgos de gestión'!$AA$25="Moderado"),CONCATENATE("R3C",'Riesgos de gestión'!$O$25),"")</f>
        <v/>
      </c>
      <c r="Z18" s="53" t="str">
        <f>IF(AND('Riesgos de gestión'!$Y$26="Alta",'Riesgos de gestión'!$AA$26="Moderado"),CONCATENATE("R3C",'Riesgos de gestión'!$O$26),"")</f>
        <v/>
      </c>
      <c r="AA18" s="54" t="str">
        <f>IF(AND('Riesgos de gestión'!$Y$27="Alta",'Riesgos de gestión'!$AA$27="Moderado"),CONCATENATE("R3C",'Riesgos de gestión'!$O$27),"")</f>
        <v/>
      </c>
      <c r="AB18" s="52" t="str">
        <f>IF(AND('Riesgos de gestión'!$Y$22="Alta",'Riesgos de gestión'!$AA$22="Mayor"),CONCATENATE("R3C",'Riesgos de gestión'!$O$22),"")</f>
        <v/>
      </c>
      <c r="AC18" s="53" t="str">
        <f>IF(AND('Riesgos de gestión'!$Y$23="Alta",'Riesgos de gestión'!$AA$23="Mayor"),CONCATENATE("R3C",'Riesgos de gestión'!$O$23),"")</f>
        <v/>
      </c>
      <c r="AD18" s="53" t="str">
        <f>IF(AND('Riesgos de gestión'!$Y$24="Alta",'Riesgos de gestión'!$AA$24="Mayor"),CONCATENATE("R3C",'Riesgos de gestión'!$O$24),"")</f>
        <v/>
      </c>
      <c r="AE18" s="53" t="str">
        <f>IF(AND('Riesgos de gestión'!$Y$25="Alta",'Riesgos de gestión'!$AA$25="Mayor"),CONCATENATE("R3C",'Riesgos de gestión'!$O$25),"")</f>
        <v/>
      </c>
      <c r="AF18" s="53" t="str">
        <f>IF(AND('Riesgos de gestión'!$Y$26="Alta",'Riesgos de gestión'!$AA$26="Mayor"),CONCATENATE("R3C",'Riesgos de gestión'!$O$26),"")</f>
        <v/>
      </c>
      <c r="AG18" s="54" t="str">
        <f>IF(AND('Riesgos de gestión'!$Y$27="Alta",'Riesgos de gestión'!$AA$27="Mayor"),CONCATENATE("R3C",'Riesgos de gestión'!$O$27),"")</f>
        <v/>
      </c>
      <c r="AH18" s="55" t="str">
        <f>IF(AND('Riesgos de gestión'!$Y$22="Alta",'Riesgos de gestión'!$AA$22="Catastrófico"),CONCATENATE("R3C",'Riesgos de gestión'!$O$22),"")</f>
        <v/>
      </c>
      <c r="AI18" s="56" t="str">
        <f>IF(AND('Riesgos de gestión'!$Y$23="Alta",'Riesgos de gestión'!$AA$23="Catastrófico"),CONCATENATE("R3C",'Riesgos de gestión'!$O$23),"")</f>
        <v/>
      </c>
      <c r="AJ18" s="56" t="str">
        <f>IF(AND('Riesgos de gestión'!$Y$24="Alta",'Riesgos de gestión'!$AA$24="Catastrófico"),CONCATENATE("R3C",'Riesgos de gestión'!$O$24),"")</f>
        <v/>
      </c>
      <c r="AK18" s="56" t="str">
        <f>IF(AND('Riesgos de gestión'!$Y$25="Alta",'Riesgos de gestión'!$AA$25="Catastrófico"),CONCATENATE("R3C",'Riesgos de gestión'!$O$25),"")</f>
        <v/>
      </c>
      <c r="AL18" s="56" t="str">
        <f>IF(AND('Riesgos de gestión'!$Y$26="Alta",'Riesgos de gestión'!$AA$26="Catastrófico"),CONCATENATE("R3C",'Riesgos de gestión'!$O$26),"")</f>
        <v/>
      </c>
      <c r="AM18" s="57" t="str">
        <f>IF(AND('Riesgos de gestión'!$Y$27="Alta",'Riesgos de gestión'!$AA$27="Catastrófico"),CONCATENATE("R3C",'Riesgos de gestión'!$O$27),"")</f>
        <v/>
      </c>
      <c r="AN18" s="83"/>
      <c r="AO18" s="1087"/>
      <c r="AP18" s="1088"/>
      <c r="AQ18" s="1088"/>
      <c r="AR18" s="1088"/>
      <c r="AS18" s="1088"/>
      <c r="AT18" s="1089"/>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row>
    <row r="19" spans="1:76" ht="15" customHeight="1" x14ac:dyDescent="0.25">
      <c r="A19" s="83"/>
      <c r="B19" s="998"/>
      <c r="C19" s="998"/>
      <c r="D19" s="999"/>
      <c r="E19" s="1097"/>
      <c r="F19" s="1096"/>
      <c r="G19" s="1096"/>
      <c r="H19" s="1096"/>
      <c r="I19" s="1096"/>
      <c r="J19" s="67" t="str">
        <f>IF(AND('Riesgos de gestión'!$Y$28="Alta",'Riesgos de gestión'!$AA$28="Leve"),CONCATENATE("R4C",'Riesgos de gestión'!$O$28),"")</f>
        <v/>
      </c>
      <c r="K19" s="68" t="str">
        <f>IF(AND('Riesgos de gestión'!$Y$29="Alta",'Riesgos de gestión'!$AA$29="Leve"),CONCATENATE("R4C",'Riesgos de gestión'!$O$29),"")</f>
        <v/>
      </c>
      <c r="L19" s="68" t="str">
        <f>IF(AND('Riesgos de gestión'!$Y$30="Alta",'Riesgos de gestión'!$AA$30="Leve"),CONCATENATE("R4C",'Riesgos de gestión'!$O$30),"")</f>
        <v/>
      </c>
      <c r="M19" s="68" t="str">
        <f>IF(AND('Riesgos de gestión'!$Y$31="Alta",'Riesgos de gestión'!$AA$31="Leve"),CONCATENATE("R4C",'Riesgos de gestión'!$O$31),"")</f>
        <v/>
      </c>
      <c r="N19" s="68" t="str">
        <f>IF(AND('Riesgos de gestión'!$Y$32="Alta",'Riesgos de gestión'!$AA$32="Leve"),CONCATENATE("R4C",'Riesgos de gestión'!$O$32),"")</f>
        <v/>
      </c>
      <c r="O19" s="69" t="str">
        <f>IF(AND('Riesgos de gestión'!$Y$33="Alta",'Riesgos de gestión'!$AA$33="Leve"),CONCATENATE("R4C",'Riesgos de gestión'!$O$33),"")</f>
        <v/>
      </c>
      <c r="P19" s="67" t="str">
        <f>IF(AND('Riesgos de gestión'!$Y$28="Alta",'Riesgos de gestión'!$AA$28="Menor"),CONCATENATE("R4C",'Riesgos de gestión'!$O$28),"")</f>
        <v/>
      </c>
      <c r="Q19" s="68" t="str">
        <f>IF(AND('Riesgos de gestión'!$Y$29="Alta",'Riesgos de gestión'!$AA$29="Menor"),CONCATENATE("R4C",'Riesgos de gestión'!$O$29),"")</f>
        <v/>
      </c>
      <c r="R19" s="68" t="str">
        <f>IF(AND('Riesgos de gestión'!$Y$30="Alta",'Riesgos de gestión'!$AA$30="Menor"),CONCATENATE("R4C",'Riesgos de gestión'!$O$30),"")</f>
        <v/>
      </c>
      <c r="S19" s="68" t="str">
        <f>IF(AND('Riesgos de gestión'!$Y$31="Alta",'Riesgos de gestión'!$AA$31="Menor"),CONCATENATE("R4C",'Riesgos de gestión'!$O$31),"")</f>
        <v/>
      </c>
      <c r="T19" s="68" t="str">
        <f>IF(AND('Riesgos de gestión'!$Y$32="Alta",'Riesgos de gestión'!$AA$32="Menor"),CONCATENATE("R4C",'Riesgos de gestión'!$O$32),"")</f>
        <v/>
      </c>
      <c r="U19" s="69" t="str">
        <f>IF(AND('Riesgos de gestión'!$Y$33="Alta",'Riesgos de gestión'!$AA$33="Menor"),CONCATENATE("R4C",'Riesgos de gestión'!$O$33),"")</f>
        <v/>
      </c>
      <c r="V19" s="52" t="str">
        <f>IF(AND('Riesgos de gestión'!$Y$28="Alta",'Riesgos de gestión'!$AA$28="Moderado"),CONCATENATE("R4C",'Riesgos de gestión'!$O$28),"")</f>
        <v/>
      </c>
      <c r="W19" s="53" t="str">
        <f>IF(AND('Riesgos de gestión'!$Y$29="Alta",'Riesgos de gestión'!$AA$29="Moderado"),CONCATENATE("R4C",'Riesgos de gestión'!$O$29),"")</f>
        <v/>
      </c>
      <c r="X19" s="53" t="str">
        <f>IF(AND('Riesgos de gestión'!$Y$30="Alta",'Riesgos de gestión'!$AA$30="Moderado"),CONCATENATE("R4C",'Riesgos de gestión'!$O$30),"")</f>
        <v/>
      </c>
      <c r="Y19" s="53" t="str">
        <f>IF(AND('Riesgos de gestión'!$Y$31="Alta",'Riesgos de gestión'!$AA$31="Moderado"),CONCATENATE("R4C",'Riesgos de gestión'!$O$31),"")</f>
        <v/>
      </c>
      <c r="Z19" s="53" t="str">
        <f>IF(AND('Riesgos de gestión'!$Y$32="Alta",'Riesgos de gestión'!$AA$32="Moderado"),CONCATENATE("R4C",'Riesgos de gestión'!$O$32),"")</f>
        <v/>
      </c>
      <c r="AA19" s="54" t="str">
        <f>IF(AND('Riesgos de gestión'!$Y$33="Alta",'Riesgos de gestión'!$AA$33="Moderado"),CONCATENATE("R4C",'Riesgos de gestión'!$O$33),"")</f>
        <v/>
      </c>
      <c r="AB19" s="52" t="str">
        <f>IF(AND('Riesgos de gestión'!$Y$28="Alta",'Riesgos de gestión'!$AA$28="Mayor"),CONCATENATE("R4C",'Riesgos de gestión'!$O$28),"")</f>
        <v/>
      </c>
      <c r="AC19" s="53" t="str">
        <f>IF(AND('Riesgos de gestión'!$Y$29="Alta",'Riesgos de gestión'!$AA$29="Mayor"),CONCATENATE("R4C",'Riesgos de gestión'!$O$29),"")</f>
        <v/>
      </c>
      <c r="AD19" s="53" t="str">
        <f>IF(AND('Riesgos de gestión'!$Y$30="Alta",'Riesgos de gestión'!$AA$30="Mayor"),CONCATENATE("R4C",'Riesgos de gestión'!$O$30),"")</f>
        <v/>
      </c>
      <c r="AE19" s="53" t="str">
        <f>IF(AND('Riesgos de gestión'!$Y$31="Alta",'Riesgos de gestión'!$AA$31="Mayor"),CONCATENATE("R4C",'Riesgos de gestión'!$O$31),"")</f>
        <v/>
      </c>
      <c r="AF19" s="53" t="str">
        <f>IF(AND('Riesgos de gestión'!$Y$32="Alta",'Riesgos de gestión'!$AA$32="Mayor"),CONCATENATE("R4C",'Riesgos de gestión'!$O$32),"")</f>
        <v/>
      </c>
      <c r="AG19" s="54" t="str">
        <f>IF(AND('Riesgos de gestión'!$Y$33="Alta",'Riesgos de gestión'!$AA$33="Mayor"),CONCATENATE("R4C",'Riesgos de gestión'!$O$33),"")</f>
        <v/>
      </c>
      <c r="AH19" s="55" t="str">
        <f>IF(AND('Riesgos de gestión'!$Y$28="Alta",'Riesgos de gestión'!$AA$28="Catastrófico"),CONCATENATE("R4C",'Riesgos de gestión'!$O$28),"")</f>
        <v/>
      </c>
      <c r="AI19" s="56" t="str">
        <f>IF(AND('Riesgos de gestión'!$Y$29="Alta",'Riesgos de gestión'!$AA$29="Catastrófico"),CONCATENATE("R4C",'Riesgos de gestión'!$O$29),"")</f>
        <v/>
      </c>
      <c r="AJ19" s="56" t="str">
        <f>IF(AND('Riesgos de gestión'!$Y$30="Alta",'Riesgos de gestión'!$AA$30="Catastrófico"),CONCATENATE("R4C",'Riesgos de gestión'!$O$30),"")</f>
        <v/>
      </c>
      <c r="AK19" s="56" t="str">
        <f>IF(AND('Riesgos de gestión'!$Y$31="Alta",'Riesgos de gestión'!$AA$31="Catastrófico"),CONCATENATE("R4C",'Riesgos de gestión'!$O$31),"")</f>
        <v/>
      </c>
      <c r="AL19" s="56" t="str">
        <f>IF(AND('Riesgos de gestión'!$Y$32="Alta",'Riesgos de gestión'!$AA$32="Catastrófico"),CONCATENATE("R4C",'Riesgos de gestión'!$O$32),"")</f>
        <v/>
      </c>
      <c r="AM19" s="57" t="str">
        <f>IF(AND('Riesgos de gestión'!$Y$33="Alta",'Riesgos de gestión'!$AA$33="Catastrófico"),CONCATENATE("R4C",'Riesgos de gestión'!$O$33),"")</f>
        <v/>
      </c>
      <c r="AN19" s="83"/>
      <c r="AO19" s="1087"/>
      <c r="AP19" s="1088"/>
      <c r="AQ19" s="1088"/>
      <c r="AR19" s="1088"/>
      <c r="AS19" s="1088"/>
      <c r="AT19" s="1089"/>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row>
    <row r="20" spans="1:76" ht="15" customHeight="1" x14ac:dyDescent="0.25">
      <c r="A20" s="83"/>
      <c r="B20" s="998"/>
      <c r="C20" s="998"/>
      <c r="D20" s="999"/>
      <c r="E20" s="1097"/>
      <c r="F20" s="1096"/>
      <c r="G20" s="1096"/>
      <c r="H20" s="1096"/>
      <c r="I20" s="1096"/>
      <c r="J20" s="67" t="str">
        <f>IF(AND('Riesgos de gestión'!$Y$34="Alta",'Riesgos de gestión'!$AA$34="Leve"),CONCATENATE("R5C",'Riesgos de gestión'!$O$34),"")</f>
        <v/>
      </c>
      <c r="K20" s="68" t="str">
        <f>IF(AND('Riesgos de gestión'!$Y$35="Alta",'Riesgos de gestión'!$AA$35="Leve"),CONCATENATE("R5C",'Riesgos de gestión'!$O$35),"")</f>
        <v/>
      </c>
      <c r="L20" s="68" t="str">
        <f>IF(AND('Riesgos de gestión'!$Y$36="Alta",'Riesgos de gestión'!$AA$36="Leve"),CONCATENATE("R5C",'Riesgos de gestión'!$O$36),"")</f>
        <v/>
      </c>
      <c r="M20" s="68" t="str">
        <f>IF(AND('Riesgos de gestión'!$Y$37="Alta",'Riesgos de gestión'!$AA$37="Leve"),CONCATENATE("R5C",'Riesgos de gestión'!$O$37),"")</f>
        <v/>
      </c>
      <c r="N20" s="68" t="str">
        <f>IF(AND('Riesgos de gestión'!$Y$38="Alta",'Riesgos de gestión'!$AA$38="Leve"),CONCATENATE("R5C",'Riesgos de gestión'!$O$38),"")</f>
        <v/>
      </c>
      <c r="O20" s="69" t="str">
        <f>IF(AND('Riesgos de gestión'!$Y$39="Alta",'Riesgos de gestión'!$AA$39="Leve"),CONCATENATE("R5C",'Riesgos de gestión'!$O$39),"")</f>
        <v/>
      </c>
      <c r="P20" s="67" t="str">
        <f>IF(AND('Riesgos de gestión'!$Y$34="Alta",'Riesgos de gestión'!$AA$34="Menor"),CONCATENATE("R5C",'Riesgos de gestión'!$O$34),"")</f>
        <v/>
      </c>
      <c r="Q20" s="68" t="str">
        <f>IF(AND('Riesgos de gestión'!$Y$35="Alta",'Riesgos de gestión'!$AA$35="Menor"),CONCATENATE("R5C",'Riesgos de gestión'!$O$35),"")</f>
        <v/>
      </c>
      <c r="R20" s="68" t="str">
        <f>IF(AND('Riesgos de gestión'!$Y$36="Alta",'Riesgos de gestión'!$AA$36="Menor"),CONCATENATE("R5C",'Riesgos de gestión'!$O$36),"")</f>
        <v/>
      </c>
      <c r="S20" s="68" t="str">
        <f>IF(AND('Riesgos de gestión'!$Y$37="Alta",'Riesgos de gestión'!$AA$37="Menor"),CONCATENATE("R5C",'Riesgos de gestión'!$O$37),"")</f>
        <v/>
      </c>
      <c r="T20" s="68" t="str">
        <f>IF(AND('Riesgos de gestión'!$Y$38="Alta",'Riesgos de gestión'!$AA$38="Menor"),CONCATENATE("R5C",'Riesgos de gestión'!$O$38),"")</f>
        <v/>
      </c>
      <c r="U20" s="69" t="str">
        <f>IF(AND('Riesgos de gestión'!$Y$39="Alta",'Riesgos de gestión'!$AA$39="Menor"),CONCATENATE("R5C",'Riesgos de gestión'!$O$39),"")</f>
        <v/>
      </c>
      <c r="V20" s="52" t="str">
        <f>IF(AND('Riesgos de gestión'!$Y$34="Alta",'Riesgos de gestión'!$AA$34="Moderado"),CONCATENATE("R5C",'Riesgos de gestión'!$O$34),"")</f>
        <v/>
      </c>
      <c r="W20" s="53" t="str">
        <f>IF(AND('Riesgos de gestión'!$Y$35="Alta",'Riesgos de gestión'!$AA$35="Moderado"),CONCATENATE("R5C",'Riesgos de gestión'!$O$35),"")</f>
        <v/>
      </c>
      <c r="X20" s="53" t="str">
        <f>IF(AND('Riesgos de gestión'!$Y$36="Alta",'Riesgos de gestión'!$AA$36="Moderado"),CONCATENATE("R5C",'Riesgos de gestión'!$O$36),"")</f>
        <v/>
      </c>
      <c r="Y20" s="53" t="str">
        <f>IF(AND('Riesgos de gestión'!$Y$37="Alta",'Riesgos de gestión'!$AA$37="Moderado"),CONCATENATE("R5C",'Riesgos de gestión'!$O$37),"")</f>
        <v/>
      </c>
      <c r="Z20" s="53" t="str">
        <f>IF(AND('Riesgos de gestión'!$Y$38="Alta",'Riesgos de gestión'!$AA$38="Moderado"),CONCATENATE("R5C",'Riesgos de gestión'!$O$38),"")</f>
        <v/>
      </c>
      <c r="AA20" s="54" t="str">
        <f>IF(AND('Riesgos de gestión'!$Y$39="Alta",'Riesgos de gestión'!$AA$39="Moderado"),CONCATENATE("R5C",'Riesgos de gestión'!$O$39),"")</f>
        <v/>
      </c>
      <c r="AB20" s="52" t="str">
        <f>IF(AND('Riesgos de gestión'!$Y$34="Alta",'Riesgos de gestión'!$AA$34="Mayor"),CONCATENATE("R5C",'Riesgos de gestión'!$O$34),"")</f>
        <v/>
      </c>
      <c r="AC20" s="53" t="str">
        <f>IF(AND('Riesgos de gestión'!$Y$35="Alta",'Riesgos de gestión'!$AA$35="Mayor"),CONCATENATE("R5C",'Riesgos de gestión'!$O$35),"")</f>
        <v/>
      </c>
      <c r="AD20" s="53" t="str">
        <f>IF(AND('Riesgos de gestión'!$Y$36="Alta",'Riesgos de gestión'!$AA$36="Mayor"),CONCATENATE("R5C",'Riesgos de gestión'!$O$36),"")</f>
        <v/>
      </c>
      <c r="AE20" s="53" t="str">
        <f>IF(AND('Riesgos de gestión'!$Y$37="Alta",'Riesgos de gestión'!$AA$37="Mayor"),CONCATENATE("R5C",'Riesgos de gestión'!$O$37),"")</f>
        <v/>
      </c>
      <c r="AF20" s="53" t="str">
        <f>IF(AND('Riesgos de gestión'!$Y$38="Alta",'Riesgos de gestión'!$AA$38="Mayor"),CONCATENATE("R5C",'Riesgos de gestión'!$O$38),"")</f>
        <v/>
      </c>
      <c r="AG20" s="54" t="str">
        <f>IF(AND('Riesgos de gestión'!$Y$39="Alta",'Riesgos de gestión'!$AA$39="Mayor"),CONCATENATE("R5C",'Riesgos de gestión'!$O$39),"")</f>
        <v/>
      </c>
      <c r="AH20" s="55" t="str">
        <f>IF(AND('Riesgos de gestión'!$Y$34="Alta",'Riesgos de gestión'!$AA$34="Catastrófico"),CONCATENATE("R5C",'Riesgos de gestión'!$O$34),"")</f>
        <v/>
      </c>
      <c r="AI20" s="56" t="str">
        <f>IF(AND('Riesgos de gestión'!$Y$35="Alta",'Riesgos de gestión'!$AA$35="Catastrófico"),CONCATENATE("R5C",'Riesgos de gestión'!$O$35),"")</f>
        <v/>
      </c>
      <c r="AJ20" s="56" t="str">
        <f>IF(AND('Riesgos de gestión'!$Y$36="Alta",'Riesgos de gestión'!$AA$36="Catastrófico"),CONCATENATE("R5C",'Riesgos de gestión'!$O$36),"")</f>
        <v/>
      </c>
      <c r="AK20" s="56" t="str">
        <f>IF(AND('Riesgos de gestión'!$Y$37="Alta",'Riesgos de gestión'!$AA$37="Catastrófico"),CONCATENATE("R5C",'Riesgos de gestión'!$O$37),"")</f>
        <v/>
      </c>
      <c r="AL20" s="56" t="str">
        <f>IF(AND('Riesgos de gestión'!$Y$38="Alta",'Riesgos de gestión'!$AA$38="Catastrófico"),CONCATENATE("R5C",'Riesgos de gestión'!$O$38),"")</f>
        <v/>
      </c>
      <c r="AM20" s="57" t="str">
        <f>IF(AND('Riesgos de gestión'!$Y$39="Alta",'Riesgos de gestión'!$AA$39="Catastrófico"),CONCATENATE("R5C",'Riesgos de gestión'!$O$39),"")</f>
        <v/>
      </c>
      <c r="AN20" s="83"/>
      <c r="AO20" s="1087"/>
      <c r="AP20" s="1088"/>
      <c r="AQ20" s="1088"/>
      <c r="AR20" s="1088"/>
      <c r="AS20" s="1088"/>
      <c r="AT20" s="1089"/>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row>
    <row r="21" spans="1:76" ht="15" customHeight="1" x14ac:dyDescent="0.25">
      <c r="A21" s="83"/>
      <c r="B21" s="998"/>
      <c r="C21" s="998"/>
      <c r="D21" s="999"/>
      <c r="E21" s="1097"/>
      <c r="F21" s="1096"/>
      <c r="G21" s="1096"/>
      <c r="H21" s="1096"/>
      <c r="I21" s="1096"/>
      <c r="J21" s="67" t="str">
        <f>IF(AND('Riesgos de gestión'!$Y$40="Alta",'Riesgos de gestión'!$AA$40="Leve"),CONCATENATE("R6C",'Riesgos de gestión'!$O$40),"")</f>
        <v/>
      </c>
      <c r="K21" s="68" t="str">
        <f>IF(AND('Riesgos de gestión'!$Y$41="Alta",'Riesgos de gestión'!$AA$41="Leve"),CONCATENATE("R6C",'Riesgos de gestión'!$O$41),"")</f>
        <v/>
      </c>
      <c r="L21" s="68" t="str">
        <f>IF(AND('Riesgos de gestión'!$Y$42="Alta",'Riesgos de gestión'!$AA$42="Leve"),CONCATENATE("R6C",'Riesgos de gestión'!$O$42),"")</f>
        <v/>
      </c>
      <c r="M21" s="68" t="str">
        <f>IF(AND('Riesgos de gestión'!$Y$43="Alta",'Riesgos de gestión'!$AA$43="Leve"),CONCATENATE("R6C",'Riesgos de gestión'!$O$43),"")</f>
        <v/>
      </c>
      <c r="N21" s="68" t="str">
        <f>IF(AND('Riesgos de gestión'!$Y$44="Alta",'Riesgos de gestión'!$AA$44="Leve"),CONCATENATE("R6C",'Riesgos de gestión'!$O$44),"")</f>
        <v/>
      </c>
      <c r="O21" s="69" t="str">
        <f>IF(AND('Riesgos de gestión'!$Y$45="Alta",'Riesgos de gestión'!$AA$45="Leve"),CONCATENATE("R6C",'Riesgos de gestión'!$O$45),"")</f>
        <v/>
      </c>
      <c r="P21" s="67" t="str">
        <f>IF(AND('Riesgos de gestión'!$Y$40="Alta",'Riesgos de gestión'!$AA$40="Menor"),CONCATENATE("R6C",'Riesgos de gestión'!$O$40),"")</f>
        <v/>
      </c>
      <c r="Q21" s="68" t="str">
        <f>IF(AND('Riesgos de gestión'!$Y$41="Alta",'Riesgos de gestión'!$AA$41="Menor"),CONCATENATE("R6C",'Riesgos de gestión'!$O$41),"")</f>
        <v/>
      </c>
      <c r="R21" s="68" t="str">
        <f>IF(AND('Riesgos de gestión'!$Y$42="Alta",'Riesgos de gestión'!$AA$42="Menor"),CONCATENATE("R6C",'Riesgos de gestión'!$O$42),"")</f>
        <v/>
      </c>
      <c r="S21" s="68" t="str">
        <f>IF(AND('Riesgos de gestión'!$Y$43="Alta",'Riesgos de gestión'!$AA$43="Menor"),CONCATENATE("R6C",'Riesgos de gestión'!$O$43),"")</f>
        <v/>
      </c>
      <c r="T21" s="68" t="str">
        <f>IF(AND('Riesgos de gestión'!$Y$44="Alta",'Riesgos de gestión'!$AA$44="Menor"),CONCATENATE("R6C",'Riesgos de gestión'!$O$44),"")</f>
        <v/>
      </c>
      <c r="U21" s="69" t="str">
        <f>IF(AND('Riesgos de gestión'!$Y$45="Alta",'Riesgos de gestión'!$AA$45="Menor"),CONCATENATE("R6C",'Riesgos de gestión'!$O$45),"")</f>
        <v/>
      </c>
      <c r="V21" s="52" t="str">
        <f>IF(AND('Riesgos de gestión'!$Y$40="Alta",'Riesgos de gestión'!$AA$40="Moderado"),CONCATENATE("R6C",'Riesgos de gestión'!$O$40),"")</f>
        <v/>
      </c>
      <c r="W21" s="53" t="str">
        <f>IF(AND('Riesgos de gestión'!$Y$41="Alta",'Riesgos de gestión'!$AA$41="Moderado"),CONCATENATE("R6C",'Riesgos de gestión'!$O$41),"")</f>
        <v/>
      </c>
      <c r="X21" s="53" t="str">
        <f>IF(AND('Riesgos de gestión'!$Y$42="Alta",'Riesgos de gestión'!$AA$42="Moderado"),CONCATENATE("R6C",'Riesgos de gestión'!$O$42),"")</f>
        <v/>
      </c>
      <c r="Y21" s="53" t="str">
        <f>IF(AND('Riesgos de gestión'!$Y$43="Alta",'Riesgos de gestión'!$AA$43="Moderado"),CONCATENATE("R6C",'Riesgos de gestión'!$O$43),"")</f>
        <v/>
      </c>
      <c r="Z21" s="53" t="str">
        <f>IF(AND('Riesgos de gestión'!$Y$44="Alta",'Riesgos de gestión'!$AA$44="Moderado"),CONCATENATE("R6C",'Riesgos de gestión'!$O$44),"")</f>
        <v/>
      </c>
      <c r="AA21" s="54" t="str">
        <f>IF(AND('Riesgos de gestión'!$Y$45="Alta",'Riesgos de gestión'!$AA$45="Moderado"),CONCATENATE("R6C",'Riesgos de gestión'!$O$45),"")</f>
        <v/>
      </c>
      <c r="AB21" s="52" t="str">
        <f>IF(AND('Riesgos de gestión'!$Y$40="Alta",'Riesgos de gestión'!$AA$40="Mayor"),CONCATENATE("R6C",'Riesgos de gestión'!$O$40),"")</f>
        <v/>
      </c>
      <c r="AC21" s="53" t="str">
        <f>IF(AND('Riesgos de gestión'!$Y$41="Alta",'Riesgos de gestión'!$AA$41="Mayor"),CONCATENATE("R6C",'Riesgos de gestión'!$O$41),"")</f>
        <v/>
      </c>
      <c r="AD21" s="53" t="str">
        <f>IF(AND('Riesgos de gestión'!$Y$42="Alta",'Riesgos de gestión'!$AA$42="Mayor"),CONCATENATE("R6C",'Riesgos de gestión'!$O$42),"")</f>
        <v/>
      </c>
      <c r="AE21" s="53" t="str">
        <f>IF(AND('Riesgos de gestión'!$Y$43="Alta",'Riesgos de gestión'!$AA$43="Mayor"),CONCATENATE("R6C",'Riesgos de gestión'!$O$43),"")</f>
        <v/>
      </c>
      <c r="AF21" s="53" t="str">
        <f>IF(AND('Riesgos de gestión'!$Y$44="Alta",'Riesgos de gestión'!$AA$44="Mayor"),CONCATENATE("R6C",'Riesgos de gestión'!$O$44),"")</f>
        <v/>
      </c>
      <c r="AG21" s="54" t="str">
        <f>IF(AND('Riesgos de gestión'!$Y$45="Alta",'Riesgos de gestión'!$AA$45="Mayor"),CONCATENATE("R6C",'Riesgos de gestión'!$O$45),"")</f>
        <v/>
      </c>
      <c r="AH21" s="55" t="str">
        <f>IF(AND('Riesgos de gestión'!$Y$40="Alta",'Riesgos de gestión'!$AA$40="Catastrófico"),CONCATENATE("R6C",'Riesgos de gestión'!$O$40),"")</f>
        <v/>
      </c>
      <c r="AI21" s="56" t="str">
        <f>IF(AND('Riesgos de gestión'!$Y$41="Alta",'Riesgos de gestión'!$AA$41="Catastrófico"),CONCATENATE("R6C",'Riesgos de gestión'!$O$41),"")</f>
        <v/>
      </c>
      <c r="AJ21" s="56" t="str">
        <f>IF(AND('Riesgos de gestión'!$Y$42="Alta",'Riesgos de gestión'!$AA$42="Catastrófico"),CONCATENATE("R6C",'Riesgos de gestión'!$O$42),"")</f>
        <v/>
      </c>
      <c r="AK21" s="56" t="str">
        <f>IF(AND('Riesgos de gestión'!$Y$43="Alta",'Riesgos de gestión'!$AA$43="Catastrófico"),CONCATENATE("R6C",'Riesgos de gestión'!$O$43),"")</f>
        <v/>
      </c>
      <c r="AL21" s="56" t="str">
        <f>IF(AND('Riesgos de gestión'!$Y$44="Alta",'Riesgos de gestión'!$AA$44="Catastrófico"),CONCATENATE("R6C",'Riesgos de gestión'!$O$44),"")</f>
        <v/>
      </c>
      <c r="AM21" s="57" t="str">
        <f>IF(AND('Riesgos de gestión'!$Y$45="Alta",'Riesgos de gestión'!$AA$45="Catastrófico"),CONCATENATE("R6C",'Riesgos de gestión'!$O$45),"")</f>
        <v/>
      </c>
      <c r="AN21" s="83"/>
      <c r="AO21" s="1087"/>
      <c r="AP21" s="1088"/>
      <c r="AQ21" s="1088"/>
      <c r="AR21" s="1088"/>
      <c r="AS21" s="1088"/>
      <c r="AT21" s="1089"/>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row>
    <row r="22" spans="1:76" ht="15" customHeight="1" x14ac:dyDescent="0.25">
      <c r="A22" s="83"/>
      <c r="B22" s="998"/>
      <c r="C22" s="998"/>
      <c r="D22" s="999"/>
      <c r="E22" s="1097"/>
      <c r="F22" s="1096"/>
      <c r="G22" s="1096"/>
      <c r="H22" s="1096"/>
      <c r="I22" s="1096"/>
      <c r="J22" s="67" t="str">
        <f>IF(AND('Riesgos de gestión'!$Y$46="Alta",'Riesgos de gestión'!$AA$46="Leve"),CONCATENATE("R7C",'Riesgos de gestión'!$O$46),"")</f>
        <v/>
      </c>
      <c r="K22" s="68" t="str">
        <f>IF(AND('Riesgos de gestión'!$Y$47="Alta",'Riesgos de gestión'!$AA$47="Leve"),CONCATENATE("R7C",'Riesgos de gestión'!$O$47),"")</f>
        <v/>
      </c>
      <c r="L22" s="68" t="str">
        <f>IF(AND('Riesgos de gestión'!$Y$48="Alta",'Riesgos de gestión'!$AA$48="Leve"),CONCATENATE("R7C",'Riesgos de gestión'!$O$48),"")</f>
        <v/>
      </c>
      <c r="M22" s="68" t="str">
        <f>IF(AND('Riesgos de gestión'!$Y$49="Alta",'Riesgos de gestión'!$AA$49="Leve"),CONCATENATE("R7C",'Riesgos de gestión'!$O$49),"")</f>
        <v/>
      </c>
      <c r="N22" s="68" t="str">
        <f>IF(AND('Riesgos de gestión'!$Y$50="Alta",'Riesgos de gestión'!$AA$50="Leve"),CONCATENATE("R7C",'Riesgos de gestión'!$O$50),"")</f>
        <v/>
      </c>
      <c r="O22" s="69" t="str">
        <f>IF(AND('Riesgos de gestión'!$Y$51="Alta",'Riesgos de gestión'!$AA$51="Leve"),CONCATENATE("R7C",'Riesgos de gestión'!$O$51),"")</f>
        <v/>
      </c>
      <c r="P22" s="67" t="str">
        <f>IF(AND('Riesgos de gestión'!$Y$46="Alta",'Riesgos de gestión'!$AA$46="Menor"),CONCATENATE("R7C",'Riesgos de gestión'!$O$46),"")</f>
        <v/>
      </c>
      <c r="Q22" s="68" t="str">
        <f>IF(AND('Riesgos de gestión'!$Y$47="Alta",'Riesgos de gestión'!$AA$47="Menor"),CONCATENATE("R7C",'Riesgos de gestión'!$O$47),"")</f>
        <v/>
      </c>
      <c r="R22" s="68" t="str">
        <f>IF(AND('Riesgos de gestión'!$Y$48="Alta",'Riesgos de gestión'!$AA$48="Menor"),CONCATENATE("R7C",'Riesgos de gestión'!$O$48),"")</f>
        <v/>
      </c>
      <c r="S22" s="68" t="str">
        <f>IF(AND('Riesgos de gestión'!$Y$49="Alta",'Riesgos de gestión'!$AA$49="Menor"),CONCATENATE("R7C",'Riesgos de gestión'!$O$49),"")</f>
        <v/>
      </c>
      <c r="T22" s="68" t="str">
        <f>IF(AND('Riesgos de gestión'!$Y$50="Alta",'Riesgos de gestión'!$AA$50="Menor"),CONCATENATE("R7C",'Riesgos de gestión'!$O$50),"")</f>
        <v/>
      </c>
      <c r="U22" s="69" t="str">
        <f>IF(AND('Riesgos de gestión'!$Y$51="Alta",'Riesgos de gestión'!$AA$51="Menor"),CONCATENATE("R7C",'Riesgos de gestión'!$O$51),"")</f>
        <v/>
      </c>
      <c r="V22" s="52" t="str">
        <f>IF(AND('Riesgos de gestión'!$Y$46="Alta",'Riesgos de gestión'!$AA$46="Moderado"),CONCATENATE("R7C",'Riesgos de gestión'!$O$46),"")</f>
        <v/>
      </c>
      <c r="W22" s="53" t="str">
        <f>IF(AND('Riesgos de gestión'!$Y$47="Alta",'Riesgos de gestión'!$AA$47="Moderado"),CONCATENATE("R7C",'Riesgos de gestión'!$O$47),"")</f>
        <v/>
      </c>
      <c r="X22" s="53" t="str">
        <f>IF(AND('Riesgos de gestión'!$Y$48="Alta",'Riesgos de gestión'!$AA$48="Moderado"),CONCATENATE("R7C",'Riesgos de gestión'!$O$48),"")</f>
        <v/>
      </c>
      <c r="Y22" s="53" t="str">
        <f>IF(AND('Riesgos de gestión'!$Y$49="Alta",'Riesgos de gestión'!$AA$49="Moderado"),CONCATENATE("R7C",'Riesgos de gestión'!$O$49),"")</f>
        <v/>
      </c>
      <c r="Z22" s="53" t="str">
        <f>IF(AND('Riesgos de gestión'!$Y$50="Alta",'Riesgos de gestión'!$AA$50="Moderado"),CONCATENATE("R7C",'Riesgos de gestión'!$O$50),"")</f>
        <v/>
      </c>
      <c r="AA22" s="54" t="str">
        <f>IF(AND('Riesgos de gestión'!$Y$51="Alta",'Riesgos de gestión'!$AA$51="Moderado"),CONCATENATE("R7C",'Riesgos de gestión'!$O$51),"")</f>
        <v/>
      </c>
      <c r="AB22" s="52" t="str">
        <f>IF(AND('Riesgos de gestión'!$Y$46="Alta",'Riesgos de gestión'!$AA$46="Mayor"),CONCATENATE("R7C",'Riesgos de gestión'!$O$46),"")</f>
        <v/>
      </c>
      <c r="AC22" s="53" t="str">
        <f>IF(AND('Riesgos de gestión'!$Y$47="Alta",'Riesgos de gestión'!$AA$47="Mayor"),CONCATENATE("R7C",'Riesgos de gestión'!$O$47),"")</f>
        <v/>
      </c>
      <c r="AD22" s="53" t="str">
        <f>IF(AND('Riesgos de gestión'!$Y$48="Alta",'Riesgos de gestión'!$AA$48="Mayor"),CONCATENATE("R7C",'Riesgos de gestión'!$O$48),"")</f>
        <v/>
      </c>
      <c r="AE22" s="53" t="str">
        <f>IF(AND('Riesgos de gestión'!$Y$49="Alta",'Riesgos de gestión'!$AA$49="Mayor"),CONCATENATE("R7C",'Riesgos de gestión'!$O$49),"")</f>
        <v/>
      </c>
      <c r="AF22" s="53" t="str">
        <f>IF(AND('Riesgos de gestión'!$Y$50="Alta",'Riesgos de gestión'!$AA$50="Mayor"),CONCATENATE("R7C",'Riesgos de gestión'!$O$50),"")</f>
        <v/>
      </c>
      <c r="AG22" s="54" t="str">
        <f>IF(AND('Riesgos de gestión'!$Y$51="Alta",'Riesgos de gestión'!$AA$51="Mayor"),CONCATENATE("R7C",'Riesgos de gestión'!$O$51),"")</f>
        <v/>
      </c>
      <c r="AH22" s="55" t="str">
        <f>IF(AND('Riesgos de gestión'!$Y$46="Alta",'Riesgos de gestión'!$AA$46="Catastrófico"),CONCATENATE("R7C",'Riesgos de gestión'!$O$46),"")</f>
        <v/>
      </c>
      <c r="AI22" s="56" t="str">
        <f>IF(AND('Riesgos de gestión'!$Y$47="Alta",'Riesgos de gestión'!$AA$47="Catastrófico"),CONCATENATE("R7C",'Riesgos de gestión'!$O$47),"")</f>
        <v/>
      </c>
      <c r="AJ22" s="56" t="str">
        <f>IF(AND('Riesgos de gestión'!$Y$48="Alta",'Riesgos de gestión'!$AA$48="Catastrófico"),CONCATENATE("R7C",'Riesgos de gestión'!$O$48),"")</f>
        <v/>
      </c>
      <c r="AK22" s="56" t="str">
        <f>IF(AND('Riesgos de gestión'!$Y$49="Alta",'Riesgos de gestión'!$AA$49="Catastrófico"),CONCATENATE("R7C",'Riesgos de gestión'!$O$49),"")</f>
        <v/>
      </c>
      <c r="AL22" s="56" t="str">
        <f>IF(AND('Riesgos de gestión'!$Y$50="Alta",'Riesgos de gestión'!$AA$50="Catastrófico"),CONCATENATE("R7C",'Riesgos de gestión'!$O$50),"")</f>
        <v/>
      </c>
      <c r="AM22" s="57" t="str">
        <f>IF(AND('Riesgos de gestión'!$Y$51="Alta",'Riesgos de gestión'!$AA$51="Catastrófico"),CONCATENATE("R7C",'Riesgos de gestión'!$O$51),"")</f>
        <v/>
      </c>
      <c r="AN22" s="83"/>
      <c r="AO22" s="1087"/>
      <c r="AP22" s="1088"/>
      <c r="AQ22" s="1088"/>
      <c r="AR22" s="1088"/>
      <c r="AS22" s="1088"/>
      <c r="AT22" s="1089"/>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row>
    <row r="23" spans="1:76" ht="15" customHeight="1" x14ac:dyDescent="0.25">
      <c r="A23" s="83"/>
      <c r="B23" s="998"/>
      <c r="C23" s="998"/>
      <c r="D23" s="999"/>
      <c r="E23" s="1097"/>
      <c r="F23" s="1096"/>
      <c r="G23" s="1096"/>
      <c r="H23" s="1096"/>
      <c r="I23" s="1096"/>
      <c r="J23" s="67" t="str">
        <f>IF(AND('Riesgos de gestión'!$Y$52="Alta",'Riesgos de gestión'!$AA$52="Leve"),CONCATENATE("R8C",'Riesgos de gestión'!$O$52),"")</f>
        <v/>
      </c>
      <c r="K23" s="68" t="str">
        <f>IF(AND('Riesgos de gestión'!$Y$53="Alta",'Riesgos de gestión'!$AA$53="Leve"),CONCATENATE("R8C",'Riesgos de gestión'!$O$53),"")</f>
        <v/>
      </c>
      <c r="L23" s="68" t="str">
        <f>IF(AND('Riesgos de gestión'!$Y$54="Alta",'Riesgos de gestión'!$AA$54="Leve"),CONCATENATE("R8C",'Riesgos de gestión'!$O$54),"")</f>
        <v/>
      </c>
      <c r="M23" s="68" t="str">
        <f>IF(AND('Riesgos de gestión'!$Y$55="Alta",'Riesgos de gestión'!$AA$55="Leve"),CONCATENATE("R8C",'Riesgos de gestión'!$O$55),"")</f>
        <v/>
      </c>
      <c r="N23" s="68" t="str">
        <f>IF(AND('Riesgos de gestión'!$Y$56="Alta",'Riesgos de gestión'!$AA$56="Leve"),CONCATENATE("R8C",'Riesgos de gestión'!$O$56),"")</f>
        <v/>
      </c>
      <c r="O23" s="69" t="str">
        <f>IF(AND('Riesgos de gestión'!$Y$57="Alta",'Riesgos de gestión'!$AA$57="Leve"),CONCATENATE("R8C",'Riesgos de gestión'!$O$57),"")</f>
        <v/>
      </c>
      <c r="P23" s="67" t="str">
        <f>IF(AND('Riesgos de gestión'!$Y$52="Alta",'Riesgos de gestión'!$AA$52="Menor"),CONCATENATE("R8C",'Riesgos de gestión'!$O$52),"")</f>
        <v/>
      </c>
      <c r="Q23" s="68" t="str">
        <f>IF(AND('Riesgos de gestión'!$Y$53="Alta",'Riesgos de gestión'!$AA$53="Menor"),CONCATENATE("R8C",'Riesgos de gestión'!$O$53),"")</f>
        <v/>
      </c>
      <c r="R23" s="68" t="str">
        <f>IF(AND('Riesgos de gestión'!$Y$54="Alta",'Riesgos de gestión'!$AA$54="Menor"),CONCATENATE("R8C",'Riesgos de gestión'!$O$54),"")</f>
        <v/>
      </c>
      <c r="S23" s="68" t="str">
        <f>IF(AND('Riesgos de gestión'!$Y$55="Alta",'Riesgos de gestión'!$AA$55="Menor"),CONCATENATE("R8C",'Riesgos de gestión'!$O$55),"")</f>
        <v/>
      </c>
      <c r="T23" s="68" t="str">
        <f>IF(AND('Riesgos de gestión'!$Y$56="Alta",'Riesgos de gestión'!$AA$56="Menor"),CONCATENATE("R8C",'Riesgos de gestión'!$O$56),"")</f>
        <v/>
      </c>
      <c r="U23" s="69" t="str">
        <f>IF(AND('Riesgos de gestión'!$Y$57="Alta",'Riesgos de gestión'!$AA$57="Menor"),CONCATENATE("R8C",'Riesgos de gestión'!$O$57),"")</f>
        <v/>
      </c>
      <c r="V23" s="52" t="str">
        <f>IF(AND('Riesgos de gestión'!$Y$52="Alta",'Riesgos de gestión'!$AA$52="Moderado"),CONCATENATE("R8C",'Riesgos de gestión'!$O$52),"")</f>
        <v/>
      </c>
      <c r="W23" s="53" t="str">
        <f>IF(AND('Riesgos de gestión'!$Y$53="Alta",'Riesgos de gestión'!$AA$53="Moderado"),CONCATENATE("R8C",'Riesgos de gestión'!$O$53),"")</f>
        <v/>
      </c>
      <c r="X23" s="53" t="str">
        <f>IF(AND('Riesgos de gestión'!$Y$54="Alta",'Riesgos de gestión'!$AA$54="Moderado"),CONCATENATE("R8C",'Riesgos de gestión'!$O$54),"")</f>
        <v/>
      </c>
      <c r="Y23" s="53" t="str">
        <f>IF(AND('Riesgos de gestión'!$Y$55="Alta",'Riesgos de gestión'!$AA$55="Moderado"),CONCATENATE("R8C",'Riesgos de gestión'!$O$55),"")</f>
        <v/>
      </c>
      <c r="Z23" s="53" t="str">
        <f>IF(AND('Riesgos de gestión'!$Y$56="Alta",'Riesgos de gestión'!$AA$56="Moderado"),CONCATENATE("R8C",'Riesgos de gestión'!$O$56),"")</f>
        <v/>
      </c>
      <c r="AA23" s="54" t="str">
        <f>IF(AND('Riesgos de gestión'!$Y$57="Alta",'Riesgos de gestión'!$AA$57="Moderado"),CONCATENATE("R8C",'Riesgos de gestión'!$O$57),"")</f>
        <v/>
      </c>
      <c r="AB23" s="52" t="str">
        <f>IF(AND('Riesgos de gestión'!$Y$52="Alta",'Riesgos de gestión'!$AA$52="Mayor"),CONCATENATE("R8C",'Riesgos de gestión'!$O$52),"")</f>
        <v/>
      </c>
      <c r="AC23" s="53" t="str">
        <f>IF(AND('Riesgos de gestión'!$Y$53="Alta",'Riesgos de gestión'!$AA$53="Mayor"),CONCATENATE("R8C",'Riesgos de gestión'!$O$53),"")</f>
        <v/>
      </c>
      <c r="AD23" s="53" t="str">
        <f>IF(AND('Riesgos de gestión'!$Y$54="Alta",'Riesgos de gestión'!$AA$54="Mayor"),CONCATENATE("R8C",'Riesgos de gestión'!$O$54),"")</f>
        <v/>
      </c>
      <c r="AE23" s="53" t="str">
        <f>IF(AND('Riesgos de gestión'!$Y$55="Alta",'Riesgos de gestión'!$AA$55="Mayor"),CONCATENATE("R8C",'Riesgos de gestión'!$O$55),"")</f>
        <v/>
      </c>
      <c r="AF23" s="53" t="str">
        <f>IF(AND('Riesgos de gestión'!$Y$56="Alta",'Riesgos de gestión'!$AA$56="Mayor"),CONCATENATE("R8C",'Riesgos de gestión'!$O$56),"")</f>
        <v/>
      </c>
      <c r="AG23" s="54" t="str">
        <f>IF(AND('Riesgos de gestión'!$Y$57="Alta",'Riesgos de gestión'!$AA$57="Mayor"),CONCATENATE("R8C",'Riesgos de gestión'!$O$57),"")</f>
        <v/>
      </c>
      <c r="AH23" s="55" t="str">
        <f>IF(AND('Riesgos de gestión'!$Y$52="Alta",'Riesgos de gestión'!$AA$52="Catastrófico"),CONCATENATE("R8C",'Riesgos de gestión'!$O$52),"")</f>
        <v/>
      </c>
      <c r="AI23" s="56" t="str">
        <f>IF(AND('Riesgos de gestión'!$Y$53="Alta",'Riesgos de gestión'!$AA$53="Catastrófico"),CONCATENATE("R8C",'Riesgos de gestión'!$O$53),"")</f>
        <v/>
      </c>
      <c r="AJ23" s="56" t="str">
        <f>IF(AND('Riesgos de gestión'!$Y$54="Alta",'Riesgos de gestión'!$AA$54="Catastrófico"),CONCATENATE("R8C",'Riesgos de gestión'!$O$54),"")</f>
        <v/>
      </c>
      <c r="AK23" s="56" t="str">
        <f>IF(AND('Riesgos de gestión'!$Y$55="Alta",'Riesgos de gestión'!$AA$55="Catastrófico"),CONCATENATE("R8C",'Riesgos de gestión'!$O$55),"")</f>
        <v/>
      </c>
      <c r="AL23" s="56" t="str">
        <f>IF(AND('Riesgos de gestión'!$Y$56="Alta",'Riesgos de gestión'!$AA$56="Catastrófico"),CONCATENATE("R8C",'Riesgos de gestión'!$O$56),"")</f>
        <v/>
      </c>
      <c r="AM23" s="57" t="str">
        <f>IF(AND('Riesgos de gestión'!$Y$57="Alta",'Riesgos de gestión'!$AA$57="Catastrófico"),CONCATENATE("R8C",'Riesgos de gestión'!$O$57),"")</f>
        <v/>
      </c>
      <c r="AN23" s="83"/>
      <c r="AO23" s="1087"/>
      <c r="AP23" s="1088"/>
      <c r="AQ23" s="1088"/>
      <c r="AR23" s="1088"/>
      <c r="AS23" s="1088"/>
      <c r="AT23" s="1089"/>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row>
    <row r="24" spans="1:76" ht="15" customHeight="1" x14ac:dyDescent="0.25">
      <c r="A24" s="83"/>
      <c r="B24" s="998"/>
      <c r="C24" s="998"/>
      <c r="D24" s="999"/>
      <c r="E24" s="1097"/>
      <c r="F24" s="1096"/>
      <c r="G24" s="1096"/>
      <c r="H24" s="1096"/>
      <c r="I24" s="1096"/>
      <c r="J24" s="67" t="str">
        <f>IF(AND('Riesgos de gestión'!$Y$58="Alta",'Riesgos de gestión'!$AA$58="Leve"),CONCATENATE("R9C",'Riesgos de gestión'!$O$58),"")</f>
        <v/>
      </c>
      <c r="K24" s="68" t="str">
        <f>IF(AND('Riesgos de gestión'!$Y$59="Alta",'Riesgos de gestión'!$AA$59="Leve"),CONCATENATE("R9C",'Riesgos de gestión'!$O$59),"")</f>
        <v/>
      </c>
      <c r="L24" s="68" t="str">
        <f>IF(AND('Riesgos de gestión'!$Y$60="Alta",'Riesgos de gestión'!$AA$60="Leve"),CONCATENATE("R9C",'Riesgos de gestión'!$O$60),"")</f>
        <v/>
      </c>
      <c r="M24" s="68" t="str">
        <f>IF(AND('Riesgos de gestión'!$Y$61="Alta",'Riesgos de gestión'!$AA$61="Leve"),CONCATENATE("R9C",'Riesgos de gestión'!$O$61),"")</f>
        <v/>
      </c>
      <c r="N24" s="68" t="str">
        <f>IF(AND('Riesgos de gestión'!$Y$62="Alta",'Riesgos de gestión'!$AA$62="Leve"),CONCATENATE("R9C",'Riesgos de gestión'!$O$62),"")</f>
        <v/>
      </c>
      <c r="O24" s="69" t="str">
        <f>IF(AND('Riesgos de gestión'!$Y$63="Alta",'Riesgos de gestión'!$AA$63="Leve"),CONCATENATE("R9C",'Riesgos de gestión'!$O$63),"")</f>
        <v/>
      </c>
      <c r="P24" s="67" t="str">
        <f>IF(AND('Riesgos de gestión'!$Y$58="Alta",'Riesgos de gestión'!$AA$58="Menor"),CONCATENATE("R9C",'Riesgos de gestión'!$O$58),"")</f>
        <v/>
      </c>
      <c r="Q24" s="68" t="str">
        <f>IF(AND('Riesgos de gestión'!$Y$59="Alta",'Riesgos de gestión'!$AA$59="Menor"),CONCATENATE("R9C",'Riesgos de gestión'!$O$59),"")</f>
        <v/>
      </c>
      <c r="R24" s="68" t="str">
        <f>IF(AND('Riesgos de gestión'!$Y$60="Alta",'Riesgos de gestión'!$AA$60="Menor"),CONCATENATE("R9C",'Riesgos de gestión'!$O$60),"")</f>
        <v/>
      </c>
      <c r="S24" s="68" t="str">
        <f>IF(AND('Riesgos de gestión'!$Y$61="Alta",'Riesgos de gestión'!$AA$61="Menor"),CONCATENATE("R9C",'Riesgos de gestión'!$O$61),"")</f>
        <v/>
      </c>
      <c r="T24" s="68" t="str">
        <f>IF(AND('Riesgos de gestión'!$Y$62="Alta",'Riesgos de gestión'!$AA$62="Menor"),CONCATENATE("R9C",'Riesgos de gestión'!$O$62),"")</f>
        <v/>
      </c>
      <c r="U24" s="69" t="str">
        <f>IF(AND('Riesgos de gestión'!$Y$63="Alta",'Riesgos de gestión'!$AA$63="Menor"),CONCATENATE("R9C",'Riesgos de gestión'!$O$63),"")</f>
        <v/>
      </c>
      <c r="V24" s="52" t="str">
        <f>IF(AND('Riesgos de gestión'!$Y$58="Alta",'Riesgos de gestión'!$AA$58="Moderado"),CONCATENATE("R9C",'Riesgos de gestión'!$O$58),"")</f>
        <v/>
      </c>
      <c r="W24" s="53" t="str">
        <f>IF(AND('Riesgos de gestión'!$Y$59="Alta",'Riesgos de gestión'!$AA$59="Moderado"),CONCATENATE("R9C",'Riesgos de gestión'!$O$59),"")</f>
        <v/>
      </c>
      <c r="X24" s="53" t="str">
        <f>IF(AND('Riesgos de gestión'!$Y$60="Alta",'Riesgos de gestión'!$AA$60="Moderado"),CONCATENATE("R9C",'Riesgos de gestión'!$O$60),"")</f>
        <v/>
      </c>
      <c r="Y24" s="53" t="str">
        <f>IF(AND('Riesgos de gestión'!$Y$61="Alta",'Riesgos de gestión'!$AA$61="Moderado"),CONCATENATE("R9C",'Riesgos de gestión'!$O$61),"")</f>
        <v/>
      </c>
      <c r="Z24" s="53" t="str">
        <f>IF(AND('Riesgos de gestión'!$Y$62="Alta",'Riesgos de gestión'!$AA$62="Moderado"),CONCATENATE("R9C",'Riesgos de gestión'!$O$62),"")</f>
        <v/>
      </c>
      <c r="AA24" s="54" t="str">
        <f>IF(AND('Riesgos de gestión'!$Y$63="Alta",'Riesgos de gestión'!$AA$63="Moderado"),CONCATENATE("R9C",'Riesgos de gestión'!$O$63),"")</f>
        <v/>
      </c>
      <c r="AB24" s="52" t="str">
        <f>IF(AND('Riesgos de gestión'!$Y$58="Alta",'Riesgos de gestión'!$AA$58="Mayor"),CONCATENATE("R9C",'Riesgos de gestión'!$O$58),"")</f>
        <v/>
      </c>
      <c r="AC24" s="53" t="str">
        <f>IF(AND('Riesgos de gestión'!$Y$59="Alta",'Riesgos de gestión'!$AA$59="Mayor"),CONCATENATE("R9C",'Riesgos de gestión'!$O$59),"")</f>
        <v/>
      </c>
      <c r="AD24" s="53" t="str">
        <f>IF(AND('Riesgos de gestión'!$Y$60="Alta",'Riesgos de gestión'!$AA$60="Mayor"),CONCATENATE("R9C",'Riesgos de gestión'!$O$60),"")</f>
        <v/>
      </c>
      <c r="AE24" s="53" t="str">
        <f>IF(AND('Riesgos de gestión'!$Y$61="Alta",'Riesgos de gestión'!$AA$61="Mayor"),CONCATENATE("R9C",'Riesgos de gestión'!$O$61),"")</f>
        <v/>
      </c>
      <c r="AF24" s="53" t="str">
        <f>IF(AND('Riesgos de gestión'!$Y$62="Alta",'Riesgos de gestión'!$AA$62="Mayor"),CONCATENATE("R9C",'Riesgos de gestión'!$O$62),"")</f>
        <v/>
      </c>
      <c r="AG24" s="54" t="str">
        <f>IF(AND('Riesgos de gestión'!$Y$63="Alta",'Riesgos de gestión'!$AA$63="Mayor"),CONCATENATE("R9C",'Riesgos de gestión'!$O$63),"")</f>
        <v/>
      </c>
      <c r="AH24" s="55" t="str">
        <f>IF(AND('Riesgos de gestión'!$Y$58="Alta",'Riesgos de gestión'!$AA$58="Catastrófico"),CONCATENATE("R9C",'Riesgos de gestión'!$O$58),"")</f>
        <v/>
      </c>
      <c r="AI24" s="56" t="str">
        <f>IF(AND('Riesgos de gestión'!$Y$59="Alta",'Riesgos de gestión'!$AA$59="Catastrófico"),CONCATENATE("R9C",'Riesgos de gestión'!$O$59),"")</f>
        <v/>
      </c>
      <c r="AJ24" s="56" t="str">
        <f>IF(AND('Riesgos de gestión'!$Y$60="Alta",'Riesgos de gestión'!$AA$60="Catastrófico"),CONCATENATE("R9C",'Riesgos de gestión'!$O$60),"")</f>
        <v/>
      </c>
      <c r="AK24" s="56" t="str">
        <f>IF(AND('Riesgos de gestión'!$Y$61="Alta",'Riesgos de gestión'!$AA$61="Catastrófico"),CONCATENATE("R9C",'Riesgos de gestión'!$O$61),"")</f>
        <v/>
      </c>
      <c r="AL24" s="56" t="str">
        <f>IF(AND('Riesgos de gestión'!$Y$62="Alta",'Riesgos de gestión'!$AA$62="Catastrófico"),CONCATENATE("R9C",'Riesgos de gestión'!$O$62),"")</f>
        <v/>
      </c>
      <c r="AM24" s="57" t="str">
        <f>IF(AND('Riesgos de gestión'!$Y$63="Alta",'Riesgos de gestión'!$AA$63="Catastrófico"),CONCATENATE("R9C",'Riesgos de gestión'!$O$63),"")</f>
        <v/>
      </c>
      <c r="AN24" s="83"/>
      <c r="AO24" s="1087"/>
      <c r="AP24" s="1088"/>
      <c r="AQ24" s="1088"/>
      <c r="AR24" s="1088"/>
      <c r="AS24" s="1088"/>
      <c r="AT24" s="1089"/>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row>
    <row r="25" spans="1:76" ht="15.75" customHeight="1" thickBot="1" x14ac:dyDescent="0.3">
      <c r="A25" s="83"/>
      <c r="B25" s="998"/>
      <c r="C25" s="998"/>
      <c r="D25" s="999"/>
      <c r="E25" s="1098"/>
      <c r="F25" s="1099"/>
      <c r="G25" s="1099"/>
      <c r="H25" s="1099"/>
      <c r="I25" s="1099"/>
      <c r="J25" s="70" t="str">
        <f>IF(AND('Riesgos de gestión'!$Y$64="Alta",'Riesgos de gestión'!$AA$64="Leve"),CONCATENATE("R10C",'Riesgos de gestión'!$O$64),"")</f>
        <v/>
      </c>
      <c r="K25" s="71" t="str">
        <f>IF(AND('Riesgos de gestión'!$Y$65="Alta",'Riesgos de gestión'!$AA$65="Leve"),CONCATENATE("R10C",'Riesgos de gestión'!$O$65),"")</f>
        <v/>
      </c>
      <c r="L25" s="71" t="str">
        <f>IF(AND('Riesgos de gestión'!$Y$66="Alta",'Riesgos de gestión'!$AA$66="Leve"),CONCATENATE("R10C",'Riesgos de gestión'!$O$66),"")</f>
        <v/>
      </c>
      <c r="M25" s="71" t="str">
        <f>IF(AND('Riesgos de gestión'!$Y$67="Alta",'Riesgos de gestión'!$AA$67="Leve"),CONCATENATE("R10C",'Riesgos de gestión'!$O$67),"")</f>
        <v/>
      </c>
      <c r="N25" s="71" t="str">
        <f>IF(AND('Riesgos de gestión'!$Y$68="Alta",'Riesgos de gestión'!$AA$68="Leve"),CONCATENATE("R10C",'Riesgos de gestión'!$O$68),"")</f>
        <v/>
      </c>
      <c r="O25" s="72" t="str">
        <f>IF(AND('Riesgos de gestión'!$Y$69="Alta",'Riesgos de gestión'!$AA$69="Leve"),CONCATENATE("R10C",'Riesgos de gestión'!$O$69),"")</f>
        <v/>
      </c>
      <c r="P25" s="70" t="str">
        <f>IF(AND('Riesgos de gestión'!$Y$64="Alta",'Riesgos de gestión'!$AA$64="Menor"),CONCATENATE("R10C",'Riesgos de gestión'!$O$64),"")</f>
        <v/>
      </c>
      <c r="Q25" s="71" t="str">
        <f>IF(AND('Riesgos de gestión'!$Y$65="Alta",'Riesgos de gestión'!$AA$65="Menor"),CONCATENATE("R10C",'Riesgos de gestión'!$O$65),"")</f>
        <v/>
      </c>
      <c r="R25" s="71" t="str">
        <f>IF(AND('Riesgos de gestión'!$Y$66="Alta",'Riesgos de gestión'!$AA$66="Menor"),CONCATENATE("R10C",'Riesgos de gestión'!$O$66),"")</f>
        <v/>
      </c>
      <c r="S25" s="71" t="str">
        <f>IF(AND('Riesgos de gestión'!$Y$67="Alta",'Riesgos de gestión'!$AA$67="Menor"),CONCATENATE("R10C",'Riesgos de gestión'!$O$67),"")</f>
        <v/>
      </c>
      <c r="T25" s="71" t="str">
        <f>IF(AND('Riesgos de gestión'!$Y$68="Alta",'Riesgos de gestión'!$AA$68="Menor"),CONCATENATE("R10C",'Riesgos de gestión'!$O$68),"")</f>
        <v/>
      </c>
      <c r="U25" s="72" t="str">
        <f>IF(AND('Riesgos de gestión'!$Y$69="Alta",'Riesgos de gestión'!$AA$69="Menor"),CONCATENATE("R10C",'Riesgos de gestión'!$O$69),"")</f>
        <v/>
      </c>
      <c r="V25" s="58" t="str">
        <f>IF(AND('Riesgos de gestión'!$Y$64="Alta",'Riesgos de gestión'!$AA$64="Moderado"),CONCATENATE("R10C",'Riesgos de gestión'!$O$64),"")</f>
        <v/>
      </c>
      <c r="W25" s="59" t="str">
        <f>IF(AND('Riesgos de gestión'!$Y$65="Alta",'Riesgos de gestión'!$AA$65="Moderado"),CONCATENATE("R10C",'Riesgos de gestión'!$O$65),"")</f>
        <v/>
      </c>
      <c r="X25" s="59" t="str">
        <f>IF(AND('Riesgos de gestión'!$Y$66="Alta",'Riesgos de gestión'!$AA$66="Moderado"),CONCATENATE("R10C",'Riesgos de gestión'!$O$66),"")</f>
        <v/>
      </c>
      <c r="Y25" s="59" t="str">
        <f>IF(AND('Riesgos de gestión'!$Y$67="Alta",'Riesgos de gestión'!$AA$67="Moderado"),CONCATENATE("R10C",'Riesgos de gestión'!$O$67),"")</f>
        <v/>
      </c>
      <c r="Z25" s="59" t="str">
        <f>IF(AND('Riesgos de gestión'!$Y$68="Alta",'Riesgos de gestión'!$AA$68="Moderado"),CONCATENATE("R10C",'Riesgos de gestión'!$O$68),"")</f>
        <v/>
      </c>
      <c r="AA25" s="60" t="str">
        <f>IF(AND('Riesgos de gestión'!$Y$69="Alta",'Riesgos de gestión'!$AA$69="Moderado"),CONCATENATE("R10C",'Riesgos de gestión'!$O$69),"")</f>
        <v/>
      </c>
      <c r="AB25" s="58" t="str">
        <f>IF(AND('Riesgos de gestión'!$Y$64="Alta",'Riesgos de gestión'!$AA$64="Mayor"),CONCATENATE("R10C",'Riesgos de gestión'!$O$64),"")</f>
        <v/>
      </c>
      <c r="AC25" s="59" t="str">
        <f>IF(AND('Riesgos de gestión'!$Y$65="Alta",'Riesgos de gestión'!$AA$65="Mayor"),CONCATENATE("R10C",'Riesgos de gestión'!$O$65),"")</f>
        <v/>
      </c>
      <c r="AD25" s="59" t="str">
        <f>IF(AND('Riesgos de gestión'!$Y$66="Alta",'Riesgos de gestión'!$AA$66="Mayor"),CONCATENATE("R10C",'Riesgos de gestión'!$O$66),"")</f>
        <v/>
      </c>
      <c r="AE25" s="59" t="str">
        <f>IF(AND('Riesgos de gestión'!$Y$67="Alta",'Riesgos de gestión'!$AA$67="Mayor"),CONCATENATE("R10C",'Riesgos de gestión'!$O$67),"")</f>
        <v/>
      </c>
      <c r="AF25" s="59" t="str">
        <f>IF(AND('Riesgos de gestión'!$Y$68="Alta",'Riesgos de gestión'!$AA$68="Mayor"),CONCATENATE("R10C",'Riesgos de gestión'!$O$68),"")</f>
        <v/>
      </c>
      <c r="AG25" s="60" t="str">
        <f>IF(AND('Riesgos de gestión'!$Y$69="Alta",'Riesgos de gestión'!$AA$69="Mayor"),CONCATENATE("R10C",'Riesgos de gestión'!$O$69),"")</f>
        <v/>
      </c>
      <c r="AH25" s="61" t="str">
        <f>IF(AND('Riesgos de gestión'!$Y$64="Alta",'Riesgos de gestión'!$AA$64="Catastrófico"),CONCATENATE("R10C",'Riesgos de gestión'!$O$64),"")</f>
        <v/>
      </c>
      <c r="AI25" s="62" t="str">
        <f>IF(AND('Riesgos de gestión'!$Y$65="Alta",'Riesgos de gestión'!$AA$65="Catastrófico"),CONCATENATE("R10C",'Riesgos de gestión'!$O$65),"")</f>
        <v/>
      </c>
      <c r="AJ25" s="62" t="str">
        <f>IF(AND('Riesgos de gestión'!$Y$66="Alta",'Riesgos de gestión'!$AA$66="Catastrófico"),CONCATENATE("R10C",'Riesgos de gestión'!$O$66),"")</f>
        <v/>
      </c>
      <c r="AK25" s="62" t="str">
        <f>IF(AND('Riesgos de gestión'!$Y$67="Alta",'Riesgos de gestión'!$AA$67="Catastrófico"),CONCATENATE("R10C",'Riesgos de gestión'!$O$67),"")</f>
        <v/>
      </c>
      <c r="AL25" s="62" t="str">
        <f>IF(AND('Riesgos de gestión'!$Y$68="Alta",'Riesgos de gestión'!$AA$68="Catastrófico"),CONCATENATE("R10C",'Riesgos de gestión'!$O$68),"")</f>
        <v/>
      </c>
      <c r="AM25" s="63" t="str">
        <f>IF(AND('Riesgos de gestión'!$Y$69="Alta",'Riesgos de gestión'!$AA$69="Catastrófico"),CONCATENATE("R10C",'Riesgos de gestión'!$O$69),"")</f>
        <v/>
      </c>
      <c r="AN25" s="83"/>
      <c r="AO25" s="1090"/>
      <c r="AP25" s="1091"/>
      <c r="AQ25" s="1091"/>
      <c r="AR25" s="1091"/>
      <c r="AS25" s="1091"/>
      <c r="AT25" s="1092"/>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row>
    <row r="26" spans="1:76" ht="15" customHeight="1" x14ac:dyDescent="0.25">
      <c r="A26" s="83"/>
      <c r="B26" s="998"/>
      <c r="C26" s="998"/>
      <c r="D26" s="999"/>
      <c r="E26" s="1093" t="s">
        <v>117</v>
      </c>
      <c r="F26" s="1094"/>
      <c r="G26" s="1094"/>
      <c r="H26" s="1094"/>
      <c r="I26" s="1111"/>
      <c r="J26" s="64" t="str">
        <f ca="1">IF(AND('Riesgos de gestión'!$Y$10="Media",'Riesgos de gestión'!$AA$10="Leve"),CONCATENATE("R1C",'Riesgos de gestión'!$O$10),"")</f>
        <v/>
      </c>
      <c r="K26" s="65" t="str">
        <f>IF(AND('Riesgos de gestión'!$Y$11="Media",'Riesgos de gestión'!$AA$11="Leve"),CONCATENATE("R1C",'Riesgos de gestión'!$O$11),"")</f>
        <v/>
      </c>
      <c r="L26" s="65" t="str">
        <f>IF(AND('Riesgos de gestión'!$Y$12="Media",'Riesgos de gestión'!$AA$12="Leve"),CONCATENATE("R1C",'Riesgos de gestión'!$O$12),"")</f>
        <v/>
      </c>
      <c r="M26" s="65" t="str">
        <f>IF(AND('Riesgos de gestión'!$Y$13="Media",'Riesgos de gestión'!$AA$13="Leve"),CONCATENATE("R1C",'Riesgos de gestión'!$O$13),"")</f>
        <v/>
      </c>
      <c r="N26" s="65" t="str">
        <f>IF(AND('Riesgos de gestión'!$Y$14="Media",'Riesgos de gestión'!$AA$14="Leve"),CONCATENATE("R1C",'Riesgos de gestión'!$O$14),"")</f>
        <v/>
      </c>
      <c r="O26" s="66" t="str">
        <f>IF(AND('Riesgos de gestión'!$Y$15="Media",'Riesgos de gestión'!$AA$15="Leve"),CONCATENATE("R1C",'Riesgos de gestión'!$O$15),"")</f>
        <v/>
      </c>
      <c r="P26" s="64" t="str">
        <f ca="1">IF(AND('Riesgos de gestión'!$Y$10="Media",'Riesgos de gestión'!$AA$10="Menor"),CONCATENATE("R1C",'Riesgos de gestión'!$O$10),"")</f>
        <v/>
      </c>
      <c r="Q26" s="65" t="str">
        <f>IF(AND('Riesgos de gestión'!$Y$11="Media",'Riesgos de gestión'!$AA$11="Menor"),CONCATENATE("R1C",'Riesgos de gestión'!$O$11),"")</f>
        <v/>
      </c>
      <c r="R26" s="65" t="str">
        <f>IF(AND('Riesgos de gestión'!$Y$12="Media",'Riesgos de gestión'!$AA$12="Menor"),CONCATENATE("R1C",'Riesgos de gestión'!$O$12),"")</f>
        <v/>
      </c>
      <c r="S26" s="65" t="str">
        <f>IF(AND('Riesgos de gestión'!$Y$13="Media",'Riesgos de gestión'!$AA$13="Menor"),CONCATENATE("R1C",'Riesgos de gestión'!$O$13),"")</f>
        <v/>
      </c>
      <c r="T26" s="65" t="str">
        <f>IF(AND('Riesgos de gestión'!$Y$14="Media",'Riesgos de gestión'!$AA$14="Menor"),CONCATENATE("R1C",'Riesgos de gestión'!$O$14),"")</f>
        <v/>
      </c>
      <c r="U26" s="66" t="str">
        <f>IF(AND('Riesgos de gestión'!$Y$15="Media",'Riesgos de gestión'!$AA$15="Menor"),CONCATENATE("R1C",'Riesgos de gestión'!$O$15),"")</f>
        <v/>
      </c>
      <c r="V26" s="64" t="str">
        <f ca="1">IF(AND('Riesgos de gestión'!$Y$10="Media",'Riesgos de gestión'!$AA$10="Moderado"),CONCATENATE("R1C",'Riesgos de gestión'!$O$10),"")</f>
        <v/>
      </c>
      <c r="W26" s="65" t="str">
        <f>IF(AND('Riesgos de gestión'!$Y$11="Media",'Riesgos de gestión'!$AA$11="Moderado"),CONCATENATE("R1C",'Riesgos de gestión'!$O$11),"")</f>
        <v/>
      </c>
      <c r="X26" s="65" t="str">
        <f>IF(AND('Riesgos de gestión'!$Y$12="Media",'Riesgos de gestión'!$AA$12="Moderado"),CONCATENATE("R1C",'Riesgos de gestión'!$O$12),"")</f>
        <v/>
      </c>
      <c r="Y26" s="65" t="str">
        <f>IF(AND('Riesgos de gestión'!$Y$13="Media",'Riesgos de gestión'!$AA$13="Moderado"),CONCATENATE("R1C",'Riesgos de gestión'!$O$13),"")</f>
        <v/>
      </c>
      <c r="Z26" s="65" t="str">
        <f>IF(AND('Riesgos de gestión'!$Y$14="Media",'Riesgos de gestión'!$AA$14="Moderado"),CONCATENATE("R1C",'Riesgos de gestión'!$O$14),"")</f>
        <v/>
      </c>
      <c r="AA26" s="66" t="str">
        <f>IF(AND('Riesgos de gestión'!$Y$15="Media",'Riesgos de gestión'!$AA$15="Moderado"),CONCATENATE("R1C",'Riesgos de gestión'!$O$15),"")</f>
        <v/>
      </c>
      <c r="AB26" s="46" t="str">
        <f ca="1">IF(AND('Riesgos de gestión'!$Y$10="Media",'Riesgos de gestión'!$AA$10="Mayor"),CONCATENATE("R1C",'Riesgos de gestión'!$O$10),"")</f>
        <v/>
      </c>
      <c r="AC26" s="47" t="str">
        <f>IF(AND('Riesgos de gestión'!$Y$11="Media",'Riesgos de gestión'!$AA$11="Mayor"),CONCATENATE("R1C",'Riesgos de gestión'!$O$11),"")</f>
        <v/>
      </c>
      <c r="AD26" s="47" t="str">
        <f>IF(AND('Riesgos de gestión'!$Y$12="Media",'Riesgos de gestión'!$AA$12="Mayor"),CONCATENATE("R1C",'Riesgos de gestión'!$O$12),"")</f>
        <v/>
      </c>
      <c r="AE26" s="47" t="str">
        <f>IF(AND('Riesgos de gestión'!$Y$13="Media",'Riesgos de gestión'!$AA$13="Mayor"),CONCATENATE("R1C",'Riesgos de gestión'!$O$13),"")</f>
        <v/>
      </c>
      <c r="AF26" s="47" t="str">
        <f>IF(AND('Riesgos de gestión'!$Y$14="Media",'Riesgos de gestión'!$AA$14="Mayor"),CONCATENATE("R1C",'Riesgos de gestión'!$O$14),"")</f>
        <v/>
      </c>
      <c r="AG26" s="48" t="str">
        <f>IF(AND('Riesgos de gestión'!$Y$15="Media",'Riesgos de gestión'!$AA$15="Mayor"),CONCATENATE("R1C",'Riesgos de gestión'!$O$15),"")</f>
        <v/>
      </c>
      <c r="AH26" s="49" t="str">
        <f ca="1">IF(AND('Riesgos de gestión'!$Y$10="Media",'Riesgos de gestión'!$AA$10="Catastrófico"),CONCATENATE("R1C",'Riesgos de gestión'!$O$10),"")</f>
        <v/>
      </c>
      <c r="AI26" s="50" t="str">
        <f>IF(AND('Riesgos de gestión'!$Y$11="Media",'Riesgos de gestión'!$AA$11="Catastrófico"),CONCATENATE("R1C",'Riesgos de gestión'!$O$11),"")</f>
        <v/>
      </c>
      <c r="AJ26" s="50" t="str">
        <f>IF(AND('Riesgos de gestión'!$Y$12="Media",'Riesgos de gestión'!$AA$12="Catastrófico"),CONCATENATE("R1C",'Riesgos de gestión'!$O$12),"")</f>
        <v/>
      </c>
      <c r="AK26" s="50" t="str">
        <f>IF(AND('Riesgos de gestión'!$Y$13="Media",'Riesgos de gestión'!$AA$13="Catastrófico"),CONCATENATE("R1C",'Riesgos de gestión'!$O$13),"")</f>
        <v/>
      </c>
      <c r="AL26" s="50" t="str">
        <f>IF(AND('Riesgos de gestión'!$Y$14="Media",'Riesgos de gestión'!$AA$14="Catastrófico"),CONCATENATE("R1C",'Riesgos de gestión'!$O$14),"")</f>
        <v/>
      </c>
      <c r="AM26" s="51" t="str">
        <f>IF(AND('Riesgos de gestión'!$Y$15="Media",'Riesgos de gestión'!$AA$15="Catastrófico"),CONCATENATE("R1C",'Riesgos de gestión'!$O$15),"")</f>
        <v/>
      </c>
      <c r="AN26" s="83"/>
      <c r="AO26" s="1123" t="s">
        <v>81</v>
      </c>
      <c r="AP26" s="1124"/>
      <c r="AQ26" s="1124"/>
      <c r="AR26" s="1124"/>
      <c r="AS26" s="1124"/>
      <c r="AT26" s="1125"/>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row>
    <row r="27" spans="1:76" ht="15" customHeight="1" x14ac:dyDescent="0.25">
      <c r="A27" s="83"/>
      <c r="B27" s="998"/>
      <c r="C27" s="998"/>
      <c r="D27" s="999"/>
      <c r="E27" s="1095"/>
      <c r="F27" s="1096"/>
      <c r="G27" s="1096"/>
      <c r="H27" s="1096"/>
      <c r="I27" s="1112"/>
      <c r="J27" s="67" t="str">
        <f>IF(AND('Riesgos de gestión'!$Y$16="Media",'Riesgos de gestión'!$AA$16="Leve"),CONCATENATE("R2C",'Riesgos de gestión'!$O$16),"")</f>
        <v/>
      </c>
      <c r="K27" s="68" t="str">
        <f>IF(AND('Riesgos de gestión'!$Y$17="Media",'Riesgos de gestión'!$AA$17="Leve"),CONCATENATE("R2C",'Riesgos de gestión'!$O$17),"")</f>
        <v/>
      </c>
      <c r="L27" s="68" t="str">
        <f>IF(AND('Riesgos de gestión'!$Y$18="Media",'Riesgos de gestión'!$AA$18="Leve"),CONCATENATE("R2C",'Riesgos de gestión'!$O$18),"")</f>
        <v/>
      </c>
      <c r="M27" s="68" t="str">
        <f>IF(AND('Riesgos de gestión'!$Y$19="Media",'Riesgos de gestión'!$AA$19="Leve"),CONCATENATE("R2C",'Riesgos de gestión'!$O$19),"")</f>
        <v/>
      </c>
      <c r="N27" s="68" t="str">
        <f>IF(AND('Riesgos de gestión'!$Y$20="Media",'Riesgos de gestión'!$AA$20="Leve"),CONCATENATE("R2C",'Riesgos de gestión'!$O$20),"")</f>
        <v/>
      </c>
      <c r="O27" s="69" t="str">
        <f>IF(AND('Riesgos de gestión'!$Y$21="Media",'Riesgos de gestión'!$AA$21="Leve"),CONCATENATE("R2C",'Riesgos de gestión'!$O$21),"")</f>
        <v/>
      </c>
      <c r="P27" s="67" t="str">
        <f>IF(AND('Riesgos de gestión'!$Y$16="Media",'Riesgos de gestión'!$AA$16="Menor"),CONCATENATE("R2C",'Riesgos de gestión'!$O$16),"")</f>
        <v/>
      </c>
      <c r="Q27" s="68" t="str">
        <f>IF(AND('Riesgos de gestión'!$Y$17="Media",'Riesgos de gestión'!$AA$17="Menor"),CONCATENATE("R2C",'Riesgos de gestión'!$O$17),"")</f>
        <v/>
      </c>
      <c r="R27" s="68" t="str">
        <f>IF(AND('Riesgos de gestión'!$Y$18="Media",'Riesgos de gestión'!$AA$18="Menor"),CONCATENATE("R2C",'Riesgos de gestión'!$O$18),"")</f>
        <v/>
      </c>
      <c r="S27" s="68" t="str">
        <f>IF(AND('Riesgos de gestión'!$Y$19="Media",'Riesgos de gestión'!$AA$19="Menor"),CONCATENATE("R2C",'Riesgos de gestión'!$O$19),"")</f>
        <v/>
      </c>
      <c r="T27" s="68" t="str">
        <f>IF(AND('Riesgos de gestión'!$Y$20="Media",'Riesgos de gestión'!$AA$20="Menor"),CONCATENATE("R2C",'Riesgos de gestión'!$O$20),"")</f>
        <v/>
      </c>
      <c r="U27" s="69" t="str">
        <f>IF(AND('Riesgos de gestión'!$Y$21="Media",'Riesgos de gestión'!$AA$21="Menor"),CONCATENATE("R2C",'Riesgos de gestión'!$O$21),"")</f>
        <v/>
      </c>
      <c r="V27" s="67" t="str">
        <f>IF(AND('Riesgos de gestión'!$Y$16="Media",'Riesgos de gestión'!$AA$16="Moderado"),CONCATENATE("R2C",'Riesgos de gestión'!$O$16),"")</f>
        <v/>
      </c>
      <c r="W27" s="68" t="str">
        <f>IF(AND('Riesgos de gestión'!$Y$17="Media",'Riesgos de gestión'!$AA$17="Moderado"),CONCATENATE("R2C",'Riesgos de gestión'!$O$17),"")</f>
        <v/>
      </c>
      <c r="X27" s="68" t="str">
        <f>IF(AND('Riesgos de gestión'!$Y$18="Media",'Riesgos de gestión'!$AA$18="Moderado"),CONCATENATE("R2C",'Riesgos de gestión'!$O$18),"")</f>
        <v/>
      </c>
      <c r="Y27" s="68" t="str">
        <f>IF(AND('Riesgos de gestión'!$Y$19="Media",'Riesgos de gestión'!$AA$19="Moderado"),CONCATENATE("R2C",'Riesgos de gestión'!$O$19),"")</f>
        <v/>
      </c>
      <c r="Z27" s="68" t="str">
        <f>IF(AND('Riesgos de gestión'!$Y$20="Media",'Riesgos de gestión'!$AA$20="Moderado"),CONCATENATE("R2C",'Riesgos de gestión'!$O$20),"")</f>
        <v/>
      </c>
      <c r="AA27" s="69" t="str">
        <f>IF(AND('Riesgos de gestión'!$Y$21="Media",'Riesgos de gestión'!$AA$21="Moderado"),CONCATENATE("R2C",'Riesgos de gestión'!$O$21),"")</f>
        <v/>
      </c>
      <c r="AB27" s="52" t="str">
        <f>IF(AND('Riesgos de gestión'!$Y$16="Media",'Riesgos de gestión'!$AA$16="Mayor"),CONCATENATE("R2C",'Riesgos de gestión'!$O$16),"")</f>
        <v/>
      </c>
      <c r="AC27" s="53" t="str">
        <f>IF(AND('Riesgos de gestión'!$Y$17="Media",'Riesgos de gestión'!$AA$17="Mayor"),CONCATENATE("R2C",'Riesgos de gestión'!$O$17),"")</f>
        <v/>
      </c>
      <c r="AD27" s="53" t="str">
        <f>IF(AND('Riesgos de gestión'!$Y$18="Media",'Riesgos de gestión'!$AA$18="Mayor"),CONCATENATE("R2C",'Riesgos de gestión'!$O$18),"")</f>
        <v/>
      </c>
      <c r="AE27" s="53" t="str">
        <f>IF(AND('Riesgos de gestión'!$Y$19="Media",'Riesgos de gestión'!$AA$19="Mayor"),CONCATENATE("R2C",'Riesgos de gestión'!$O$19),"")</f>
        <v/>
      </c>
      <c r="AF27" s="53" t="str">
        <f>IF(AND('Riesgos de gestión'!$Y$20="Media",'Riesgos de gestión'!$AA$20="Mayor"),CONCATENATE("R2C",'Riesgos de gestión'!$O$20),"")</f>
        <v/>
      </c>
      <c r="AG27" s="54" t="str">
        <f>IF(AND('Riesgos de gestión'!$Y$21="Media",'Riesgos de gestión'!$AA$21="Mayor"),CONCATENATE("R2C",'Riesgos de gestión'!$O$21),"")</f>
        <v/>
      </c>
      <c r="AH27" s="55" t="str">
        <f>IF(AND('Riesgos de gestión'!$Y$16="Media",'Riesgos de gestión'!$AA$16="Catastrófico"),CONCATENATE("R2C",'Riesgos de gestión'!$O$16),"")</f>
        <v/>
      </c>
      <c r="AI27" s="56" t="str">
        <f>IF(AND('Riesgos de gestión'!$Y$17="Media",'Riesgos de gestión'!$AA$17="Catastrófico"),CONCATENATE("R2C",'Riesgos de gestión'!$O$17),"")</f>
        <v/>
      </c>
      <c r="AJ27" s="56" t="str">
        <f>IF(AND('Riesgos de gestión'!$Y$18="Media",'Riesgos de gestión'!$AA$18="Catastrófico"),CONCATENATE("R2C",'Riesgos de gestión'!$O$18),"")</f>
        <v/>
      </c>
      <c r="AK27" s="56" t="str">
        <f>IF(AND('Riesgos de gestión'!$Y$19="Media",'Riesgos de gestión'!$AA$19="Catastrófico"),CONCATENATE("R2C",'Riesgos de gestión'!$O$19),"")</f>
        <v/>
      </c>
      <c r="AL27" s="56" t="str">
        <f>IF(AND('Riesgos de gestión'!$Y$20="Media",'Riesgos de gestión'!$AA$20="Catastrófico"),CONCATENATE("R2C",'Riesgos de gestión'!$O$20),"")</f>
        <v/>
      </c>
      <c r="AM27" s="57" t="str">
        <f>IF(AND('Riesgos de gestión'!$Y$21="Media",'Riesgos de gestión'!$AA$21="Catastrófico"),CONCATENATE("R2C",'Riesgos de gestión'!$O$21),"")</f>
        <v/>
      </c>
      <c r="AN27" s="83"/>
      <c r="AO27" s="1126"/>
      <c r="AP27" s="1127"/>
      <c r="AQ27" s="1127"/>
      <c r="AR27" s="1127"/>
      <c r="AS27" s="1127"/>
      <c r="AT27" s="1128"/>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row>
    <row r="28" spans="1:76" ht="15" customHeight="1" x14ac:dyDescent="0.25">
      <c r="A28" s="83"/>
      <c r="B28" s="998"/>
      <c r="C28" s="998"/>
      <c r="D28" s="999"/>
      <c r="E28" s="1097"/>
      <c r="F28" s="1096"/>
      <c r="G28" s="1096"/>
      <c r="H28" s="1096"/>
      <c r="I28" s="1112"/>
      <c r="J28" s="67" t="str">
        <f>IF(AND('Riesgos de gestión'!$Y$22="Media",'Riesgos de gestión'!$AA$22="Leve"),CONCATENATE("R3C",'Riesgos de gestión'!$O$22),"")</f>
        <v/>
      </c>
      <c r="K28" s="68" t="str">
        <f>IF(AND('Riesgos de gestión'!$Y$23="Media",'Riesgos de gestión'!$AA$23="Leve"),CONCATENATE("R3C",'Riesgos de gestión'!$O$23),"")</f>
        <v/>
      </c>
      <c r="L28" s="68" t="str">
        <f>IF(AND('Riesgos de gestión'!$Y$24="Media",'Riesgos de gestión'!$AA$24="Leve"),CONCATENATE("R3C",'Riesgos de gestión'!$O$24),"")</f>
        <v/>
      </c>
      <c r="M28" s="68" t="str">
        <f>IF(AND('Riesgos de gestión'!$Y$25="Media",'Riesgos de gestión'!$AA$25="Leve"),CONCATENATE("R3C",'Riesgos de gestión'!$O$25),"")</f>
        <v/>
      </c>
      <c r="N28" s="68" t="str">
        <f>IF(AND('Riesgos de gestión'!$Y$26="Media",'Riesgos de gestión'!$AA$26="Leve"),CONCATENATE("R3C",'Riesgos de gestión'!$O$26),"")</f>
        <v/>
      </c>
      <c r="O28" s="69" t="str">
        <f>IF(AND('Riesgos de gestión'!$Y$27="Media",'Riesgos de gestión'!$AA$27="Leve"),CONCATENATE("R3C",'Riesgos de gestión'!$O$27),"")</f>
        <v/>
      </c>
      <c r="P28" s="67" t="str">
        <f>IF(AND('Riesgos de gestión'!$Y$22="Media",'Riesgos de gestión'!$AA$22="Menor"),CONCATENATE("R3C",'Riesgos de gestión'!$O$22),"")</f>
        <v/>
      </c>
      <c r="Q28" s="68" t="str">
        <f>IF(AND('Riesgos de gestión'!$Y$23="Media",'Riesgos de gestión'!$AA$23="Menor"),CONCATENATE("R3C",'Riesgos de gestión'!$O$23),"")</f>
        <v/>
      </c>
      <c r="R28" s="68" t="str">
        <f>IF(AND('Riesgos de gestión'!$Y$24="Media",'Riesgos de gestión'!$AA$24="Menor"),CONCATENATE("R3C",'Riesgos de gestión'!$O$24),"")</f>
        <v/>
      </c>
      <c r="S28" s="68" t="str">
        <f>IF(AND('Riesgos de gestión'!$Y$25="Media",'Riesgos de gestión'!$AA$25="Menor"),CONCATENATE("R3C",'Riesgos de gestión'!$O$25),"")</f>
        <v/>
      </c>
      <c r="T28" s="68" t="str">
        <f>IF(AND('Riesgos de gestión'!$Y$26="Media",'Riesgos de gestión'!$AA$26="Menor"),CONCATENATE("R3C",'Riesgos de gestión'!$O$26),"")</f>
        <v/>
      </c>
      <c r="U28" s="69" t="str">
        <f>IF(AND('Riesgos de gestión'!$Y$27="Media",'Riesgos de gestión'!$AA$27="Menor"),CONCATENATE("R3C",'Riesgos de gestión'!$O$27),"")</f>
        <v/>
      </c>
      <c r="V28" s="67" t="str">
        <f>IF(AND('Riesgos de gestión'!$Y$22="Media",'Riesgos de gestión'!$AA$22="Moderado"),CONCATENATE("R3C",'Riesgos de gestión'!$O$22),"")</f>
        <v/>
      </c>
      <c r="W28" s="68" t="str">
        <f>IF(AND('Riesgos de gestión'!$Y$23="Media",'Riesgos de gestión'!$AA$23="Moderado"),CONCATENATE("R3C",'Riesgos de gestión'!$O$23),"")</f>
        <v/>
      </c>
      <c r="X28" s="68" t="str">
        <f>IF(AND('Riesgos de gestión'!$Y$24="Media",'Riesgos de gestión'!$AA$24="Moderado"),CONCATENATE("R3C",'Riesgos de gestión'!$O$24),"")</f>
        <v/>
      </c>
      <c r="Y28" s="68" t="str">
        <f>IF(AND('Riesgos de gestión'!$Y$25="Media",'Riesgos de gestión'!$AA$25="Moderado"),CONCATENATE("R3C",'Riesgos de gestión'!$O$25),"")</f>
        <v/>
      </c>
      <c r="Z28" s="68" t="str">
        <f>IF(AND('Riesgos de gestión'!$Y$26="Media",'Riesgos de gestión'!$AA$26="Moderado"),CONCATENATE("R3C",'Riesgos de gestión'!$O$26),"")</f>
        <v/>
      </c>
      <c r="AA28" s="69" t="str">
        <f>IF(AND('Riesgos de gestión'!$Y$27="Media",'Riesgos de gestión'!$AA$27="Moderado"),CONCATENATE("R3C",'Riesgos de gestión'!$O$27),"")</f>
        <v/>
      </c>
      <c r="AB28" s="52" t="str">
        <f>IF(AND('Riesgos de gestión'!$Y$22="Media",'Riesgos de gestión'!$AA$22="Mayor"),CONCATENATE("R3C",'Riesgos de gestión'!$O$22),"")</f>
        <v/>
      </c>
      <c r="AC28" s="53" t="str">
        <f>IF(AND('Riesgos de gestión'!$Y$23="Media",'Riesgos de gestión'!$AA$23="Mayor"),CONCATENATE("R3C",'Riesgos de gestión'!$O$23),"")</f>
        <v/>
      </c>
      <c r="AD28" s="53" t="str">
        <f>IF(AND('Riesgos de gestión'!$Y$24="Media",'Riesgos de gestión'!$AA$24="Mayor"),CONCATENATE("R3C",'Riesgos de gestión'!$O$24),"")</f>
        <v/>
      </c>
      <c r="AE28" s="53" t="str">
        <f>IF(AND('Riesgos de gestión'!$Y$25="Media",'Riesgos de gestión'!$AA$25="Mayor"),CONCATENATE("R3C",'Riesgos de gestión'!$O$25),"")</f>
        <v/>
      </c>
      <c r="AF28" s="53" t="str">
        <f>IF(AND('Riesgos de gestión'!$Y$26="Media",'Riesgos de gestión'!$AA$26="Mayor"),CONCATENATE("R3C",'Riesgos de gestión'!$O$26),"")</f>
        <v/>
      </c>
      <c r="AG28" s="54" t="str">
        <f>IF(AND('Riesgos de gestión'!$Y$27="Media",'Riesgos de gestión'!$AA$27="Mayor"),CONCATENATE("R3C",'Riesgos de gestión'!$O$27),"")</f>
        <v/>
      </c>
      <c r="AH28" s="55" t="str">
        <f>IF(AND('Riesgos de gestión'!$Y$22="Media",'Riesgos de gestión'!$AA$22="Catastrófico"),CONCATENATE("R3C",'Riesgos de gestión'!$O$22),"")</f>
        <v/>
      </c>
      <c r="AI28" s="56" t="str">
        <f>IF(AND('Riesgos de gestión'!$Y$23="Media",'Riesgos de gestión'!$AA$23="Catastrófico"),CONCATENATE("R3C",'Riesgos de gestión'!$O$23),"")</f>
        <v/>
      </c>
      <c r="AJ28" s="56" t="str">
        <f>IF(AND('Riesgos de gestión'!$Y$24="Media",'Riesgos de gestión'!$AA$24="Catastrófico"),CONCATENATE("R3C",'Riesgos de gestión'!$O$24),"")</f>
        <v/>
      </c>
      <c r="AK28" s="56" t="str">
        <f>IF(AND('Riesgos de gestión'!$Y$25="Media",'Riesgos de gestión'!$AA$25="Catastrófico"),CONCATENATE("R3C",'Riesgos de gestión'!$O$25),"")</f>
        <v/>
      </c>
      <c r="AL28" s="56" t="str">
        <f>IF(AND('Riesgos de gestión'!$Y$26="Media",'Riesgos de gestión'!$AA$26="Catastrófico"),CONCATENATE("R3C",'Riesgos de gestión'!$O$26),"")</f>
        <v/>
      </c>
      <c r="AM28" s="57" t="str">
        <f>IF(AND('Riesgos de gestión'!$Y$27="Media",'Riesgos de gestión'!$AA$27="Catastrófico"),CONCATENATE("R3C",'Riesgos de gestión'!$O$27),"")</f>
        <v/>
      </c>
      <c r="AN28" s="83"/>
      <c r="AO28" s="1126"/>
      <c r="AP28" s="1127"/>
      <c r="AQ28" s="1127"/>
      <c r="AR28" s="1127"/>
      <c r="AS28" s="1127"/>
      <c r="AT28" s="1128"/>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row>
    <row r="29" spans="1:76" ht="15" customHeight="1" x14ac:dyDescent="0.25">
      <c r="A29" s="83"/>
      <c r="B29" s="998"/>
      <c r="C29" s="998"/>
      <c r="D29" s="999"/>
      <c r="E29" s="1097"/>
      <c r="F29" s="1096"/>
      <c r="G29" s="1096"/>
      <c r="H29" s="1096"/>
      <c r="I29" s="1112"/>
      <c r="J29" s="67" t="str">
        <f>IF(AND('Riesgos de gestión'!$Y$28="Media",'Riesgos de gestión'!$AA$28="Leve"),CONCATENATE("R4C",'Riesgos de gestión'!$O$28),"")</f>
        <v/>
      </c>
      <c r="K29" s="68" t="str">
        <f>IF(AND('Riesgos de gestión'!$Y$29="Media",'Riesgos de gestión'!$AA$29="Leve"),CONCATENATE("R4C",'Riesgos de gestión'!$O$29),"")</f>
        <v/>
      </c>
      <c r="L29" s="68" t="str">
        <f>IF(AND('Riesgos de gestión'!$Y$30="Media",'Riesgos de gestión'!$AA$30="Leve"),CONCATENATE("R4C",'Riesgos de gestión'!$O$30),"")</f>
        <v/>
      </c>
      <c r="M29" s="68" t="str">
        <f>IF(AND('Riesgos de gestión'!$Y$31="Media",'Riesgos de gestión'!$AA$31="Leve"),CONCATENATE("R4C",'Riesgos de gestión'!$O$31),"")</f>
        <v/>
      </c>
      <c r="N29" s="68" t="str">
        <f>IF(AND('Riesgos de gestión'!$Y$32="Media",'Riesgos de gestión'!$AA$32="Leve"),CONCATENATE("R4C",'Riesgos de gestión'!$O$32),"")</f>
        <v/>
      </c>
      <c r="O29" s="69" t="str">
        <f>IF(AND('Riesgos de gestión'!$Y$33="Media",'Riesgos de gestión'!$AA$33="Leve"),CONCATENATE("R4C",'Riesgos de gestión'!$O$33),"")</f>
        <v/>
      </c>
      <c r="P29" s="67" t="str">
        <f>IF(AND('Riesgos de gestión'!$Y$28="Media",'Riesgos de gestión'!$AA$28="Menor"),CONCATENATE("R4C",'Riesgos de gestión'!$O$28),"")</f>
        <v/>
      </c>
      <c r="Q29" s="68" t="str">
        <f>IF(AND('Riesgos de gestión'!$Y$29="Media",'Riesgos de gestión'!$AA$29="Menor"),CONCATENATE("R4C",'Riesgos de gestión'!$O$29),"")</f>
        <v/>
      </c>
      <c r="R29" s="68" t="str">
        <f>IF(AND('Riesgos de gestión'!$Y$30="Media",'Riesgos de gestión'!$AA$30="Menor"),CONCATENATE("R4C",'Riesgos de gestión'!$O$30),"")</f>
        <v/>
      </c>
      <c r="S29" s="68" t="str">
        <f>IF(AND('Riesgos de gestión'!$Y$31="Media",'Riesgos de gestión'!$AA$31="Menor"),CONCATENATE("R4C",'Riesgos de gestión'!$O$31),"")</f>
        <v/>
      </c>
      <c r="T29" s="68" t="str">
        <f>IF(AND('Riesgos de gestión'!$Y$32="Media",'Riesgos de gestión'!$AA$32="Menor"),CONCATENATE("R4C",'Riesgos de gestión'!$O$32),"")</f>
        <v/>
      </c>
      <c r="U29" s="69" t="str">
        <f>IF(AND('Riesgos de gestión'!$Y$33="Media",'Riesgos de gestión'!$AA$33="Menor"),CONCATENATE("R4C",'Riesgos de gestión'!$O$33),"")</f>
        <v/>
      </c>
      <c r="V29" s="67" t="str">
        <f>IF(AND('Riesgos de gestión'!$Y$28="Media",'Riesgos de gestión'!$AA$28="Moderado"),CONCATENATE("R4C",'Riesgos de gestión'!$O$28),"")</f>
        <v/>
      </c>
      <c r="W29" s="68" t="str">
        <f>IF(AND('Riesgos de gestión'!$Y$29="Media",'Riesgos de gestión'!$AA$29="Moderado"),CONCATENATE("R4C",'Riesgos de gestión'!$O$29),"")</f>
        <v/>
      </c>
      <c r="X29" s="68" t="str">
        <f>IF(AND('Riesgos de gestión'!$Y$30="Media",'Riesgos de gestión'!$AA$30="Moderado"),CONCATENATE("R4C",'Riesgos de gestión'!$O$30),"")</f>
        <v/>
      </c>
      <c r="Y29" s="68" t="str">
        <f>IF(AND('Riesgos de gestión'!$Y$31="Media",'Riesgos de gestión'!$AA$31="Moderado"),CONCATENATE("R4C",'Riesgos de gestión'!$O$31),"")</f>
        <v/>
      </c>
      <c r="Z29" s="68" t="str">
        <f>IF(AND('Riesgos de gestión'!$Y$32="Media",'Riesgos de gestión'!$AA$32="Moderado"),CONCATENATE("R4C",'Riesgos de gestión'!$O$32),"")</f>
        <v/>
      </c>
      <c r="AA29" s="69" t="str">
        <f>IF(AND('Riesgos de gestión'!$Y$33="Media",'Riesgos de gestión'!$AA$33="Moderado"),CONCATENATE("R4C",'Riesgos de gestión'!$O$33),"")</f>
        <v/>
      </c>
      <c r="AB29" s="52" t="str">
        <f>IF(AND('Riesgos de gestión'!$Y$28="Media",'Riesgos de gestión'!$AA$28="Mayor"),CONCATENATE("R4C",'Riesgos de gestión'!$O$28),"")</f>
        <v/>
      </c>
      <c r="AC29" s="53" t="str">
        <f>IF(AND('Riesgos de gestión'!$Y$29="Media",'Riesgos de gestión'!$AA$29="Mayor"),CONCATENATE("R4C",'Riesgos de gestión'!$O$29),"")</f>
        <v/>
      </c>
      <c r="AD29" s="53" t="str">
        <f>IF(AND('Riesgos de gestión'!$Y$30="Media",'Riesgos de gestión'!$AA$30="Mayor"),CONCATENATE("R4C",'Riesgos de gestión'!$O$30),"")</f>
        <v/>
      </c>
      <c r="AE29" s="53" t="str">
        <f>IF(AND('Riesgos de gestión'!$Y$31="Media",'Riesgos de gestión'!$AA$31="Mayor"),CONCATENATE("R4C",'Riesgos de gestión'!$O$31),"")</f>
        <v/>
      </c>
      <c r="AF29" s="53" t="str">
        <f>IF(AND('Riesgos de gestión'!$Y$32="Media",'Riesgos de gestión'!$AA$32="Mayor"),CONCATENATE("R4C",'Riesgos de gestión'!$O$32),"")</f>
        <v/>
      </c>
      <c r="AG29" s="54" t="str">
        <f>IF(AND('Riesgos de gestión'!$Y$33="Media",'Riesgos de gestión'!$AA$33="Mayor"),CONCATENATE("R4C",'Riesgos de gestión'!$O$33),"")</f>
        <v/>
      </c>
      <c r="AH29" s="55" t="str">
        <f>IF(AND('Riesgos de gestión'!$Y$28="Media",'Riesgos de gestión'!$AA$28="Catastrófico"),CONCATENATE("R4C",'Riesgos de gestión'!$O$28),"")</f>
        <v/>
      </c>
      <c r="AI29" s="56" t="str">
        <f>IF(AND('Riesgos de gestión'!$Y$29="Media",'Riesgos de gestión'!$AA$29="Catastrófico"),CONCATENATE("R4C",'Riesgos de gestión'!$O$29),"")</f>
        <v/>
      </c>
      <c r="AJ29" s="56" t="str">
        <f>IF(AND('Riesgos de gestión'!$Y$30="Media",'Riesgos de gestión'!$AA$30="Catastrófico"),CONCATENATE("R4C",'Riesgos de gestión'!$O$30),"")</f>
        <v/>
      </c>
      <c r="AK29" s="56" t="str">
        <f>IF(AND('Riesgos de gestión'!$Y$31="Media",'Riesgos de gestión'!$AA$31="Catastrófico"),CONCATENATE("R4C",'Riesgos de gestión'!$O$31),"")</f>
        <v/>
      </c>
      <c r="AL29" s="56" t="str">
        <f>IF(AND('Riesgos de gestión'!$Y$32="Media",'Riesgos de gestión'!$AA$32="Catastrófico"),CONCATENATE("R4C",'Riesgos de gestión'!$O$32),"")</f>
        <v/>
      </c>
      <c r="AM29" s="57" t="str">
        <f>IF(AND('Riesgos de gestión'!$Y$33="Media",'Riesgos de gestión'!$AA$33="Catastrófico"),CONCATENATE("R4C",'Riesgos de gestión'!$O$33),"")</f>
        <v/>
      </c>
      <c r="AN29" s="83"/>
      <c r="AO29" s="1126"/>
      <c r="AP29" s="1127"/>
      <c r="AQ29" s="1127"/>
      <c r="AR29" s="1127"/>
      <c r="AS29" s="1127"/>
      <c r="AT29" s="1128"/>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row>
    <row r="30" spans="1:76" ht="15" customHeight="1" x14ac:dyDescent="0.25">
      <c r="A30" s="83"/>
      <c r="B30" s="998"/>
      <c r="C30" s="998"/>
      <c r="D30" s="999"/>
      <c r="E30" s="1097"/>
      <c r="F30" s="1096"/>
      <c r="G30" s="1096"/>
      <c r="H30" s="1096"/>
      <c r="I30" s="1112"/>
      <c r="J30" s="67" t="str">
        <f>IF(AND('Riesgos de gestión'!$Y$34="Media",'Riesgos de gestión'!$AA$34="Leve"),CONCATENATE("R5C",'Riesgos de gestión'!$O$34),"")</f>
        <v/>
      </c>
      <c r="K30" s="68" t="str">
        <f>IF(AND('Riesgos de gestión'!$Y$35="Media",'Riesgos de gestión'!$AA$35="Leve"),CONCATENATE("R5C",'Riesgos de gestión'!$O$35),"")</f>
        <v/>
      </c>
      <c r="L30" s="68" t="str">
        <f>IF(AND('Riesgos de gestión'!$Y$36="Media",'Riesgos de gestión'!$AA$36="Leve"),CONCATENATE("R5C",'Riesgos de gestión'!$O$36),"")</f>
        <v/>
      </c>
      <c r="M30" s="68" t="str">
        <f>IF(AND('Riesgos de gestión'!$Y$37="Media",'Riesgos de gestión'!$AA$37="Leve"),CONCATENATE("R5C",'Riesgos de gestión'!$O$37),"")</f>
        <v/>
      </c>
      <c r="N30" s="68" t="str">
        <f>IF(AND('Riesgos de gestión'!$Y$38="Media",'Riesgos de gestión'!$AA$38="Leve"),CONCATENATE("R5C",'Riesgos de gestión'!$O$38),"")</f>
        <v/>
      </c>
      <c r="O30" s="69" t="str">
        <f>IF(AND('Riesgos de gestión'!$Y$39="Media",'Riesgos de gestión'!$AA$39="Leve"),CONCATENATE("R5C",'Riesgos de gestión'!$O$39),"")</f>
        <v/>
      </c>
      <c r="P30" s="67" t="str">
        <f>IF(AND('Riesgos de gestión'!$Y$34="Media",'Riesgos de gestión'!$AA$34="Menor"),CONCATENATE("R5C",'Riesgos de gestión'!$O$34),"")</f>
        <v/>
      </c>
      <c r="Q30" s="68" t="str">
        <f>IF(AND('Riesgos de gestión'!$Y$35="Media",'Riesgos de gestión'!$AA$35="Menor"),CONCATENATE("R5C",'Riesgos de gestión'!$O$35),"")</f>
        <v/>
      </c>
      <c r="R30" s="68" t="str">
        <f>IF(AND('Riesgos de gestión'!$Y$36="Media",'Riesgos de gestión'!$AA$36="Menor"),CONCATENATE("R5C",'Riesgos de gestión'!$O$36),"")</f>
        <v/>
      </c>
      <c r="S30" s="68" t="str">
        <f>IF(AND('Riesgos de gestión'!$Y$37="Media",'Riesgos de gestión'!$AA$37="Menor"),CONCATENATE("R5C",'Riesgos de gestión'!$O$37),"")</f>
        <v/>
      </c>
      <c r="T30" s="68" t="str">
        <f>IF(AND('Riesgos de gestión'!$Y$38="Media",'Riesgos de gestión'!$AA$38="Menor"),CONCATENATE("R5C",'Riesgos de gestión'!$O$38),"")</f>
        <v/>
      </c>
      <c r="U30" s="69" t="str">
        <f>IF(AND('Riesgos de gestión'!$Y$39="Media",'Riesgos de gestión'!$AA$39="Menor"),CONCATENATE("R5C",'Riesgos de gestión'!$O$39),"")</f>
        <v/>
      </c>
      <c r="V30" s="67" t="str">
        <f>IF(AND('Riesgos de gestión'!$Y$34="Media",'Riesgos de gestión'!$AA$34="Moderado"),CONCATENATE("R5C",'Riesgos de gestión'!$O$34),"")</f>
        <v/>
      </c>
      <c r="W30" s="68" t="str">
        <f>IF(AND('Riesgos de gestión'!$Y$35="Media",'Riesgos de gestión'!$AA$35="Moderado"),CONCATENATE("R5C",'Riesgos de gestión'!$O$35),"")</f>
        <v/>
      </c>
      <c r="X30" s="68" t="str">
        <f>IF(AND('Riesgos de gestión'!$Y$36="Media",'Riesgos de gestión'!$AA$36="Moderado"),CONCATENATE("R5C",'Riesgos de gestión'!$O$36),"")</f>
        <v/>
      </c>
      <c r="Y30" s="68" t="str">
        <f>IF(AND('Riesgos de gestión'!$Y$37="Media",'Riesgos de gestión'!$AA$37="Moderado"),CONCATENATE("R5C",'Riesgos de gestión'!$O$37),"")</f>
        <v/>
      </c>
      <c r="Z30" s="68" t="str">
        <f>IF(AND('Riesgos de gestión'!$Y$38="Media",'Riesgos de gestión'!$AA$38="Moderado"),CONCATENATE("R5C",'Riesgos de gestión'!$O$38),"")</f>
        <v/>
      </c>
      <c r="AA30" s="69" t="str">
        <f>IF(AND('Riesgos de gestión'!$Y$39="Media",'Riesgos de gestión'!$AA$39="Moderado"),CONCATENATE("R5C",'Riesgos de gestión'!$O$39),"")</f>
        <v/>
      </c>
      <c r="AB30" s="52" t="str">
        <f>IF(AND('Riesgos de gestión'!$Y$34="Media",'Riesgos de gestión'!$AA$34="Mayor"),CONCATENATE("R5C",'Riesgos de gestión'!$O$34),"")</f>
        <v/>
      </c>
      <c r="AC30" s="53" t="str">
        <f>IF(AND('Riesgos de gestión'!$Y$35="Media",'Riesgos de gestión'!$AA$35="Mayor"),CONCATENATE("R5C",'Riesgos de gestión'!$O$35),"")</f>
        <v/>
      </c>
      <c r="AD30" s="53" t="str">
        <f>IF(AND('Riesgos de gestión'!$Y$36="Media",'Riesgos de gestión'!$AA$36="Mayor"),CONCATENATE("R5C",'Riesgos de gestión'!$O$36),"")</f>
        <v/>
      </c>
      <c r="AE30" s="53" t="str">
        <f>IF(AND('Riesgos de gestión'!$Y$37="Media",'Riesgos de gestión'!$AA$37="Mayor"),CONCATENATE("R5C",'Riesgos de gestión'!$O$37),"")</f>
        <v/>
      </c>
      <c r="AF30" s="53" t="str">
        <f>IF(AND('Riesgos de gestión'!$Y$38="Media",'Riesgos de gestión'!$AA$38="Mayor"),CONCATENATE("R5C",'Riesgos de gestión'!$O$38),"")</f>
        <v/>
      </c>
      <c r="AG30" s="54" t="str">
        <f>IF(AND('Riesgos de gestión'!$Y$39="Media",'Riesgos de gestión'!$AA$39="Mayor"),CONCATENATE("R5C",'Riesgos de gestión'!$O$39),"")</f>
        <v/>
      </c>
      <c r="AH30" s="55" t="str">
        <f>IF(AND('Riesgos de gestión'!$Y$34="Media",'Riesgos de gestión'!$AA$34="Catastrófico"),CONCATENATE("R5C",'Riesgos de gestión'!$O$34),"")</f>
        <v/>
      </c>
      <c r="AI30" s="56" t="str">
        <f>IF(AND('Riesgos de gestión'!$Y$35="Media",'Riesgos de gestión'!$AA$35="Catastrófico"),CONCATENATE("R5C",'Riesgos de gestión'!$O$35),"")</f>
        <v/>
      </c>
      <c r="AJ30" s="56" t="str">
        <f>IF(AND('Riesgos de gestión'!$Y$36="Media",'Riesgos de gestión'!$AA$36="Catastrófico"),CONCATENATE("R5C",'Riesgos de gestión'!$O$36),"")</f>
        <v/>
      </c>
      <c r="AK30" s="56" t="str">
        <f>IF(AND('Riesgos de gestión'!$Y$37="Media",'Riesgos de gestión'!$AA$37="Catastrófico"),CONCATENATE("R5C",'Riesgos de gestión'!$O$37),"")</f>
        <v/>
      </c>
      <c r="AL30" s="56" t="str">
        <f>IF(AND('Riesgos de gestión'!$Y$38="Media",'Riesgos de gestión'!$AA$38="Catastrófico"),CONCATENATE("R5C",'Riesgos de gestión'!$O$38),"")</f>
        <v/>
      </c>
      <c r="AM30" s="57" t="str">
        <f>IF(AND('Riesgos de gestión'!$Y$39="Media",'Riesgos de gestión'!$AA$39="Catastrófico"),CONCATENATE("R5C",'Riesgos de gestión'!$O$39),"")</f>
        <v/>
      </c>
      <c r="AN30" s="83"/>
      <c r="AO30" s="1126"/>
      <c r="AP30" s="1127"/>
      <c r="AQ30" s="1127"/>
      <c r="AR30" s="1127"/>
      <c r="AS30" s="1127"/>
      <c r="AT30" s="1128"/>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row>
    <row r="31" spans="1:76" ht="15" customHeight="1" x14ac:dyDescent="0.25">
      <c r="A31" s="83"/>
      <c r="B31" s="998"/>
      <c r="C31" s="998"/>
      <c r="D31" s="999"/>
      <c r="E31" s="1097"/>
      <c r="F31" s="1096"/>
      <c r="G31" s="1096"/>
      <c r="H31" s="1096"/>
      <c r="I31" s="1112"/>
      <c r="J31" s="67" t="str">
        <f>IF(AND('Riesgos de gestión'!$Y$40="Media",'Riesgos de gestión'!$AA$40="Leve"),CONCATENATE("R6C",'Riesgos de gestión'!$O$40),"")</f>
        <v/>
      </c>
      <c r="K31" s="68" t="str">
        <f>IF(AND('Riesgos de gestión'!$Y$41="Media",'Riesgos de gestión'!$AA$41="Leve"),CONCATENATE("R6C",'Riesgos de gestión'!$O$41),"")</f>
        <v/>
      </c>
      <c r="L31" s="68" t="str">
        <f>IF(AND('Riesgos de gestión'!$Y$42="Media",'Riesgos de gestión'!$AA$42="Leve"),CONCATENATE("R6C",'Riesgos de gestión'!$O$42),"")</f>
        <v/>
      </c>
      <c r="M31" s="68" t="str">
        <f>IF(AND('Riesgos de gestión'!$Y$43="Media",'Riesgos de gestión'!$AA$43="Leve"),CONCATENATE("R6C",'Riesgos de gestión'!$O$43),"")</f>
        <v/>
      </c>
      <c r="N31" s="68" t="str">
        <f>IF(AND('Riesgos de gestión'!$Y$44="Media",'Riesgos de gestión'!$AA$44="Leve"),CONCATENATE("R6C",'Riesgos de gestión'!$O$44),"")</f>
        <v/>
      </c>
      <c r="O31" s="69" t="str">
        <f>IF(AND('Riesgos de gestión'!$Y$45="Media",'Riesgos de gestión'!$AA$45="Leve"),CONCATENATE("R6C",'Riesgos de gestión'!$O$45),"")</f>
        <v/>
      </c>
      <c r="P31" s="67" t="str">
        <f>IF(AND('Riesgos de gestión'!$Y$40="Media",'Riesgos de gestión'!$AA$40="Menor"),CONCATENATE("R6C",'Riesgos de gestión'!$O$40),"")</f>
        <v/>
      </c>
      <c r="Q31" s="68" t="str">
        <f>IF(AND('Riesgos de gestión'!$Y$41="Media",'Riesgos de gestión'!$AA$41="Menor"),CONCATENATE("R6C",'Riesgos de gestión'!$O$41),"")</f>
        <v/>
      </c>
      <c r="R31" s="68" t="str">
        <f>IF(AND('Riesgos de gestión'!$Y$42="Media",'Riesgos de gestión'!$AA$42="Menor"),CONCATENATE("R6C",'Riesgos de gestión'!$O$42),"")</f>
        <v/>
      </c>
      <c r="S31" s="68" t="str">
        <f>IF(AND('Riesgos de gestión'!$Y$43="Media",'Riesgos de gestión'!$AA$43="Menor"),CONCATENATE("R6C",'Riesgos de gestión'!$O$43),"")</f>
        <v/>
      </c>
      <c r="T31" s="68" t="str">
        <f>IF(AND('Riesgos de gestión'!$Y$44="Media",'Riesgos de gestión'!$AA$44="Menor"),CONCATENATE("R6C",'Riesgos de gestión'!$O$44),"")</f>
        <v/>
      </c>
      <c r="U31" s="69" t="str">
        <f>IF(AND('Riesgos de gestión'!$Y$45="Media",'Riesgos de gestión'!$AA$45="Menor"),CONCATENATE("R6C",'Riesgos de gestión'!$O$45),"")</f>
        <v/>
      </c>
      <c r="V31" s="67" t="str">
        <f>IF(AND('Riesgos de gestión'!$Y$40="Media",'Riesgos de gestión'!$AA$40="Moderado"),CONCATENATE("R6C",'Riesgos de gestión'!$O$40),"")</f>
        <v/>
      </c>
      <c r="W31" s="68" t="str">
        <f>IF(AND('Riesgos de gestión'!$Y$41="Media",'Riesgos de gestión'!$AA$41="Moderado"),CONCATENATE("R6C",'Riesgos de gestión'!$O$41),"")</f>
        <v/>
      </c>
      <c r="X31" s="68" t="str">
        <f>IF(AND('Riesgos de gestión'!$Y$42="Media",'Riesgos de gestión'!$AA$42="Moderado"),CONCATENATE("R6C",'Riesgos de gestión'!$O$42),"")</f>
        <v/>
      </c>
      <c r="Y31" s="68" t="str">
        <f>IF(AND('Riesgos de gestión'!$Y$43="Media",'Riesgos de gestión'!$AA$43="Moderado"),CONCATENATE("R6C",'Riesgos de gestión'!$O$43),"")</f>
        <v/>
      </c>
      <c r="Z31" s="68" t="str">
        <f>IF(AND('Riesgos de gestión'!$Y$44="Media",'Riesgos de gestión'!$AA$44="Moderado"),CONCATENATE("R6C",'Riesgos de gestión'!$O$44),"")</f>
        <v/>
      </c>
      <c r="AA31" s="69" t="str">
        <f>IF(AND('Riesgos de gestión'!$Y$45="Media",'Riesgos de gestión'!$AA$45="Moderado"),CONCATENATE("R6C",'Riesgos de gestión'!$O$45),"")</f>
        <v/>
      </c>
      <c r="AB31" s="52" t="str">
        <f>IF(AND('Riesgos de gestión'!$Y$40="Media",'Riesgos de gestión'!$AA$40="Mayor"),CONCATENATE("R6C",'Riesgos de gestión'!$O$40),"")</f>
        <v/>
      </c>
      <c r="AC31" s="53" t="str">
        <f>IF(AND('Riesgos de gestión'!$Y$41="Media",'Riesgos de gestión'!$AA$41="Mayor"),CONCATENATE("R6C",'Riesgos de gestión'!$O$41),"")</f>
        <v/>
      </c>
      <c r="AD31" s="53" t="str">
        <f>IF(AND('Riesgos de gestión'!$Y$42="Media",'Riesgos de gestión'!$AA$42="Mayor"),CONCATENATE("R6C",'Riesgos de gestión'!$O$42),"")</f>
        <v/>
      </c>
      <c r="AE31" s="53" t="str">
        <f>IF(AND('Riesgos de gestión'!$Y$43="Media",'Riesgos de gestión'!$AA$43="Mayor"),CONCATENATE("R6C",'Riesgos de gestión'!$O$43),"")</f>
        <v/>
      </c>
      <c r="AF31" s="53" t="str">
        <f>IF(AND('Riesgos de gestión'!$Y$44="Media",'Riesgos de gestión'!$AA$44="Mayor"),CONCATENATE("R6C",'Riesgos de gestión'!$O$44),"")</f>
        <v/>
      </c>
      <c r="AG31" s="54" t="str">
        <f>IF(AND('Riesgos de gestión'!$Y$45="Media",'Riesgos de gestión'!$AA$45="Mayor"),CONCATENATE("R6C",'Riesgos de gestión'!$O$45),"")</f>
        <v/>
      </c>
      <c r="AH31" s="55" t="str">
        <f>IF(AND('Riesgos de gestión'!$Y$40="Media",'Riesgos de gestión'!$AA$40="Catastrófico"),CONCATENATE("R6C",'Riesgos de gestión'!$O$40),"")</f>
        <v/>
      </c>
      <c r="AI31" s="56" t="str">
        <f>IF(AND('Riesgos de gestión'!$Y$41="Media",'Riesgos de gestión'!$AA$41="Catastrófico"),CONCATENATE("R6C",'Riesgos de gestión'!$O$41),"")</f>
        <v/>
      </c>
      <c r="AJ31" s="56" t="str">
        <f>IF(AND('Riesgos de gestión'!$Y$42="Media",'Riesgos de gestión'!$AA$42="Catastrófico"),CONCATENATE("R6C",'Riesgos de gestión'!$O$42),"")</f>
        <v/>
      </c>
      <c r="AK31" s="56" t="str">
        <f>IF(AND('Riesgos de gestión'!$Y$43="Media",'Riesgos de gestión'!$AA$43="Catastrófico"),CONCATENATE("R6C",'Riesgos de gestión'!$O$43),"")</f>
        <v/>
      </c>
      <c r="AL31" s="56" t="str">
        <f>IF(AND('Riesgos de gestión'!$Y$44="Media",'Riesgos de gestión'!$AA$44="Catastrófico"),CONCATENATE("R6C",'Riesgos de gestión'!$O$44),"")</f>
        <v/>
      </c>
      <c r="AM31" s="57" t="str">
        <f>IF(AND('Riesgos de gestión'!$Y$45="Media",'Riesgos de gestión'!$AA$45="Catastrófico"),CONCATENATE("R6C",'Riesgos de gestión'!$O$45),"")</f>
        <v/>
      </c>
      <c r="AN31" s="83"/>
      <c r="AO31" s="1126"/>
      <c r="AP31" s="1127"/>
      <c r="AQ31" s="1127"/>
      <c r="AR31" s="1127"/>
      <c r="AS31" s="1127"/>
      <c r="AT31" s="1128"/>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row>
    <row r="32" spans="1:76" ht="15" customHeight="1" x14ac:dyDescent="0.25">
      <c r="A32" s="83"/>
      <c r="B32" s="998"/>
      <c r="C32" s="998"/>
      <c r="D32" s="999"/>
      <c r="E32" s="1097"/>
      <c r="F32" s="1096"/>
      <c r="G32" s="1096"/>
      <c r="H32" s="1096"/>
      <c r="I32" s="1112"/>
      <c r="J32" s="67" t="str">
        <f>IF(AND('Riesgos de gestión'!$Y$46="Media",'Riesgos de gestión'!$AA$46="Leve"),CONCATENATE("R7C",'Riesgos de gestión'!$O$46),"")</f>
        <v/>
      </c>
      <c r="K32" s="68" t="str">
        <f>IF(AND('Riesgos de gestión'!$Y$47="Media",'Riesgos de gestión'!$AA$47="Leve"),CONCATENATE("R7C",'Riesgos de gestión'!$O$47),"")</f>
        <v/>
      </c>
      <c r="L32" s="68" t="str">
        <f>IF(AND('Riesgos de gestión'!$Y$48="Media",'Riesgos de gestión'!$AA$48="Leve"),CONCATENATE("R7C",'Riesgos de gestión'!$O$48),"")</f>
        <v/>
      </c>
      <c r="M32" s="68" t="str">
        <f>IF(AND('Riesgos de gestión'!$Y$49="Media",'Riesgos de gestión'!$AA$49="Leve"),CONCATENATE("R7C",'Riesgos de gestión'!$O$49),"")</f>
        <v/>
      </c>
      <c r="N32" s="68" t="str">
        <f>IF(AND('Riesgos de gestión'!$Y$50="Media",'Riesgos de gestión'!$AA$50="Leve"),CONCATENATE("R7C",'Riesgos de gestión'!$O$50),"")</f>
        <v/>
      </c>
      <c r="O32" s="69" t="str">
        <f>IF(AND('Riesgos de gestión'!$Y$51="Media",'Riesgos de gestión'!$AA$51="Leve"),CONCATENATE("R7C",'Riesgos de gestión'!$O$51),"")</f>
        <v/>
      </c>
      <c r="P32" s="67" t="str">
        <f>IF(AND('Riesgos de gestión'!$Y$46="Media",'Riesgos de gestión'!$AA$46="Menor"),CONCATENATE("R7C",'Riesgos de gestión'!$O$46),"")</f>
        <v/>
      </c>
      <c r="Q32" s="68" t="str">
        <f>IF(AND('Riesgos de gestión'!$Y$47="Media",'Riesgos de gestión'!$AA$47="Menor"),CONCATENATE("R7C",'Riesgos de gestión'!$O$47),"")</f>
        <v/>
      </c>
      <c r="R32" s="68" t="str">
        <f>IF(AND('Riesgos de gestión'!$Y$48="Media",'Riesgos de gestión'!$AA$48="Menor"),CONCATENATE("R7C",'Riesgos de gestión'!$O$48),"")</f>
        <v/>
      </c>
      <c r="S32" s="68" t="str">
        <f>IF(AND('Riesgos de gestión'!$Y$49="Media",'Riesgos de gestión'!$AA$49="Menor"),CONCATENATE("R7C",'Riesgos de gestión'!$O$49),"")</f>
        <v/>
      </c>
      <c r="T32" s="68" t="str">
        <f>IF(AND('Riesgos de gestión'!$Y$50="Media",'Riesgos de gestión'!$AA$50="Menor"),CONCATENATE("R7C",'Riesgos de gestión'!$O$50),"")</f>
        <v/>
      </c>
      <c r="U32" s="69" t="str">
        <f>IF(AND('Riesgos de gestión'!$Y$51="Media",'Riesgos de gestión'!$AA$51="Menor"),CONCATENATE("R7C",'Riesgos de gestión'!$O$51),"")</f>
        <v/>
      </c>
      <c r="V32" s="67" t="str">
        <f>IF(AND('Riesgos de gestión'!$Y$46="Media",'Riesgos de gestión'!$AA$46="Moderado"),CONCATENATE("R7C",'Riesgos de gestión'!$O$46),"")</f>
        <v/>
      </c>
      <c r="W32" s="68" t="str">
        <f>IF(AND('Riesgos de gestión'!$Y$47="Media",'Riesgos de gestión'!$AA$47="Moderado"),CONCATENATE("R7C",'Riesgos de gestión'!$O$47),"")</f>
        <v/>
      </c>
      <c r="X32" s="68" t="str">
        <f>IF(AND('Riesgos de gestión'!$Y$48="Media",'Riesgos de gestión'!$AA$48="Moderado"),CONCATENATE("R7C",'Riesgos de gestión'!$O$48),"")</f>
        <v/>
      </c>
      <c r="Y32" s="68" t="str">
        <f>IF(AND('Riesgos de gestión'!$Y$49="Media",'Riesgos de gestión'!$AA$49="Moderado"),CONCATENATE("R7C",'Riesgos de gestión'!$O$49),"")</f>
        <v/>
      </c>
      <c r="Z32" s="68" t="str">
        <f>IF(AND('Riesgos de gestión'!$Y$50="Media",'Riesgos de gestión'!$AA$50="Moderado"),CONCATENATE("R7C",'Riesgos de gestión'!$O$50),"")</f>
        <v/>
      </c>
      <c r="AA32" s="69" t="str">
        <f>IF(AND('Riesgos de gestión'!$Y$51="Media",'Riesgos de gestión'!$AA$51="Moderado"),CONCATENATE("R7C",'Riesgos de gestión'!$O$51),"")</f>
        <v/>
      </c>
      <c r="AB32" s="52" t="str">
        <f>IF(AND('Riesgos de gestión'!$Y$46="Media",'Riesgos de gestión'!$AA$46="Mayor"),CONCATENATE("R7C",'Riesgos de gestión'!$O$46),"")</f>
        <v/>
      </c>
      <c r="AC32" s="53" t="str">
        <f>IF(AND('Riesgos de gestión'!$Y$47="Media",'Riesgos de gestión'!$AA$47="Mayor"),CONCATENATE("R7C",'Riesgos de gestión'!$O$47),"")</f>
        <v/>
      </c>
      <c r="AD32" s="53" t="str">
        <f>IF(AND('Riesgos de gestión'!$Y$48="Media",'Riesgos de gestión'!$AA$48="Mayor"),CONCATENATE("R7C",'Riesgos de gestión'!$O$48),"")</f>
        <v/>
      </c>
      <c r="AE32" s="53" t="str">
        <f>IF(AND('Riesgos de gestión'!$Y$49="Media",'Riesgos de gestión'!$AA$49="Mayor"),CONCATENATE("R7C",'Riesgos de gestión'!$O$49),"")</f>
        <v/>
      </c>
      <c r="AF32" s="53" t="str">
        <f>IF(AND('Riesgos de gestión'!$Y$50="Media",'Riesgos de gestión'!$AA$50="Mayor"),CONCATENATE("R7C",'Riesgos de gestión'!$O$50),"")</f>
        <v/>
      </c>
      <c r="AG32" s="54" t="str">
        <f>IF(AND('Riesgos de gestión'!$Y$51="Media",'Riesgos de gestión'!$AA$51="Mayor"),CONCATENATE("R7C",'Riesgos de gestión'!$O$51),"")</f>
        <v/>
      </c>
      <c r="AH32" s="55" t="str">
        <f>IF(AND('Riesgos de gestión'!$Y$46="Media",'Riesgos de gestión'!$AA$46="Catastrófico"),CONCATENATE("R7C",'Riesgos de gestión'!$O$46),"")</f>
        <v/>
      </c>
      <c r="AI32" s="56" t="str">
        <f>IF(AND('Riesgos de gestión'!$Y$47="Media",'Riesgos de gestión'!$AA$47="Catastrófico"),CONCATENATE("R7C",'Riesgos de gestión'!$O$47),"")</f>
        <v/>
      </c>
      <c r="AJ32" s="56" t="str">
        <f>IF(AND('Riesgos de gestión'!$Y$48="Media",'Riesgos de gestión'!$AA$48="Catastrófico"),CONCATENATE("R7C",'Riesgos de gestión'!$O$48),"")</f>
        <v/>
      </c>
      <c r="AK32" s="56" t="str">
        <f>IF(AND('Riesgos de gestión'!$Y$49="Media",'Riesgos de gestión'!$AA$49="Catastrófico"),CONCATENATE("R7C",'Riesgos de gestión'!$O$49),"")</f>
        <v/>
      </c>
      <c r="AL32" s="56" t="str">
        <f>IF(AND('Riesgos de gestión'!$Y$50="Media",'Riesgos de gestión'!$AA$50="Catastrófico"),CONCATENATE("R7C",'Riesgos de gestión'!$O$50),"")</f>
        <v/>
      </c>
      <c r="AM32" s="57" t="str">
        <f>IF(AND('Riesgos de gestión'!$Y$51="Media",'Riesgos de gestión'!$AA$51="Catastrófico"),CONCATENATE("R7C",'Riesgos de gestión'!$O$51),"")</f>
        <v/>
      </c>
      <c r="AN32" s="83"/>
      <c r="AO32" s="1126"/>
      <c r="AP32" s="1127"/>
      <c r="AQ32" s="1127"/>
      <c r="AR32" s="1127"/>
      <c r="AS32" s="1127"/>
      <c r="AT32" s="1128"/>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row>
    <row r="33" spans="1:80" ht="15" customHeight="1" x14ac:dyDescent="0.25">
      <c r="A33" s="83"/>
      <c r="B33" s="998"/>
      <c r="C33" s="998"/>
      <c r="D33" s="999"/>
      <c r="E33" s="1097"/>
      <c r="F33" s="1096"/>
      <c r="G33" s="1096"/>
      <c r="H33" s="1096"/>
      <c r="I33" s="1112"/>
      <c r="J33" s="67" t="str">
        <f>IF(AND('Riesgos de gestión'!$Y$52="Media",'Riesgos de gestión'!$AA$52="Leve"),CONCATENATE("R8C",'Riesgos de gestión'!$O$52),"")</f>
        <v/>
      </c>
      <c r="K33" s="68" t="str">
        <f>IF(AND('Riesgos de gestión'!$Y$53="Media",'Riesgos de gestión'!$AA$53="Leve"),CONCATENATE("R8C",'Riesgos de gestión'!$O$53),"")</f>
        <v/>
      </c>
      <c r="L33" s="68" t="str">
        <f>IF(AND('Riesgos de gestión'!$Y$54="Media",'Riesgos de gestión'!$AA$54="Leve"),CONCATENATE("R8C",'Riesgos de gestión'!$O$54),"")</f>
        <v/>
      </c>
      <c r="M33" s="68" t="str">
        <f>IF(AND('Riesgos de gestión'!$Y$55="Media",'Riesgos de gestión'!$AA$55="Leve"),CONCATENATE("R8C",'Riesgos de gestión'!$O$55),"")</f>
        <v/>
      </c>
      <c r="N33" s="68" t="str">
        <f>IF(AND('Riesgos de gestión'!$Y$56="Media",'Riesgos de gestión'!$AA$56="Leve"),CONCATENATE("R8C",'Riesgos de gestión'!$O$56),"")</f>
        <v/>
      </c>
      <c r="O33" s="69" t="str">
        <f>IF(AND('Riesgos de gestión'!$Y$57="Media",'Riesgos de gestión'!$AA$57="Leve"),CONCATENATE("R8C",'Riesgos de gestión'!$O$57),"")</f>
        <v/>
      </c>
      <c r="P33" s="67" t="str">
        <f>IF(AND('Riesgos de gestión'!$Y$52="Media",'Riesgos de gestión'!$AA$52="Menor"),CONCATENATE("R8C",'Riesgos de gestión'!$O$52),"")</f>
        <v/>
      </c>
      <c r="Q33" s="68" t="str">
        <f>IF(AND('Riesgos de gestión'!$Y$53="Media",'Riesgos de gestión'!$AA$53="Menor"),CONCATENATE("R8C",'Riesgos de gestión'!$O$53),"")</f>
        <v/>
      </c>
      <c r="R33" s="68" t="str">
        <f>IF(AND('Riesgos de gestión'!$Y$54="Media",'Riesgos de gestión'!$AA$54="Menor"),CONCATENATE("R8C",'Riesgos de gestión'!$O$54),"")</f>
        <v/>
      </c>
      <c r="S33" s="68" t="str">
        <f>IF(AND('Riesgos de gestión'!$Y$55="Media",'Riesgos de gestión'!$AA$55="Menor"),CONCATENATE("R8C",'Riesgos de gestión'!$O$55),"")</f>
        <v/>
      </c>
      <c r="T33" s="68" t="str">
        <f>IF(AND('Riesgos de gestión'!$Y$56="Media",'Riesgos de gestión'!$AA$56="Menor"),CONCATENATE("R8C",'Riesgos de gestión'!$O$56),"")</f>
        <v/>
      </c>
      <c r="U33" s="69" t="str">
        <f>IF(AND('Riesgos de gestión'!$Y$57="Media",'Riesgos de gestión'!$AA$57="Menor"),CONCATENATE("R8C",'Riesgos de gestión'!$O$57),"")</f>
        <v/>
      </c>
      <c r="V33" s="67" t="str">
        <f>IF(AND('Riesgos de gestión'!$Y$52="Media",'Riesgos de gestión'!$AA$52="Moderado"),CONCATENATE("R8C",'Riesgos de gestión'!$O$52),"")</f>
        <v/>
      </c>
      <c r="W33" s="68" t="str">
        <f>IF(AND('Riesgos de gestión'!$Y$53="Media",'Riesgos de gestión'!$AA$53="Moderado"),CONCATENATE("R8C",'Riesgos de gestión'!$O$53),"")</f>
        <v/>
      </c>
      <c r="X33" s="68" t="str">
        <f>IF(AND('Riesgos de gestión'!$Y$54="Media",'Riesgos de gestión'!$AA$54="Moderado"),CONCATENATE("R8C",'Riesgos de gestión'!$O$54),"")</f>
        <v/>
      </c>
      <c r="Y33" s="68" t="str">
        <f>IF(AND('Riesgos de gestión'!$Y$55="Media",'Riesgos de gestión'!$AA$55="Moderado"),CONCATENATE("R8C",'Riesgos de gestión'!$O$55),"")</f>
        <v/>
      </c>
      <c r="Z33" s="68" t="str">
        <f>IF(AND('Riesgos de gestión'!$Y$56="Media",'Riesgos de gestión'!$AA$56="Moderado"),CONCATENATE("R8C",'Riesgos de gestión'!$O$56),"")</f>
        <v/>
      </c>
      <c r="AA33" s="69" t="str">
        <f>IF(AND('Riesgos de gestión'!$Y$57="Media",'Riesgos de gestión'!$AA$57="Moderado"),CONCATENATE("R8C",'Riesgos de gestión'!$O$57),"")</f>
        <v/>
      </c>
      <c r="AB33" s="52" t="str">
        <f>IF(AND('Riesgos de gestión'!$Y$52="Media",'Riesgos de gestión'!$AA$52="Mayor"),CONCATENATE("R8C",'Riesgos de gestión'!$O$52),"")</f>
        <v/>
      </c>
      <c r="AC33" s="53" t="str">
        <f>IF(AND('Riesgos de gestión'!$Y$53="Media",'Riesgos de gestión'!$AA$53="Mayor"),CONCATENATE("R8C",'Riesgos de gestión'!$O$53),"")</f>
        <v/>
      </c>
      <c r="AD33" s="53" t="str">
        <f>IF(AND('Riesgos de gestión'!$Y$54="Media",'Riesgos de gestión'!$AA$54="Mayor"),CONCATENATE("R8C",'Riesgos de gestión'!$O$54),"")</f>
        <v/>
      </c>
      <c r="AE33" s="53" t="str">
        <f>IF(AND('Riesgos de gestión'!$Y$55="Media",'Riesgos de gestión'!$AA$55="Mayor"),CONCATENATE("R8C",'Riesgos de gestión'!$O$55),"")</f>
        <v/>
      </c>
      <c r="AF33" s="53" t="str">
        <f>IF(AND('Riesgos de gestión'!$Y$56="Media",'Riesgos de gestión'!$AA$56="Mayor"),CONCATENATE("R8C",'Riesgos de gestión'!$O$56),"")</f>
        <v/>
      </c>
      <c r="AG33" s="54" t="str">
        <f>IF(AND('Riesgos de gestión'!$Y$57="Media",'Riesgos de gestión'!$AA$57="Mayor"),CONCATENATE("R8C",'Riesgos de gestión'!$O$57),"")</f>
        <v/>
      </c>
      <c r="AH33" s="55" t="str">
        <f>IF(AND('Riesgos de gestión'!$Y$52="Media",'Riesgos de gestión'!$AA$52="Catastrófico"),CONCATENATE("R8C",'Riesgos de gestión'!$O$52),"")</f>
        <v/>
      </c>
      <c r="AI33" s="56" t="str">
        <f>IF(AND('Riesgos de gestión'!$Y$53="Media",'Riesgos de gestión'!$AA$53="Catastrófico"),CONCATENATE("R8C",'Riesgos de gestión'!$O$53),"")</f>
        <v/>
      </c>
      <c r="AJ33" s="56" t="str">
        <f>IF(AND('Riesgos de gestión'!$Y$54="Media",'Riesgos de gestión'!$AA$54="Catastrófico"),CONCATENATE("R8C",'Riesgos de gestión'!$O$54),"")</f>
        <v/>
      </c>
      <c r="AK33" s="56" t="str">
        <f>IF(AND('Riesgos de gestión'!$Y$55="Media",'Riesgos de gestión'!$AA$55="Catastrófico"),CONCATENATE("R8C",'Riesgos de gestión'!$O$55),"")</f>
        <v/>
      </c>
      <c r="AL33" s="56" t="str">
        <f>IF(AND('Riesgos de gestión'!$Y$56="Media",'Riesgos de gestión'!$AA$56="Catastrófico"),CONCATENATE("R8C",'Riesgos de gestión'!$O$56),"")</f>
        <v/>
      </c>
      <c r="AM33" s="57" t="str">
        <f>IF(AND('Riesgos de gestión'!$Y$57="Media",'Riesgos de gestión'!$AA$57="Catastrófico"),CONCATENATE("R8C",'Riesgos de gestión'!$O$57),"")</f>
        <v/>
      </c>
      <c r="AN33" s="83"/>
      <c r="AO33" s="1126"/>
      <c r="AP33" s="1127"/>
      <c r="AQ33" s="1127"/>
      <c r="AR33" s="1127"/>
      <c r="AS33" s="1127"/>
      <c r="AT33" s="1128"/>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row>
    <row r="34" spans="1:80" ht="15" customHeight="1" x14ac:dyDescent="0.25">
      <c r="A34" s="83"/>
      <c r="B34" s="998"/>
      <c r="C34" s="998"/>
      <c r="D34" s="999"/>
      <c r="E34" s="1097"/>
      <c r="F34" s="1096"/>
      <c r="G34" s="1096"/>
      <c r="H34" s="1096"/>
      <c r="I34" s="1112"/>
      <c r="J34" s="67" t="str">
        <f>IF(AND('Riesgos de gestión'!$Y$58="Media",'Riesgos de gestión'!$AA$58="Leve"),CONCATENATE("R9C",'Riesgos de gestión'!$O$58),"")</f>
        <v/>
      </c>
      <c r="K34" s="68" t="str">
        <f>IF(AND('Riesgos de gestión'!$Y$59="Media",'Riesgos de gestión'!$AA$59="Leve"),CONCATENATE("R9C",'Riesgos de gestión'!$O$59),"")</f>
        <v/>
      </c>
      <c r="L34" s="68" t="str">
        <f>IF(AND('Riesgos de gestión'!$Y$60="Media",'Riesgos de gestión'!$AA$60="Leve"),CONCATENATE("R9C",'Riesgos de gestión'!$O$60),"")</f>
        <v/>
      </c>
      <c r="M34" s="68" t="str">
        <f>IF(AND('Riesgos de gestión'!$Y$61="Media",'Riesgos de gestión'!$AA$61="Leve"),CONCATENATE("R9C",'Riesgos de gestión'!$O$61),"")</f>
        <v/>
      </c>
      <c r="N34" s="68" t="str">
        <f>IF(AND('Riesgos de gestión'!$Y$62="Media",'Riesgos de gestión'!$AA$62="Leve"),CONCATENATE("R9C",'Riesgos de gestión'!$O$62),"")</f>
        <v/>
      </c>
      <c r="O34" s="69" t="str">
        <f>IF(AND('Riesgos de gestión'!$Y$63="Media",'Riesgos de gestión'!$AA$63="Leve"),CONCATENATE("R9C",'Riesgos de gestión'!$O$63),"")</f>
        <v/>
      </c>
      <c r="P34" s="67" t="str">
        <f>IF(AND('Riesgos de gestión'!$Y$58="Media",'Riesgos de gestión'!$AA$58="Menor"),CONCATENATE("R9C",'Riesgos de gestión'!$O$58),"")</f>
        <v/>
      </c>
      <c r="Q34" s="68" t="str">
        <f>IF(AND('Riesgos de gestión'!$Y$59="Media",'Riesgos de gestión'!$AA$59="Menor"),CONCATENATE("R9C",'Riesgos de gestión'!$O$59),"")</f>
        <v/>
      </c>
      <c r="R34" s="68" t="str">
        <f>IF(AND('Riesgos de gestión'!$Y$60="Media",'Riesgos de gestión'!$AA$60="Menor"),CONCATENATE("R9C",'Riesgos de gestión'!$O$60),"")</f>
        <v/>
      </c>
      <c r="S34" s="68" t="str">
        <f>IF(AND('Riesgos de gestión'!$Y$61="Media",'Riesgos de gestión'!$AA$61="Menor"),CONCATENATE("R9C",'Riesgos de gestión'!$O$61),"")</f>
        <v/>
      </c>
      <c r="T34" s="68" t="str">
        <f>IF(AND('Riesgos de gestión'!$Y$62="Media",'Riesgos de gestión'!$AA$62="Menor"),CONCATENATE("R9C",'Riesgos de gestión'!$O$62),"")</f>
        <v/>
      </c>
      <c r="U34" s="69" t="str">
        <f>IF(AND('Riesgos de gestión'!$Y$63="Media",'Riesgos de gestión'!$AA$63="Menor"),CONCATENATE("R9C",'Riesgos de gestión'!$O$63),"")</f>
        <v/>
      </c>
      <c r="V34" s="67" t="str">
        <f>IF(AND('Riesgos de gestión'!$Y$58="Media",'Riesgos de gestión'!$AA$58="Moderado"),CONCATENATE("R9C",'Riesgos de gestión'!$O$58),"")</f>
        <v/>
      </c>
      <c r="W34" s="68" t="str">
        <f>IF(AND('Riesgos de gestión'!$Y$59="Media",'Riesgos de gestión'!$AA$59="Moderado"),CONCATENATE("R9C",'Riesgos de gestión'!$O$59),"")</f>
        <v/>
      </c>
      <c r="X34" s="68" t="str">
        <f>IF(AND('Riesgos de gestión'!$Y$60="Media",'Riesgos de gestión'!$AA$60="Moderado"),CONCATENATE("R9C",'Riesgos de gestión'!$O$60),"")</f>
        <v/>
      </c>
      <c r="Y34" s="68" t="str">
        <f>IF(AND('Riesgos de gestión'!$Y$61="Media",'Riesgos de gestión'!$AA$61="Moderado"),CONCATENATE("R9C",'Riesgos de gestión'!$O$61),"")</f>
        <v/>
      </c>
      <c r="Z34" s="68" t="str">
        <f>IF(AND('Riesgos de gestión'!$Y$62="Media",'Riesgos de gestión'!$AA$62="Moderado"),CONCATENATE("R9C",'Riesgos de gestión'!$O$62),"")</f>
        <v/>
      </c>
      <c r="AA34" s="69" t="str">
        <f>IF(AND('Riesgos de gestión'!$Y$63="Media",'Riesgos de gestión'!$AA$63="Moderado"),CONCATENATE("R9C",'Riesgos de gestión'!$O$63),"")</f>
        <v/>
      </c>
      <c r="AB34" s="52" t="str">
        <f>IF(AND('Riesgos de gestión'!$Y$58="Media",'Riesgos de gestión'!$AA$58="Mayor"),CONCATENATE("R9C",'Riesgos de gestión'!$O$58),"")</f>
        <v/>
      </c>
      <c r="AC34" s="53" t="str">
        <f>IF(AND('Riesgos de gestión'!$Y$59="Media",'Riesgos de gestión'!$AA$59="Mayor"),CONCATENATE("R9C",'Riesgos de gestión'!$O$59),"")</f>
        <v/>
      </c>
      <c r="AD34" s="53" t="str">
        <f>IF(AND('Riesgos de gestión'!$Y$60="Media",'Riesgos de gestión'!$AA$60="Mayor"),CONCATENATE("R9C",'Riesgos de gestión'!$O$60),"")</f>
        <v/>
      </c>
      <c r="AE34" s="53" t="str">
        <f>IF(AND('Riesgos de gestión'!$Y$61="Media",'Riesgos de gestión'!$AA$61="Mayor"),CONCATENATE("R9C",'Riesgos de gestión'!$O$61),"")</f>
        <v/>
      </c>
      <c r="AF34" s="53" t="str">
        <f>IF(AND('Riesgos de gestión'!$Y$62="Media",'Riesgos de gestión'!$AA$62="Mayor"),CONCATENATE("R9C",'Riesgos de gestión'!$O$62),"")</f>
        <v/>
      </c>
      <c r="AG34" s="54" t="str">
        <f>IF(AND('Riesgos de gestión'!$Y$63="Media",'Riesgos de gestión'!$AA$63="Mayor"),CONCATENATE("R9C",'Riesgos de gestión'!$O$63),"")</f>
        <v/>
      </c>
      <c r="AH34" s="55" t="str">
        <f>IF(AND('Riesgos de gestión'!$Y$58="Media",'Riesgos de gestión'!$AA$58="Catastrófico"),CONCATENATE("R9C",'Riesgos de gestión'!$O$58),"")</f>
        <v/>
      </c>
      <c r="AI34" s="56" t="str">
        <f>IF(AND('Riesgos de gestión'!$Y$59="Media",'Riesgos de gestión'!$AA$59="Catastrófico"),CONCATENATE("R9C",'Riesgos de gestión'!$O$59),"")</f>
        <v/>
      </c>
      <c r="AJ34" s="56" t="str">
        <f>IF(AND('Riesgos de gestión'!$Y$60="Media",'Riesgos de gestión'!$AA$60="Catastrófico"),CONCATENATE("R9C",'Riesgos de gestión'!$O$60),"")</f>
        <v/>
      </c>
      <c r="AK34" s="56" t="str">
        <f>IF(AND('Riesgos de gestión'!$Y$61="Media",'Riesgos de gestión'!$AA$61="Catastrófico"),CONCATENATE("R9C",'Riesgos de gestión'!$O$61),"")</f>
        <v/>
      </c>
      <c r="AL34" s="56" t="str">
        <f>IF(AND('Riesgos de gestión'!$Y$62="Media",'Riesgos de gestión'!$AA$62="Catastrófico"),CONCATENATE("R9C",'Riesgos de gestión'!$O$62),"")</f>
        <v/>
      </c>
      <c r="AM34" s="57" t="str">
        <f>IF(AND('Riesgos de gestión'!$Y$63="Media",'Riesgos de gestión'!$AA$63="Catastrófico"),CONCATENATE("R9C",'Riesgos de gestión'!$O$63),"")</f>
        <v/>
      </c>
      <c r="AN34" s="83"/>
      <c r="AO34" s="1126"/>
      <c r="AP34" s="1127"/>
      <c r="AQ34" s="1127"/>
      <c r="AR34" s="1127"/>
      <c r="AS34" s="1127"/>
      <c r="AT34" s="1128"/>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row>
    <row r="35" spans="1:80" ht="15.75" customHeight="1" thickBot="1" x14ac:dyDescent="0.3">
      <c r="A35" s="83"/>
      <c r="B35" s="998"/>
      <c r="C35" s="998"/>
      <c r="D35" s="999"/>
      <c r="E35" s="1098"/>
      <c r="F35" s="1099"/>
      <c r="G35" s="1099"/>
      <c r="H35" s="1099"/>
      <c r="I35" s="1113"/>
      <c r="J35" s="67" t="str">
        <f>IF(AND('Riesgos de gestión'!$Y$64="Media",'Riesgos de gestión'!$AA$64="Leve"),CONCATENATE("R10C",'Riesgos de gestión'!$O$64),"")</f>
        <v/>
      </c>
      <c r="K35" s="68" t="str">
        <f>IF(AND('Riesgos de gestión'!$Y$65="Media",'Riesgos de gestión'!$AA$65="Leve"),CONCATENATE("R10C",'Riesgos de gestión'!$O$65),"")</f>
        <v/>
      </c>
      <c r="L35" s="68" t="str">
        <f>IF(AND('Riesgos de gestión'!$Y$66="Media",'Riesgos de gestión'!$AA$66="Leve"),CONCATENATE("R10C",'Riesgos de gestión'!$O$66),"")</f>
        <v/>
      </c>
      <c r="M35" s="68" t="str">
        <f>IF(AND('Riesgos de gestión'!$Y$67="Media",'Riesgos de gestión'!$AA$67="Leve"),CONCATENATE("R10C",'Riesgos de gestión'!$O$67),"")</f>
        <v/>
      </c>
      <c r="N35" s="68" t="str">
        <f>IF(AND('Riesgos de gestión'!$Y$68="Media",'Riesgos de gestión'!$AA$68="Leve"),CONCATENATE("R10C",'Riesgos de gestión'!$O$68),"")</f>
        <v/>
      </c>
      <c r="O35" s="69" t="str">
        <f>IF(AND('Riesgos de gestión'!$Y$69="Media",'Riesgos de gestión'!$AA$69="Leve"),CONCATENATE("R10C",'Riesgos de gestión'!$O$69),"")</f>
        <v/>
      </c>
      <c r="P35" s="67" t="str">
        <f>IF(AND('Riesgos de gestión'!$Y$64="Media",'Riesgos de gestión'!$AA$64="Menor"),CONCATENATE("R10C",'Riesgos de gestión'!$O$64),"")</f>
        <v/>
      </c>
      <c r="Q35" s="68" t="str">
        <f>IF(AND('Riesgos de gestión'!$Y$65="Media",'Riesgos de gestión'!$AA$65="Menor"),CONCATENATE("R10C",'Riesgos de gestión'!$O$65),"")</f>
        <v/>
      </c>
      <c r="R35" s="68" t="str">
        <f>IF(AND('Riesgos de gestión'!$Y$66="Media",'Riesgos de gestión'!$AA$66="Menor"),CONCATENATE("R10C",'Riesgos de gestión'!$O$66),"")</f>
        <v/>
      </c>
      <c r="S35" s="68" t="str">
        <f>IF(AND('Riesgos de gestión'!$Y$67="Media",'Riesgos de gestión'!$AA$67="Menor"),CONCATENATE("R10C",'Riesgos de gestión'!$O$67),"")</f>
        <v/>
      </c>
      <c r="T35" s="68" t="str">
        <f>IF(AND('Riesgos de gestión'!$Y$68="Media",'Riesgos de gestión'!$AA$68="Menor"),CONCATENATE("R10C",'Riesgos de gestión'!$O$68),"")</f>
        <v/>
      </c>
      <c r="U35" s="69" t="str">
        <f>IF(AND('Riesgos de gestión'!$Y$69="Media",'Riesgos de gestión'!$AA$69="Menor"),CONCATENATE("R10C",'Riesgos de gestión'!$O$69),"")</f>
        <v/>
      </c>
      <c r="V35" s="67" t="str">
        <f>IF(AND('Riesgos de gestión'!$Y$64="Media",'Riesgos de gestión'!$AA$64="Moderado"),CONCATENATE("R10C",'Riesgos de gestión'!$O$64),"")</f>
        <v/>
      </c>
      <c r="W35" s="68" t="str">
        <f>IF(AND('Riesgos de gestión'!$Y$65="Media",'Riesgos de gestión'!$AA$65="Moderado"),CONCATENATE("R10C",'Riesgos de gestión'!$O$65),"")</f>
        <v/>
      </c>
      <c r="X35" s="68" t="str">
        <f>IF(AND('Riesgos de gestión'!$Y$66="Media",'Riesgos de gestión'!$AA$66="Moderado"),CONCATENATE("R10C",'Riesgos de gestión'!$O$66),"")</f>
        <v/>
      </c>
      <c r="Y35" s="68" t="str">
        <f>IF(AND('Riesgos de gestión'!$Y$67="Media",'Riesgos de gestión'!$AA$67="Moderado"),CONCATENATE("R10C",'Riesgos de gestión'!$O$67),"")</f>
        <v/>
      </c>
      <c r="Z35" s="68" t="str">
        <f>IF(AND('Riesgos de gestión'!$Y$68="Media",'Riesgos de gestión'!$AA$68="Moderado"),CONCATENATE("R10C",'Riesgos de gestión'!$O$68),"")</f>
        <v/>
      </c>
      <c r="AA35" s="69" t="str">
        <f>IF(AND('Riesgos de gestión'!$Y$69="Media",'Riesgos de gestión'!$AA$69="Moderado"),CONCATENATE("R10C",'Riesgos de gestión'!$O$69),"")</f>
        <v/>
      </c>
      <c r="AB35" s="58" t="str">
        <f>IF(AND('Riesgos de gestión'!$Y$64="Media",'Riesgos de gestión'!$AA$64="Mayor"),CONCATENATE("R10C",'Riesgos de gestión'!$O$64),"")</f>
        <v/>
      </c>
      <c r="AC35" s="59" t="str">
        <f>IF(AND('Riesgos de gestión'!$Y$65="Media",'Riesgos de gestión'!$AA$65="Mayor"),CONCATENATE("R10C",'Riesgos de gestión'!$O$65),"")</f>
        <v/>
      </c>
      <c r="AD35" s="59" t="str">
        <f>IF(AND('Riesgos de gestión'!$Y$66="Media",'Riesgos de gestión'!$AA$66="Mayor"),CONCATENATE("R10C",'Riesgos de gestión'!$O$66),"")</f>
        <v/>
      </c>
      <c r="AE35" s="59" t="str">
        <f>IF(AND('Riesgos de gestión'!$Y$67="Media",'Riesgos de gestión'!$AA$67="Mayor"),CONCATENATE("R10C",'Riesgos de gestión'!$O$67),"")</f>
        <v/>
      </c>
      <c r="AF35" s="59" t="str">
        <f>IF(AND('Riesgos de gestión'!$Y$68="Media",'Riesgos de gestión'!$AA$68="Mayor"),CONCATENATE("R10C",'Riesgos de gestión'!$O$68),"")</f>
        <v/>
      </c>
      <c r="AG35" s="60" t="str">
        <f>IF(AND('Riesgos de gestión'!$Y$69="Media",'Riesgos de gestión'!$AA$69="Mayor"),CONCATENATE("R10C",'Riesgos de gestión'!$O$69),"")</f>
        <v/>
      </c>
      <c r="AH35" s="61" t="str">
        <f>IF(AND('Riesgos de gestión'!$Y$64="Media",'Riesgos de gestión'!$AA$64="Catastrófico"),CONCATENATE("R10C",'Riesgos de gestión'!$O$64),"")</f>
        <v/>
      </c>
      <c r="AI35" s="62" t="str">
        <f>IF(AND('Riesgos de gestión'!$Y$65="Media",'Riesgos de gestión'!$AA$65="Catastrófico"),CONCATENATE("R10C",'Riesgos de gestión'!$O$65),"")</f>
        <v/>
      </c>
      <c r="AJ35" s="62" t="str">
        <f>IF(AND('Riesgos de gestión'!$Y$66="Media",'Riesgos de gestión'!$AA$66="Catastrófico"),CONCATENATE("R10C",'Riesgos de gestión'!$O$66),"")</f>
        <v/>
      </c>
      <c r="AK35" s="62" t="str">
        <f>IF(AND('Riesgos de gestión'!$Y$67="Media",'Riesgos de gestión'!$AA$67="Catastrófico"),CONCATENATE("R10C",'Riesgos de gestión'!$O$67),"")</f>
        <v/>
      </c>
      <c r="AL35" s="62" t="str">
        <f>IF(AND('Riesgos de gestión'!$Y$68="Media",'Riesgos de gestión'!$AA$68="Catastrófico"),CONCATENATE("R10C",'Riesgos de gestión'!$O$68),"")</f>
        <v/>
      </c>
      <c r="AM35" s="63" t="str">
        <f>IF(AND('Riesgos de gestión'!$Y$69="Media",'Riesgos de gestión'!$AA$69="Catastrófico"),CONCATENATE("R10C",'Riesgos de gestión'!$O$69),"")</f>
        <v/>
      </c>
      <c r="AN35" s="83"/>
      <c r="AO35" s="1129"/>
      <c r="AP35" s="1130"/>
      <c r="AQ35" s="1130"/>
      <c r="AR35" s="1130"/>
      <c r="AS35" s="1130"/>
      <c r="AT35" s="1131"/>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row>
    <row r="36" spans="1:80" ht="15" customHeight="1" x14ac:dyDescent="0.25">
      <c r="A36" s="83"/>
      <c r="B36" s="998"/>
      <c r="C36" s="998"/>
      <c r="D36" s="999"/>
      <c r="E36" s="1093" t="s">
        <v>114</v>
      </c>
      <c r="F36" s="1094"/>
      <c r="G36" s="1094"/>
      <c r="H36" s="1094"/>
      <c r="I36" s="1094"/>
      <c r="J36" s="73" t="str">
        <f ca="1">IF(AND('Riesgos de gestión'!$Y$10="Baja",'Riesgos de gestión'!$AA$10="Leve"),CONCATENATE("R1C",'Riesgos de gestión'!$O$10),"")</f>
        <v/>
      </c>
      <c r="K36" s="74" t="str">
        <f>IF(AND('Riesgos de gestión'!$Y$11="Baja",'Riesgos de gestión'!$AA$11="Leve"),CONCATENATE("R1C",'Riesgos de gestión'!$O$11),"")</f>
        <v/>
      </c>
      <c r="L36" s="74" t="str">
        <f>IF(AND('Riesgos de gestión'!$Y$12="Baja",'Riesgos de gestión'!$AA$12="Leve"),CONCATENATE("R1C",'Riesgos de gestión'!$O$12),"")</f>
        <v/>
      </c>
      <c r="M36" s="74" t="str">
        <f>IF(AND('Riesgos de gestión'!$Y$13="Baja",'Riesgos de gestión'!$AA$13="Leve"),CONCATENATE("R1C",'Riesgos de gestión'!$O$13),"")</f>
        <v/>
      </c>
      <c r="N36" s="74" t="str">
        <f>IF(AND('Riesgos de gestión'!$Y$14="Baja",'Riesgos de gestión'!$AA$14="Leve"),CONCATENATE("R1C",'Riesgos de gestión'!$O$14),"")</f>
        <v/>
      </c>
      <c r="O36" s="75" t="str">
        <f>IF(AND('Riesgos de gestión'!$Y$15="Baja",'Riesgos de gestión'!$AA$15="Leve"),CONCATENATE("R1C",'Riesgos de gestión'!$O$15),"")</f>
        <v/>
      </c>
      <c r="P36" s="64" t="str">
        <f ca="1">IF(AND('Riesgos de gestión'!$Y$10="Baja",'Riesgos de gestión'!$AA$10="Menor"),CONCATENATE("R1C",'Riesgos de gestión'!$O$10),"")</f>
        <v/>
      </c>
      <c r="Q36" s="65" t="str">
        <f>IF(AND('Riesgos de gestión'!$Y$11="Baja",'Riesgos de gestión'!$AA$11="Menor"),CONCATENATE("R1C",'Riesgos de gestión'!$O$11),"")</f>
        <v/>
      </c>
      <c r="R36" s="65" t="str">
        <f>IF(AND('Riesgos de gestión'!$Y$12="Baja",'Riesgos de gestión'!$AA$12="Menor"),CONCATENATE("R1C",'Riesgos de gestión'!$O$12),"")</f>
        <v/>
      </c>
      <c r="S36" s="65" t="str">
        <f>IF(AND('Riesgos de gestión'!$Y$13="Baja",'Riesgos de gestión'!$AA$13="Menor"),CONCATENATE("R1C",'Riesgos de gestión'!$O$13),"")</f>
        <v/>
      </c>
      <c r="T36" s="65" t="str">
        <f>IF(AND('Riesgos de gestión'!$Y$14="Baja",'Riesgos de gestión'!$AA$14="Menor"),CONCATENATE("R1C",'Riesgos de gestión'!$O$14),"")</f>
        <v/>
      </c>
      <c r="U36" s="66" t="str">
        <f>IF(AND('Riesgos de gestión'!$Y$15="Baja",'Riesgos de gestión'!$AA$15="Menor"),CONCATENATE("R1C",'Riesgos de gestión'!$O$15),"")</f>
        <v/>
      </c>
      <c r="V36" s="64" t="str">
        <f ca="1">IF(AND('Riesgos de gestión'!$Y$10="Baja",'Riesgos de gestión'!$AA$10="Moderado"),CONCATENATE("R1C",'Riesgos de gestión'!$O$10),"")</f>
        <v/>
      </c>
      <c r="W36" s="65" t="str">
        <f>IF(AND('Riesgos de gestión'!$Y$11="Baja",'Riesgos de gestión'!$AA$11="Moderado"),CONCATENATE("R1C",'Riesgos de gestión'!$O$11),"")</f>
        <v/>
      </c>
      <c r="X36" s="65" t="str">
        <f>IF(AND('Riesgos de gestión'!$Y$12="Baja",'Riesgos de gestión'!$AA$12="Moderado"),CONCATENATE("R1C",'Riesgos de gestión'!$O$12),"")</f>
        <v/>
      </c>
      <c r="Y36" s="65" t="str">
        <f>IF(AND('Riesgos de gestión'!$Y$13="Baja",'Riesgos de gestión'!$AA$13="Moderado"),CONCATENATE("R1C",'Riesgos de gestión'!$O$13),"")</f>
        <v/>
      </c>
      <c r="Z36" s="65" t="str">
        <f>IF(AND('Riesgos de gestión'!$Y$14="Baja",'Riesgos de gestión'!$AA$14="Moderado"),CONCATENATE("R1C",'Riesgos de gestión'!$O$14),"")</f>
        <v/>
      </c>
      <c r="AA36" s="66" t="str">
        <f>IF(AND('Riesgos de gestión'!$Y$15="Baja",'Riesgos de gestión'!$AA$15="Moderado"),CONCATENATE("R1C",'Riesgos de gestión'!$O$15),"")</f>
        <v/>
      </c>
      <c r="AB36" s="46" t="str">
        <f ca="1">IF(AND('Riesgos de gestión'!$Y$10="Baja",'Riesgos de gestión'!$AA$10="Mayor"),CONCATENATE("R1C",'Riesgos de gestión'!$O$10),"")</f>
        <v/>
      </c>
      <c r="AC36" s="47" t="str">
        <f>IF(AND('Riesgos de gestión'!$Y$11="Baja",'Riesgos de gestión'!$AA$11="Mayor"),CONCATENATE("R1C",'Riesgos de gestión'!$O$11),"")</f>
        <v/>
      </c>
      <c r="AD36" s="47" t="str">
        <f>IF(AND('Riesgos de gestión'!$Y$12="Baja",'Riesgos de gestión'!$AA$12="Mayor"),CONCATENATE("R1C",'Riesgos de gestión'!$O$12),"")</f>
        <v/>
      </c>
      <c r="AE36" s="47" t="str">
        <f>IF(AND('Riesgos de gestión'!$Y$13="Baja",'Riesgos de gestión'!$AA$13="Mayor"),CONCATENATE("R1C",'Riesgos de gestión'!$O$13),"")</f>
        <v/>
      </c>
      <c r="AF36" s="47" t="str">
        <f>IF(AND('Riesgos de gestión'!$Y$14="Baja",'Riesgos de gestión'!$AA$14="Mayor"),CONCATENATE("R1C",'Riesgos de gestión'!$O$14),"")</f>
        <v/>
      </c>
      <c r="AG36" s="48" t="str">
        <f>IF(AND('Riesgos de gestión'!$Y$15="Baja",'Riesgos de gestión'!$AA$15="Mayor"),CONCATENATE("R1C",'Riesgos de gestión'!$O$15),"")</f>
        <v/>
      </c>
      <c r="AH36" s="49" t="str">
        <f ca="1">IF(AND('Riesgos de gestión'!$Y$10="Baja",'Riesgos de gestión'!$AA$10="Catastrófico"),CONCATENATE("R1C",'Riesgos de gestión'!$O$10),"")</f>
        <v/>
      </c>
      <c r="AI36" s="50" t="str">
        <f>IF(AND('Riesgos de gestión'!$Y$11="Baja",'Riesgos de gestión'!$AA$11="Catastrófico"),CONCATENATE("R1C",'Riesgos de gestión'!$O$11),"")</f>
        <v/>
      </c>
      <c r="AJ36" s="50" t="str">
        <f>IF(AND('Riesgos de gestión'!$Y$12="Baja",'Riesgos de gestión'!$AA$12="Catastrófico"),CONCATENATE("R1C",'Riesgos de gestión'!$O$12),"")</f>
        <v/>
      </c>
      <c r="AK36" s="50" t="str">
        <f>IF(AND('Riesgos de gestión'!$Y$13="Baja",'Riesgos de gestión'!$AA$13="Catastrófico"),CONCATENATE("R1C",'Riesgos de gestión'!$O$13),"")</f>
        <v/>
      </c>
      <c r="AL36" s="50" t="str">
        <f>IF(AND('Riesgos de gestión'!$Y$14="Baja",'Riesgos de gestión'!$AA$14="Catastrófico"),CONCATENATE("R1C",'Riesgos de gestión'!$O$14),"")</f>
        <v/>
      </c>
      <c r="AM36" s="51" t="str">
        <f>IF(AND('Riesgos de gestión'!$Y$15="Baja",'Riesgos de gestión'!$AA$15="Catastrófico"),CONCATENATE("R1C",'Riesgos de gestión'!$O$15),"")</f>
        <v/>
      </c>
      <c r="AN36" s="83"/>
      <c r="AO36" s="1114" t="s">
        <v>82</v>
      </c>
      <c r="AP36" s="1115"/>
      <c r="AQ36" s="1115"/>
      <c r="AR36" s="1115"/>
      <c r="AS36" s="1115"/>
      <c r="AT36" s="1116"/>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row>
    <row r="37" spans="1:80" ht="15" customHeight="1" x14ac:dyDescent="0.25">
      <c r="A37" s="83"/>
      <c r="B37" s="998"/>
      <c r="C37" s="998"/>
      <c r="D37" s="999"/>
      <c r="E37" s="1095"/>
      <c r="F37" s="1096"/>
      <c r="G37" s="1096"/>
      <c r="H37" s="1096"/>
      <c r="I37" s="1096"/>
      <c r="J37" s="76" t="str">
        <f>IF(AND('Riesgos de gestión'!$Y$16="Baja",'Riesgos de gestión'!$AA$16="Leve"),CONCATENATE("R2C",'Riesgos de gestión'!$O$16),"")</f>
        <v/>
      </c>
      <c r="K37" s="77" t="str">
        <f>IF(AND('Riesgos de gestión'!$Y$17="Baja",'Riesgos de gestión'!$AA$17="Leve"),CONCATENATE("R2C",'Riesgos de gestión'!$O$17),"")</f>
        <v/>
      </c>
      <c r="L37" s="77" t="str">
        <f>IF(AND('Riesgos de gestión'!$Y$18="Baja",'Riesgos de gestión'!$AA$18="Leve"),CONCATENATE("R2C",'Riesgos de gestión'!$O$18),"")</f>
        <v/>
      </c>
      <c r="M37" s="77" t="str">
        <f>IF(AND('Riesgos de gestión'!$Y$19="Baja",'Riesgos de gestión'!$AA$19="Leve"),CONCATENATE("R2C",'Riesgos de gestión'!$O$19),"")</f>
        <v/>
      </c>
      <c r="N37" s="77" t="str">
        <f>IF(AND('Riesgos de gestión'!$Y$20="Baja",'Riesgos de gestión'!$AA$20="Leve"),CONCATENATE("R2C",'Riesgos de gestión'!$O$20),"")</f>
        <v/>
      </c>
      <c r="O37" s="78" t="str">
        <f>IF(AND('Riesgos de gestión'!$Y$21="Baja",'Riesgos de gestión'!$AA$21="Leve"),CONCATENATE("R2C",'Riesgos de gestión'!$O$21),"")</f>
        <v/>
      </c>
      <c r="P37" s="67" t="str">
        <f>IF(AND('Riesgos de gestión'!$Y$16="Baja",'Riesgos de gestión'!$AA$16="Menor"),CONCATENATE("R2C",'Riesgos de gestión'!$O$16),"")</f>
        <v/>
      </c>
      <c r="Q37" s="68" t="str">
        <f>IF(AND('Riesgos de gestión'!$Y$17="Baja",'Riesgos de gestión'!$AA$17="Menor"),CONCATENATE("R2C",'Riesgos de gestión'!$O$17),"")</f>
        <v/>
      </c>
      <c r="R37" s="68" t="str">
        <f>IF(AND('Riesgos de gestión'!$Y$18="Baja",'Riesgos de gestión'!$AA$18="Menor"),CONCATENATE("R2C",'Riesgos de gestión'!$O$18),"")</f>
        <v/>
      </c>
      <c r="S37" s="68" t="str">
        <f>IF(AND('Riesgos de gestión'!$Y$19="Baja",'Riesgos de gestión'!$AA$19="Menor"),CONCATENATE("R2C",'Riesgos de gestión'!$O$19),"")</f>
        <v/>
      </c>
      <c r="T37" s="68" t="str">
        <f>IF(AND('Riesgos de gestión'!$Y$20="Baja",'Riesgos de gestión'!$AA$20="Menor"),CONCATENATE("R2C",'Riesgos de gestión'!$O$20),"")</f>
        <v/>
      </c>
      <c r="U37" s="69" t="str">
        <f>IF(AND('Riesgos de gestión'!$Y$21="Baja",'Riesgos de gestión'!$AA$21="Menor"),CONCATENATE("R2C",'Riesgos de gestión'!$O$21),"")</f>
        <v/>
      </c>
      <c r="V37" s="67" t="str">
        <f>IF(AND('Riesgos de gestión'!$Y$16="Baja",'Riesgos de gestión'!$AA$16="Moderado"),CONCATENATE("R2C",'Riesgos de gestión'!$O$16),"")</f>
        <v/>
      </c>
      <c r="W37" s="68" t="str">
        <f>IF(AND('Riesgos de gestión'!$Y$17="Baja",'Riesgos de gestión'!$AA$17="Moderado"),CONCATENATE("R2C",'Riesgos de gestión'!$O$17),"")</f>
        <v/>
      </c>
      <c r="X37" s="68" t="str">
        <f>IF(AND('Riesgos de gestión'!$Y$18="Baja",'Riesgos de gestión'!$AA$18="Moderado"),CONCATENATE("R2C",'Riesgos de gestión'!$O$18),"")</f>
        <v/>
      </c>
      <c r="Y37" s="68" t="str">
        <f>IF(AND('Riesgos de gestión'!$Y$19="Baja",'Riesgos de gestión'!$AA$19="Moderado"),CONCATENATE("R2C",'Riesgos de gestión'!$O$19),"")</f>
        <v/>
      </c>
      <c r="Z37" s="68" t="str">
        <f>IF(AND('Riesgos de gestión'!$Y$20="Baja",'Riesgos de gestión'!$AA$20="Moderado"),CONCATENATE("R2C",'Riesgos de gestión'!$O$20),"")</f>
        <v/>
      </c>
      <c r="AA37" s="69" t="str">
        <f>IF(AND('Riesgos de gestión'!$Y$21="Baja",'Riesgos de gestión'!$AA$21="Moderado"),CONCATENATE("R2C",'Riesgos de gestión'!$O$21),"")</f>
        <v/>
      </c>
      <c r="AB37" s="52" t="str">
        <f>IF(AND('Riesgos de gestión'!$Y$16="Baja",'Riesgos de gestión'!$AA$16="Mayor"),CONCATENATE("R2C",'Riesgos de gestión'!$O$16),"")</f>
        <v/>
      </c>
      <c r="AC37" s="53" t="str">
        <f>IF(AND('Riesgos de gestión'!$Y$17="Baja",'Riesgos de gestión'!$AA$17="Mayor"),CONCATENATE("R2C",'Riesgos de gestión'!$O$17),"")</f>
        <v/>
      </c>
      <c r="AD37" s="53" t="str">
        <f>IF(AND('Riesgos de gestión'!$Y$18="Baja",'Riesgos de gestión'!$AA$18="Mayor"),CONCATENATE("R2C",'Riesgos de gestión'!$O$18),"")</f>
        <v/>
      </c>
      <c r="AE37" s="53" t="str">
        <f>IF(AND('Riesgos de gestión'!$Y$19="Baja",'Riesgos de gestión'!$AA$19="Mayor"),CONCATENATE("R2C",'Riesgos de gestión'!$O$19),"")</f>
        <v/>
      </c>
      <c r="AF37" s="53" t="str">
        <f>IF(AND('Riesgos de gestión'!$Y$20="Baja",'Riesgos de gestión'!$AA$20="Mayor"),CONCATENATE("R2C",'Riesgos de gestión'!$O$20),"")</f>
        <v/>
      </c>
      <c r="AG37" s="54" t="str">
        <f>IF(AND('Riesgos de gestión'!$Y$21="Baja",'Riesgos de gestión'!$AA$21="Mayor"),CONCATENATE("R2C",'Riesgos de gestión'!$O$21),"")</f>
        <v/>
      </c>
      <c r="AH37" s="55" t="str">
        <f>IF(AND('Riesgos de gestión'!$Y$16="Baja",'Riesgos de gestión'!$AA$16="Catastrófico"),CONCATENATE("R2C",'Riesgos de gestión'!$O$16),"")</f>
        <v/>
      </c>
      <c r="AI37" s="56" t="str">
        <f>IF(AND('Riesgos de gestión'!$Y$17="Baja",'Riesgos de gestión'!$AA$17="Catastrófico"),CONCATENATE("R2C",'Riesgos de gestión'!$O$17),"")</f>
        <v/>
      </c>
      <c r="AJ37" s="56" t="str">
        <f>IF(AND('Riesgos de gestión'!$Y$18="Baja",'Riesgos de gestión'!$AA$18="Catastrófico"),CONCATENATE("R2C",'Riesgos de gestión'!$O$18),"")</f>
        <v/>
      </c>
      <c r="AK37" s="56" t="str">
        <f>IF(AND('Riesgos de gestión'!$Y$19="Baja",'Riesgos de gestión'!$AA$19="Catastrófico"),CONCATENATE("R2C",'Riesgos de gestión'!$O$19),"")</f>
        <v/>
      </c>
      <c r="AL37" s="56" t="str">
        <f>IF(AND('Riesgos de gestión'!$Y$20="Baja",'Riesgos de gestión'!$AA$20="Catastrófico"),CONCATENATE("R2C",'Riesgos de gestión'!$O$20),"")</f>
        <v/>
      </c>
      <c r="AM37" s="57" t="str">
        <f>IF(AND('Riesgos de gestión'!$Y$21="Baja",'Riesgos de gestión'!$AA$21="Catastrófico"),CONCATENATE("R2C",'Riesgos de gestión'!$O$21),"")</f>
        <v/>
      </c>
      <c r="AN37" s="83"/>
      <c r="AO37" s="1117"/>
      <c r="AP37" s="1118"/>
      <c r="AQ37" s="1118"/>
      <c r="AR37" s="1118"/>
      <c r="AS37" s="1118"/>
      <c r="AT37" s="1119"/>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row>
    <row r="38" spans="1:80" ht="15" customHeight="1" x14ac:dyDescent="0.25">
      <c r="A38" s="83"/>
      <c r="B38" s="998"/>
      <c r="C38" s="998"/>
      <c r="D38" s="999"/>
      <c r="E38" s="1097"/>
      <c r="F38" s="1096"/>
      <c r="G38" s="1096"/>
      <c r="H38" s="1096"/>
      <c r="I38" s="1096"/>
      <c r="J38" s="76" t="str">
        <f>IF(AND('Riesgos de gestión'!$Y$22="Baja",'Riesgos de gestión'!$AA$22="Leve"),CONCATENATE("R3C",'Riesgos de gestión'!$O$22),"")</f>
        <v/>
      </c>
      <c r="K38" s="77" t="str">
        <f>IF(AND('Riesgos de gestión'!$Y$23="Baja",'Riesgos de gestión'!$AA$23="Leve"),CONCATENATE("R3C",'Riesgos de gestión'!$O$23),"")</f>
        <v/>
      </c>
      <c r="L38" s="77" t="str">
        <f>IF(AND('Riesgos de gestión'!$Y$24="Baja",'Riesgos de gestión'!$AA$24="Leve"),CONCATENATE("R3C",'Riesgos de gestión'!$O$24),"")</f>
        <v/>
      </c>
      <c r="M38" s="77" t="str">
        <f>IF(AND('Riesgos de gestión'!$Y$25="Baja",'Riesgos de gestión'!$AA$25="Leve"),CONCATENATE("R3C",'Riesgos de gestión'!$O$25),"")</f>
        <v/>
      </c>
      <c r="N38" s="77" t="str">
        <f>IF(AND('Riesgos de gestión'!$Y$26="Baja",'Riesgos de gestión'!$AA$26="Leve"),CONCATENATE("R3C",'Riesgos de gestión'!$O$26),"")</f>
        <v/>
      </c>
      <c r="O38" s="78" t="str">
        <f>IF(AND('Riesgos de gestión'!$Y$27="Baja",'Riesgos de gestión'!$AA$27="Leve"),CONCATENATE("R3C",'Riesgos de gestión'!$O$27),"")</f>
        <v/>
      </c>
      <c r="P38" s="67" t="str">
        <f>IF(AND('Riesgos de gestión'!$Y$22="Baja",'Riesgos de gestión'!$AA$22="Menor"),CONCATENATE("R3C",'Riesgos de gestión'!$O$22),"")</f>
        <v/>
      </c>
      <c r="Q38" s="68" t="str">
        <f>IF(AND('Riesgos de gestión'!$Y$23="Baja",'Riesgos de gestión'!$AA$23="Menor"),CONCATENATE("R3C",'Riesgos de gestión'!$O$23),"")</f>
        <v/>
      </c>
      <c r="R38" s="68" t="str">
        <f>IF(AND('Riesgos de gestión'!$Y$24="Baja",'Riesgos de gestión'!$AA$24="Menor"),CONCATENATE("R3C",'Riesgos de gestión'!$O$24),"")</f>
        <v/>
      </c>
      <c r="S38" s="68" t="str">
        <f>IF(AND('Riesgos de gestión'!$Y$25="Baja",'Riesgos de gestión'!$AA$25="Menor"),CONCATENATE("R3C",'Riesgos de gestión'!$O$25),"")</f>
        <v/>
      </c>
      <c r="T38" s="68" t="str">
        <f>IF(AND('Riesgos de gestión'!$Y$26="Baja",'Riesgos de gestión'!$AA$26="Menor"),CONCATENATE("R3C",'Riesgos de gestión'!$O$26),"")</f>
        <v/>
      </c>
      <c r="U38" s="69" t="str">
        <f>IF(AND('Riesgos de gestión'!$Y$27="Baja",'Riesgos de gestión'!$AA$27="Menor"),CONCATENATE("R3C",'Riesgos de gestión'!$O$27),"")</f>
        <v/>
      </c>
      <c r="V38" s="67" t="str">
        <f>IF(AND('Riesgos de gestión'!$Y$22="Baja",'Riesgos de gestión'!$AA$22="Moderado"),CONCATENATE("R3C",'Riesgos de gestión'!$O$22),"")</f>
        <v/>
      </c>
      <c r="W38" s="68" t="str">
        <f>IF(AND('Riesgos de gestión'!$Y$23="Baja",'Riesgos de gestión'!$AA$23="Moderado"),CONCATENATE("R3C",'Riesgos de gestión'!$O$23),"")</f>
        <v/>
      </c>
      <c r="X38" s="68" t="str">
        <f>IF(AND('Riesgos de gestión'!$Y$24="Baja",'Riesgos de gestión'!$AA$24="Moderado"),CONCATENATE("R3C",'Riesgos de gestión'!$O$24),"")</f>
        <v/>
      </c>
      <c r="Y38" s="68" t="str">
        <f>IF(AND('Riesgos de gestión'!$Y$25="Baja",'Riesgos de gestión'!$AA$25="Moderado"),CONCATENATE("R3C",'Riesgos de gestión'!$O$25),"")</f>
        <v/>
      </c>
      <c r="Z38" s="68" t="str">
        <f>IF(AND('Riesgos de gestión'!$Y$26="Baja",'Riesgos de gestión'!$AA$26="Moderado"),CONCATENATE("R3C",'Riesgos de gestión'!$O$26),"")</f>
        <v/>
      </c>
      <c r="AA38" s="69" t="str">
        <f>IF(AND('Riesgos de gestión'!$Y$27="Baja",'Riesgos de gestión'!$AA$27="Moderado"),CONCATENATE("R3C",'Riesgos de gestión'!$O$27),"")</f>
        <v/>
      </c>
      <c r="AB38" s="52" t="str">
        <f>IF(AND('Riesgos de gestión'!$Y$22="Baja",'Riesgos de gestión'!$AA$22="Mayor"),CONCATENATE("R3C",'Riesgos de gestión'!$O$22),"")</f>
        <v/>
      </c>
      <c r="AC38" s="53" t="str">
        <f>IF(AND('Riesgos de gestión'!$Y$23="Baja",'Riesgos de gestión'!$AA$23="Mayor"),CONCATENATE("R3C",'Riesgos de gestión'!$O$23),"")</f>
        <v/>
      </c>
      <c r="AD38" s="53" t="str">
        <f>IF(AND('Riesgos de gestión'!$Y$24="Baja",'Riesgos de gestión'!$AA$24="Mayor"),CONCATENATE("R3C",'Riesgos de gestión'!$O$24),"")</f>
        <v/>
      </c>
      <c r="AE38" s="53" t="str">
        <f>IF(AND('Riesgos de gestión'!$Y$25="Baja",'Riesgos de gestión'!$AA$25="Mayor"),CONCATENATE("R3C",'Riesgos de gestión'!$O$25),"")</f>
        <v/>
      </c>
      <c r="AF38" s="53" t="str">
        <f>IF(AND('Riesgos de gestión'!$Y$26="Baja",'Riesgos de gestión'!$AA$26="Mayor"),CONCATENATE("R3C",'Riesgos de gestión'!$O$26),"")</f>
        <v/>
      </c>
      <c r="AG38" s="54" t="str">
        <f>IF(AND('Riesgos de gestión'!$Y$27="Baja",'Riesgos de gestión'!$AA$27="Mayor"),CONCATENATE("R3C",'Riesgos de gestión'!$O$27),"")</f>
        <v/>
      </c>
      <c r="AH38" s="55" t="str">
        <f>IF(AND('Riesgos de gestión'!$Y$22="Baja",'Riesgos de gestión'!$AA$22="Catastrófico"),CONCATENATE("R3C",'Riesgos de gestión'!$O$22),"")</f>
        <v/>
      </c>
      <c r="AI38" s="56" t="str">
        <f>IF(AND('Riesgos de gestión'!$Y$23="Baja",'Riesgos de gestión'!$AA$23="Catastrófico"),CONCATENATE("R3C",'Riesgos de gestión'!$O$23),"")</f>
        <v/>
      </c>
      <c r="AJ38" s="56" t="str">
        <f>IF(AND('Riesgos de gestión'!$Y$24="Baja",'Riesgos de gestión'!$AA$24="Catastrófico"),CONCATENATE("R3C",'Riesgos de gestión'!$O$24),"")</f>
        <v/>
      </c>
      <c r="AK38" s="56" t="str">
        <f>IF(AND('Riesgos de gestión'!$Y$25="Baja",'Riesgos de gestión'!$AA$25="Catastrófico"),CONCATENATE("R3C",'Riesgos de gestión'!$O$25),"")</f>
        <v/>
      </c>
      <c r="AL38" s="56" t="str">
        <f>IF(AND('Riesgos de gestión'!$Y$26="Baja",'Riesgos de gestión'!$AA$26="Catastrófico"),CONCATENATE("R3C",'Riesgos de gestión'!$O$26),"")</f>
        <v/>
      </c>
      <c r="AM38" s="57" t="str">
        <f>IF(AND('Riesgos de gestión'!$Y$27="Baja",'Riesgos de gestión'!$AA$27="Catastrófico"),CONCATENATE("R3C",'Riesgos de gestión'!$O$27),"")</f>
        <v/>
      </c>
      <c r="AN38" s="83"/>
      <c r="AO38" s="1117"/>
      <c r="AP38" s="1118"/>
      <c r="AQ38" s="1118"/>
      <c r="AR38" s="1118"/>
      <c r="AS38" s="1118"/>
      <c r="AT38" s="1119"/>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row>
    <row r="39" spans="1:80" ht="15" customHeight="1" x14ac:dyDescent="0.25">
      <c r="A39" s="83"/>
      <c r="B39" s="998"/>
      <c r="C39" s="998"/>
      <c r="D39" s="999"/>
      <c r="E39" s="1097"/>
      <c r="F39" s="1096"/>
      <c r="G39" s="1096"/>
      <c r="H39" s="1096"/>
      <c r="I39" s="1096"/>
      <c r="J39" s="76" t="str">
        <f>IF(AND('Riesgos de gestión'!$Y$28="Baja",'Riesgos de gestión'!$AA$28="Leve"),CONCATENATE("R4C",'Riesgos de gestión'!$O$28),"")</f>
        <v/>
      </c>
      <c r="K39" s="77" t="str">
        <f>IF(AND('Riesgos de gestión'!$Y$29="Baja",'Riesgos de gestión'!$AA$29="Leve"),CONCATENATE("R4C",'Riesgos de gestión'!$O$29),"")</f>
        <v/>
      </c>
      <c r="L39" s="77" t="str">
        <f>IF(AND('Riesgos de gestión'!$Y$30="Baja",'Riesgos de gestión'!$AA$30="Leve"),CONCATENATE("R4C",'Riesgos de gestión'!$O$30),"")</f>
        <v/>
      </c>
      <c r="M39" s="77" t="str">
        <f>IF(AND('Riesgos de gestión'!$Y$31="Baja",'Riesgos de gestión'!$AA$31="Leve"),CONCATENATE("R4C",'Riesgos de gestión'!$O$31),"")</f>
        <v/>
      </c>
      <c r="N39" s="77" t="str">
        <f>IF(AND('Riesgos de gestión'!$Y$32="Baja",'Riesgos de gestión'!$AA$32="Leve"),CONCATENATE("R4C",'Riesgos de gestión'!$O$32),"")</f>
        <v/>
      </c>
      <c r="O39" s="78" t="str">
        <f>IF(AND('Riesgos de gestión'!$Y$33="Baja",'Riesgos de gestión'!$AA$33="Leve"),CONCATENATE("R4C",'Riesgos de gestión'!$O$33),"")</f>
        <v/>
      </c>
      <c r="P39" s="67" t="str">
        <f>IF(AND('Riesgos de gestión'!$Y$28="Baja",'Riesgos de gestión'!$AA$28="Menor"),CONCATENATE("R4C",'Riesgos de gestión'!$O$28),"")</f>
        <v/>
      </c>
      <c r="Q39" s="68" t="str">
        <f>IF(AND('Riesgos de gestión'!$Y$29="Baja",'Riesgos de gestión'!$AA$29="Menor"),CONCATENATE("R4C",'Riesgos de gestión'!$O$29),"")</f>
        <v/>
      </c>
      <c r="R39" s="68" t="str">
        <f>IF(AND('Riesgos de gestión'!$Y$30="Baja",'Riesgos de gestión'!$AA$30="Menor"),CONCATENATE("R4C",'Riesgos de gestión'!$O$30),"")</f>
        <v/>
      </c>
      <c r="S39" s="68" t="str">
        <f>IF(AND('Riesgos de gestión'!$Y$31="Baja",'Riesgos de gestión'!$AA$31="Menor"),CONCATENATE("R4C",'Riesgos de gestión'!$O$31),"")</f>
        <v/>
      </c>
      <c r="T39" s="68" t="str">
        <f>IF(AND('Riesgos de gestión'!$Y$32="Baja",'Riesgos de gestión'!$AA$32="Menor"),CONCATENATE("R4C",'Riesgos de gestión'!$O$32),"")</f>
        <v/>
      </c>
      <c r="U39" s="69" t="str">
        <f>IF(AND('Riesgos de gestión'!$Y$33="Baja",'Riesgos de gestión'!$AA$33="Menor"),CONCATENATE("R4C",'Riesgos de gestión'!$O$33),"")</f>
        <v/>
      </c>
      <c r="V39" s="67" t="str">
        <f>IF(AND('Riesgos de gestión'!$Y$28="Baja",'Riesgos de gestión'!$AA$28="Moderado"),CONCATENATE("R4C",'Riesgos de gestión'!$O$28),"")</f>
        <v/>
      </c>
      <c r="W39" s="68" t="str">
        <f>IF(AND('Riesgos de gestión'!$Y$29="Baja",'Riesgos de gestión'!$AA$29="Moderado"),CONCATENATE("R4C",'Riesgos de gestión'!$O$29),"")</f>
        <v/>
      </c>
      <c r="X39" s="68" t="str">
        <f>IF(AND('Riesgos de gestión'!$Y$30="Baja",'Riesgos de gestión'!$AA$30="Moderado"),CONCATENATE("R4C",'Riesgos de gestión'!$O$30),"")</f>
        <v/>
      </c>
      <c r="Y39" s="68" t="str">
        <f>IF(AND('Riesgos de gestión'!$Y$31="Baja",'Riesgos de gestión'!$AA$31="Moderado"),CONCATENATE("R4C",'Riesgos de gestión'!$O$31),"")</f>
        <v/>
      </c>
      <c r="Z39" s="68" t="str">
        <f>IF(AND('Riesgos de gestión'!$Y$32="Baja",'Riesgos de gestión'!$AA$32="Moderado"),CONCATENATE("R4C",'Riesgos de gestión'!$O$32),"")</f>
        <v/>
      </c>
      <c r="AA39" s="69" t="str">
        <f>IF(AND('Riesgos de gestión'!$Y$33="Baja",'Riesgos de gestión'!$AA$33="Moderado"),CONCATENATE("R4C",'Riesgos de gestión'!$O$33),"")</f>
        <v/>
      </c>
      <c r="AB39" s="52" t="str">
        <f>IF(AND('Riesgos de gestión'!$Y$28="Baja",'Riesgos de gestión'!$AA$28="Mayor"),CONCATENATE("R4C",'Riesgos de gestión'!$O$28),"")</f>
        <v/>
      </c>
      <c r="AC39" s="53" t="str">
        <f>IF(AND('Riesgos de gestión'!$Y$29="Baja",'Riesgos de gestión'!$AA$29="Mayor"),CONCATENATE("R4C",'Riesgos de gestión'!$O$29),"")</f>
        <v/>
      </c>
      <c r="AD39" s="53" t="str">
        <f>IF(AND('Riesgos de gestión'!$Y$30="Baja",'Riesgos de gestión'!$AA$30="Mayor"),CONCATENATE("R4C",'Riesgos de gestión'!$O$30),"")</f>
        <v/>
      </c>
      <c r="AE39" s="53" t="str">
        <f>IF(AND('Riesgos de gestión'!$Y$31="Baja",'Riesgos de gestión'!$AA$31="Mayor"),CONCATENATE("R4C",'Riesgos de gestión'!$O$31),"")</f>
        <v/>
      </c>
      <c r="AF39" s="53" t="str">
        <f>IF(AND('Riesgos de gestión'!$Y$32="Baja",'Riesgos de gestión'!$AA$32="Mayor"),CONCATENATE("R4C",'Riesgos de gestión'!$O$32),"")</f>
        <v/>
      </c>
      <c r="AG39" s="54" t="str">
        <f>IF(AND('Riesgos de gestión'!$Y$33="Baja",'Riesgos de gestión'!$AA$33="Mayor"),CONCATENATE("R4C",'Riesgos de gestión'!$O$33),"")</f>
        <v/>
      </c>
      <c r="AH39" s="55" t="str">
        <f>IF(AND('Riesgos de gestión'!$Y$28="Baja",'Riesgos de gestión'!$AA$28="Catastrófico"),CONCATENATE("R4C",'Riesgos de gestión'!$O$28),"")</f>
        <v/>
      </c>
      <c r="AI39" s="56" t="str">
        <f>IF(AND('Riesgos de gestión'!$Y$29="Baja",'Riesgos de gestión'!$AA$29="Catastrófico"),CONCATENATE("R4C",'Riesgos de gestión'!$O$29),"")</f>
        <v/>
      </c>
      <c r="AJ39" s="56" t="str">
        <f>IF(AND('Riesgos de gestión'!$Y$30="Baja",'Riesgos de gestión'!$AA$30="Catastrófico"),CONCATENATE("R4C",'Riesgos de gestión'!$O$30),"")</f>
        <v/>
      </c>
      <c r="AK39" s="56" t="str">
        <f>IF(AND('Riesgos de gestión'!$Y$31="Baja",'Riesgos de gestión'!$AA$31="Catastrófico"),CONCATENATE("R4C",'Riesgos de gestión'!$O$31),"")</f>
        <v/>
      </c>
      <c r="AL39" s="56" t="str">
        <f>IF(AND('Riesgos de gestión'!$Y$32="Baja",'Riesgos de gestión'!$AA$32="Catastrófico"),CONCATENATE("R4C",'Riesgos de gestión'!$O$32),"")</f>
        <v/>
      </c>
      <c r="AM39" s="57" t="str">
        <f>IF(AND('Riesgos de gestión'!$Y$33="Baja",'Riesgos de gestión'!$AA$33="Catastrófico"),CONCATENATE("R4C",'Riesgos de gestión'!$O$33),"")</f>
        <v/>
      </c>
      <c r="AN39" s="83"/>
      <c r="AO39" s="1117"/>
      <c r="AP39" s="1118"/>
      <c r="AQ39" s="1118"/>
      <c r="AR39" s="1118"/>
      <c r="AS39" s="1118"/>
      <c r="AT39" s="1119"/>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row>
    <row r="40" spans="1:80" ht="15" customHeight="1" x14ac:dyDescent="0.25">
      <c r="A40" s="83"/>
      <c r="B40" s="998"/>
      <c r="C40" s="998"/>
      <c r="D40" s="999"/>
      <c r="E40" s="1097"/>
      <c r="F40" s="1096"/>
      <c r="G40" s="1096"/>
      <c r="H40" s="1096"/>
      <c r="I40" s="1096"/>
      <c r="J40" s="76" t="str">
        <f>IF(AND('Riesgos de gestión'!$Y$34="Baja",'Riesgos de gestión'!$AA$34="Leve"),CONCATENATE("R5C",'Riesgos de gestión'!$O$34),"")</f>
        <v/>
      </c>
      <c r="K40" s="77" t="str">
        <f>IF(AND('Riesgos de gestión'!$Y$35="Baja",'Riesgos de gestión'!$AA$35="Leve"),CONCATENATE("R5C",'Riesgos de gestión'!$O$35),"")</f>
        <v/>
      </c>
      <c r="L40" s="77" t="str">
        <f>IF(AND('Riesgos de gestión'!$Y$36="Baja",'Riesgos de gestión'!$AA$36="Leve"),CONCATENATE("R5C",'Riesgos de gestión'!$O$36),"")</f>
        <v/>
      </c>
      <c r="M40" s="77" t="str">
        <f>IF(AND('Riesgos de gestión'!$Y$37="Baja",'Riesgos de gestión'!$AA$37="Leve"),CONCATENATE("R5C",'Riesgos de gestión'!$O$37),"")</f>
        <v/>
      </c>
      <c r="N40" s="77" t="str">
        <f>IF(AND('Riesgos de gestión'!$Y$38="Baja",'Riesgos de gestión'!$AA$38="Leve"),CONCATENATE("R5C",'Riesgos de gestión'!$O$38),"")</f>
        <v/>
      </c>
      <c r="O40" s="78" t="str">
        <f>IF(AND('Riesgos de gestión'!$Y$39="Baja",'Riesgos de gestión'!$AA$39="Leve"),CONCATENATE("R5C",'Riesgos de gestión'!$O$39),"")</f>
        <v/>
      </c>
      <c r="P40" s="67" t="str">
        <f>IF(AND('Riesgos de gestión'!$Y$34="Baja",'Riesgos de gestión'!$AA$34="Menor"),CONCATENATE("R5C",'Riesgos de gestión'!$O$34),"")</f>
        <v/>
      </c>
      <c r="Q40" s="68" t="str">
        <f>IF(AND('Riesgos de gestión'!$Y$35="Baja",'Riesgos de gestión'!$AA$35="Menor"),CONCATENATE("R5C",'Riesgos de gestión'!$O$35),"")</f>
        <v/>
      </c>
      <c r="R40" s="68" t="str">
        <f>IF(AND('Riesgos de gestión'!$Y$36="Baja",'Riesgos de gestión'!$AA$36="Menor"),CONCATENATE("R5C",'Riesgos de gestión'!$O$36),"")</f>
        <v/>
      </c>
      <c r="S40" s="68" t="str">
        <f>IF(AND('Riesgos de gestión'!$Y$37="Baja",'Riesgos de gestión'!$AA$37="Menor"),CONCATENATE("R5C",'Riesgos de gestión'!$O$37),"")</f>
        <v/>
      </c>
      <c r="T40" s="68" t="str">
        <f>IF(AND('Riesgos de gestión'!$Y$38="Baja",'Riesgos de gestión'!$AA$38="Menor"),CONCATENATE("R5C",'Riesgos de gestión'!$O$38),"")</f>
        <v/>
      </c>
      <c r="U40" s="69" t="str">
        <f>IF(AND('Riesgos de gestión'!$Y$39="Baja",'Riesgos de gestión'!$AA$39="Menor"),CONCATENATE("R5C",'Riesgos de gestión'!$O$39),"")</f>
        <v/>
      </c>
      <c r="V40" s="67" t="str">
        <f>IF(AND('Riesgos de gestión'!$Y$34="Baja",'Riesgos de gestión'!$AA$34="Moderado"),CONCATENATE("R5C",'Riesgos de gestión'!$O$34),"")</f>
        <v/>
      </c>
      <c r="W40" s="68" t="str">
        <f>IF(AND('Riesgos de gestión'!$Y$35="Baja",'Riesgos de gestión'!$AA$35="Moderado"),CONCATENATE("R5C",'Riesgos de gestión'!$O$35),"")</f>
        <v/>
      </c>
      <c r="X40" s="68" t="str">
        <f>IF(AND('Riesgos de gestión'!$Y$36="Baja",'Riesgos de gestión'!$AA$36="Moderado"),CONCATENATE("R5C",'Riesgos de gestión'!$O$36),"")</f>
        <v/>
      </c>
      <c r="Y40" s="68" t="str">
        <f>IF(AND('Riesgos de gestión'!$Y$37="Baja",'Riesgos de gestión'!$AA$37="Moderado"),CONCATENATE("R5C",'Riesgos de gestión'!$O$37),"")</f>
        <v/>
      </c>
      <c r="Z40" s="68" t="str">
        <f>IF(AND('Riesgos de gestión'!$Y$38="Baja",'Riesgos de gestión'!$AA$38="Moderado"),CONCATENATE("R5C",'Riesgos de gestión'!$O$38),"")</f>
        <v/>
      </c>
      <c r="AA40" s="69" t="str">
        <f>IF(AND('Riesgos de gestión'!$Y$39="Baja",'Riesgos de gestión'!$AA$39="Moderado"),CONCATENATE("R5C",'Riesgos de gestión'!$O$39),"")</f>
        <v/>
      </c>
      <c r="AB40" s="52" t="str">
        <f>IF(AND('Riesgos de gestión'!$Y$34="Baja",'Riesgos de gestión'!$AA$34="Mayor"),CONCATENATE("R5C",'Riesgos de gestión'!$O$34),"")</f>
        <v/>
      </c>
      <c r="AC40" s="53" t="str">
        <f>IF(AND('Riesgos de gestión'!$Y$35="Baja",'Riesgos de gestión'!$AA$35="Mayor"),CONCATENATE("R5C",'Riesgos de gestión'!$O$35),"")</f>
        <v/>
      </c>
      <c r="AD40" s="53" t="str">
        <f>IF(AND('Riesgos de gestión'!$Y$36="Baja",'Riesgos de gestión'!$AA$36="Mayor"),CONCATENATE("R5C",'Riesgos de gestión'!$O$36),"")</f>
        <v/>
      </c>
      <c r="AE40" s="53" t="str">
        <f>IF(AND('Riesgos de gestión'!$Y$37="Baja",'Riesgos de gestión'!$AA$37="Mayor"),CONCATENATE("R5C",'Riesgos de gestión'!$O$37),"")</f>
        <v/>
      </c>
      <c r="AF40" s="53" t="str">
        <f>IF(AND('Riesgos de gestión'!$Y$38="Baja",'Riesgos de gestión'!$AA$38="Mayor"),CONCATENATE("R5C",'Riesgos de gestión'!$O$38),"")</f>
        <v/>
      </c>
      <c r="AG40" s="54" t="str">
        <f>IF(AND('Riesgos de gestión'!$Y$39="Baja",'Riesgos de gestión'!$AA$39="Mayor"),CONCATENATE("R5C",'Riesgos de gestión'!$O$39),"")</f>
        <v/>
      </c>
      <c r="AH40" s="55" t="str">
        <f>IF(AND('Riesgos de gestión'!$Y$34="Baja",'Riesgos de gestión'!$AA$34="Catastrófico"),CONCATENATE("R5C",'Riesgos de gestión'!$O$34),"")</f>
        <v/>
      </c>
      <c r="AI40" s="56" t="str">
        <f>IF(AND('Riesgos de gestión'!$Y$35="Baja",'Riesgos de gestión'!$AA$35="Catastrófico"),CONCATENATE("R5C",'Riesgos de gestión'!$O$35),"")</f>
        <v/>
      </c>
      <c r="AJ40" s="56" t="str">
        <f>IF(AND('Riesgos de gestión'!$Y$36="Baja",'Riesgos de gestión'!$AA$36="Catastrófico"),CONCATENATE("R5C",'Riesgos de gestión'!$O$36),"")</f>
        <v/>
      </c>
      <c r="AK40" s="56" t="str">
        <f>IF(AND('Riesgos de gestión'!$Y$37="Baja",'Riesgos de gestión'!$AA$37="Catastrófico"),CONCATENATE("R5C",'Riesgos de gestión'!$O$37),"")</f>
        <v/>
      </c>
      <c r="AL40" s="56" t="str">
        <f>IF(AND('Riesgos de gestión'!$Y$38="Baja",'Riesgos de gestión'!$AA$38="Catastrófico"),CONCATENATE("R5C",'Riesgos de gestión'!$O$38),"")</f>
        <v/>
      </c>
      <c r="AM40" s="57" t="str">
        <f>IF(AND('Riesgos de gestión'!$Y$39="Baja",'Riesgos de gestión'!$AA$39="Catastrófico"),CONCATENATE("R5C",'Riesgos de gestión'!$O$39),"")</f>
        <v/>
      </c>
      <c r="AN40" s="83"/>
      <c r="AO40" s="1117"/>
      <c r="AP40" s="1118"/>
      <c r="AQ40" s="1118"/>
      <c r="AR40" s="1118"/>
      <c r="AS40" s="1118"/>
      <c r="AT40" s="1119"/>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row>
    <row r="41" spans="1:80" ht="15" customHeight="1" x14ac:dyDescent="0.25">
      <c r="A41" s="83"/>
      <c r="B41" s="998"/>
      <c r="C41" s="998"/>
      <c r="D41" s="999"/>
      <c r="E41" s="1097"/>
      <c r="F41" s="1096"/>
      <c r="G41" s="1096"/>
      <c r="H41" s="1096"/>
      <c r="I41" s="1096"/>
      <c r="J41" s="76" t="str">
        <f>IF(AND('Riesgos de gestión'!$Y$40="Baja",'Riesgos de gestión'!$AA$40="Leve"),CONCATENATE("R6C",'Riesgos de gestión'!$O$40),"")</f>
        <v/>
      </c>
      <c r="K41" s="77" t="str">
        <f>IF(AND('Riesgos de gestión'!$Y$41="Baja",'Riesgos de gestión'!$AA$41="Leve"),CONCATENATE("R6C",'Riesgos de gestión'!$O$41),"")</f>
        <v/>
      </c>
      <c r="L41" s="77" t="str">
        <f>IF(AND('Riesgos de gestión'!$Y$42="Baja",'Riesgos de gestión'!$AA$42="Leve"),CONCATENATE("R6C",'Riesgos de gestión'!$O$42),"")</f>
        <v/>
      </c>
      <c r="M41" s="77" t="str">
        <f>IF(AND('Riesgos de gestión'!$Y$43="Baja",'Riesgos de gestión'!$AA$43="Leve"),CONCATENATE("R6C",'Riesgos de gestión'!$O$43),"")</f>
        <v/>
      </c>
      <c r="N41" s="77" t="str">
        <f>IF(AND('Riesgos de gestión'!$Y$44="Baja",'Riesgos de gestión'!$AA$44="Leve"),CONCATENATE("R6C",'Riesgos de gestión'!$O$44),"")</f>
        <v/>
      </c>
      <c r="O41" s="78" t="str">
        <f>IF(AND('Riesgos de gestión'!$Y$45="Baja",'Riesgos de gestión'!$AA$45="Leve"),CONCATENATE("R6C",'Riesgos de gestión'!$O$45),"")</f>
        <v/>
      </c>
      <c r="P41" s="67" t="str">
        <f>IF(AND('Riesgos de gestión'!$Y$40="Baja",'Riesgos de gestión'!$AA$40="Menor"),CONCATENATE("R6C",'Riesgos de gestión'!$O$40),"")</f>
        <v/>
      </c>
      <c r="Q41" s="68" t="str">
        <f>IF(AND('Riesgos de gestión'!$Y$41="Baja",'Riesgos de gestión'!$AA$41="Menor"),CONCATENATE("R6C",'Riesgos de gestión'!$O$41),"")</f>
        <v/>
      </c>
      <c r="R41" s="68" t="str">
        <f>IF(AND('Riesgos de gestión'!$Y$42="Baja",'Riesgos de gestión'!$AA$42="Menor"),CONCATENATE("R6C",'Riesgos de gestión'!$O$42),"")</f>
        <v/>
      </c>
      <c r="S41" s="68" t="str">
        <f>IF(AND('Riesgos de gestión'!$Y$43="Baja",'Riesgos de gestión'!$AA$43="Menor"),CONCATENATE("R6C",'Riesgos de gestión'!$O$43),"")</f>
        <v/>
      </c>
      <c r="T41" s="68" t="str">
        <f>IF(AND('Riesgos de gestión'!$Y$44="Baja",'Riesgos de gestión'!$AA$44="Menor"),CONCATENATE("R6C",'Riesgos de gestión'!$O$44),"")</f>
        <v/>
      </c>
      <c r="U41" s="69" t="str">
        <f>IF(AND('Riesgos de gestión'!$Y$45="Baja",'Riesgos de gestión'!$AA$45="Menor"),CONCATENATE("R6C",'Riesgos de gestión'!$O$45),"")</f>
        <v/>
      </c>
      <c r="V41" s="67" t="str">
        <f>IF(AND('Riesgos de gestión'!$Y$40="Baja",'Riesgos de gestión'!$AA$40="Moderado"),CONCATENATE("R6C",'Riesgos de gestión'!$O$40),"")</f>
        <v/>
      </c>
      <c r="W41" s="68" t="str">
        <f>IF(AND('Riesgos de gestión'!$Y$41="Baja",'Riesgos de gestión'!$AA$41="Moderado"),CONCATENATE("R6C",'Riesgos de gestión'!$O$41),"")</f>
        <v/>
      </c>
      <c r="X41" s="68" t="str">
        <f>IF(AND('Riesgos de gestión'!$Y$42="Baja",'Riesgos de gestión'!$AA$42="Moderado"),CONCATENATE("R6C",'Riesgos de gestión'!$O$42),"")</f>
        <v/>
      </c>
      <c r="Y41" s="68" t="str">
        <f>IF(AND('Riesgos de gestión'!$Y$43="Baja",'Riesgos de gestión'!$AA$43="Moderado"),CONCATENATE("R6C",'Riesgos de gestión'!$O$43),"")</f>
        <v/>
      </c>
      <c r="Z41" s="68" t="str">
        <f>IF(AND('Riesgos de gestión'!$Y$44="Baja",'Riesgos de gestión'!$AA$44="Moderado"),CONCATENATE("R6C",'Riesgos de gestión'!$O$44),"")</f>
        <v/>
      </c>
      <c r="AA41" s="69" t="str">
        <f>IF(AND('Riesgos de gestión'!$Y$45="Baja",'Riesgos de gestión'!$AA$45="Moderado"),CONCATENATE("R6C",'Riesgos de gestión'!$O$45),"")</f>
        <v/>
      </c>
      <c r="AB41" s="52" t="str">
        <f>IF(AND('Riesgos de gestión'!$Y$40="Baja",'Riesgos de gestión'!$AA$40="Mayor"),CONCATENATE("R6C",'Riesgos de gestión'!$O$40),"")</f>
        <v/>
      </c>
      <c r="AC41" s="53" t="str">
        <f>IF(AND('Riesgos de gestión'!$Y$41="Baja",'Riesgos de gestión'!$AA$41="Mayor"),CONCATENATE("R6C",'Riesgos de gestión'!$O$41),"")</f>
        <v/>
      </c>
      <c r="AD41" s="53" t="str">
        <f>IF(AND('Riesgos de gestión'!$Y$42="Baja",'Riesgos de gestión'!$AA$42="Mayor"),CONCATENATE("R6C",'Riesgos de gestión'!$O$42),"")</f>
        <v/>
      </c>
      <c r="AE41" s="53" t="str">
        <f>IF(AND('Riesgos de gestión'!$Y$43="Baja",'Riesgos de gestión'!$AA$43="Mayor"),CONCATENATE("R6C",'Riesgos de gestión'!$O$43),"")</f>
        <v/>
      </c>
      <c r="AF41" s="53" t="str">
        <f>IF(AND('Riesgos de gestión'!$Y$44="Baja",'Riesgos de gestión'!$AA$44="Mayor"),CONCATENATE("R6C",'Riesgos de gestión'!$O$44),"")</f>
        <v/>
      </c>
      <c r="AG41" s="54" t="str">
        <f>IF(AND('Riesgos de gestión'!$Y$45="Baja",'Riesgos de gestión'!$AA$45="Mayor"),CONCATENATE("R6C",'Riesgos de gestión'!$O$45),"")</f>
        <v/>
      </c>
      <c r="AH41" s="55" t="str">
        <f>IF(AND('Riesgos de gestión'!$Y$40="Baja",'Riesgos de gestión'!$AA$40="Catastrófico"),CONCATENATE("R6C",'Riesgos de gestión'!$O$40),"")</f>
        <v/>
      </c>
      <c r="AI41" s="56" t="str">
        <f>IF(AND('Riesgos de gestión'!$Y$41="Baja",'Riesgos de gestión'!$AA$41="Catastrófico"),CONCATENATE("R6C",'Riesgos de gestión'!$O$41),"")</f>
        <v/>
      </c>
      <c r="AJ41" s="56" t="str">
        <f>IF(AND('Riesgos de gestión'!$Y$42="Baja",'Riesgos de gestión'!$AA$42="Catastrófico"),CONCATENATE("R6C",'Riesgos de gestión'!$O$42),"")</f>
        <v/>
      </c>
      <c r="AK41" s="56" t="str">
        <f>IF(AND('Riesgos de gestión'!$Y$43="Baja",'Riesgos de gestión'!$AA$43="Catastrófico"),CONCATENATE("R6C",'Riesgos de gestión'!$O$43),"")</f>
        <v/>
      </c>
      <c r="AL41" s="56" t="str">
        <f>IF(AND('Riesgos de gestión'!$Y$44="Baja",'Riesgos de gestión'!$AA$44="Catastrófico"),CONCATENATE("R6C",'Riesgos de gestión'!$O$44),"")</f>
        <v/>
      </c>
      <c r="AM41" s="57" t="str">
        <f>IF(AND('Riesgos de gestión'!$Y$45="Baja",'Riesgos de gestión'!$AA$45="Catastrófico"),CONCATENATE("R6C",'Riesgos de gestión'!$O$45),"")</f>
        <v/>
      </c>
      <c r="AN41" s="83"/>
      <c r="AO41" s="1117"/>
      <c r="AP41" s="1118"/>
      <c r="AQ41" s="1118"/>
      <c r="AR41" s="1118"/>
      <c r="AS41" s="1118"/>
      <c r="AT41" s="1119"/>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row>
    <row r="42" spans="1:80" ht="15" customHeight="1" x14ac:dyDescent="0.25">
      <c r="A42" s="83"/>
      <c r="B42" s="998"/>
      <c r="C42" s="998"/>
      <c r="D42" s="999"/>
      <c r="E42" s="1097"/>
      <c r="F42" s="1096"/>
      <c r="G42" s="1096"/>
      <c r="H42" s="1096"/>
      <c r="I42" s="1096"/>
      <c r="J42" s="76" t="str">
        <f>IF(AND('Riesgos de gestión'!$Y$46="Baja",'Riesgos de gestión'!$AA$46="Leve"),CONCATENATE("R7C",'Riesgos de gestión'!$O$46),"")</f>
        <v/>
      </c>
      <c r="K42" s="77" t="str">
        <f>IF(AND('Riesgos de gestión'!$Y$47="Baja",'Riesgos de gestión'!$AA$47="Leve"),CONCATENATE("R7C",'Riesgos de gestión'!$O$47),"")</f>
        <v/>
      </c>
      <c r="L42" s="77" t="str">
        <f>IF(AND('Riesgos de gestión'!$Y$48="Baja",'Riesgos de gestión'!$AA$48="Leve"),CONCATENATE("R7C",'Riesgos de gestión'!$O$48),"")</f>
        <v/>
      </c>
      <c r="M42" s="77" t="str">
        <f>IF(AND('Riesgos de gestión'!$Y$49="Baja",'Riesgos de gestión'!$AA$49="Leve"),CONCATENATE("R7C",'Riesgos de gestión'!$O$49),"")</f>
        <v/>
      </c>
      <c r="N42" s="77" t="str">
        <f>IF(AND('Riesgos de gestión'!$Y$50="Baja",'Riesgos de gestión'!$AA$50="Leve"),CONCATENATE("R7C",'Riesgos de gestión'!$O$50),"")</f>
        <v/>
      </c>
      <c r="O42" s="78" t="str">
        <f>IF(AND('Riesgos de gestión'!$Y$51="Baja",'Riesgos de gestión'!$AA$51="Leve"),CONCATENATE("R7C",'Riesgos de gestión'!$O$51),"")</f>
        <v/>
      </c>
      <c r="P42" s="67" t="str">
        <f>IF(AND('Riesgos de gestión'!$Y$46="Baja",'Riesgos de gestión'!$AA$46="Menor"),CONCATENATE("R7C",'Riesgos de gestión'!$O$46),"")</f>
        <v/>
      </c>
      <c r="Q42" s="68" t="str">
        <f>IF(AND('Riesgos de gestión'!$Y$47="Baja",'Riesgos de gestión'!$AA$47="Menor"),CONCATENATE("R7C",'Riesgos de gestión'!$O$47),"")</f>
        <v/>
      </c>
      <c r="R42" s="68" t="str">
        <f>IF(AND('Riesgos de gestión'!$Y$48="Baja",'Riesgos de gestión'!$AA$48="Menor"),CONCATENATE("R7C",'Riesgos de gestión'!$O$48),"")</f>
        <v/>
      </c>
      <c r="S42" s="68" t="str">
        <f>IF(AND('Riesgos de gestión'!$Y$49="Baja",'Riesgos de gestión'!$AA$49="Menor"),CONCATENATE("R7C",'Riesgos de gestión'!$O$49),"")</f>
        <v/>
      </c>
      <c r="T42" s="68" t="str">
        <f>IF(AND('Riesgos de gestión'!$Y$50="Baja",'Riesgos de gestión'!$AA$50="Menor"),CONCATENATE("R7C",'Riesgos de gestión'!$O$50),"")</f>
        <v/>
      </c>
      <c r="U42" s="69" t="str">
        <f>IF(AND('Riesgos de gestión'!$Y$51="Baja",'Riesgos de gestión'!$AA$51="Menor"),CONCATENATE("R7C",'Riesgos de gestión'!$O$51),"")</f>
        <v/>
      </c>
      <c r="V42" s="67" t="str">
        <f>IF(AND('Riesgos de gestión'!$Y$46="Baja",'Riesgos de gestión'!$AA$46="Moderado"),CONCATENATE("R7C",'Riesgos de gestión'!$O$46),"")</f>
        <v/>
      </c>
      <c r="W42" s="68" t="str">
        <f>IF(AND('Riesgos de gestión'!$Y$47="Baja",'Riesgos de gestión'!$AA$47="Moderado"),CONCATENATE("R7C",'Riesgos de gestión'!$O$47),"")</f>
        <v/>
      </c>
      <c r="X42" s="68" t="str">
        <f>IF(AND('Riesgos de gestión'!$Y$48="Baja",'Riesgos de gestión'!$AA$48="Moderado"),CONCATENATE("R7C",'Riesgos de gestión'!$O$48),"")</f>
        <v/>
      </c>
      <c r="Y42" s="68" t="str">
        <f>IF(AND('Riesgos de gestión'!$Y$49="Baja",'Riesgos de gestión'!$AA$49="Moderado"),CONCATENATE("R7C",'Riesgos de gestión'!$O$49),"")</f>
        <v/>
      </c>
      <c r="Z42" s="68" t="str">
        <f>IF(AND('Riesgos de gestión'!$Y$50="Baja",'Riesgos de gestión'!$AA$50="Moderado"),CONCATENATE("R7C",'Riesgos de gestión'!$O$50),"")</f>
        <v/>
      </c>
      <c r="AA42" s="69" t="str">
        <f>IF(AND('Riesgos de gestión'!$Y$51="Baja",'Riesgos de gestión'!$AA$51="Moderado"),CONCATENATE("R7C",'Riesgos de gestión'!$O$51),"")</f>
        <v/>
      </c>
      <c r="AB42" s="52" t="str">
        <f>IF(AND('Riesgos de gestión'!$Y$46="Baja",'Riesgos de gestión'!$AA$46="Mayor"),CONCATENATE("R7C",'Riesgos de gestión'!$O$46),"")</f>
        <v/>
      </c>
      <c r="AC42" s="53" t="str">
        <f>IF(AND('Riesgos de gestión'!$Y$47="Baja",'Riesgos de gestión'!$AA$47="Mayor"),CONCATENATE("R7C",'Riesgos de gestión'!$O$47),"")</f>
        <v/>
      </c>
      <c r="AD42" s="53" t="str">
        <f>IF(AND('Riesgos de gestión'!$Y$48="Baja",'Riesgos de gestión'!$AA$48="Mayor"),CONCATENATE("R7C",'Riesgos de gestión'!$O$48),"")</f>
        <v/>
      </c>
      <c r="AE42" s="53" t="str">
        <f>IF(AND('Riesgos de gestión'!$Y$49="Baja",'Riesgos de gestión'!$AA$49="Mayor"),CONCATENATE("R7C",'Riesgos de gestión'!$O$49),"")</f>
        <v/>
      </c>
      <c r="AF42" s="53" t="str">
        <f>IF(AND('Riesgos de gestión'!$Y$50="Baja",'Riesgos de gestión'!$AA$50="Mayor"),CONCATENATE("R7C",'Riesgos de gestión'!$O$50),"")</f>
        <v/>
      </c>
      <c r="AG42" s="54" t="str">
        <f>IF(AND('Riesgos de gestión'!$Y$51="Baja",'Riesgos de gestión'!$AA$51="Mayor"),CONCATENATE("R7C",'Riesgos de gestión'!$O$51),"")</f>
        <v/>
      </c>
      <c r="AH42" s="55" t="str">
        <f>IF(AND('Riesgos de gestión'!$Y$46="Baja",'Riesgos de gestión'!$AA$46="Catastrófico"),CONCATENATE("R7C",'Riesgos de gestión'!$O$46),"")</f>
        <v/>
      </c>
      <c r="AI42" s="56" t="str">
        <f>IF(AND('Riesgos de gestión'!$Y$47="Baja",'Riesgos de gestión'!$AA$47="Catastrófico"),CONCATENATE("R7C",'Riesgos de gestión'!$O$47),"")</f>
        <v/>
      </c>
      <c r="AJ42" s="56" t="str">
        <f>IF(AND('Riesgos de gestión'!$Y$48="Baja",'Riesgos de gestión'!$AA$48="Catastrófico"),CONCATENATE("R7C",'Riesgos de gestión'!$O$48),"")</f>
        <v/>
      </c>
      <c r="AK42" s="56" t="str">
        <f>IF(AND('Riesgos de gestión'!$Y$49="Baja",'Riesgos de gestión'!$AA$49="Catastrófico"),CONCATENATE("R7C",'Riesgos de gestión'!$O$49),"")</f>
        <v/>
      </c>
      <c r="AL42" s="56" t="str">
        <f>IF(AND('Riesgos de gestión'!$Y$50="Baja",'Riesgos de gestión'!$AA$50="Catastrófico"),CONCATENATE("R7C",'Riesgos de gestión'!$O$50),"")</f>
        <v/>
      </c>
      <c r="AM42" s="57" t="str">
        <f>IF(AND('Riesgos de gestión'!$Y$51="Baja",'Riesgos de gestión'!$AA$51="Catastrófico"),CONCATENATE("R7C",'Riesgos de gestión'!$O$51),"")</f>
        <v/>
      </c>
      <c r="AN42" s="83"/>
      <c r="AO42" s="1117"/>
      <c r="AP42" s="1118"/>
      <c r="AQ42" s="1118"/>
      <c r="AR42" s="1118"/>
      <c r="AS42" s="1118"/>
      <c r="AT42" s="1119"/>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row>
    <row r="43" spans="1:80" ht="15" customHeight="1" x14ac:dyDescent="0.25">
      <c r="A43" s="83"/>
      <c r="B43" s="998"/>
      <c r="C43" s="998"/>
      <c r="D43" s="999"/>
      <c r="E43" s="1097"/>
      <c r="F43" s="1096"/>
      <c r="G43" s="1096"/>
      <c r="H43" s="1096"/>
      <c r="I43" s="1096"/>
      <c r="J43" s="76" t="str">
        <f>IF(AND('Riesgos de gestión'!$Y$52="Baja",'Riesgos de gestión'!$AA$52="Leve"),CONCATENATE("R8C",'Riesgos de gestión'!$O$52),"")</f>
        <v/>
      </c>
      <c r="K43" s="77" t="str">
        <f>IF(AND('Riesgos de gestión'!$Y$53="Baja",'Riesgos de gestión'!$AA$53="Leve"),CONCATENATE("R8C",'Riesgos de gestión'!$O$53),"")</f>
        <v/>
      </c>
      <c r="L43" s="77" t="str">
        <f>IF(AND('Riesgos de gestión'!$Y$54="Baja",'Riesgos de gestión'!$AA$54="Leve"),CONCATENATE("R8C",'Riesgos de gestión'!$O$54),"")</f>
        <v/>
      </c>
      <c r="M43" s="77" t="str">
        <f>IF(AND('Riesgos de gestión'!$Y$55="Baja",'Riesgos de gestión'!$AA$55="Leve"),CONCATENATE("R8C",'Riesgos de gestión'!$O$55),"")</f>
        <v/>
      </c>
      <c r="N43" s="77" t="str">
        <f>IF(AND('Riesgos de gestión'!$Y$56="Baja",'Riesgos de gestión'!$AA$56="Leve"),CONCATENATE("R8C",'Riesgos de gestión'!$O$56),"")</f>
        <v/>
      </c>
      <c r="O43" s="78" t="str">
        <f>IF(AND('Riesgos de gestión'!$Y$57="Baja",'Riesgos de gestión'!$AA$57="Leve"),CONCATENATE("R8C",'Riesgos de gestión'!$O$57),"")</f>
        <v/>
      </c>
      <c r="P43" s="67" t="str">
        <f>IF(AND('Riesgos de gestión'!$Y$52="Baja",'Riesgos de gestión'!$AA$52="Menor"),CONCATENATE("R8C",'Riesgos de gestión'!$O$52),"")</f>
        <v/>
      </c>
      <c r="Q43" s="68" t="str">
        <f>IF(AND('Riesgos de gestión'!$Y$53="Baja",'Riesgos de gestión'!$AA$53="Menor"),CONCATENATE("R8C",'Riesgos de gestión'!$O$53),"")</f>
        <v/>
      </c>
      <c r="R43" s="68" t="str">
        <f>IF(AND('Riesgos de gestión'!$Y$54="Baja",'Riesgos de gestión'!$AA$54="Menor"),CONCATENATE("R8C",'Riesgos de gestión'!$O$54),"")</f>
        <v/>
      </c>
      <c r="S43" s="68" t="str">
        <f>IF(AND('Riesgos de gestión'!$Y$55="Baja",'Riesgos de gestión'!$AA$55="Menor"),CONCATENATE("R8C",'Riesgos de gestión'!$O$55),"")</f>
        <v/>
      </c>
      <c r="T43" s="68" t="str">
        <f>IF(AND('Riesgos de gestión'!$Y$56="Baja",'Riesgos de gestión'!$AA$56="Menor"),CONCATENATE("R8C",'Riesgos de gestión'!$O$56),"")</f>
        <v/>
      </c>
      <c r="U43" s="69" t="str">
        <f>IF(AND('Riesgos de gestión'!$Y$57="Baja",'Riesgos de gestión'!$AA$57="Menor"),CONCATENATE("R8C",'Riesgos de gestión'!$O$57),"")</f>
        <v/>
      </c>
      <c r="V43" s="67" t="str">
        <f>IF(AND('Riesgos de gestión'!$Y$52="Baja",'Riesgos de gestión'!$AA$52="Moderado"),CONCATENATE("R8C",'Riesgos de gestión'!$O$52),"")</f>
        <v/>
      </c>
      <c r="W43" s="68" t="str">
        <f>IF(AND('Riesgos de gestión'!$Y$53="Baja",'Riesgos de gestión'!$AA$53="Moderado"),CONCATENATE("R8C",'Riesgos de gestión'!$O$53),"")</f>
        <v/>
      </c>
      <c r="X43" s="68" t="str">
        <f>IF(AND('Riesgos de gestión'!$Y$54="Baja",'Riesgos de gestión'!$AA$54="Moderado"),CONCATENATE("R8C",'Riesgos de gestión'!$O$54),"")</f>
        <v/>
      </c>
      <c r="Y43" s="68" t="str">
        <f>IF(AND('Riesgos de gestión'!$Y$55="Baja",'Riesgos de gestión'!$AA$55="Moderado"),CONCATENATE("R8C",'Riesgos de gestión'!$O$55),"")</f>
        <v/>
      </c>
      <c r="Z43" s="68" t="str">
        <f>IF(AND('Riesgos de gestión'!$Y$56="Baja",'Riesgos de gestión'!$AA$56="Moderado"),CONCATENATE("R8C",'Riesgos de gestión'!$O$56),"")</f>
        <v/>
      </c>
      <c r="AA43" s="69" t="str">
        <f>IF(AND('Riesgos de gestión'!$Y$57="Baja",'Riesgos de gestión'!$AA$57="Moderado"),CONCATENATE("R8C",'Riesgos de gestión'!$O$57),"")</f>
        <v/>
      </c>
      <c r="AB43" s="52" t="str">
        <f>IF(AND('Riesgos de gestión'!$Y$52="Baja",'Riesgos de gestión'!$AA$52="Mayor"),CONCATENATE("R8C",'Riesgos de gestión'!$O$52),"")</f>
        <v/>
      </c>
      <c r="AC43" s="53" t="str">
        <f>IF(AND('Riesgos de gestión'!$Y$53="Baja",'Riesgos de gestión'!$AA$53="Mayor"),CONCATENATE("R8C",'Riesgos de gestión'!$O$53),"")</f>
        <v/>
      </c>
      <c r="AD43" s="53" t="str">
        <f>IF(AND('Riesgos de gestión'!$Y$54="Baja",'Riesgos de gestión'!$AA$54="Mayor"),CONCATENATE("R8C",'Riesgos de gestión'!$O$54),"")</f>
        <v/>
      </c>
      <c r="AE43" s="53" t="str">
        <f>IF(AND('Riesgos de gestión'!$Y$55="Baja",'Riesgos de gestión'!$AA$55="Mayor"),CONCATENATE("R8C",'Riesgos de gestión'!$O$55),"")</f>
        <v/>
      </c>
      <c r="AF43" s="53" t="str">
        <f>IF(AND('Riesgos de gestión'!$Y$56="Baja",'Riesgos de gestión'!$AA$56="Mayor"),CONCATENATE("R8C",'Riesgos de gestión'!$O$56),"")</f>
        <v/>
      </c>
      <c r="AG43" s="54" t="str">
        <f>IF(AND('Riesgos de gestión'!$Y$57="Baja",'Riesgos de gestión'!$AA$57="Mayor"),CONCATENATE("R8C",'Riesgos de gestión'!$O$57),"")</f>
        <v/>
      </c>
      <c r="AH43" s="55" t="str">
        <f>IF(AND('Riesgos de gestión'!$Y$52="Baja",'Riesgos de gestión'!$AA$52="Catastrófico"),CONCATENATE("R8C",'Riesgos de gestión'!$O$52),"")</f>
        <v/>
      </c>
      <c r="AI43" s="56" t="str">
        <f>IF(AND('Riesgos de gestión'!$Y$53="Baja",'Riesgos de gestión'!$AA$53="Catastrófico"),CONCATENATE("R8C",'Riesgos de gestión'!$O$53),"")</f>
        <v/>
      </c>
      <c r="AJ43" s="56" t="str">
        <f>IF(AND('Riesgos de gestión'!$Y$54="Baja",'Riesgos de gestión'!$AA$54="Catastrófico"),CONCATENATE("R8C",'Riesgos de gestión'!$O$54),"")</f>
        <v/>
      </c>
      <c r="AK43" s="56" t="str">
        <f>IF(AND('Riesgos de gestión'!$Y$55="Baja",'Riesgos de gestión'!$AA$55="Catastrófico"),CONCATENATE("R8C",'Riesgos de gestión'!$O$55),"")</f>
        <v/>
      </c>
      <c r="AL43" s="56" t="str">
        <f>IF(AND('Riesgos de gestión'!$Y$56="Baja",'Riesgos de gestión'!$AA$56="Catastrófico"),CONCATENATE("R8C",'Riesgos de gestión'!$O$56),"")</f>
        <v/>
      </c>
      <c r="AM43" s="57" t="str">
        <f>IF(AND('Riesgos de gestión'!$Y$57="Baja",'Riesgos de gestión'!$AA$57="Catastrófico"),CONCATENATE("R8C",'Riesgos de gestión'!$O$57),"")</f>
        <v/>
      </c>
      <c r="AN43" s="83"/>
      <c r="AO43" s="1117"/>
      <c r="AP43" s="1118"/>
      <c r="AQ43" s="1118"/>
      <c r="AR43" s="1118"/>
      <c r="AS43" s="1118"/>
      <c r="AT43" s="1119"/>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row>
    <row r="44" spans="1:80" ht="15" customHeight="1" x14ac:dyDescent="0.25">
      <c r="A44" s="83"/>
      <c r="B44" s="998"/>
      <c r="C44" s="998"/>
      <c r="D44" s="999"/>
      <c r="E44" s="1097"/>
      <c r="F44" s="1096"/>
      <c r="G44" s="1096"/>
      <c r="H44" s="1096"/>
      <c r="I44" s="1096"/>
      <c r="J44" s="76" t="str">
        <f>IF(AND('Riesgos de gestión'!$Y$58="Baja",'Riesgos de gestión'!$AA$58="Leve"),CONCATENATE("R9C",'Riesgos de gestión'!$O$58),"")</f>
        <v/>
      </c>
      <c r="K44" s="77" t="str">
        <f>IF(AND('Riesgos de gestión'!$Y$59="Baja",'Riesgos de gestión'!$AA$59="Leve"),CONCATENATE("R9C",'Riesgos de gestión'!$O$59),"")</f>
        <v/>
      </c>
      <c r="L44" s="77" t="str">
        <f>IF(AND('Riesgos de gestión'!$Y$60="Baja",'Riesgos de gestión'!$AA$60="Leve"),CONCATENATE("R9C",'Riesgos de gestión'!$O$60),"")</f>
        <v/>
      </c>
      <c r="M44" s="77" t="str">
        <f>IF(AND('Riesgos de gestión'!$Y$61="Baja",'Riesgos de gestión'!$AA$61="Leve"),CONCATENATE("R9C",'Riesgos de gestión'!$O$61),"")</f>
        <v/>
      </c>
      <c r="N44" s="77" t="str">
        <f>IF(AND('Riesgos de gestión'!$Y$62="Baja",'Riesgos de gestión'!$AA$62="Leve"),CONCATENATE("R9C",'Riesgos de gestión'!$O$62),"")</f>
        <v/>
      </c>
      <c r="O44" s="78" t="str">
        <f>IF(AND('Riesgos de gestión'!$Y$63="Baja",'Riesgos de gestión'!$AA$63="Leve"),CONCATENATE("R9C",'Riesgos de gestión'!$O$63),"")</f>
        <v/>
      </c>
      <c r="P44" s="67" t="str">
        <f>IF(AND('Riesgos de gestión'!$Y$58="Baja",'Riesgos de gestión'!$AA$58="Menor"),CONCATENATE("R9C",'Riesgos de gestión'!$O$58),"")</f>
        <v/>
      </c>
      <c r="Q44" s="68" t="str">
        <f>IF(AND('Riesgos de gestión'!$Y$59="Baja",'Riesgos de gestión'!$AA$59="Menor"),CONCATENATE("R9C",'Riesgos de gestión'!$O$59),"")</f>
        <v/>
      </c>
      <c r="R44" s="68" t="str">
        <f>IF(AND('Riesgos de gestión'!$Y$60="Baja",'Riesgos de gestión'!$AA$60="Menor"),CONCATENATE("R9C",'Riesgos de gestión'!$O$60),"")</f>
        <v/>
      </c>
      <c r="S44" s="68" t="str">
        <f>IF(AND('Riesgos de gestión'!$Y$61="Baja",'Riesgos de gestión'!$AA$61="Menor"),CONCATENATE("R9C",'Riesgos de gestión'!$O$61),"")</f>
        <v/>
      </c>
      <c r="T44" s="68" t="str">
        <f>IF(AND('Riesgos de gestión'!$Y$62="Baja",'Riesgos de gestión'!$AA$62="Menor"),CONCATENATE("R9C",'Riesgos de gestión'!$O$62),"")</f>
        <v/>
      </c>
      <c r="U44" s="69" t="str">
        <f>IF(AND('Riesgos de gestión'!$Y$63="Baja",'Riesgos de gestión'!$AA$63="Menor"),CONCATENATE("R9C",'Riesgos de gestión'!$O$63),"")</f>
        <v/>
      </c>
      <c r="V44" s="67" t="str">
        <f>IF(AND('Riesgos de gestión'!$Y$58="Baja",'Riesgos de gestión'!$AA$58="Moderado"),CONCATENATE("R9C",'Riesgos de gestión'!$O$58),"")</f>
        <v/>
      </c>
      <c r="W44" s="68" t="str">
        <f>IF(AND('Riesgos de gestión'!$Y$59="Baja",'Riesgos de gestión'!$AA$59="Moderado"),CONCATENATE("R9C",'Riesgos de gestión'!$O$59),"")</f>
        <v/>
      </c>
      <c r="X44" s="68" t="str">
        <f>IF(AND('Riesgos de gestión'!$Y$60="Baja",'Riesgos de gestión'!$AA$60="Moderado"),CONCATENATE("R9C",'Riesgos de gestión'!$O$60),"")</f>
        <v/>
      </c>
      <c r="Y44" s="68" t="str">
        <f>IF(AND('Riesgos de gestión'!$Y$61="Baja",'Riesgos de gestión'!$AA$61="Moderado"),CONCATENATE("R9C",'Riesgos de gestión'!$O$61),"")</f>
        <v/>
      </c>
      <c r="Z44" s="68" t="str">
        <f>IF(AND('Riesgos de gestión'!$Y$62="Baja",'Riesgos de gestión'!$AA$62="Moderado"),CONCATENATE("R9C",'Riesgos de gestión'!$O$62),"")</f>
        <v/>
      </c>
      <c r="AA44" s="69" t="str">
        <f>IF(AND('Riesgos de gestión'!$Y$63="Baja",'Riesgos de gestión'!$AA$63="Moderado"),CONCATENATE("R9C",'Riesgos de gestión'!$O$63),"")</f>
        <v/>
      </c>
      <c r="AB44" s="52" t="str">
        <f>IF(AND('Riesgos de gestión'!$Y$58="Baja",'Riesgos de gestión'!$AA$58="Mayor"),CONCATENATE("R9C",'Riesgos de gestión'!$O$58),"")</f>
        <v/>
      </c>
      <c r="AC44" s="53" t="str">
        <f>IF(AND('Riesgos de gestión'!$Y$59="Baja",'Riesgos de gestión'!$AA$59="Mayor"),CONCATENATE("R9C",'Riesgos de gestión'!$O$59),"")</f>
        <v/>
      </c>
      <c r="AD44" s="53" t="str">
        <f>IF(AND('Riesgos de gestión'!$Y$60="Baja",'Riesgos de gestión'!$AA$60="Mayor"),CONCATENATE("R9C",'Riesgos de gestión'!$O$60),"")</f>
        <v/>
      </c>
      <c r="AE44" s="53" t="str">
        <f>IF(AND('Riesgos de gestión'!$Y$61="Baja",'Riesgos de gestión'!$AA$61="Mayor"),CONCATENATE("R9C",'Riesgos de gestión'!$O$61),"")</f>
        <v/>
      </c>
      <c r="AF44" s="53" t="str">
        <f>IF(AND('Riesgos de gestión'!$Y$62="Baja",'Riesgos de gestión'!$AA$62="Mayor"),CONCATENATE("R9C",'Riesgos de gestión'!$O$62),"")</f>
        <v/>
      </c>
      <c r="AG44" s="54" t="str">
        <f>IF(AND('Riesgos de gestión'!$Y$63="Baja",'Riesgos de gestión'!$AA$63="Mayor"),CONCATENATE("R9C",'Riesgos de gestión'!$O$63),"")</f>
        <v/>
      </c>
      <c r="AH44" s="55" t="str">
        <f>IF(AND('Riesgos de gestión'!$Y$58="Baja",'Riesgos de gestión'!$AA$58="Catastrófico"),CONCATENATE("R9C",'Riesgos de gestión'!$O$58),"")</f>
        <v/>
      </c>
      <c r="AI44" s="56" t="str">
        <f>IF(AND('Riesgos de gestión'!$Y$59="Baja",'Riesgos de gestión'!$AA$59="Catastrófico"),CONCATENATE("R9C",'Riesgos de gestión'!$O$59),"")</f>
        <v/>
      </c>
      <c r="AJ44" s="56" t="str">
        <f>IF(AND('Riesgos de gestión'!$Y$60="Baja",'Riesgos de gestión'!$AA$60="Catastrófico"),CONCATENATE("R9C",'Riesgos de gestión'!$O$60),"")</f>
        <v/>
      </c>
      <c r="AK44" s="56" t="str">
        <f>IF(AND('Riesgos de gestión'!$Y$61="Baja",'Riesgos de gestión'!$AA$61="Catastrófico"),CONCATENATE("R9C",'Riesgos de gestión'!$O$61),"")</f>
        <v/>
      </c>
      <c r="AL44" s="56" t="str">
        <f>IF(AND('Riesgos de gestión'!$Y$62="Baja",'Riesgos de gestión'!$AA$62="Catastrófico"),CONCATENATE("R9C",'Riesgos de gestión'!$O$62),"")</f>
        <v/>
      </c>
      <c r="AM44" s="57" t="str">
        <f>IF(AND('Riesgos de gestión'!$Y$63="Baja",'Riesgos de gestión'!$AA$63="Catastrófico"),CONCATENATE("R9C",'Riesgos de gestión'!$O$63),"")</f>
        <v/>
      </c>
      <c r="AN44" s="83"/>
      <c r="AO44" s="1117"/>
      <c r="AP44" s="1118"/>
      <c r="AQ44" s="1118"/>
      <c r="AR44" s="1118"/>
      <c r="AS44" s="1118"/>
      <c r="AT44" s="1119"/>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row>
    <row r="45" spans="1:80" ht="15.75" customHeight="1" thickBot="1" x14ac:dyDescent="0.3">
      <c r="A45" s="83"/>
      <c r="B45" s="998"/>
      <c r="C45" s="998"/>
      <c r="D45" s="999"/>
      <c r="E45" s="1098"/>
      <c r="F45" s="1099"/>
      <c r="G45" s="1099"/>
      <c r="H45" s="1099"/>
      <c r="I45" s="1099"/>
      <c r="J45" s="79" t="str">
        <f>IF(AND('Riesgos de gestión'!$Y$64="Baja",'Riesgos de gestión'!$AA$64="Leve"),CONCATENATE("R10C",'Riesgos de gestión'!$O$64),"")</f>
        <v/>
      </c>
      <c r="K45" s="80" t="str">
        <f>IF(AND('Riesgos de gestión'!$Y$65="Baja",'Riesgos de gestión'!$AA$65="Leve"),CONCATENATE("R10C",'Riesgos de gestión'!$O$65),"")</f>
        <v/>
      </c>
      <c r="L45" s="80" t="str">
        <f>IF(AND('Riesgos de gestión'!$Y$66="Baja",'Riesgos de gestión'!$AA$66="Leve"),CONCATENATE("R10C",'Riesgos de gestión'!$O$66),"")</f>
        <v/>
      </c>
      <c r="M45" s="80" t="str">
        <f>IF(AND('Riesgos de gestión'!$Y$67="Baja",'Riesgos de gestión'!$AA$67="Leve"),CONCATENATE("R10C",'Riesgos de gestión'!$O$67),"")</f>
        <v/>
      </c>
      <c r="N45" s="80" t="str">
        <f>IF(AND('Riesgos de gestión'!$Y$68="Baja",'Riesgos de gestión'!$AA$68="Leve"),CONCATENATE("R10C",'Riesgos de gestión'!$O$68),"")</f>
        <v/>
      </c>
      <c r="O45" s="81" t="str">
        <f>IF(AND('Riesgos de gestión'!$Y$69="Baja",'Riesgos de gestión'!$AA$69="Leve"),CONCATENATE("R10C",'Riesgos de gestión'!$O$69),"")</f>
        <v/>
      </c>
      <c r="P45" s="67" t="str">
        <f>IF(AND('Riesgos de gestión'!$Y$64="Baja",'Riesgos de gestión'!$AA$64="Menor"),CONCATENATE("R10C",'Riesgos de gestión'!$O$64),"")</f>
        <v/>
      </c>
      <c r="Q45" s="68" t="str">
        <f>IF(AND('Riesgos de gestión'!$Y$65="Baja",'Riesgos de gestión'!$AA$65="Menor"),CONCATENATE("R10C",'Riesgos de gestión'!$O$65),"")</f>
        <v/>
      </c>
      <c r="R45" s="68" t="str">
        <f>IF(AND('Riesgos de gestión'!$Y$66="Baja",'Riesgos de gestión'!$AA$66="Menor"),CONCATENATE("R10C",'Riesgos de gestión'!$O$66),"")</f>
        <v/>
      </c>
      <c r="S45" s="68" t="str">
        <f>IF(AND('Riesgos de gestión'!$Y$67="Baja",'Riesgos de gestión'!$AA$67="Menor"),CONCATENATE("R10C",'Riesgos de gestión'!$O$67),"")</f>
        <v/>
      </c>
      <c r="T45" s="68" t="str">
        <f>IF(AND('Riesgos de gestión'!$Y$68="Baja",'Riesgos de gestión'!$AA$68="Menor"),CONCATENATE("R10C",'Riesgos de gestión'!$O$68),"")</f>
        <v/>
      </c>
      <c r="U45" s="69" t="str">
        <f>IF(AND('Riesgos de gestión'!$Y$69="Baja",'Riesgos de gestión'!$AA$69="Menor"),CONCATENATE("R10C",'Riesgos de gestión'!$O$69),"")</f>
        <v/>
      </c>
      <c r="V45" s="70" t="str">
        <f>IF(AND('Riesgos de gestión'!$Y$64="Baja",'Riesgos de gestión'!$AA$64="Moderado"),CONCATENATE("R10C",'Riesgos de gestión'!$O$64),"")</f>
        <v/>
      </c>
      <c r="W45" s="71" t="str">
        <f>IF(AND('Riesgos de gestión'!$Y$65="Baja",'Riesgos de gestión'!$AA$65="Moderado"),CONCATENATE("R10C",'Riesgos de gestión'!$O$65),"")</f>
        <v/>
      </c>
      <c r="X45" s="71" t="str">
        <f>IF(AND('Riesgos de gestión'!$Y$66="Baja",'Riesgos de gestión'!$AA$66="Moderado"),CONCATENATE("R10C",'Riesgos de gestión'!$O$66),"")</f>
        <v/>
      </c>
      <c r="Y45" s="71" t="str">
        <f>IF(AND('Riesgos de gestión'!$Y$67="Baja",'Riesgos de gestión'!$AA$67="Moderado"),CONCATENATE("R10C",'Riesgos de gestión'!$O$67),"")</f>
        <v/>
      </c>
      <c r="Z45" s="71" t="str">
        <f>IF(AND('Riesgos de gestión'!$Y$68="Baja",'Riesgos de gestión'!$AA$68="Moderado"),CONCATENATE("R10C",'Riesgos de gestión'!$O$68),"")</f>
        <v/>
      </c>
      <c r="AA45" s="72" t="str">
        <f>IF(AND('Riesgos de gestión'!$Y$69="Baja",'Riesgos de gestión'!$AA$69="Moderado"),CONCATENATE("R10C",'Riesgos de gestión'!$O$69),"")</f>
        <v/>
      </c>
      <c r="AB45" s="58" t="str">
        <f>IF(AND('Riesgos de gestión'!$Y$64="Baja",'Riesgos de gestión'!$AA$64="Mayor"),CONCATENATE("R10C",'Riesgos de gestión'!$O$64),"")</f>
        <v/>
      </c>
      <c r="AC45" s="59" t="str">
        <f>IF(AND('Riesgos de gestión'!$Y$65="Baja",'Riesgos de gestión'!$AA$65="Mayor"),CONCATENATE("R10C",'Riesgos de gestión'!$O$65),"")</f>
        <v/>
      </c>
      <c r="AD45" s="59" t="str">
        <f>IF(AND('Riesgos de gestión'!$Y$66="Baja",'Riesgos de gestión'!$AA$66="Mayor"),CONCATENATE("R10C",'Riesgos de gestión'!$O$66),"")</f>
        <v/>
      </c>
      <c r="AE45" s="59" t="str">
        <f>IF(AND('Riesgos de gestión'!$Y$67="Baja",'Riesgos de gestión'!$AA$67="Mayor"),CONCATENATE("R10C",'Riesgos de gestión'!$O$67),"")</f>
        <v/>
      </c>
      <c r="AF45" s="59" t="str">
        <f>IF(AND('Riesgos de gestión'!$Y$68="Baja",'Riesgos de gestión'!$AA$68="Mayor"),CONCATENATE("R10C",'Riesgos de gestión'!$O$68),"")</f>
        <v/>
      </c>
      <c r="AG45" s="60" t="str">
        <f>IF(AND('Riesgos de gestión'!$Y$69="Baja",'Riesgos de gestión'!$AA$69="Mayor"),CONCATENATE("R10C",'Riesgos de gestión'!$O$69),"")</f>
        <v/>
      </c>
      <c r="AH45" s="61" t="str">
        <f>IF(AND('Riesgos de gestión'!$Y$64="Baja",'Riesgos de gestión'!$AA$64="Catastrófico"),CONCATENATE("R10C",'Riesgos de gestión'!$O$64),"")</f>
        <v/>
      </c>
      <c r="AI45" s="62" t="str">
        <f>IF(AND('Riesgos de gestión'!$Y$65="Baja",'Riesgos de gestión'!$AA$65="Catastrófico"),CONCATENATE("R10C",'Riesgos de gestión'!$O$65),"")</f>
        <v/>
      </c>
      <c r="AJ45" s="62" t="str">
        <f>IF(AND('Riesgos de gestión'!$Y$66="Baja",'Riesgos de gestión'!$AA$66="Catastrófico"),CONCATENATE("R10C",'Riesgos de gestión'!$O$66),"")</f>
        <v/>
      </c>
      <c r="AK45" s="62" t="str">
        <f>IF(AND('Riesgos de gestión'!$Y$67="Baja",'Riesgos de gestión'!$AA$67="Catastrófico"),CONCATENATE("R10C",'Riesgos de gestión'!$O$67),"")</f>
        <v/>
      </c>
      <c r="AL45" s="62" t="str">
        <f>IF(AND('Riesgos de gestión'!$Y$68="Baja",'Riesgos de gestión'!$AA$68="Catastrófico"),CONCATENATE("R10C",'Riesgos de gestión'!$O$68),"")</f>
        <v/>
      </c>
      <c r="AM45" s="63" t="str">
        <f>IF(AND('Riesgos de gestión'!$Y$69="Baja",'Riesgos de gestión'!$AA$69="Catastrófico"),CONCATENATE("R10C",'Riesgos de gestión'!$O$69),"")</f>
        <v/>
      </c>
      <c r="AN45" s="83"/>
      <c r="AO45" s="1120"/>
      <c r="AP45" s="1121"/>
      <c r="AQ45" s="1121"/>
      <c r="AR45" s="1121"/>
      <c r="AS45" s="1121"/>
      <c r="AT45" s="1122"/>
    </row>
    <row r="46" spans="1:80" ht="46.5" customHeight="1" x14ac:dyDescent="0.35">
      <c r="A46" s="83"/>
      <c r="B46" s="998"/>
      <c r="C46" s="998"/>
      <c r="D46" s="999"/>
      <c r="E46" s="1093" t="s">
        <v>113</v>
      </c>
      <c r="F46" s="1094"/>
      <c r="G46" s="1094"/>
      <c r="H46" s="1094"/>
      <c r="I46" s="1111"/>
      <c r="J46" s="73" t="str">
        <f ca="1">IF(AND('Riesgos de gestión'!$Y$10="Muy Baja",'Riesgos de gestión'!$AA$10="Leve"),CONCATENATE("R1C",'Riesgos de gestión'!$O$10),"")</f>
        <v/>
      </c>
      <c r="K46" s="74" t="str">
        <f>IF(AND('Riesgos de gestión'!$Y$11="Muy Baja",'Riesgos de gestión'!$AA$11="Leve"),CONCATENATE("R1C",'Riesgos de gestión'!$O$11),"")</f>
        <v/>
      </c>
      <c r="L46" s="74" t="str">
        <f>IF(AND('Riesgos de gestión'!$Y$12="Muy Baja",'Riesgos de gestión'!$AA$12="Leve"),CONCATENATE("R1C",'Riesgos de gestión'!$O$12),"")</f>
        <v/>
      </c>
      <c r="M46" s="74" t="str">
        <f>IF(AND('Riesgos de gestión'!$Y$13="Muy Baja",'Riesgos de gestión'!$AA$13="Leve"),CONCATENATE("R1C",'Riesgos de gestión'!$O$13),"")</f>
        <v/>
      </c>
      <c r="N46" s="74" t="str">
        <f>IF(AND('Riesgos de gestión'!$Y$14="Muy Baja",'Riesgos de gestión'!$AA$14="Leve"),CONCATENATE("R1C",'Riesgos de gestión'!$O$14),"")</f>
        <v/>
      </c>
      <c r="O46" s="75" t="str">
        <f>IF(AND('Riesgos de gestión'!$Y$15="Muy Baja",'Riesgos de gestión'!$AA$15="Leve"),CONCATENATE("R1C",'Riesgos de gestión'!$O$15),"")</f>
        <v/>
      </c>
      <c r="P46" s="73" t="str">
        <f ca="1">IF(AND('Riesgos de gestión'!$Y$10="Muy Baja",'Riesgos de gestión'!$AA$10="Menor"),CONCATENATE("R1C",'Riesgos de gestión'!$O$10),"")</f>
        <v/>
      </c>
      <c r="Q46" s="74" t="str">
        <f>IF(AND('Riesgos de gestión'!$Y$11="Muy Baja",'Riesgos de gestión'!$AA$11="Menor"),CONCATENATE("R1C",'Riesgos de gestión'!$O$11),"")</f>
        <v/>
      </c>
      <c r="R46" s="74" t="str">
        <f>IF(AND('Riesgos de gestión'!$Y$12="Muy Baja",'Riesgos de gestión'!$AA$12="Menor"),CONCATENATE("R1C",'Riesgos de gestión'!$O$12),"")</f>
        <v/>
      </c>
      <c r="S46" s="74" t="str">
        <f>IF(AND('Riesgos de gestión'!$Y$13="Muy Baja",'Riesgos de gestión'!$AA$13="Menor"),CONCATENATE("R1C",'Riesgos de gestión'!$O$13),"")</f>
        <v/>
      </c>
      <c r="T46" s="74" t="str">
        <f>IF(AND('Riesgos de gestión'!$Y$14="Muy Baja",'Riesgos de gestión'!$AA$14="Menor"),CONCATENATE("R1C",'Riesgos de gestión'!$O$14),"")</f>
        <v/>
      </c>
      <c r="U46" s="75" t="str">
        <f>IF(AND('Riesgos de gestión'!$Y$15="Muy Baja",'Riesgos de gestión'!$AA$15="Menor"),CONCATENATE("R1C",'Riesgos de gestión'!$O$15),"")</f>
        <v/>
      </c>
      <c r="V46" s="64" t="str">
        <f ca="1">IF(AND('Riesgos de gestión'!$Y$10="Muy Baja",'Riesgos de gestión'!$AA$10="Moderado"),CONCATENATE("R1C",'Riesgos de gestión'!$O$10),"")</f>
        <v/>
      </c>
      <c r="W46" s="82" t="str">
        <f>IF(AND('Riesgos de gestión'!$Y$11="Muy Baja",'Riesgos de gestión'!$AA$11="Moderado"),CONCATENATE("R1C",'Riesgos de gestión'!$O$11),"")</f>
        <v/>
      </c>
      <c r="X46" s="65" t="str">
        <f>IF(AND('Riesgos de gestión'!$Y$12="Muy Baja",'Riesgos de gestión'!$AA$12="Moderado"),CONCATENATE("R1C",'Riesgos de gestión'!$O$12),"")</f>
        <v/>
      </c>
      <c r="Y46" s="65" t="str">
        <f>IF(AND('Riesgos de gestión'!$Y$13="Muy Baja",'Riesgos de gestión'!$AA$13="Moderado"),CONCATENATE("R1C",'Riesgos de gestión'!$O$13),"")</f>
        <v/>
      </c>
      <c r="Z46" s="65" t="str">
        <f>IF(AND('Riesgos de gestión'!$Y$14="Muy Baja",'Riesgos de gestión'!$AA$14="Moderado"),CONCATENATE("R1C",'Riesgos de gestión'!$O$14),"")</f>
        <v/>
      </c>
      <c r="AA46" s="66" t="str">
        <f>IF(AND('Riesgos de gestión'!$Y$15="Muy Baja",'Riesgos de gestión'!$AA$15="Moderado"),CONCATENATE("R1C",'Riesgos de gestión'!$O$15),"")</f>
        <v/>
      </c>
      <c r="AB46" s="46" t="str">
        <f ca="1">IF(AND('Riesgos de gestión'!$Y$10="Muy Baja",'Riesgos de gestión'!$AA$10="Mayor"),CONCATENATE("R1C",'Riesgos de gestión'!$O$10),"")</f>
        <v/>
      </c>
      <c r="AC46" s="47" t="str">
        <f>IF(AND('Riesgos de gestión'!$Y$11="Muy Baja",'Riesgos de gestión'!$AA$11="Mayor"),CONCATENATE("R1C",'Riesgos de gestión'!$O$11),"")</f>
        <v/>
      </c>
      <c r="AD46" s="47" t="str">
        <f>IF(AND('Riesgos de gestión'!$Y$12="Muy Baja",'Riesgos de gestión'!$AA$12="Mayor"),CONCATENATE("R1C",'Riesgos de gestión'!$O$12),"")</f>
        <v/>
      </c>
      <c r="AE46" s="47" t="str">
        <f>IF(AND('Riesgos de gestión'!$Y$13="Muy Baja",'Riesgos de gestión'!$AA$13="Mayor"),CONCATENATE("R1C",'Riesgos de gestión'!$O$13),"")</f>
        <v/>
      </c>
      <c r="AF46" s="47" t="str">
        <f>IF(AND('Riesgos de gestión'!$Y$14="Muy Baja",'Riesgos de gestión'!$AA$14="Mayor"),CONCATENATE("R1C",'Riesgos de gestión'!$O$14),"")</f>
        <v/>
      </c>
      <c r="AG46" s="48" t="str">
        <f>IF(AND('Riesgos de gestión'!$Y$15="Muy Baja",'Riesgos de gestión'!$AA$15="Mayor"),CONCATENATE("R1C",'Riesgos de gestión'!$O$15),"")</f>
        <v/>
      </c>
      <c r="AH46" s="49" t="str">
        <f ca="1">IF(AND('Riesgos de gestión'!$Y$10="Muy Baja",'Riesgos de gestión'!$AA$10="Catastrófico"),CONCATENATE("R1C",'Riesgos de gestión'!$O$10),"")</f>
        <v>R1C1</v>
      </c>
      <c r="AI46" s="50" t="str">
        <f>IF(AND('Riesgos de gestión'!$Y$11="Muy Baja",'Riesgos de gestión'!$AA$11="Catastrófico"),CONCATENATE("R1C",'Riesgos de gestión'!$O$11),"")</f>
        <v/>
      </c>
      <c r="AJ46" s="50" t="str">
        <f>IF(AND('Riesgos de gestión'!$Y$12="Muy Baja",'Riesgos de gestión'!$AA$12="Catastrófico"),CONCATENATE("R1C",'Riesgos de gestión'!$O$12),"")</f>
        <v/>
      </c>
      <c r="AK46" s="50" t="str">
        <f>IF(AND('Riesgos de gestión'!$Y$13="Muy Baja",'Riesgos de gestión'!$AA$13="Catastrófico"),CONCATENATE("R1C",'Riesgos de gestión'!$O$13),"")</f>
        <v/>
      </c>
      <c r="AL46" s="50" t="str">
        <f>IF(AND('Riesgos de gestión'!$Y$14="Muy Baja",'Riesgos de gestión'!$AA$14="Catastrófico"),CONCATENATE("R1C",'Riesgos de gestión'!$O$14),"")</f>
        <v/>
      </c>
      <c r="AM46" s="51" t="str">
        <f>IF(AND('Riesgos de gestión'!$Y$15="Muy Baja",'Riesgos de gestión'!$AA$15="Catastrófico"),CONCATENATE("R1C",'Riesgos de gestión'!$O$15),"")</f>
        <v/>
      </c>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row>
    <row r="47" spans="1:80" ht="46.5" customHeight="1" x14ac:dyDescent="0.25">
      <c r="A47" s="83"/>
      <c r="B47" s="998"/>
      <c r="C47" s="998"/>
      <c r="D47" s="999"/>
      <c r="E47" s="1095"/>
      <c r="F47" s="1096"/>
      <c r="G47" s="1096"/>
      <c r="H47" s="1096"/>
      <c r="I47" s="1112"/>
      <c r="J47" s="76" t="str">
        <f>IF(AND('Riesgos de gestión'!$Y$16="Muy Baja",'Riesgos de gestión'!$AA$16="Leve"),CONCATENATE("R2C",'Riesgos de gestión'!$O$16),"")</f>
        <v/>
      </c>
      <c r="K47" s="77" t="str">
        <f>IF(AND('Riesgos de gestión'!$Y$17="Muy Baja",'Riesgos de gestión'!$AA$17="Leve"),CONCATENATE("R2C",'Riesgos de gestión'!$O$17),"")</f>
        <v/>
      </c>
      <c r="L47" s="77" t="str">
        <f>IF(AND('Riesgos de gestión'!$Y$18="Muy Baja",'Riesgos de gestión'!$AA$18="Leve"),CONCATENATE("R2C",'Riesgos de gestión'!$O$18),"")</f>
        <v/>
      </c>
      <c r="M47" s="77" t="str">
        <f>IF(AND('Riesgos de gestión'!$Y$19="Muy Baja",'Riesgos de gestión'!$AA$19="Leve"),CONCATENATE("R2C",'Riesgos de gestión'!$O$19),"")</f>
        <v/>
      </c>
      <c r="N47" s="77" t="str">
        <f>IF(AND('Riesgos de gestión'!$Y$20="Muy Baja",'Riesgos de gestión'!$AA$20="Leve"),CONCATENATE("R2C",'Riesgos de gestión'!$O$20),"")</f>
        <v/>
      </c>
      <c r="O47" s="78" t="str">
        <f>IF(AND('Riesgos de gestión'!$Y$21="Muy Baja",'Riesgos de gestión'!$AA$21="Leve"),CONCATENATE("R2C",'Riesgos de gestión'!$O$21),"")</f>
        <v/>
      </c>
      <c r="P47" s="76" t="str">
        <f>IF(AND('Riesgos de gestión'!$Y$16="Muy Baja",'Riesgos de gestión'!$AA$16="Menor"),CONCATENATE("R2C",'Riesgos de gestión'!$O$16),"")</f>
        <v/>
      </c>
      <c r="Q47" s="77" t="str">
        <f>IF(AND('Riesgos de gestión'!$Y$17="Muy Baja",'Riesgos de gestión'!$AA$17="Menor"),CONCATENATE("R2C",'Riesgos de gestión'!$O$17),"")</f>
        <v/>
      </c>
      <c r="R47" s="77" t="str">
        <f>IF(AND('Riesgos de gestión'!$Y$18="Muy Baja",'Riesgos de gestión'!$AA$18="Menor"),CONCATENATE("R2C",'Riesgos de gestión'!$O$18),"")</f>
        <v/>
      </c>
      <c r="S47" s="77" t="str">
        <f>IF(AND('Riesgos de gestión'!$Y$19="Muy Baja",'Riesgos de gestión'!$AA$19="Menor"),CONCATENATE("R2C",'Riesgos de gestión'!$O$19),"")</f>
        <v/>
      </c>
      <c r="T47" s="77" t="str">
        <f>IF(AND('Riesgos de gestión'!$Y$20="Muy Baja",'Riesgos de gestión'!$AA$20="Menor"),CONCATENATE("R2C",'Riesgos de gestión'!$O$20),"")</f>
        <v/>
      </c>
      <c r="U47" s="78" t="str">
        <f>IF(AND('Riesgos de gestión'!$Y$21="Muy Baja",'Riesgos de gestión'!$AA$21="Menor"),CONCATENATE("R2C",'Riesgos de gestión'!$O$21),"")</f>
        <v/>
      </c>
      <c r="V47" s="67" t="str">
        <f>IF(AND('Riesgos de gestión'!$Y$16="Muy Baja",'Riesgos de gestión'!$AA$16="Moderado"),CONCATENATE("R2C",'Riesgos de gestión'!$O$16),"")</f>
        <v/>
      </c>
      <c r="W47" s="68" t="str">
        <f>IF(AND('Riesgos de gestión'!$Y$17="Muy Baja",'Riesgos de gestión'!$AA$17="Moderado"),CONCATENATE("R2C",'Riesgos de gestión'!$O$17),"")</f>
        <v/>
      </c>
      <c r="X47" s="68" t="str">
        <f>IF(AND('Riesgos de gestión'!$Y$18="Muy Baja",'Riesgos de gestión'!$AA$18="Moderado"),CONCATENATE("R2C",'Riesgos de gestión'!$O$18),"")</f>
        <v/>
      </c>
      <c r="Y47" s="68" t="str">
        <f>IF(AND('Riesgos de gestión'!$Y$19="Muy Baja",'Riesgos de gestión'!$AA$19="Moderado"),CONCATENATE("R2C",'Riesgos de gestión'!$O$19),"")</f>
        <v/>
      </c>
      <c r="Z47" s="68" t="str">
        <f>IF(AND('Riesgos de gestión'!$Y$20="Muy Baja",'Riesgos de gestión'!$AA$20="Moderado"),CONCATENATE("R2C",'Riesgos de gestión'!$O$20),"")</f>
        <v/>
      </c>
      <c r="AA47" s="69" t="str">
        <f>IF(AND('Riesgos de gestión'!$Y$21="Muy Baja",'Riesgos de gestión'!$AA$21="Moderado"),CONCATENATE("R2C",'Riesgos de gestión'!$O$21),"")</f>
        <v/>
      </c>
      <c r="AB47" s="52" t="str">
        <f>IF(AND('Riesgos de gestión'!$Y$16="Muy Baja",'Riesgos de gestión'!$AA$16="Mayor"),CONCATENATE("R2C",'Riesgos de gestión'!$O$16),"")</f>
        <v/>
      </c>
      <c r="AC47" s="53" t="str">
        <f>IF(AND('Riesgos de gestión'!$Y$17="Muy Baja",'Riesgos de gestión'!$AA$17="Mayor"),CONCATENATE("R2C",'Riesgos de gestión'!$O$17),"")</f>
        <v/>
      </c>
      <c r="AD47" s="53" t="str">
        <f>IF(AND('Riesgos de gestión'!$Y$18="Muy Baja",'Riesgos de gestión'!$AA$18="Mayor"),CONCATENATE("R2C",'Riesgos de gestión'!$O$18),"")</f>
        <v/>
      </c>
      <c r="AE47" s="53" t="str">
        <f>IF(AND('Riesgos de gestión'!$Y$19="Muy Baja",'Riesgos de gestión'!$AA$19="Mayor"),CONCATENATE("R2C",'Riesgos de gestión'!$O$19),"")</f>
        <v/>
      </c>
      <c r="AF47" s="53" t="str">
        <f>IF(AND('Riesgos de gestión'!$Y$20="Muy Baja",'Riesgos de gestión'!$AA$20="Mayor"),CONCATENATE("R2C",'Riesgos de gestión'!$O$20),"")</f>
        <v/>
      </c>
      <c r="AG47" s="54" t="str">
        <f>IF(AND('Riesgos de gestión'!$Y$21="Muy Baja",'Riesgos de gestión'!$AA$21="Mayor"),CONCATENATE("R2C",'Riesgos de gestión'!$O$21),"")</f>
        <v/>
      </c>
      <c r="AH47" s="55" t="str">
        <f>IF(AND('Riesgos de gestión'!$Y$16="Muy Baja",'Riesgos de gestión'!$AA$16="Catastrófico"),CONCATENATE("R2C",'Riesgos de gestión'!$O$16),"")</f>
        <v/>
      </c>
      <c r="AI47" s="56" t="str">
        <f>IF(AND('Riesgos de gestión'!$Y$17="Muy Baja",'Riesgos de gestión'!$AA$17="Catastrófico"),CONCATENATE("R2C",'Riesgos de gestión'!$O$17),"")</f>
        <v/>
      </c>
      <c r="AJ47" s="56" t="str">
        <f>IF(AND('Riesgos de gestión'!$Y$18="Muy Baja",'Riesgos de gestión'!$AA$18="Catastrófico"),CONCATENATE("R2C",'Riesgos de gestión'!$O$18),"")</f>
        <v/>
      </c>
      <c r="AK47" s="56" t="str">
        <f>IF(AND('Riesgos de gestión'!$Y$19="Muy Baja",'Riesgos de gestión'!$AA$19="Catastrófico"),CONCATENATE("R2C",'Riesgos de gestión'!$O$19),"")</f>
        <v/>
      </c>
      <c r="AL47" s="56" t="str">
        <f>IF(AND('Riesgos de gestión'!$Y$20="Muy Baja",'Riesgos de gestión'!$AA$20="Catastrófico"),CONCATENATE("R2C",'Riesgos de gestión'!$O$20),"")</f>
        <v/>
      </c>
      <c r="AM47" s="57" t="str">
        <f>IF(AND('Riesgos de gestión'!$Y$21="Muy Baja",'Riesgos de gestión'!$AA$21="Catastrófico"),CONCATENATE("R2C",'Riesgos de gestión'!$O$21),"")</f>
        <v/>
      </c>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row>
    <row r="48" spans="1:80" ht="15" customHeight="1" x14ac:dyDescent="0.25">
      <c r="A48" s="83"/>
      <c r="B48" s="998"/>
      <c r="C48" s="998"/>
      <c r="D48" s="999"/>
      <c r="E48" s="1095"/>
      <c r="F48" s="1096"/>
      <c r="G48" s="1096"/>
      <c r="H48" s="1096"/>
      <c r="I48" s="1112"/>
      <c r="J48" s="76" t="str">
        <f>IF(AND('Riesgos de gestión'!$Y$22="Muy Baja",'Riesgos de gestión'!$AA$22="Leve"),CONCATENATE("R3C",'Riesgos de gestión'!$O$22),"")</f>
        <v/>
      </c>
      <c r="K48" s="77" t="str">
        <f>IF(AND('Riesgos de gestión'!$Y$23="Muy Baja",'Riesgos de gestión'!$AA$23="Leve"),CONCATENATE("R3C",'Riesgos de gestión'!$O$23),"")</f>
        <v/>
      </c>
      <c r="L48" s="77" t="str">
        <f>IF(AND('Riesgos de gestión'!$Y$24="Muy Baja",'Riesgos de gestión'!$AA$24="Leve"),CONCATENATE("R3C",'Riesgos de gestión'!$O$24),"")</f>
        <v/>
      </c>
      <c r="M48" s="77" t="str">
        <f>IF(AND('Riesgos de gestión'!$Y$25="Muy Baja",'Riesgos de gestión'!$AA$25="Leve"),CONCATENATE("R3C",'Riesgos de gestión'!$O$25),"")</f>
        <v/>
      </c>
      <c r="N48" s="77" t="str">
        <f>IF(AND('Riesgos de gestión'!$Y$26="Muy Baja",'Riesgos de gestión'!$AA$26="Leve"),CONCATENATE("R3C",'Riesgos de gestión'!$O$26),"")</f>
        <v/>
      </c>
      <c r="O48" s="78" t="str">
        <f>IF(AND('Riesgos de gestión'!$Y$27="Muy Baja",'Riesgos de gestión'!$AA$27="Leve"),CONCATENATE("R3C",'Riesgos de gestión'!$O$27),"")</f>
        <v/>
      </c>
      <c r="P48" s="76" t="str">
        <f>IF(AND('Riesgos de gestión'!$Y$22="Muy Baja",'Riesgos de gestión'!$AA$22="Menor"),CONCATENATE("R3C",'Riesgos de gestión'!$O$22),"")</f>
        <v/>
      </c>
      <c r="Q48" s="77" t="str">
        <f>IF(AND('Riesgos de gestión'!$Y$23="Muy Baja",'Riesgos de gestión'!$AA$23="Menor"),CONCATENATE("R3C",'Riesgos de gestión'!$O$23),"")</f>
        <v/>
      </c>
      <c r="R48" s="77" t="str">
        <f>IF(AND('Riesgos de gestión'!$Y$24="Muy Baja",'Riesgos de gestión'!$AA$24="Menor"),CONCATENATE("R3C",'Riesgos de gestión'!$O$24),"")</f>
        <v/>
      </c>
      <c r="S48" s="77" t="str">
        <f>IF(AND('Riesgos de gestión'!$Y$25="Muy Baja",'Riesgos de gestión'!$AA$25="Menor"),CONCATENATE("R3C",'Riesgos de gestión'!$O$25),"")</f>
        <v/>
      </c>
      <c r="T48" s="77" t="str">
        <f>IF(AND('Riesgos de gestión'!$Y$26="Muy Baja",'Riesgos de gestión'!$AA$26="Menor"),CONCATENATE("R3C",'Riesgos de gestión'!$O$26),"")</f>
        <v/>
      </c>
      <c r="U48" s="78" t="str">
        <f>IF(AND('Riesgos de gestión'!$Y$27="Muy Baja",'Riesgos de gestión'!$AA$27="Menor"),CONCATENATE("R3C",'Riesgos de gestión'!$O$27),"")</f>
        <v/>
      </c>
      <c r="V48" s="67" t="str">
        <f>IF(AND('Riesgos de gestión'!$Y$22="Muy Baja",'Riesgos de gestión'!$AA$22="Moderado"),CONCATENATE("R3C",'Riesgos de gestión'!$O$22),"")</f>
        <v/>
      </c>
      <c r="W48" s="68" t="str">
        <f>IF(AND('Riesgos de gestión'!$Y$23="Muy Baja",'Riesgos de gestión'!$AA$23="Moderado"),CONCATENATE("R3C",'Riesgos de gestión'!$O$23),"")</f>
        <v/>
      </c>
      <c r="X48" s="68" t="str">
        <f>IF(AND('Riesgos de gestión'!$Y$24="Muy Baja",'Riesgos de gestión'!$AA$24="Moderado"),CONCATENATE("R3C",'Riesgos de gestión'!$O$24),"")</f>
        <v/>
      </c>
      <c r="Y48" s="68" t="str">
        <f>IF(AND('Riesgos de gestión'!$Y$25="Muy Baja",'Riesgos de gestión'!$AA$25="Moderado"),CONCATENATE("R3C",'Riesgos de gestión'!$O$25),"")</f>
        <v/>
      </c>
      <c r="Z48" s="68" t="str">
        <f>IF(AND('Riesgos de gestión'!$Y$26="Muy Baja",'Riesgos de gestión'!$AA$26="Moderado"),CONCATENATE("R3C",'Riesgos de gestión'!$O$26),"")</f>
        <v/>
      </c>
      <c r="AA48" s="69" t="str">
        <f>IF(AND('Riesgos de gestión'!$Y$27="Muy Baja",'Riesgos de gestión'!$AA$27="Moderado"),CONCATENATE("R3C",'Riesgos de gestión'!$O$27),"")</f>
        <v/>
      </c>
      <c r="AB48" s="52" t="str">
        <f>IF(AND('Riesgos de gestión'!$Y$22="Muy Baja",'Riesgos de gestión'!$AA$22="Mayor"),CONCATENATE("R3C",'Riesgos de gestión'!$O$22),"")</f>
        <v/>
      </c>
      <c r="AC48" s="53" t="str">
        <f>IF(AND('Riesgos de gestión'!$Y$23="Muy Baja",'Riesgos de gestión'!$AA$23="Mayor"),CONCATENATE("R3C",'Riesgos de gestión'!$O$23),"")</f>
        <v/>
      </c>
      <c r="AD48" s="53" t="str">
        <f>IF(AND('Riesgos de gestión'!$Y$24="Muy Baja",'Riesgos de gestión'!$AA$24="Mayor"),CONCATENATE("R3C",'Riesgos de gestión'!$O$24),"")</f>
        <v/>
      </c>
      <c r="AE48" s="53" t="str">
        <f>IF(AND('Riesgos de gestión'!$Y$25="Muy Baja",'Riesgos de gestión'!$AA$25="Mayor"),CONCATENATE("R3C",'Riesgos de gestión'!$O$25),"")</f>
        <v/>
      </c>
      <c r="AF48" s="53" t="str">
        <f>IF(AND('Riesgos de gestión'!$Y$26="Muy Baja",'Riesgos de gestión'!$AA$26="Mayor"),CONCATENATE("R3C",'Riesgos de gestión'!$O$26),"")</f>
        <v/>
      </c>
      <c r="AG48" s="54" t="str">
        <f>IF(AND('Riesgos de gestión'!$Y$27="Muy Baja",'Riesgos de gestión'!$AA$27="Mayor"),CONCATENATE("R3C",'Riesgos de gestión'!$O$27),"")</f>
        <v/>
      </c>
      <c r="AH48" s="55" t="str">
        <f>IF(AND('Riesgos de gestión'!$Y$22="Muy Baja",'Riesgos de gestión'!$AA$22="Catastrófico"),CONCATENATE("R3C",'Riesgos de gestión'!$O$22),"")</f>
        <v/>
      </c>
      <c r="AI48" s="56" t="str">
        <f>IF(AND('Riesgos de gestión'!$Y$23="Muy Baja",'Riesgos de gestión'!$AA$23="Catastrófico"),CONCATENATE("R3C",'Riesgos de gestión'!$O$23),"")</f>
        <v/>
      </c>
      <c r="AJ48" s="56" t="str">
        <f>IF(AND('Riesgos de gestión'!$Y$24="Muy Baja",'Riesgos de gestión'!$AA$24="Catastrófico"),CONCATENATE("R3C",'Riesgos de gestión'!$O$24),"")</f>
        <v/>
      </c>
      <c r="AK48" s="56" t="str">
        <f>IF(AND('Riesgos de gestión'!$Y$25="Muy Baja",'Riesgos de gestión'!$AA$25="Catastrófico"),CONCATENATE("R3C",'Riesgos de gestión'!$O$25),"")</f>
        <v/>
      </c>
      <c r="AL48" s="56" t="str">
        <f>IF(AND('Riesgos de gestión'!$Y$26="Muy Baja",'Riesgos de gestión'!$AA$26="Catastrófico"),CONCATENATE("R3C",'Riesgos de gestión'!$O$26),"")</f>
        <v/>
      </c>
      <c r="AM48" s="57" t="str">
        <f>IF(AND('Riesgos de gestión'!$Y$27="Muy Baja",'Riesgos de gestión'!$AA$27="Catastrófico"),CONCATENATE("R3C",'Riesgos de gestión'!$O$27),"")</f>
        <v/>
      </c>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row>
    <row r="49" spans="1:80" ht="15" customHeight="1" x14ac:dyDescent="0.25">
      <c r="A49" s="83"/>
      <c r="B49" s="998"/>
      <c r="C49" s="998"/>
      <c r="D49" s="999"/>
      <c r="E49" s="1097"/>
      <c r="F49" s="1096"/>
      <c r="G49" s="1096"/>
      <c r="H49" s="1096"/>
      <c r="I49" s="1112"/>
      <c r="J49" s="76" t="str">
        <f>IF(AND('Riesgos de gestión'!$Y$28="Muy Baja",'Riesgos de gestión'!$AA$28="Leve"),CONCATENATE("R4C",'Riesgos de gestión'!$O$28),"")</f>
        <v/>
      </c>
      <c r="K49" s="77" t="str">
        <f>IF(AND('Riesgos de gestión'!$Y$29="Muy Baja",'Riesgos de gestión'!$AA$29="Leve"),CONCATENATE("R4C",'Riesgos de gestión'!$O$29),"")</f>
        <v/>
      </c>
      <c r="L49" s="77" t="str">
        <f>IF(AND('Riesgos de gestión'!$Y$30="Muy Baja",'Riesgos de gestión'!$AA$30="Leve"),CONCATENATE("R4C",'Riesgos de gestión'!$O$30),"")</f>
        <v/>
      </c>
      <c r="M49" s="77" t="str">
        <f>IF(AND('Riesgos de gestión'!$Y$31="Muy Baja",'Riesgos de gestión'!$AA$31="Leve"),CONCATENATE("R4C",'Riesgos de gestión'!$O$31),"")</f>
        <v/>
      </c>
      <c r="N49" s="77" t="str">
        <f>IF(AND('Riesgos de gestión'!$Y$32="Muy Baja",'Riesgos de gestión'!$AA$32="Leve"),CONCATENATE("R4C",'Riesgos de gestión'!$O$32),"")</f>
        <v/>
      </c>
      <c r="O49" s="78" t="str">
        <f>IF(AND('Riesgos de gestión'!$Y$33="Muy Baja",'Riesgos de gestión'!$AA$33="Leve"),CONCATENATE("R4C",'Riesgos de gestión'!$O$33),"")</f>
        <v/>
      </c>
      <c r="P49" s="76" t="str">
        <f>IF(AND('Riesgos de gestión'!$Y$28="Muy Baja",'Riesgos de gestión'!$AA$28="Menor"),CONCATENATE("R4C",'Riesgos de gestión'!$O$28),"")</f>
        <v/>
      </c>
      <c r="Q49" s="77" t="str">
        <f>IF(AND('Riesgos de gestión'!$Y$29="Muy Baja",'Riesgos de gestión'!$AA$29="Menor"),CONCATENATE("R4C",'Riesgos de gestión'!$O$29),"")</f>
        <v/>
      </c>
      <c r="R49" s="77" t="str">
        <f>IF(AND('Riesgos de gestión'!$Y$30="Muy Baja",'Riesgos de gestión'!$AA$30="Menor"),CONCATENATE("R4C",'Riesgos de gestión'!$O$30),"")</f>
        <v/>
      </c>
      <c r="S49" s="77" t="str">
        <f>IF(AND('Riesgos de gestión'!$Y$31="Muy Baja",'Riesgos de gestión'!$AA$31="Menor"),CONCATENATE("R4C",'Riesgos de gestión'!$O$31),"")</f>
        <v/>
      </c>
      <c r="T49" s="77" t="str">
        <f>IF(AND('Riesgos de gestión'!$Y$32="Muy Baja",'Riesgos de gestión'!$AA$32="Menor"),CONCATENATE("R4C",'Riesgos de gestión'!$O$32),"")</f>
        <v/>
      </c>
      <c r="U49" s="78" t="str">
        <f>IF(AND('Riesgos de gestión'!$Y$33="Muy Baja",'Riesgos de gestión'!$AA$33="Menor"),CONCATENATE("R4C",'Riesgos de gestión'!$O$33),"")</f>
        <v/>
      </c>
      <c r="V49" s="67" t="str">
        <f>IF(AND('Riesgos de gestión'!$Y$28="Muy Baja",'Riesgos de gestión'!$AA$28="Moderado"),CONCATENATE("R4C",'Riesgos de gestión'!$O$28),"")</f>
        <v/>
      </c>
      <c r="W49" s="68" t="str">
        <f>IF(AND('Riesgos de gestión'!$Y$29="Muy Baja",'Riesgos de gestión'!$AA$29="Moderado"),CONCATENATE("R4C",'Riesgos de gestión'!$O$29),"")</f>
        <v/>
      </c>
      <c r="X49" s="68" t="str">
        <f>IF(AND('Riesgos de gestión'!$Y$30="Muy Baja",'Riesgos de gestión'!$AA$30="Moderado"),CONCATENATE("R4C",'Riesgos de gestión'!$O$30),"")</f>
        <v/>
      </c>
      <c r="Y49" s="68" t="str">
        <f>IF(AND('Riesgos de gestión'!$Y$31="Muy Baja",'Riesgos de gestión'!$AA$31="Moderado"),CONCATENATE("R4C",'Riesgos de gestión'!$O$31),"")</f>
        <v/>
      </c>
      <c r="Z49" s="68" t="str">
        <f>IF(AND('Riesgos de gestión'!$Y$32="Muy Baja",'Riesgos de gestión'!$AA$32="Moderado"),CONCATENATE("R4C",'Riesgos de gestión'!$O$32),"")</f>
        <v/>
      </c>
      <c r="AA49" s="69" t="str">
        <f>IF(AND('Riesgos de gestión'!$Y$33="Muy Baja",'Riesgos de gestión'!$AA$33="Moderado"),CONCATENATE("R4C",'Riesgos de gestión'!$O$33),"")</f>
        <v/>
      </c>
      <c r="AB49" s="52" t="str">
        <f>IF(AND('Riesgos de gestión'!$Y$28="Muy Baja",'Riesgos de gestión'!$AA$28="Mayor"),CONCATENATE("R4C",'Riesgos de gestión'!$O$28),"")</f>
        <v/>
      </c>
      <c r="AC49" s="53" t="str">
        <f>IF(AND('Riesgos de gestión'!$Y$29="Muy Baja",'Riesgos de gestión'!$AA$29="Mayor"),CONCATENATE("R4C",'Riesgos de gestión'!$O$29),"")</f>
        <v/>
      </c>
      <c r="AD49" s="53" t="str">
        <f>IF(AND('Riesgos de gestión'!$Y$30="Muy Baja",'Riesgos de gestión'!$AA$30="Mayor"),CONCATENATE("R4C",'Riesgos de gestión'!$O$30),"")</f>
        <v/>
      </c>
      <c r="AE49" s="53" t="str">
        <f>IF(AND('Riesgos de gestión'!$Y$31="Muy Baja",'Riesgos de gestión'!$AA$31="Mayor"),CONCATENATE("R4C",'Riesgos de gestión'!$O$31),"")</f>
        <v/>
      </c>
      <c r="AF49" s="53" t="str">
        <f>IF(AND('Riesgos de gestión'!$Y$32="Muy Baja",'Riesgos de gestión'!$AA$32="Mayor"),CONCATENATE("R4C",'Riesgos de gestión'!$O$32),"")</f>
        <v/>
      </c>
      <c r="AG49" s="54" t="str">
        <f>IF(AND('Riesgos de gestión'!$Y$33="Muy Baja",'Riesgos de gestión'!$AA$33="Mayor"),CONCATENATE("R4C",'Riesgos de gestión'!$O$33),"")</f>
        <v/>
      </c>
      <c r="AH49" s="55" t="str">
        <f>IF(AND('Riesgos de gestión'!$Y$28="Muy Baja",'Riesgos de gestión'!$AA$28="Catastrófico"),CONCATENATE("R4C",'Riesgos de gestión'!$O$28),"")</f>
        <v/>
      </c>
      <c r="AI49" s="56" t="str">
        <f>IF(AND('Riesgos de gestión'!$Y$29="Muy Baja",'Riesgos de gestión'!$AA$29="Catastrófico"),CONCATENATE("R4C",'Riesgos de gestión'!$O$29),"")</f>
        <v/>
      </c>
      <c r="AJ49" s="56" t="str">
        <f>IF(AND('Riesgos de gestión'!$Y$30="Muy Baja",'Riesgos de gestión'!$AA$30="Catastrófico"),CONCATENATE("R4C",'Riesgos de gestión'!$O$30),"")</f>
        <v/>
      </c>
      <c r="AK49" s="56" t="str">
        <f>IF(AND('Riesgos de gestión'!$Y$31="Muy Baja",'Riesgos de gestión'!$AA$31="Catastrófico"),CONCATENATE("R4C",'Riesgos de gestión'!$O$31),"")</f>
        <v/>
      </c>
      <c r="AL49" s="56" t="str">
        <f>IF(AND('Riesgos de gestión'!$Y$32="Muy Baja",'Riesgos de gestión'!$AA$32="Catastrófico"),CONCATENATE("R4C",'Riesgos de gestión'!$O$32),"")</f>
        <v/>
      </c>
      <c r="AM49" s="57" t="str">
        <f>IF(AND('Riesgos de gestión'!$Y$33="Muy Baja",'Riesgos de gestión'!$AA$33="Catastrófico"),CONCATENATE("R4C",'Riesgos de gestión'!$O$33),"")</f>
        <v/>
      </c>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row>
    <row r="50" spans="1:80" ht="15" customHeight="1" x14ac:dyDescent="0.25">
      <c r="A50" s="83"/>
      <c r="B50" s="998"/>
      <c r="C50" s="998"/>
      <c r="D50" s="999"/>
      <c r="E50" s="1097"/>
      <c r="F50" s="1096"/>
      <c r="G50" s="1096"/>
      <c r="H50" s="1096"/>
      <c r="I50" s="1112"/>
      <c r="J50" s="76" t="str">
        <f>IF(AND('Riesgos de gestión'!$Y$34="Muy Baja",'Riesgos de gestión'!$AA$34="Leve"),CONCATENATE("R5C",'Riesgos de gestión'!$O$34),"")</f>
        <v/>
      </c>
      <c r="K50" s="77" t="str">
        <f>IF(AND('Riesgos de gestión'!$Y$35="Muy Baja",'Riesgos de gestión'!$AA$35="Leve"),CONCATENATE("R5C",'Riesgos de gestión'!$O$35),"")</f>
        <v/>
      </c>
      <c r="L50" s="77" t="str">
        <f>IF(AND('Riesgos de gestión'!$Y$36="Muy Baja",'Riesgos de gestión'!$AA$36="Leve"),CONCATENATE("R5C",'Riesgos de gestión'!$O$36),"")</f>
        <v/>
      </c>
      <c r="M50" s="77" t="str">
        <f>IF(AND('Riesgos de gestión'!$Y$37="Muy Baja",'Riesgos de gestión'!$AA$37="Leve"),CONCATENATE("R5C",'Riesgos de gestión'!$O$37),"")</f>
        <v/>
      </c>
      <c r="N50" s="77" t="str">
        <f>IF(AND('Riesgos de gestión'!$Y$38="Muy Baja",'Riesgos de gestión'!$AA$38="Leve"),CONCATENATE("R5C",'Riesgos de gestión'!$O$38),"")</f>
        <v/>
      </c>
      <c r="O50" s="78" t="str">
        <f>IF(AND('Riesgos de gestión'!$Y$39="Muy Baja",'Riesgos de gestión'!$AA$39="Leve"),CONCATENATE("R5C",'Riesgos de gestión'!$O$39),"")</f>
        <v/>
      </c>
      <c r="P50" s="76" t="str">
        <f>IF(AND('Riesgos de gestión'!$Y$34="Muy Baja",'Riesgos de gestión'!$AA$34="Menor"),CONCATENATE("R5C",'Riesgos de gestión'!$O$34),"")</f>
        <v/>
      </c>
      <c r="Q50" s="77" t="str">
        <f>IF(AND('Riesgos de gestión'!$Y$35="Muy Baja",'Riesgos de gestión'!$AA$35="Menor"),CONCATENATE("R5C",'Riesgos de gestión'!$O$35),"")</f>
        <v/>
      </c>
      <c r="R50" s="77" t="str">
        <f>IF(AND('Riesgos de gestión'!$Y$36="Muy Baja",'Riesgos de gestión'!$AA$36="Menor"),CONCATENATE("R5C",'Riesgos de gestión'!$O$36),"")</f>
        <v/>
      </c>
      <c r="S50" s="77" t="str">
        <f>IF(AND('Riesgos de gestión'!$Y$37="Muy Baja",'Riesgos de gestión'!$AA$37="Menor"),CONCATENATE("R5C",'Riesgos de gestión'!$O$37),"")</f>
        <v/>
      </c>
      <c r="T50" s="77" t="str">
        <f>IF(AND('Riesgos de gestión'!$Y$38="Muy Baja",'Riesgos de gestión'!$AA$38="Menor"),CONCATENATE("R5C",'Riesgos de gestión'!$O$38),"")</f>
        <v/>
      </c>
      <c r="U50" s="78" t="str">
        <f>IF(AND('Riesgos de gestión'!$Y$39="Muy Baja",'Riesgos de gestión'!$AA$39="Menor"),CONCATENATE("R5C",'Riesgos de gestión'!$O$39),"")</f>
        <v/>
      </c>
      <c r="V50" s="67" t="str">
        <f>IF(AND('Riesgos de gestión'!$Y$34="Muy Baja",'Riesgos de gestión'!$AA$34="Moderado"),CONCATENATE("R5C",'Riesgos de gestión'!$O$34),"")</f>
        <v/>
      </c>
      <c r="W50" s="68" t="str">
        <f>IF(AND('Riesgos de gestión'!$Y$35="Muy Baja",'Riesgos de gestión'!$AA$35="Moderado"),CONCATENATE("R5C",'Riesgos de gestión'!$O$35),"")</f>
        <v/>
      </c>
      <c r="X50" s="68" t="str">
        <f>IF(AND('Riesgos de gestión'!$Y$36="Muy Baja",'Riesgos de gestión'!$AA$36="Moderado"),CONCATENATE("R5C",'Riesgos de gestión'!$O$36),"")</f>
        <v/>
      </c>
      <c r="Y50" s="68" t="str">
        <f>IF(AND('Riesgos de gestión'!$Y$37="Muy Baja",'Riesgos de gestión'!$AA$37="Moderado"),CONCATENATE("R5C",'Riesgos de gestión'!$O$37),"")</f>
        <v/>
      </c>
      <c r="Z50" s="68" t="str">
        <f>IF(AND('Riesgos de gestión'!$Y$38="Muy Baja",'Riesgos de gestión'!$AA$38="Moderado"),CONCATENATE("R5C",'Riesgos de gestión'!$O$38),"")</f>
        <v/>
      </c>
      <c r="AA50" s="69" t="str">
        <f>IF(AND('Riesgos de gestión'!$Y$39="Muy Baja",'Riesgos de gestión'!$AA$39="Moderado"),CONCATENATE("R5C",'Riesgos de gestión'!$O$39),"")</f>
        <v/>
      </c>
      <c r="AB50" s="52" t="str">
        <f>IF(AND('Riesgos de gestión'!$Y$34="Muy Baja",'Riesgos de gestión'!$AA$34="Mayor"),CONCATENATE("R5C",'Riesgos de gestión'!$O$34),"")</f>
        <v/>
      </c>
      <c r="AC50" s="53" t="str">
        <f>IF(AND('Riesgos de gestión'!$Y$35="Muy Baja",'Riesgos de gestión'!$AA$35="Mayor"),CONCATENATE("R5C",'Riesgos de gestión'!$O$35),"")</f>
        <v/>
      </c>
      <c r="AD50" s="53" t="str">
        <f>IF(AND('Riesgos de gestión'!$Y$36="Muy Baja",'Riesgos de gestión'!$AA$36="Mayor"),CONCATENATE("R5C",'Riesgos de gestión'!$O$36),"")</f>
        <v/>
      </c>
      <c r="AE50" s="53" t="str">
        <f>IF(AND('Riesgos de gestión'!$Y$37="Muy Baja",'Riesgos de gestión'!$AA$37="Mayor"),CONCATENATE("R5C",'Riesgos de gestión'!$O$37),"")</f>
        <v/>
      </c>
      <c r="AF50" s="53" t="str">
        <f>IF(AND('Riesgos de gestión'!$Y$38="Muy Baja",'Riesgos de gestión'!$AA$38="Mayor"),CONCATENATE("R5C",'Riesgos de gestión'!$O$38),"")</f>
        <v/>
      </c>
      <c r="AG50" s="54" t="str">
        <f>IF(AND('Riesgos de gestión'!$Y$39="Muy Baja",'Riesgos de gestión'!$AA$39="Mayor"),CONCATENATE("R5C",'Riesgos de gestión'!$O$39),"")</f>
        <v/>
      </c>
      <c r="AH50" s="55" t="str">
        <f>IF(AND('Riesgos de gestión'!$Y$34="Muy Baja",'Riesgos de gestión'!$AA$34="Catastrófico"),CONCATENATE("R5C",'Riesgos de gestión'!$O$34),"")</f>
        <v/>
      </c>
      <c r="AI50" s="56" t="str">
        <f>IF(AND('Riesgos de gestión'!$Y$35="Muy Baja",'Riesgos de gestión'!$AA$35="Catastrófico"),CONCATENATE("R5C",'Riesgos de gestión'!$O$35),"")</f>
        <v/>
      </c>
      <c r="AJ50" s="56" t="str">
        <f>IF(AND('Riesgos de gestión'!$Y$36="Muy Baja",'Riesgos de gestión'!$AA$36="Catastrófico"),CONCATENATE("R5C",'Riesgos de gestión'!$O$36),"")</f>
        <v/>
      </c>
      <c r="AK50" s="56" t="str">
        <f>IF(AND('Riesgos de gestión'!$Y$37="Muy Baja",'Riesgos de gestión'!$AA$37="Catastrófico"),CONCATENATE("R5C",'Riesgos de gestión'!$O$37),"")</f>
        <v/>
      </c>
      <c r="AL50" s="56" t="str">
        <f>IF(AND('Riesgos de gestión'!$Y$38="Muy Baja",'Riesgos de gestión'!$AA$38="Catastrófico"),CONCATENATE("R5C",'Riesgos de gestión'!$O$38),"")</f>
        <v/>
      </c>
      <c r="AM50" s="57" t="str">
        <f>IF(AND('Riesgos de gestión'!$Y$39="Muy Baja",'Riesgos de gestión'!$AA$39="Catastrófico"),CONCATENATE("R5C",'Riesgos de gestión'!$O$39),"")</f>
        <v/>
      </c>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row>
    <row r="51" spans="1:80" ht="15" customHeight="1" x14ac:dyDescent="0.25">
      <c r="A51" s="83"/>
      <c r="B51" s="998"/>
      <c r="C51" s="998"/>
      <c r="D51" s="999"/>
      <c r="E51" s="1097"/>
      <c r="F51" s="1096"/>
      <c r="G51" s="1096"/>
      <c r="H51" s="1096"/>
      <c r="I51" s="1112"/>
      <c r="J51" s="76" t="str">
        <f>IF(AND('Riesgos de gestión'!$Y$40="Muy Baja",'Riesgos de gestión'!$AA$40="Leve"),CONCATENATE("R6C",'Riesgos de gestión'!$O$40),"")</f>
        <v/>
      </c>
      <c r="K51" s="77" t="str">
        <f>IF(AND('Riesgos de gestión'!$Y$41="Muy Baja",'Riesgos de gestión'!$AA$41="Leve"),CONCATENATE("R6C",'Riesgos de gestión'!$O$41),"")</f>
        <v/>
      </c>
      <c r="L51" s="77" t="str">
        <f>IF(AND('Riesgos de gestión'!$Y$42="Muy Baja",'Riesgos de gestión'!$AA$42="Leve"),CONCATENATE("R6C",'Riesgos de gestión'!$O$42),"")</f>
        <v/>
      </c>
      <c r="M51" s="77" t="str">
        <f>IF(AND('Riesgos de gestión'!$Y$43="Muy Baja",'Riesgos de gestión'!$AA$43="Leve"),CONCATENATE("R6C",'Riesgos de gestión'!$O$43),"")</f>
        <v/>
      </c>
      <c r="N51" s="77" t="str">
        <f>IF(AND('Riesgos de gestión'!$Y$44="Muy Baja",'Riesgos de gestión'!$AA$44="Leve"),CONCATENATE("R6C",'Riesgos de gestión'!$O$44),"")</f>
        <v/>
      </c>
      <c r="O51" s="78" t="str">
        <f>IF(AND('Riesgos de gestión'!$Y$45="Muy Baja",'Riesgos de gestión'!$AA$45="Leve"),CONCATENATE("R6C",'Riesgos de gestión'!$O$45),"")</f>
        <v/>
      </c>
      <c r="P51" s="76" t="str">
        <f>IF(AND('Riesgos de gestión'!$Y$40="Muy Baja",'Riesgos de gestión'!$AA$40="Menor"),CONCATENATE("R6C",'Riesgos de gestión'!$O$40),"")</f>
        <v/>
      </c>
      <c r="Q51" s="77" t="str">
        <f>IF(AND('Riesgos de gestión'!$Y$41="Muy Baja",'Riesgos de gestión'!$AA$41="Menor"),CONCATENATE("R6C",'Riesgos de gestión'!$O$41),"")</f>
        <v/>
      </c>
      <c r="R51" s="77" t="str">
        <f>IF(AND('Riesgos de gestión'!$Y$42="Muy Baja",'Riesgos de gestión'!$AA$42="Menor"),CONCATENATE("R6C",'Riesgos de gestión'!$O$42),"")</f>
        <v/>
      </c>
      <c r="S51" s="77" t="str">
        <f>IF(AND('Riesgos de gestión'!$Y$43="Muy Baja",'Riesgos de gestión'!$AA$43="Menor"),CONCATENATE("R6C",'Riesgos de gestión'!$O$43),"")</f>
        <v/>
      </c>
      <c r="T51" s="77" t="str">
        <f>IF(AND('Riesgos de gestión'!$Y$44="Muy Baja",'Riesgos de gestión'!$AA$44="Menor"),CONCATENATE("R6C",'Riesgos de gestión'!$O$44),"")</f>
        <v/>
      </c>
      <c r="U51" s="78" t="str">
        <f>IF(AND('Riesgos de gestión'!$Y$45="Muy Baja",'Riesgos de gestión'!$AA$45="Menor"),CONCATENATE("R6C",'Riesgos de gestión'!$O$45),"")</f>
        <v/>
      </c>
      <c r="V51" s="67" t="str">
        <f>IF(AND('Riesgos de gestión'!$Y$40="Muy Baja",'Riesgos de gestión'!$AA$40="Moderado"),CONCATENATE("R6C",'Riesgos de gestión'!$O$40),"")</f>
        <v/>
      </c>
      <c r="W51" s="68" t="str">
        <f>IF(AND('Riesgos de gestión'!$Y$41="Muy Baja",'Riesgos de gestión'!$AA$41="Moderado"),CONCATENATE("R6C",'Riesgos de gestión'!$O$41),"")</f>
        <v/>
      </c>
      <c r="X51" s="68" t="str">
        <f>IF(AND('Riesgos de gestión'!$Y$42="Muy Baja",'Riesgos de gestión'!$AA$42="Moderado"),CONCATENATE("R6C",'Riesgos de gestión'!$O$42),"")</f>
        <v/>
      </c>
      <c r="Y51" s="68" t="str">
        <f>IF(AND('Riesgos de gestión'!$Y$43="Muy Baja",'Riesgos de gestión'!$AA$43="Moderado"),CONCATENATE("R6C",'Riesgos de gestión'!$O$43),"")</f>
        <v/>
      </c>
      <c r="Z51" s="68" t="str">
        <f>IF(AND('Riesgos de gestión'!$Y$44="Muy Baja",'Riesgos de gestión'!$AA$44="Moderado"),CONCATENATE("R6C",'Riesgos de gestión'!$O$44),"")</f>
        <v/>
      </c>
      <c r="AA51" s="69" t="str">
        <f>IF(AND('Riesgos de gestión'!$Y$45="Muy Baja",'Riesgos de gestión'!$AA$45="Moderado"),CONCATENATE("R6C",'Riesgos de gestión'!$O$45),"")</f>
        <v/>
      </c>
      <c r="AB51" s="52" t="str">
        <f>IF(AND('Riesgos de gestión'!$Y$40="Muy Baja",'Riesgos de gestión'!$AA$40="Mayor"),CONCATENATE("R6C",'Riesgos de gestión'!$O$40),"")</f>
        <v/>
      </c>
      <c r="AC51" s="53" t="str">
        <f>IF(AND('Riesgos de gestión'!$Y$41="Muy Baja",'Riesgos de gestión'!$AA$41="Mayor"),CONCATENATE("R6C",'Riesgos de gestión'!$O$41),"")</f>
        <v/>
      </c>
      <c r="AD51" s="53" t="str">
        <f>IF(AND('Riesgos de gestión'!$Y$42="Muy Baja",'Riesgos de gestión'!$AA$42="Mayor"),CONCATENATE("R6C",'Riesgos de gestión'!$O$42),"")</f>
        <v/>
      </c>
      <c r="AE51" s="53" t="str">
        <f>IF(AND('Riesgos de gestión'!$Y$43="Muy Baja",'Riesgos de gestión'!$AA$43="Mayor"),CONCATENATE("R6C",'Riesgos de gestión'!$O$43),"")</f>
        <v/>
      </c>
      <c r="AF51" s="53" t="str">
        <f>IF(AND('Riesgos de gestión'!$Y$44="Muy Baja",'Riesgos de gestión'!$AA$44="Mayor"),CONCATENATE("R6C",'Riesgos de gestión'!$O$44),"")</f>
        <v/>
      </c>
      <c r="AG51" s="54" t="str">
        <f>IF(AND('Riesgos de gestión'!$Y$45="Muy Baja",'Riesgos de gestión'!$AA$45="Mayor"),CONCATENATE("R6C",'Riesgos de gestión'!$O$45),"")</f>
        <v/>
      </c>
      <c r="AH51" s="55" t="str">
        <f>IF(AND('Riesgos de gestión'!$Y$40="Muy Baja",'Riesgos de gestión'!$AA$40="Catastrófico"),CONCATENATE("R6C",'Riesgos de gestión'!$O$40),"")</f>
        <v/>
      </c>
      <c r="AI51" s="56" t="str">
        <f>IF(AND('Riesgos de gestión'!$Y$41="Muy Baja",'Riesgos de gestión'!$AA$41="Catastrófico"),CONCATENATE("R6C",'Riesgos de gestión'!$O$41),"")</f>
        <v/>
      </c>
      <c r="AJ51" s="56" t="str">
        <f>IF(AND('Riesgos de gestión'!$Y$42="Muy Baja",'Riesgos de gestión'!$AA$42="Catastrófico"),CONCATENATE("R6C",'Riesgos de gestión'!$O$42),"")</f>
        <v/>
      </c>
      <c r="AK51" s="56" t="str">
        <f>IF(AND('Riesgos de gestión'!$Y$43="Muy Baja",'Riesgos de gestión'!$AA$43="Catastrófico"),CONCATENATE("R6C",'Riesgos de gestión'!$O$43),"")</f>
        <v/>
      </c>
      <c r="AL51" s="56" t="str">
        <f>IF(AND('Riesgos de gestión'!$Y$44="Muy Baja",'Riesgos de gestión'!$AA$44="Catastrófico"),CONCATENATE("R6C",'Riesgos de gestión'!$O$44),"")</f>
        <v/>
      </c>
      <c r="AM51" s="57" t="str">
        <f>IF(AND('Riesgos de gestión'!$Y$45="Muy Baja",'Riesgos de gestión'!$AA$45="Catastrófico"),CONCATENATE("R6C",'Riesgos de gestión'!$O$45),"")</f>
        <v/>
      </c>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row>
    <row r="52" spans="1:80" ht="15" customHeight="1" x14ac:dyDescent="0.25">
      <c r="A52" s="83"/>
      <c r="B52" s="998"/>
      <c r="C52" s="998"/>
      <c r="D52" s="999"/>
      <c r="E52" s="1097"/>
      <c r="F52" s="1096"/>
      <c r="G52" s="1096"/>
      <c r="H52" s="1096"/>
      <c r="I52" s="1112"/>
      <c r="J52" s="76" t="str">
        <f>IF(AND('Riesgos de gestión'!$Y$46="Muy Baja",'Riesgos de gestión'!$AA$46="Leve"),CONCATENATE("R7C",'Riesgos de gestión'!$O$46),"")</f>
        <v/>
      </c>
      <c r="K52" s="77" t="str">
        <f>IF(AND('Riesgos de gestión'!$Y$47="Muy Baja",'Riesgos de gestión'!$AA$47="Leve"),CONCATENATE("R7C",'Riesgos de gestión'!$O$47),"")</f>
        <v/>
      </c>
      <c r="L52" s="77" t="str">
        <f>IF(AND('Riesgos de gestión'!$Y$48="Muy Baja",'Riesgos de gestión'!$AA$48="Leve"),CONCATENATE("R7C",'Riesgos de gestión'!$O$48),"")</f>
        <v/>
      </c>
      <c r="M52" s="77" t="str">
        <f>IF(AND('Riesgos de gestión'!$Y$49="Muy Baja",'Riesgos de gestión'!$AA$49="Leve"),CONCATENATE("R7C",'Riesgos de gestión'!$O$49),"")</f>
        <v/>
      </c>
      <c r="N52" s="77" t="str">
        <f>IF(AND('Riesgos de gestión'!$Y$50="Muy Baja",'Riesgos de gestión'!$AA$50="Leve"),CONCATENATE("R7C",'Riesgos de gestión'!$O$50),"")</f>
        <v/>
      </c>
      <c r="O52" s="78" t="str">
        <f>IF(AND('Riesgos de gestión'!$Y$51="Muy Baja",'Riesgos de gestión'!$AA$51="Leve"),CONCATENATE("R7C",'Riesgos de gestión'!$O$51),"")</f>
        <v/>
      </c>
      <c r="P52" s="76" t="str">
        <f>IF(AND('Riesgos de gestión'!$Y$46="Muy Baja",'Riesgos de gestión'!$AA$46="Menor"),CONCATENATE("R7C",'Riesgos de gestión'!$O$46),"")</f>
        <v/>
      </c>
      <c r="Q52" s="77" t="str">
        <f>IF(AND('Riesgos de gestión'!$Y$47="Muy Baja",'Riesgos de gestión'!$AA$47="Menor"),CONCATENATE("R7C",'Riesgos de gestión'!$O$47),"")</f>
        <v/>
      </c>
      <c r="R52" s="77" t="str">
        <f>IF(AND('Riesgos de gestión'!$Y$48="Muy Baja",'Riesgos de gestión'!$AA$48="Menor"),CONCATENATE("R7C",'Riesgos de gestión'!$O$48),"")</f>
        <v/>
      </c>
      <c r="S52" s="77" t="str">
        <f>IF(AND('Riesgos de gestión'!$Y$49="Muy Baja",'Riesgos de gestión'!$AA$49="Menor"),CONCATENATE("R7C",'Riesgos de gestión'!$O$49),"")</f>
        <v/>
      </c>
      <c r="T52" s="77" t="str">
        <f>IF(AND('Riesgos de gestión'!$Y$50="Muy Baja",'Riesgos de gestión'!$AA$50="Menor"),CONCATENATE("R7C",'Riesgos de gestión'!$O$50),"")</f>
        <v/>
      </c>
      <c r="U52" s="78" t="str">
        <f>IF(AND('Riesgos de gestión'!$Y$51="Muy Baja",'Riesgos de gestión'!$AA$51="Menor"),CONCATENATE("R7C",'Riesgos de gestión'!$O$51),"")</f>
        <v/>
      </c>
      <c r="V52" s="67" t="str">
        <f>IF(AND('Riesgos de gestión'!$Y$46="Muy Baja",'Riesgos de gestión'!$AA$46="Moderado"),CONCATENATE("R7C",'Riesgos de gestión'!$O$46),"")</f>
        <v/>
      </c>
      <c r="W52" s="68" t="str">
        <f>IF(AND('Riesgos de gestión'!$Y$47="Muy Baja",'Riesgos de gestión'!$AA$47="Moderado"),CONCATENATE("R7C",'Riesgos de gestión'!$O$47),"")</f>
        <v/>
      </c>
      <c r="X52" s="68" t="str">
        <f>IF(AND('Riesgos de gestión'!$Y$48="Muy Baja",'Riesgos de gestión'!$AA$48="Moderado"),CONCATENATE("R7C",'Riesgos de gestión'!$O$48),"")</f>
        <v/>
      </c>
      <c r="Y52" s="68" t="str">
        <f>IF(AND('Riesgos de gestión'!$Y$49="Muy Baja",'Riesgos de gestión'!$AA$49="Moderado"),CONCATENATE("R7C",'Riesgos de gestión'!$O$49),"")</f>
        <v/>
      </c>
      <c r="Z52" s="68" t="str">
        <f>IF(AND('Riesgos de gestión'!$Y$50="Muy Baja",'Riesgos de gestión'!$AA$50="Moderado"),CONCATENATE("R7C",'Riesgos de gestión'!$O$50),"")</f>
        <v/>
      </c>
      <c r="AA52" s="69" t="str">
        <f>IF(AND('Riesgos de gestión'!$Y$51="Muy Baja",'Riesgos de gestión'!$AA$51="Moderado"),CONCATENATE("R7C",'Riesgos de gestión'!$O$51),"")</f>
        <v/>
      </c>
      <c r="AB52" s="52" t="str">
        <f>IF(AND('Riesgos de gestión'!$Y$46="Muy Baja",'Riesgos de gestión'!$AA$46="Mayor"),CONCATENATE("R7C",'Riesgos de gestión'!$O$46),"")</f>
        <v/>
      </c>
      <c r="AC52" s="53" t="str">
        <f>IF(AND('Riesgos de gestión'!$Y$47="Muy Baja",'Riesgos de gestión'!$AA$47="Mayor"),CONCATENATE("R7C",'Riesgos de gestión'!$O$47),"")</f>
        <v/>
      </c>
      <c r="AD52" s="53" t="str">
        <f>IF(AND('Riesgos de gestión'!$Y$48="Muy Baja",'Riesgos de gestión'!$AA$48="Mayor"),CONCATENATE("R7C",'Riesgos de gestión'!$O$48),"")</f>
        <v/>
      </c>
      <c r="AE52" s="53" t="str">
        <f>IF(AND('Riesgos de gestión'!$Y$49="Muy Baja",'Riesgos de gestión'!$AA$49="Mayor"),CONCATENATE("R7C",'Riesgos de gestión'!$O$49),"")</f>
        <v/>
      </c>
      <c r="AF52" s="53" t="str">
        <f>IF(AND('Riesgos de gestión'!$Y$50="Muy Baja",'Riesgos de gestión'!$AA$50="Mayor"),CONCATENATE("R7C",'Riesgos de gestión'!$O$50),"")</f>
        <v/>
      </c>
      <c r="AG52" s="54" t="str">
        <f>IF(AND('Riesgos de gestión'!$Y$51="Muy Baja",'Riesgos de gestión'!$AA$51="Mayor"),CONCATENATE("R7C",'Riesgos de gestión'!$O$51),"")</f>
        <v/>
      </c>
      <c r="AH52" s="55" t="str">
        <f>IF(AND('Riesgos de gestión'!$Y$46="Muy Baja",'Riesgos de gestión'!$AA$46="Catastrófico"),CONCATENATE("R7C",'Riesgos de gestión'!$O$46),"")</f>
        <v/>
      </c>
      <c r="AI52" s="56" t="str">
        <f>IF(AND('Riesgos de gestión'!$Y$47="Muy Baja",'Riesgos de gestión'!$AA$47="Catastrófico"),CONCATENATE("R7C",'Riesgos de gestión'!$O$47),"")</f>
        <v/>
      </c>
      <c r="AJ52" s="56" t="str">
        <f>IF(AND('Riesgos de gestión'!$Y$48="Muy Baja",'Riesgos de gestión'!$AA$48="Catastrófico"),CONCATENATE("R7C",'Riesgos de gestión'!$O$48),"")</f>
        <v/>
      </c>
      <c r="AK52" s="56" t="str">
        <f>IF(AND('Riesgos de gestión'!$Y$49="Muy Baja",'Riesgos de gestión'!$AA$49="Catastrófico"),CONCATENATE("R7C",'Riesgos de gestión'!$O$49),"")</f>
        <v/>
      </c>
      <c r="AL52" s="56" t="str">
        <f>IF(AND('Riesgos de gestión'!$Y$50="Muy Baja",'Riesgos de gestión'!$AA$50="Catastrófico"),CONCATENATE("R7C",'Riesgos de gestión'!$O$50),"")</f>
        <v/>
      </c>
      <c r="AM52" s="57" t="str">
        <f>IF(AND('Riesgos de gestión'!$Y$51="Muy Baja",'Riesgos de gestión'!$AA$51="Catastrófico"),CONCATENATE("R7C",'Riesgos de gestión'!$O$51),"")</f>
        <v/>
      </c>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row>
    <row r="53" spans="1:80" ht="15" customHeight="1" x14ac:dyDescent="0.25">
      <c r="A53" s="83"/>
      <c r="B53" s="998"/>
      <c r="C53" s="998"/>
      <c r="D53" s="999"/>
      <c r="E53" s="1097"/>
      <c r="F53" s="1096"/>
      <c r="G53" s="1096"/>
      <c r="H53" s="1096"/>
      <c r="I53" s="1112"/>
      <c r="J53" s="76" t="str">
        <f>IF(AND('Riesgos de gestión'!$Y$52="Muy Baja",'Riesgos de gestión'!$AA$52="Leve"),CONCATENATE("R8C",'Riesgos de gestión'!$O$52),"")</f>
        <v/>
      </c>
      <c r="K53" s="77" t="str">
        <f>IF(AND('Riesgos de gestión'!$Y$53="Muy Baja",'Riesgos de gestión'!$AA$53="Leve"),CONCATENATE("R8C",'Riesgos de gestión'!$O$53),"")</f>
        <v/>
      </c>
      <c r="L53" s="77" t="str">
        <f>IF(AND('Riesgos de gestión'!$Y$54="Muy Baja",'Riesgos de gestión'!$AA$54="Leve"),CONCATENATE("R8C",'Riesgos de gestión'!$O$54),"")</f>
        <v/>
      </c>
      <c r="M53" s="77" t="str">
        <f>IF(AND('Riesgos de gestión'!$Y$55="Muy Baja",'Riesgos de gestión'!$AA$55="Leve"),CONCATENATE("R8C",'Riesgos de gestión'!$O$55),"")</f>
        <v/>
      </c>
      <c r="N53" s="77" t="str">
        <f>IF(AND('Riesgos de gestión'!$Y$56="Muy Baja",'Riesgos de gestión'!$AA$56="Leve"),CONCATENATE("R8C",'Riesgos de gestión'!$O$56),"")</f>
        <v/>
      </c>
      <c r="O53" s="78" t="str">
        <f>IF(AND('Riesgos de gestión'!$Y$57="Muy Baja",'Riesgos de gestión'!$AA$57="Leve"),CONCATENATE("R8C",'Riesgos de gestión'!$O$57),"")</f>
        <v/>
      </c>
      <c r="P53" s="76" t="str">
        <f>IF(AND('Riesgos de gestión'!$Y$52="Muy Baja",'Riesgos de gestión'!$AA$52="Menor"),CONCATENATE("R8C",'Riesgos de gestión'!$O$52),"")</f>
        <v/>
      </c>
      <c r="Q53" s="77" t="str">
        <f>IF(AND('Riesgos de gestión'!$Y$53="Muy Baja",'Riesgos de gestión'!$AA$53="Menor"),CONCATENATE("R8C",'Riesgos de gestión'!$O$53),"")</f>
        <v/>
      </c>
      <c r="R53" s="77" t="str">
        <f>IF(AND('Riesgos de gestión'!$Y$54="Muy Baja",'Riesgos de gestión'!$AA$54="Menor"),CONCATENATE("R8C",'Riesgos de gestión'!$O$54),"")</f>
        <v/>
      </c>
      <c r="S53" s="77" t="str">
        <f>IF(AND('Riesgos de gestión'!$Y$55="Muy Baja",'Riesgos de gestión'!$AA$55="Menor"),CONCATENATE("R8C",'Riesgos de gestión'!$O$55),"")</f>
        <v/>
      </c>
      <c r="T53" s="77" t="str">
        <f>IF(AND('Riesgos de gestión'!$Y$56="Muy Baja",'Riesgos de gestión'!$AA$56="Menor"),CONCATENATE("R8C",'Riesgos de gestión'!$O$56),"")</f>
        <v/>
      </c>
      <c r="U53" s="78" t="str">
        <f>IF(AND('Riesgos de gestión'!$Y$57="Muy Baja",'Riesgos de gestión'!$AA$57="Menor"),CONCATENATE("R8C",'Riesgos de gestión'!$O$57),"")</f>
        <v/>
      </c>
      <c r="V53" s="67" t="str">
        <f>IF(AND('Riesgos de gestión'!$Y$52="Muy Baja",'Riesgos de gestión'!$AA$52="Moderado"),CONCATENATE("R8C",'Riesgos de gestión'!$O$52),"")</f>
        <v/>
      </c>
      <c r="W53" s="68" t="str">
        <f>IF(AND('Riesgos de gestión'!$Y$53="Muy Baja",'Riesgos de gestión'!$AA$53="Moderado"),CONCATENATE("R8C",'Riesgos de gestión'!$O$53),"")</f>
        <v/>
      </c>
      <c r="X53" s="68" t="str">
        <f>IF(AND('Riesgos de gestión'!$Y$54="Muy Baja",'Riesgos de gestión'!$AA$54="Moderado"),CONCATENATE("R8C",'Riesgos de gestión'!$O$54),"")</f>
        <v/>
      </c>
      <c r="Y53" s="68" t="str">
        <f>IF(AND('Riesgos de gestión'!$Y$55="Muy Baja",'Riesgos de gestión'!$AA$55="Moderado"),CONCATENATE("R8C",'Riesgos de gestión'!$O$55),"")</f>
        <v/>
      </c>
      <c r="Z53" s="68" t="str">
        <f>IF(AND('Riesgos de gestión'!$Y$56="Muy Baja",'Riesgos de gestión'!$AA$56="Moderado"),CONCATENATE("R8C",'Riesgos de gestión'!$O$56),"")</f>
        <v/>
      </c>
      <c r="AA53" s="69" t="str">
        <f>IF(AND('Riesgos de gestión'!$Y$57="Muy Baja",'Riesgos de gestión'!$AA$57="Moderado"),CONCATENATE("R8C",'Riesgos de gestión'!$O$57),"")</f>
        <v/>
      </c>
      <c r="AB53" s="52" t="str">
        <f>IF(AND('Riesgos de gestión'!$Y$52="Muy Baja",'Riesgos de gestión'!$AA$52="Mayor"),CONCATENATE("R8C",'Riesgos de gestión'!$O$52),"")</f>
        <v/>
      </c>
      <c r="AC53" s="53" t="str">
        <f>IF(AND('Riesgos de gestión'!$Y$53="Muy Baja",'Riesgos de gestión'!$AA$53="Mayor"),CONCATENATE("R8C",'Riesgos de gestión'!$O$53),"")</f>
        <v/>
      </c>
      <c r="AD53" s="53" t="str">
        <f>IF(AND('Riesgos de gestión'!$Y$54="Muy Baja",'Riesgos de gestión'!$AA$54="Mayor"),CONCATENATE("R8C",'Riesgos de gestión'!$O$54),"")</f>
        <v/>
      </c>
      <c r="AE53" s="53" t="str">
        <f>IF(AND('Riesgos de gestión'!$Y$55="Muy Baja",'Riesgos de gestión'!$AA$55="Mayor"),CONCATENATE("R8C",'Riesgos de gestión'!$O$55),"")</f>
        <v/>
      </c>
      <c r="AF53" s="53" t="str">
        <f>IF(AND('Riesgos de gestión'!$Y$56="Muy Baja",'Riesgos de gestión'!$AA$56="Mayor"),CONCATENATE("R8C",'Riesgos de gestión'!$O$56),"")</f>
        <v/>
      </c>
      <c r="AG53" s="54" t="str">
        <f>IF(AND('Riesgos de gestión'!$Y$57="Muy Baja",'Riesgos de gestión'!$AA$57="Mayor"),CONCATENATE("R8C",'Riesgos de gestión'!$O$57),"")</f>
        <v/>
      </c>
      <c r="AH53" s="55" t="str">
        <f>IF(AND('Riesgos de gestión'!$Y$52="Muy Baja",'Riesgos de gestión'!$AA$52="Catastrófico"),CONCATENATE("R8C",'Riesgos de gestión'!$O$52),"")</f>
        <v/>
      </c>
      <c r="AI53" s="56" t="str">
        <f>IF(AND('Riesgos de gestión'!$Y$53="Muy Baja",'Riesgos de gestión'!$AA$53="Catastrófico"),CONCATENATE("R8C",'Riesgos de gestión'!$O$53),"")</f>
        <v/>
      </c>
      <c r="AJ53" s="56" t="str">
        <f>IF(AND('Riesgos de gestión'!$Y$54="Muy Baja",'Riesgos de gestión'!$AA$54="Catastrófico"),CONCATENATE("R8C",'Riesgos de gestión'!$O$54),"")</f>
        <v/>
      </c>
      <c r="AK53" s="56" t="str">
        <f>IF(AND('Riesgos de gestión'!$Y$55="Muy Baja",'Riesgos de gestión'!$AA$55="Catastrófico"),CONCATENATE("R8C",'Riesgos de gestión'!$O$55),"")</f>
        <v/>
      </c>
      <c r="AL53" s="56" t="str">
        <f>IF(AND('Riesgos de gestión'!$Y$56="Muy Baja",'Riesgos de gestión'!$AA$56="Catastrófico"),CONCATENATE("R8C",'Riesgos de gestión'!$O$56),"")</f>
        <v/>
      </c>
      <c r="AM53" s="57" t="str">
        <f>IF(AND('Riesgos de gestión'!$Y$57="Muy Baja",'Riesgos de gestión'!$AA$57="Catastrófico"),CONCATENATE("R8C",'Riesgos de gestión'!$O$57),"")</f>
        <v/>
      </c>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row>
    <row r="54" spans="1:80" ht="15" customHeight="1" x14ac:dyDescent="0.25">
      <c r="A54" s="83"/>
      <c r="B54" s="998"/>
      <c r="C54" s="998"/>
      <c r="D54" s="999"/>
      <c r="E54" s="1097"/>
      <c r="F54" s="1096"/>
      <c r="G54" s="1096"/>
      <c r="H54" s="1096"/>
      <c r="I54" s="1112"/>
      <c r="J54" s="76" t="str">
        <f>IF(AND('Riesgos de gestión'!$Y$58="Muy Baja",'Riesgos de gestión'!$AA$58="Leve"),CONCATENATE("R9C",'Riesgos de gestión'!$O$58),"")</f>
        <v/>
      </c>
      <c r="K54" s="77" t="str">
        <f>IF(AND('Riesgos de gestión'!$Y$59="Muy Baja",'Riesgos de gestión'!$AA$59="Leve"),CONCATENATE("R9C",'Riesgos de gestión'!$O$59),"")</f>
        <v/>
      </c>
      <c r="L54" s="77" t="str">
        <f>IF(AND('Riesgos de gestión'!$Y$60="Muy Baja",'Riesgos de gestión'!$AA$60="Leve"),CONCATENATE("R9C",'Riesgos de gestión'!$O$60),"")</f>
        <v/>
      </c>
      <c r="M54" s="77" t="str">
        <f>IF(AND('Riesgos de gestión'!$Y$61="Muy Baja",'Riesgos de gestión'!$AA$61="Leve"),CONCATENATE("R9C",'Riesgos de gestión'!$O$61),"")</f>
        <v/>
      </c>
      <c r="N54" s="77" t="str">
        <f>IF(AND('Riesgos de gestión'!$Y$62="Muy Baja",'Riesgos de gestión'!$AA$62="Leve"),CONCATENATE("R9C",'Riesgos de gestión'!$O$62),"")</f>
        <v/>
      </c>
      <c r="O54" s="78" t="str">
        <f>IF(AND('Riesgos de gestión'!$Y$63="Muy Baja",'Riesgos de gestión'!$AA$63="Leve"),CONCATENATE("R9C",'Riesgos de gestión'!$O$63),"")</f>
        <v/>
      </c>
      <c r="P54" s="76" t="str">
        <f>IF(AND('Riesgos de gestión'!$Y$58="Muy Baja",'Riesgos de gestión'!$AA$58="Menor"),CONCATENATE("R9C",'Riesgos de gestión'!$O$58),"")</f>
        <v/>
      </c>
      <c r="Q54" s="77" t="str">
        <f>IF(AND('Riesgos de gestión'!$Y$59="Muy Baja",'Riesgos de gestión'!$AA$59="Menor"),CONCATENATE("R9C",'Riesgos de gestión'!$O$59),"")</f>
        <v/>
      </c>
      <c r="R54" s="77" t="str">
        <f>IF(AND('Riesgos de gestión'!$Y$60="Muy Baja",'Riesgos de gestión'!$AA$60="Menor"),CONCATENATE("R9C",'Riesgos de gestión'!$O$60),"")</f>
        <v/>
      </c>
      <c r="S54" s="77" t="str">
        <f>IF(AND('Riesgos de gestión'!$Y$61="Muy Baja",'Riesgos de gestión'!$AA$61="Menor"),CONCATENATE("R9C",'Riesgos de gestión'!$O$61),"")</f>
        <v/>
      </c>
      <c r="T54" s="77" t="str">
        <f>IF(AND('Riesgos de gestión'!$Y$62="Muy Baja",'Riesgos de gestión'!$AA$62="Menor"),CONCATENATE("R9C",'Riesgos de gestión'!$O$62),"")</f>
        <v/>
      </c>
      <c r="U54" s="78" t="str">
        <f>IF(AND('Riesgos de gestión'!$Y$63="Muy Baja",'Riesgos de gestión'!$AA$63="Menor"),CONCATENATE("R9C",'Riesgos de gestión'!$O$63),"")</f>
        <v/>
      </c>
      <c r="V54" s="67" t="str">
        <f>IF(AND('Riesgos de gestión'!$Y$58="Muy Baja",'Riesgos de gestión'!$AA$58="Moderado"),CONCATENATE("R9C",'Riesgos de gestión'!$O$58),"")</f>
        <v/>
      </c>
      <c r="W54" s="68" t="str">
        <f>IF(AND('Riesgos de gestión'!$Y$59="Muy Baja",'Riesgos de gestión'!$AA$59="Moderado"),CONCATENATE("R9C",'Riesgos de gestión'!$O$59),"")</f>
        <v/>
      </c>
      <c r="X54" s="68" t="str">
        <f>IF(AND('Riesgos de gestión'!$Y$60="Muy Baja",'Riesgos de gestión'!$AA$60="Moderado"),CONCATENATE("R9C",'Riesgos de gestión'!$O$60),"")</f>
        <v/>
      </c>
      <c r="Y54" s="68" t="str">
        <f>IF(AND('Riesgos de gestión'!$Y$61="Muy Baja",'Riesgos de gestión'!$AA$61="Moderado"),CONCATENATE("R9C",'Riesgos de gestión'!$O$61),"")</f>
        <v/>
      </c>
      <c r="Z54" s="68" t="str">
        <f>IF(AND('Riesgos de gestión'!$Y$62="Muy Baja",'Riesgos de gestión'!$AA$62="Moderado"),CONCATENATE("R9C",'Riesgos de gestión'!$O$62),"")</f>
        <v/>
      </c>
      <c r="AA54" s="69" t="str">
        <f>IF(AND('Riesgos de gestión'!$Y$63="Muy Baja",'Riesgos de gestión'!$AA$63="Moderado"),CONCATENATE("R9C",'Riesgos de gestión'!$O$63),"")</f>
        <v/>
      </c>
      <c r="AB54" s="52" t="str">
        <f>IF(AND('Riesgos de gestión'!$Y$58="Muy Baja",'Riesgos de gestión'!$AA$58="Mayor"),CONCATENATE("R9C",'Riesgos de gestión'!$O$58),"")</f>
        <v/>
      </c>
      <c r="AC54" s="53" t="str">
        <f>IF(AND('Riesgos de gestión'!$Y$59="Muy Baja",'Riesgos de gestión'!$AA$59="Mayor"),CONCATENATE("R9C",'Riesgos de gestión'!$O$59),"")</f>
        <v/>
      </c>
      <c r="AD54" s="53" t="str">
        <f>IF(AND('Riesgos de gestión'!$Y$60="Muy Baja",'Riesgos de gestión'!$AA$60="Mayor"),CONCATENATE("R9C",'Riesgos de gestión'!$O$60),"")</f>
        <v/>
      </c>
      <c r="AE54" s="53" t="str">
        <f>IF(AND('Riesgos de gestión'!$Y$61="Muy Baja",'Riesgos de gestión'!$AA$61="Mayor"),CONCATENATE("R9C",'Riesgos de gestión'!$O$61),"")</f>
        <v/>
      </c>
      <c r="AF54" s="53" t="str">
        <f>IF(AND('Riesgos de gestión'!$Y$62="Muy Baja",'Riesgos de gestión'!$AA$62="Mayor"),CONCATENATE("R9C",'Riesgos de gestión'!$O$62),"")</f>
        <v/>
      </c>
      <c r="AG54" s="54" t="str">
        <f>IF(AND('Riesgos de gestión'!$Y$63="Muy Baja",'Riesgos de gestión'!$AA$63="Mayor"),CONCATENATE("R9C",'Riesgos de gestión'!$O$63),"")</f>
        <v/>
      </c>
      <c r="AH54" s="55" t="str">
        <f>IF(AND('Riesgos de gestión'!$Y$58="Muy Baja",'Riesgos de gestión'!$AA$58="Catastrófico"),CONCATENATE("R9C",'Riesgos de gestión'!$O$58),"")</f>
        <v/>
      </c>
      <c r="AI54" s="56" t="str">
        <f>IF(AND('Riesgos de gestión'!$Y$59="Muy Baja",'Riesgos de gestión'!$AA$59="Catastrófico"),CONCATENATE("R9C",'Riesgos de gestión'!$O$59),"")</f>
        <v/>
      </c>
      <c r="AJ54" s="56" t="str">
        <f>IF(AND('Riesgos de gestión'!$Y$60="Muy Baja",'Riesgos de gestión'!$AA$60="Catastrófico"),CONCATENATE("R9C",'Riesgos de gestión'!$O$60),"")</f>
        <v/>
      </c>
      <c r="AK54" s="56" t="str">
        <f>IF(AND('Riesgos de gestión'!$Y$61="Muy Baja",'Riesgos de gestión'!$AA$61="Catastrófico"),CONCATENATE("R9C",'Riesgos de gestión'!$O$61),"")</f>
        <v/>
      </c>
      <c r="AL54" s="56" t="str">
        <f>IF(AND('Riesgos de gestión'!$Y$62="Muy Baja",'Riesgos de gestión'!$AA$62="Catastrófico"),CONCATENATE("R9C",'Riesgos de gestión'!$O$62),"")</f>
        <v/>
      </c>
      <c r="AM54" s="57" t="str">
        <f>IF(AND('Riesgos de gestión'!$Y$63="Muy Baja",'Riesgos de gestión'!$AA$63="Catastrófico"),CONCATENATE("R9C",'Riesgos de gestión'!$O$63),"")</f>
        <v/>
      </c>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row>
    <row r="55" spans="1:80" ht="15.75" customHeight="1" thickBot="1" x14ac:dyDescent="0.3">
      <c r="A55" s="83"/>
      <c r="B55" s="998"/>
      <c r="C55" s="998"/>
      <c r="D55" s="999"/>
      <c r="E55" s="1098"/>
      <c r="F55" s="1099"/>
      <c r="G55" s="1099"/>
      <c r="H55" s="1099"/>
      <c r="I55" s="1113"/>
      <c r="J55" s="79" t="str">
        <f>IF(AND('Riesgos de gestión'!$Y$64="Muy Baja",'Riesgos de gestión'!$AA$64="Leve"),CONCATENATE("R10C",'Riesgos de gestión'!$O$64),"")</f>
        <v/>
      </c>
      <c r="K55" s="80" t="str">
        <f>IF(AND('Riesgos de gestión'!$Y$65="Muy Baja",'Riesgos de gestión'!$AA$65="Leve"),CONCATENATE("R10C",'Riesgos de gestión'!$O$65),"")</f>
        <v/>
      </c>
      <c r="L55" s="80" t="str">
        <f>IF(AND('Riesgos de gestión'!$Y$66="Muy Baja",'Riesgos de gestión'!$AA$66="Leve"),CONCATENATE("R10C",'Riesgos de gestión'!$O$66),"")</f>
        <v/>
      </c>
      <c r="M55" s="80" t="str">
        <f>IF(AND('Riesgos de gestión'!$Y$67="Muy Baja",'Riesgos de gestión'!$AA$67="Leve"),CONCATENATE("R10C",'Riesgos de gestión'!$O$67),"")</f>
        <v/>
      </c>
      <c r="N55" s="80" t="str">
        <f>IF(AND('Riesgos de gestión'!$Y$68="Muy Baja",'Riesgos de gestión'!$AA$68="Leve"),CONCATENATE("R10C",'Riesgos de gestión'!$O$68),"")</f>
        <v/>
      </c>
      <c r="O55" s="81" t="str">
        <f>IF(AND('Riesgos de gestión'!$Y$69="Muy Baja",'Riesgos de gestión'!$AA$69="Leve"),CONCATENATE("R10C",'Riesgos de gestión'!$O$69),"")</f>
        <v/>
      </c>
      <c r="P55" s="79" t="str">
        <f>IF(AND('Riesgos de gestión'!$Y$64="Muy Baja",'Riesgos de gestión'!$AA$64="Menor"),CONCATENATE("R10C",'Riesgos de gestión'!$O$64),"")</f>
        <v/>
      </c>
      <c r="Q55" s="80" t="str">
        <f>IF(AND('Riesgos de gestión'!$Y$65="Muy Baja",'Riesgos de gestión'!$AA$65="Menor"),CONCATENATE("R10C",'Riesgos de gestión'!$O$65),"")</f>
        <v/>
      </c>
      <c r="R55" s="80" t="str">
        <f>IF(AND('Riesgos de gestión'!$Y$66="Muy Baja",'Riesgos de gestión'!$AA$66="Menor"),CONCATENATE("R10C",'Riesgos de gestión'!$O$66),"")</f>
        <v/>
      </c>
      <c r="S55" s="80" t="str">
        <f>IF(AND('Riesgos de gestión'!$Y$67="Muy Baja",'Riesgos de gestión'!$AA$67="Menor"),CONCATENATE("R10C",'Riesgos de gestión'!$O$67),"")</f>
        <v/>
      </c>
      <c r="T55" s="80" t="str">
        <f>IF(AND('Riesgos de gestión'!$Y$68="Muy Baja",'Riesgos de gestión'!$AA$68="Menor"),CONCATENATE("R10C",'Riesgos de gestión'!$O$68),"")</f>
        <v/>
      </c>
      <c r="U55" s="81" t="str">
        <f>IF(AND('Riesgos de gestión'!$Y$69="Muy Baja",'Riesgos de gestión'!$AA$69="Menor"),CONCATENATE("R10C",'Riesgos de gestión'!$O$69),"")</f>
        <v/>
      </c>
      <c r="V55" s="70" t="str">
        <f>IF(AND('Riesgos de gestión'!$Y$64="Muy Baja",'Riesgos de gestión'!$AA$64="Moderado"),CONCATENATE("R10C",'Riesgos de gestión'!$O$64),"")</f>
        <v/>
      </c>
      <c r="W55" s="71" t="str">
        <f>IF(AND('Riesgos de gestión'!$Y$65="Muy Baja",'Riesgos de gestión'!$AA$65="Moderado"),CONCATENATE("R10C",'Riesgos de gestión'!$O$65),"")</f>
        <v/>
      </c>
      <c r="X55" s="71" t="str">
        <f>IF(AND('Riesgos de gestión'!$Y$66="Muy Baja",'Riesgos de gestión'!$AA$66="Moderado"),CONCATENATE("R10C",'Riesgos de gestión'!$O$66),"")</f>
        <v/>
      </c>
      <c r="Y55" s="71" t="str">
        <f>IF(AND('Riesgos de gestión'!$Y$67="Muy Baja",'Riesgos de gestión'!$AA$67="Moderado"),CONCATENATE("R10C",'Riesgos de gestión'!$O$67),"")</f>
        <v/>
      </c>
      <c r="Z55" s="71" t="str">
        <f>IF(AND('Riesgos de gestión'!$Y$68="Muy Baja",'Riesgos de gestión'!$AA$68="Moderado"),CONCATENATE("R10C",'Riesgos de gestión'!$O$68),"")</f>
        <v/>
      </c>
      <c r="AA55" s="72" t="str">
        <f>IF(AND('Riesgos de gestión'!$Y$69="Muy Baja",'Riesgos de gestión'!$AA$69="Moderado"),CONCATENATE("R10C",'Riesgos de gestión'!$O$69),"")</f>
        <v/>
      </c>
      <c r="AB55" s="58" t="str">
        <f>IF(AND('Riesgos de gestión'!$Y$64="Muy Baja",'Riesgos de gestión'!$AA$64="Mayor"),CONCATENATE("R10C",'Riesgos de gestión'!$O$64),"")</f>
        <v/>
      </c>
      <c r="AC55" s="59" t="str">
        <f>IF(AND('Riesgos de gestión'!$Y$65="Muy Baja",'Riesgos de gestión'!$AA$65="Mayor"),CONCATENATE("R10C",'Riesgos de gestión'!$O$65),"")</f>
        <v/>
      </c>
      <c r="AD55" s="59" t="str">
        <f>IF(AND('Riesgos de gestión'!$Y$66="Muy Baja",'Riesgos de gestión'!$AA$66="Mayor"),CONCATENATE("R10C",'Riesgos de gestión'!$O$66),"")</f>
        <v/>
      </c>
      <c r="AE55" s="59" t="str">
        <f>IF(AND('Riesgos de gestión'!$Y$67="Muy Baja",'Riesgos de gestión'!$AA$67="Mayor"),CONCATENATE("R10C",'Riesgos de gestión'!$O$67),"")</f>
        <v/>
      </c>
      <c r="AF55" s="59" t="str">
        <f>IF(AND('Riesgos de gestión'!$Y$68="Muy Baja",'Riesgos de gestión'!$AA$68="Mayor"),CONCATENATE("R10C",'Riesgos de gestión'!$O$68),"")</f>
        <v/>
      </c>
      <c r="AG55" s="60" t="str">
        <f>IF(AND('Riesgos de gestión'!$Y$69="Muy Baja",'Riesgos de gestión'!$AA$69="Mayor"),CONCATENATE("R10C",'Riesgos de gestión'!$O$69),"")</f>
        <v/>
      </c>
      <c r="AH55" s="61" t="str">
        <f>IF(AND('Riesgos de gestión'!$Y$64="Muy Baja",'Riesgos de gestión'!$AA$64="Catastrófico"),CONCATENATE("R10C",'Riesgos de gestión'!$O$64),"")</f>
        <v/>
      </c>
      <c r="AI55" s="62" t="str">
        <f>IF(AND('Riesgos de gestión'!$Y$65="Muy Baja",'Riesgos de gestión'!$AA$65="Catastrófico"),CONCATENATE("R10C",'Riesgos de gestión'!$O$65),"")</f>
        <v/>
      </c>
      <c r="AJ55" s="62" t="str">
        <f>IF(AND('Riesgos de gestión'!$Y$66="Muy Baja",'Riesgos de gestión'!$AA$66="Catastrófico"),CONCATENATE("R10C",'Riesgos de gestión'!$O$66),"")</f>
        <v/>
      </c>
      <c r="AK55" s="62" t="str">
        <f>IF(AND('Riesgos de gestión'!$Y$67="Muy Baja",'Riesgos de gestión'!$AA$67="Catastrófico"),CONCATENATE("R10C",'Riesgos de gestión'!$O$67),"")</f>
        <v/>
      </c>
      <c r="AL55" s="62" t="str">
        <f>IF(AND('Riesgos de gestión'!$Y$68="Muy Baja",'Riesgos de gestión'!$AA$68="Catastrófico"),CONCATENATE("R10C",'Riesgos de gestión'!$O$68),"")</f>
        <v/>
      </c>
      <c r="AM55" s="63" t="str">
        <f>IF(AND('Riesgos de gestión'!$Y$69="Muy Baja",'Riesgos de gestión'!$AA$69="Catastrófico"),CONCATENATE("R10C",'Riesgos de gestión'!$O$69),"")</f>
        <v/>
      </c>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row>
    <row r="56" spans="1:80" x14ac:dyDescent="0.25">
      <c r="A56" s="83"/>
      <c r="B56" s="83"/>
      <c r="C56" s="83"/>
      <c r="D56" s="83"/>
      <c r="E56" s="83"/>
      <c r="F56" s="83"/>
      <c r="G56" s="83"/>
      <c r="H56" s="83"/>
      <c r="I56" s="83"/>
      <c r="J56" s="1093" t="s">
        <v>112</v>
      </c>
      <c r="K56" s="1094"/>
      <c r="L56" s="1094"/>
      <c r="M56" s="1094"/>
      <c r="N56" s="1094"/>
      <c r="O56" s="1111"/>
      <c r="P56" s="1093" t="s">
        <v>111</v>
      </c>
      <c r="Q56" s="1094"/>
      <c r="R56" s="1094"/>
      <c r="S56" s="1094"/>
      <c r="T56" s="1094"/>
      <c r="U56" s="1111"/>
      <c r="V56" s="1093" t="s">
        <v>110</v>
      </c>
      <c r="W56" s="1094"/>
      <c r="X56" s="1094"/>
      <c r="Y56" s="1094"/>
      <c r="Z56" s="1094"/>
      <c r="AA56" s="1111"/>
      <c r="AB56" s="1093" t="s">
        <v>109</v>
      </c>
      <c r="AC56" s="1132"/>
      <c r="AD56" s="1094"/>
      <c r="AE56" s="1094"/>
      <c r="AF56" s="1094"/>
      <c r="AG56" s="1111"/>
      <c r="AH56" s="1093" t="s">
        <v>108</v>
      </c>
      <c r="AI56" s="1094"/>
      <c r="AJ56" s="1094"/>
      <c r="AK56" s="1094"/>
      <c r="AL56" s="1094"/>
      <c r="AM56" s="1111"/>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row>
    <row r="57" spans="1:80" x14ac:dyDescent="0.25">
      <c r="A57" s="83"/>
      <c r="B57" s="83"/>
      <c r="C57" s="83"/>
      <c r="D57" s="83"/>
      <c r="E57" s="83"/>
      <c r="F57" s="83"/>
      <c r="G57" s="83"/>
      <c r="H57" s="83"/>
      <c r="I57" s="83"/>
      <c r="J57" s="1097"/>
      <c r="K57" s="1096"/>
      <c r="L57" s="1096"/>
      <c r="M57" s="1096"/>
      <c r="N57" s="1096"/>
      <c r="O57" s="1112"/>
      <c r="P57" s="1097"/>
      <c r="Q57" s="1096"/>
      <c r="R57" s="1096"/>
      <c r="S57" s="1096"/>
      <c r="T57" s="1096"/>
      <c r="U57" s="1112"/>
      <c r="V57" s="1097"/>
      <c r="W57" s="1096"/>
      <c r="X57" s="1096"/>
      <c r="Y57" s="1096"/>
      <c r="Z57" s="1096"/>
      <c r="AA57" s="1112"/>
      <c r="AB57" s="1097"/>
      <c r="AC57" s="1096"/>
      <c r="AD57" s="1096"/>
      <c r="AE57" s="1096"/>
      <c r="AF57" s="1096"/>
      <c r="AG57" s="1112"/>
      <c r="AH57" s="1097"/>
      <c r="AI57" s="1096"/>
      <c r="AJ57" s="1096"/>
      <c r="AK57" s="1096"/>
      <c r="AL57" s="1096"/>
      <c r="AM57" s="1112"/>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row>
    <row r="58" spans="1:80" x14ac:dyDescent="0.25">
      <c r="A58" s="83"/>
      <c r="B58" s="83"/>
      <c r="C58" s="83"/>
      <c r="D58" s="83"/>
      <c r="E58" s="83"/>
      <c r="F58" s="83"/>
      <c r="G58" s="83"/>
      <c r="H58" s="83"/>
      <c r="I58" s="83"/>
      <c r="J58" s="1097"/>
      <c r="K58" s="1096"/>
      <c r="L58" s="1096"/>
      <c r="M58" s="1096"/>
      <c r="N58" s="1096"/>
      <c r="O58" s="1112"/>
      <c r="P58" s="1097"/>
      <c r="Q58" s="1096"/>
      <c r="R58" s="1096"/>
      <c r="S58" s="1096"/>
      <c r="T58" s="1096"/>
      <c r="U58" s="1112"/>
      <c r="V58" s="1097"/>
      <c r="W58" s="1096"/>
      <c r="X58" s="1096"/>
      <c r="Y58" s="1096"/>
      <c r="Z58" s="1096"/>
      <c r="AA58" s="1112"/>
      <c r="AB58" s="1097"/>
      <c r="AC58" s="1096"/>
      <c r="AD58" s="1096"/>
      <c r="AE58" s="1096"/>
      <c r="AF58" s="1096"/>
      <c r="AG58" s="1112"/>
      <c r="AH58" s="1097"/>
      <c r="AI58" s="1096"/>
      <c r="AJ58" s="1096"/>
      <c r="AK58" s="1096"/>
      <c r="AL58" s="1096"/>
      <c r="AM58" s="1112"/>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row>
    <row r="59" spans="1:80" x14ac:dyDescent="0.25">
      <c r="A59" s="83"/>
      <c r="B59" s="83"/>
      <c r="C59" s="83"/>
      <c r="D59" s="83"/>
      <c r="E59" s="83"/>
      <c r="F59" s="83"/>
      <c r="G59" s="83"/>
      <c r="H59" s="83"/>
      <c r="I59" s="83"/>
      <c r="J59" s="1097"/>
      <c r="K59" s="1096"/>
      <c r="L59" s="1096"/>
      <c r="M59" s="1096"/>
      <c r="N59" s="1096"/>
      <c r="O59" s="1112"/>
      <c r="P59" s="1097"/>
      <c r="Q59" s="1096"/>
      <c r="R59" s="1096"/>
      <c r="S59" s="1096"/>
      <c r="T59" s="1096"/>
      <c r="U59" s="1112"/>
      <c r="V59" s="1097"/>
      <c r="W59" s="1096"/>
      <c r="X59" s="1096"/>
      <c r="Y59" s="1096"/>
      <c r="Z59" s="1096"/>
      <c r="AA59" s="1112"/>
      <c r="AB59" s="1097"/>
      <c r="AC59" s="1096"/>
      <c r="AD59" s="1096"/>
      <c r="AE59" s="1096"/>
      <c r="AF59" s="1096"/>
      <c r="AG59" s="1112"/>
      <c r="AH59" s="1097"/>
      <c r="AI59" s="1096"/>
      <c r="AJ59" s="1096"/>
      <c r="AK59" s="1096"/>
      <c r="AL59" s="1096"/>
      <c r="AM59" s="1112"/>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row>
    <row r="60" spans="1:80" x14ac:dyDescent="0.25">
      <c r="A60" s="83"/>
      <c r="B60" s="83"/>
      <c r="C60" s="83"/>
      <c r="D60" s="83"/>
      <c r="E60" s="83"/>
      <c r="F60" s="83"/>
      <c r="G60" s="83"/>
      <c r="H60" s="83"/>
      <c r="I60" s="83"/>
      <c r="J60" s="1097"/>
      <c r="K60" s="1096"/>
      <c r="L60" s="1096"/>
      <c r="M60" s="1096"/>
      <c r="N60" s="1096"/>
      <c r="O60" s="1112"/>
      <c r="P60" s="1097"/>
      <c r="Q60" s="1096"/>
      <c r="R60" s="1096"/>
      <c r="S60" s="1096"/>
      <c r="T60" s="1096"/>
      <c r="U60" s="1112"/>
      <c r="V60" s="1097"/>
      <c r="W60" s="1096"/>
      <c r="X60" s="1096"/>
      <c r="Y60" s="1096"/>
      <c r="Z60" s="1096"/>
      <c r="AA60" s="1112"/>
      <c r="AB60" s="1097"/>
      <c r="AC60" s="1096"/>
      <c r="AD60" s="1096"/>
      <c r="AE60" s="1096"/>
      <c r="AF60" s="1096"/>
      <c r="AG60" s="1112"/>
      <c r="AH60" s="1097"/>
      <c r="AI60" s="1096"/>
      <c r="AJ60" s="1096"/>
      <c r="AK60" s="1096"/>
      <c r="AL60" s="1096"/>
      <c r="AM60" s="1112"/>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row>
    <row r="61" spans="1:80" ht="15.75" thickBot="1" x14ac:dyDescent="0.3">
      <c r="A61" s="83"/>
      <c r="B61" s="83"/>
      <c r="C61" s="83"/>
      <c r="D61" s="83"/>
      <c r="E61" s="83"/>
      <c r="F61" s="83"/>
      <c r="G61" s="83"/>
      <c r="H61" s="83"/>
      <c r="I61" s="83"/>
      <c r="J61" s="1098"/>
      <c r="K61" s="1099"/>
      <c r="L61" s="1099"/>
      <c r="M61" s="1099"/>
      <c r="N61" s="1099"/>
      <c r="O61" s="1113"/>
      <c r="P61" s="1098"/>
      <c r="Q61" s="1099"/>
      <c r="R61" s="1099"/>
      <c r="S61" s="1099"/>
      <c r="T61" s="1099"/>
      <c r="U61" s="1113"/>
      <c r="V61" s="1098"/>
      <c r="W61" s="1099"/>
      <c r="X61" s="1099"/>
      <c r="Y61" s="1099"/>
      <c r="Z61" s="1099"/>
      <c r="AA61" s="1113"/>
      <c r="AB61" s="1098"/>
      <c r="AC61" s="1099"/>
      <c r="AD61" s="1099"/>
      <c r="AE61" s="1099"/>
      <c r="AF61" s="1099"/>
      <c r="AG61" s="1113"/>
      <c r="AH61" s="1098"/>
      <c r="AI61" s="1099"/>
      <c r="AJ61" s="1099"/>
      <c r="AK61" s="1099"/>
      <c r="AL61" s="1099"/>
      <c r="AM61" s="111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row>
    <row r="62" spans="1:80" x14ac:dyDescent="0.25">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row>
    <row r="63" spans="1:80" ht="15" customHeight="1" x14ac:dyDescent="0.25">
      <c r="A63" s="83"/>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3"/>
      <c r="AV63" s="83"/>
      <c r="AW63" s="83"/>
      <c r="AX63" s="83"/>
      <c r="AY63" s="83"/>
      <c r="AZ63" s="83"/>
      <c r="BA63" s="83"/>
      <c r="BB63" s="83"/>
      <c r="BC63" s="83"/>
      <c r="BD63" s="83"/>
      <c r="BE63" s="83"/>
      <c r="BF63" s="83"/>
      <c r="BG63" s="83"/>
      <c r="BH63" s="83"/>
    </row>
    <row r="64" spans="1:80" ht="15" customHeight="1" x14ac:dyDescent="0.25">
      <c r="A64" s="8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3"/>
      <c r="AV64" s="83"/>
      <c r="AW64" s="83"/>
      <c r="AX64" s="83"/>
      <c r="AY64" s="83"/>
      <c r="AZ64" s="83"/>
      <c r="BA64" s="83"/>
      <c r="BB64" s="83"/>
      <c r="BC64" s="83"/>
      <c r="BD64" s="83"/>
      <c r="BE64" s="83"/>
      <c r="BF64" s="83"/>
      <c r="BG64" s="83"/>
      <c r="BH64" s="83"/>
    </row>
    <row r="65" spans="1:60" x14ac:dyDescent="0.25">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row>
    <row r="66" spans="1:60" x14ac:dyDescent="0.25">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row>
    <row r="67" spans="1:60" x14ac:dyDescent="0.25">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row>
    <row r="68" spans="1:60" x14ac:dyDescent="0.25">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row>
    <row r="69" spans="1:60" x14ac:dyDescent="0.25">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row>
    <row r="70" spans="1:60" x14ac:dyDescent="0.25">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row>
    <row r="71" spans="1:60" x14ac:dyDescent="0.25">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row>
    <row r="72" spans="1:60" x14ac:dyDescent="0.25">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row>
    <row r="73" spans="1:60" x14ac:dyDescent="0.25">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row>
    <row r="74" spans="1:60" x14ac:dyDescent="0.25">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row>
    <row r="75" spans="1:60" x14ac:dyDescent="0.25">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row>
    <row r="76" spans="1:60" x14ac:dyDescent="0.25">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row>
    <row r="77" spans="1:60"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row>
    <row r="78" spans="1:60" x14ac:dyDescent="0.25">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row>
    <row r="79" spans="1:60" x14ac:dyDescent="0.25">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row>
    <row r="80" spans="1:60" x14ac:dyDescent="0.25">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row>
    <row r="81" spans="1:60"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row>
    <row r="82" spans="1:60" x14ac:dyDescent="0.25">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row>
    <row r="83" spans="1:60" x14ac:dyDescent="0.25">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row>
    <row r="84" spans="1:60" x14ac:dyDescent="0.25">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row>
    <row r="85" spans="1:60" x14ac:dyDescent="0.25">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row>
    <row r="86" spans="1:60" x14ac:dyDescent="0.25">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row>
    <row r="87" spans="1:60" x14ac:dyDescent="0.25">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row>
    <row r="88" spans="1:60" x14ac:dyDescent="0.25">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row>
    <row r="89" spans="1:60" x14ac:dyDescent="0.25">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row>
    <row r="90" spans="1:60" x14ac:dyDescent="0.25">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row>
    <row r="91" spans="1:60" x14ac:dyDescent="0.25">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row>
    <row r="92" spans="1:60" x14ac:dyDescent="0.25">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row>
    <row r="93" spans="1:60" x14ac:dyDescent="0.25">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row>
    <row r="94" spans="1:60"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row>
    <row r="95" spans="1:60" x14ac:dyDescent="0.25">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row>
    <row r="96" spans="1:60" x14ac:dyDescent="0.25">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row>
    <row r="97" spans="1:60" x14ac:dyDescent="0.25">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row>
    <row r="98" spans="1:60" x14ac:dyDescent="0.25">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row>
    <row r="99" spans="1:60" x14ac:dyDescent="0.25">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row>
    <row r="100" spans="1:60"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row>
    <row r="101" spans="1:60"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row>
    <row r="102" spans="1:60"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row>
    <row r="103" spans="1:60"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row>
    <row r="104" spans="1:60"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row>
    <row r="105" spans="1:60"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row>
    <row r="106" spans="1:60"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row>
    <row r="107" spans="1:60"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row>
    <row r="108" spans="1:60"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row>
    <row r="109" spans="1:60"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row>
    <row r="110" spans="1:60"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row>
    <row r="111" spans="1:60"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row>
    <row r="112" spans="1:60"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row>
    <row r="113" spans="1:60"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row>
    <row r="114" spans="1:60"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row>
    <row r="115" spans="1:60"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row>
    <row r="116" spans="1:60"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row>
    <row r="117" spans="1:60"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row>
    <row r="118" spans="1:60"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row>
    <row r="119" spans="1:60"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row>
    <row r="120" spans="1:60"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row>
    <row r="121" spans="1:60"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row>
    <row r="122" spans="1:60"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row>
    <row r="123" spans="1:60"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row>
    <row r="124" spans="1:60"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row>
    <row r="125" spans="1:60"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row>
    <row r="126" spans="1:60"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row>
    <row r="127" spans="1:60"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row>
    <row r="128" spans="1:60"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row>
    <row r="129" spans="1:60"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row>
    <row r="130" spans="1:60"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row>
    <row r="131" spans="1:60"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row>
    <row r="132" spans="1:60"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row>
    <row r="133" spans="1:60"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row>
    <row r="134" spans="1:60"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row>
    <row r="135" spans="1:60"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row>
    <row r="136" spans="1:60"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row>
    <row r="137" spans="1:60"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row>
    <row r="138" spans="1:60"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row>
    <row r="139" spans="1:60"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row>
    <row r="140" spans="1:60"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row>
    <row r="141" spans="1:60"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row>
    <row r="142" spans="1:60"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row>
    <row r="143" spans="1:60"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row>
    <row r="144" spans="1:60"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row>
    <row r="145" spans="1:60"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row>
    <row r="146" spans="1:60"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row>
    <row r="147" spans="1:60"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row>
    <row r="148" spans="1:60"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row>
    <row r="149" spans="1:60"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row>
    <row r="150" spans="1:60"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row>
    <row r="151" spans="1:60"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row>
    <row r="152" spans="1:60"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row>
    <row r="153" spans="1:60"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row>
    <row r="154" spans="1:60"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row>
    <row r="155" spans="1:60"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row>
    <row r="156" spans="1:60"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row>
    <row r="157" spans="1:60"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row>
    <row r="158" spans="1:60"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row>
    <row r="159" spans="1:60"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row>
    <row r="160" spans="1:60"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row>
    <row r="161" spans="1:60"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row>
    <row r="162" spans="1:60"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row>
    <row r="163" spans="1:60"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row>
    <row r="164" spans="1:60"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row>
    <row r="165" spans="1:60"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row>
    <row r="166" spans="1:60"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row>
    <row r="167" spans="1:60"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row>
    <row r="168" spans="1:60"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row>
    <row r="169" spans="1:60"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row>
    <row r="170" spans="1:60"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row>
    <row r="171" spans="1:60"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row>
    <row r="172" spans="1:60"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row>
    <row r="173" spans="1:60"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row>
    <row r="174" spans="1:60"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row>
    <row r="175" spans="1:60"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row>
    <row r="176" spans="1:60"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row>
    <row r="177" spans="1:60"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row>
    <row r="178" spans="1:60"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row>
    <row r="179" spans="1:60"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row>
    <row r="180" spans="1:60"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row>
    <row r="181" spans="1:60"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row>
    <row r="182" spans="1:60"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row>
    <row r="183" spans="1:60"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row>
    <row r="184" spans="1:60"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row>
    <row r="185" spans="1:60"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row>
    <row r="186" spans="1:60"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row>
    <row r="187" spans="1:60"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row>
    <row r="188" spans="1:60"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row>
    <row r="189" spans="1:60"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row>
    <row r="190" spans="1:60"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row>
    <row r="191" spans="1:60" x14ac:dyDescent="0.25">
      <c r="A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row>
    <row r="192" spans="1:60" x14ac:dyDescent="0.25">
      <c r="A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row>
    <row r="193" spans="1:60" x14ac:dyDescent="0.25">
      <c r="A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row>
    <row r="194" spans="1:60" x14ac:dyDescent="0.25">
      <c r="A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row>
    <row r="195" spans="1:60" x14ac:dyDescent="0.25">
      <c r="A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row>
    <row r="196" spans="1:60" x14ac:dyDescent="0.25">
      <c r="A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row>
    <row r="197" spans="1:60" x14ac:dyDescent="0.25">
      <c r="A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row>
    <row r="198" spans="1:60" x14ac:dyDescent="0.25">
      <c r="A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row>
    <row r="199" spans="1:60" x14ac:dyDescent="0.25">
      <c r="A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row>
    <row r="200" spans="1:60" x14ac:dyDescent="0.25">
      <c r="A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row>
    <row r="201" spans="1:60" x14ac:dyDescent="0.25">
      <c r="A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row>
    <row r="202" spans="1:60" x14ac:dyDescent="0.25">
      <c r="A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row>
    <row r="203" spans="1:60" x14ac:dyDescent="0.25">
      <c r="A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row>
    <row r="204" spans="1:60" x14ac:dyDescent="0.25">
      <c r="A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row>
    <row r="205" spans="1:60" x14ac:dyDescent="0.25">
      <c r="A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row>
    <row r="206" spans="1:60" x14ac:dyDescent="0.25">
      <c r="A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row>
    <row r="207" spans="1:60" x14ac:dyDescent="0.25">
      <c r="A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row>
    <row r="208" spans="1:60" x14ac:dyDescent="0.25">
      <c r="A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row>
    <row r="209" spans="1:60" x14ac:dyDescent="0.25">
      <c r="A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row>
    <row r="210" spans="1:60" x14ac:dyDescent="0.25">
      <c r="A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row>
    <row r="211" spans="1:60" x14ac:dyDescent="0.25">
      <c r="A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row>
    <row r="212" spans="1:60" x14ac:dyDescent="0.25">
      <c r="A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row>
    <row r="213" spans="1:60" x14ac:dyDescent="0.25">
      <c r="A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row>
    <row r="214" spans="1:60" x14ac:dyDescent="0.25">
      <c r="A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row>
    <row r="215" spans="1:60" x14ac:dyDescent="0.25">
      <c r="A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row>
    <row r="216" spans="1:60" x14ac:dyDescent="0.25">
      <c r="A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row>
    <row r="217" spans="1:60" x14ac:dyDescent="0.25">
      <c r="A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row>
    <row r="218" spans="1:60" x14ac:dyDescent="0.25">
      <c r="A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row>
    <row r="219" spans="1:60" x14ac:dyDescent="0.25">
      <c r="A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row>
    <row r="220" spans="1:60" x14ac:dyDescent="0.25">
      <c r="A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row>
    <row r="221" spans="1:60" x14ac:dyDescent="0.25">
      <c r="A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row>
    <row r="222" spans="1:60" x14ac:dyDescent="0.25">
      <c r="A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row>
    <row r="223" spans="1:60" x14ac:dyDescent="0.25">
      <c r="A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row>
    <row r="224" spans="1:60" x14ac:dyDescent="0.25">
      <c r="A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row>
    <row r="225" spans="1:60" x14ac:dyDescent="0.25">
      <c r="A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row>
    <row r="226" spans="1:60" x14ac:dyDescent="0.25">
      <c r="A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row>
    <row r="227" spans="1:60" x14ac:dyDescent="0.25">
      <c r="A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row>
    <row r="228" spans="1:60" x14ac:dyDescent="0.25">
      <c r="A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row>
    <row r="229" spans="1:60" x14ac:dyDescent="0.25">
      <c r="A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row>
    <row r="230" spans="1:60" x14ac:dyDescent="0.25">
      <c r="A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row>
    <row r="231" spans="1:60" x14ac:dyDescent="0.25">
      <c r="A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row>
    <row r="232" spans="1:60" x14ac:dyDescent="0.25">
      <c r="A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row>
    <row r="233" spans="1:60" x14ac:dyDescent="0.25">
      <c r="A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row>
    <row r="234" spans="1:60" x14ac:dyDescent="0.25">
      <c r="A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row>
    <row r="235" spans="1:60" x14ac:dyDescent="0.25">
      <c r="A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row>
    <row r="236" spans="1:60" x14ac:dyDescent="0.25">
      <c r="A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row>
    <row r="237" spans="1:60" x14ac:dyDescent="0.25">
      <c r="A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row>
    <row r="238" spans="1:60" x14ac:dyDescent="0.25">
      <c r="A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83"/>
      <c r="BH238" s="83"/>
    </row>
    <row r="239" spans="1:60" x14ac:dyDescent="0.25">
      <c r="A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83"/>
      <c r="BH239" s="83"/>
    </row>
    <row r="240" spans="1:60" x14ac:dyDescent="0.25">
      <c r="A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3"/>
      <c r="BG240" s="83"/>
      <c r="BH240" s="83"/>
    </row>
    <row r="241" spans="1:60" x14ac:dyDescent="0.25">
      <c r="A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c r="BE241" s="83"/>
      <c r="BF241" s="83"/>
      <c r="BG241" s="83"/>
      <c r="BH241" s="83"/>
    </row>
    <row r="242" spans="1:60" x14ac:dyDescent="0.25">
      <c r="A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c r="BE242" s="83"/>
      <c r="BF242" s="83"/>
      <c r="BG242" s="83"/>
      <c r="BH242" s="83"/>
    </row>
    <row r="243" spans="1:60" x14ac:dyDescent="0.25">
      <c r="A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3"/>
      <c r="BG243" s="83"/>
      <c r="BH243" s="83"/>
    </row>
    <row r="244" spans="1:60" x14ac:dyDescent="0.25">
      <c r="A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83"/>
      <c r="BC244" s="83"/>
      <c r="BD244" s="83"/>
      <c r="BE244" s="83"/>
      <c r="BF244" s="83"/>
      <c r="BG244" s="83"/>
      <c r="BH244" s="83"/>
    </row>
    <row r="245" spans="1:60" x14ac:dyDescent="0.25">
      <c r="A245" s="83"/>
    </row>
    <row r="246" spans="1:60" x14ac:dyDescent="0.25">
      <c r="A246" s="83"/>
    </row>
    <row r="247" spans="1:60" x14ac:dyDescent="0.25">
      <c r="A247" s="83"/>
    </row>
    <row r="248" spans="1:60" x14ac:dyDescent="0.25">
      <c r="A248" s="83"/>
    </row>
  </sheetData>
  <sheetProtection algorithmName="SHA-512" hashValue="pk41qPkreGaIienBHjYN6qHrG0CgO529+BqkFfOkTGgU8ieLIk2ly7oHCkTe6nIJwtUs4b/6dT5t6eEiLeXG7Q==" saltValue="1Vg2zxH2JXOw6ZLmo/E9SA==" spinCount="100000" sheet="1" objects="1" scenarios="1"/>
  <mergeCells count="17">
    <mergeCell ref="J56:O61"/>
    <mergeCell ref="P56:U61"/>
    <mergeCell ref="V56:AA61"/>
    <mergeCell ref="AB56:AG61"/>
    <mergeCell ref="AH56:AM61"/>
    <mergeCell ref="AO16:AT25"/>
    <mergeCell ref="E16:I25"/>
    <mergeCell ref="AO6:AT15"/>
    <mergeCell ref="B2:I4"/>
    <mergeCell ref="J2:AM4"/>
    <mergeCell ref="B6:D55"/>
    <mergeCell ref="E6:I15"/>
    <mergeCell ref="E46:I55"/>
    <mergeCell ref="AO36:AT45"/>
    <mergeCell ref="E36:I45"/>
    <mergeCell ref="AO26:AT35"/>
    <mergeCell ref="E26:I3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4">
    <tabColor rgb="FF00B0F0"/>
  </sheetPr>
  <dimension ref="A1:AK55"/>
  <sheetViews>
    <sheetView topLeftCell="A5" zoomScale="90" zoomScaleNormal="90" workbookViewId="0">
      <selection activeCell="C6" sqref="C6"/>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83"/>
      <c r="B1" s="860" t="s">
        <v>55</v>
      </c>
      <c r="C1" s="860"/>
      <c r="D1" s="860"/>
      <c r="E1" s="83"/>
      <c r="F1" s="83"/>
      <c r="G1" s="83"/>
      <c r="H1" s="83"/>
      <c r="I1" s="83"/>
      <c r="J1" s="83"/>
      <c r="K1" s="83"/>
      <c r="L1" s="83"/>
      <c r="M1" s="83"/>
      <c r="N1" s="83"/>
      <c r="O1" s="83"/>
      <c r="P1" s="83"/>
      <c r="Q1" s="83"/>
      <c r="R1" s="83"/>
      <c r="S1" s="83"/>
      <c r="T1" s="83"/>
      <c r="U1" s="83"/>
      <c r="V1" s="83"/>
      <c r="W1" s="83"/>
      <c r="X1" s="83"/>
      <c r="Y1" s="83"/>
      <c r="Z1" s="83"/>
      <c r="AA1" s="83"/>
      <c r="AB1" s="83"/>
      <c r="AC1" s="83"/>
      <c r="AD1" s="83"/>
      <c r="AE1" s="83"/>
    </row>
    <row r="2" spans="1:37" x14ac:dyDescent="0.25">
      <c r="A2" s="83"/>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row>
    <row r="3" spans="1:37" ht="25.5" x14ac:dyDescent="0.25">
      <c r="A3" s="83"/>
      <c r="B3" s="11"/>
      <c r="C3" s="12" t="s">
        <v>52</v>
      </c>
      <c r="D3" s="12" t="s">
        <v>4</v>
      </c>
      <c r="E3" s="83"/>
      <c r="F3" s="83"/>
      <c r="G3" s="83"/>
      <c r="H3" s="83"/>
      <c r="I3" s="83"/>
      <c r="J3" s="83"/>
      <c r="K3" s="83"/>
      <c r="L3" s="83"/>
      <c r="M3" s="83"/>
      <c r="N3" s="83"/>
      <c r="O3" s="83"/>
      <c r="P3" s="83"/>
      <c r="Q3" s="83"/>
      <c r="R3" s="83"/>
      <c r="S3" s="83"/>
      <c r="T3" s="83"/>
      <c r="U3" s="83"/>
      <c r="V3" s="83"/>
      <c r="W3" s="83"/>
      <c r="X3" s="83"/>
      <c r="Y3" s="83"/>
      <c r="Z3" s="83"/>
      <c r="AA3" s="83"/>
      <c r="AB3" s="83"/>
      <c r="AC3" s="83"/>
      <c r="AD3" s="83"/>
      <c r="AE3" s="83"/>
    </row>
    <row r="4" spans="1:37" ht="51" x14ac:dyDescent="0.25">
      <c r="A4" s="83"/>
      <c r="B4" s="13" t="s">
        <v>51</v>
      </c>
      <c r="C4" s="14" t="s">
        <v>102</v>
      </c>
      <c r="D4" s="15">
        <v>0.2</v>
      </c>
      <c r="E4" s="83"/>
      <c r="F4" s="83"/>
      <c r="G4" s="83"/>
      <c r="H4" s="83"/>
      <c r="I4" s="83"/>
      <c r="J4" s="83"/>
      <c r="K4" s="83"/>
      <c r="L4" s="83"/>
      <c r="M4" s="83"/>
      <c r="N4" s="83"/>
      <c r="O4" s="83"/>
      <c r="P4" s="83"/>
      <c r="Q4" s="83"/>
      <c r="R4" s="83"/>
      <c r="S4" s="83"/>
      <c r="T4" s="83"/>
      <c r="U4" s="83"/>
      <c r="V4" s="83"/>
      <c r="W4" s="83"/>
      <c r="X4" s="83"/>
      <c r="Y4" s="83"/>
      <c r="Z4" s="83"/>
      <c r="AA4" s="83"/>
      <c r="AB4" s="83"/>
      <c r="AC4" s="83"/>
      <c r="AD4" s="83"/>
      <c r="AE4" s="83"/>
    </row>
    <row r="5" spans="1:37" ht="51" x14ac:dyDescent="0.25">
      <c r="A5" s="83"/>
      <c r="B5" s="16" t="s">
        <v>53</v>
      </c>
      <c r="C5" s="17" t="s">
        <v>103</v>
      </c>
      <c r="D5" s="18">
        <v>0.4</v>
      </c>
      <c r="E5" s="83"/>
      <c r="F5" s="83"/>
      <c r="G5" s="83"/>
      <c r="H5" s="83"/>
      <c r="I5" s="83"/>
      <c r="J5" s="83"/>
      <c r="K5" s="83"/>
      <c r="L5" s="83"/>
      <c r="M5" s="83"/>
      <c r="N5" s="83"/>
      <c r="O5" s="83"/>
      <c r="P5" s="83"/>
      <c r="Q5" s="83"/>
      <c r="R5" s="83"/>
      <c r="S5" s="83"/>
      <c r="T5" s="83"/>
      <c r="U5" s="83"/>
      <c r="V5" s="83"/>
      <c r="W5" s="83"/>
      <c r="X5" s="83"/>
      <c r="Y5" s="83"/>
      <c r="Z5" s="83"/>
      <c r="AA5" s="83"/>
      <c r="AB5" s="83"/>
      <c r="AC5" s="83"/>
      <c r="AD5" s="83"/>
      <c r="AE5" s="83"/>
    </row>
    <row r="6" spans="1:37" ht="51" x14ac:dyDescent="0.25">
      <c r="A6" s="83"/>
      <c r="B6" s="19" t="s">
        <v>107</v>
      </c>
      <c r="C6" s="17" t="s">
        <v>104</v>
      </c>
      <c r="D6" s="18">
        <v>0.6</v>
      </c>
      <c r="E6" s="83"/>
      <c r="F6" s="83"/>
      <c r="G6" s="83"/>
      <c r="H6" s="83"/>
      <c r="I6" s="83"/>
      <c r="J6" s="83"/>
      <c r="K6" s="83"/>
      <c r="L6" s="83"/>
      <c r="M6" s="83"/>
      <c r="N6" s="83"/>
      <c r="O6" s="83"/>
      <c r="P6" s="83"/>
      <c r="Q6" s="83"/>
      <c r="R6" s="83"/>
      <c r="S6" s="83"/>
      <c r="T6" s="83"/>
      <c r="U6" s="83"/>
      <c r="V6" s="83"/>
      <c r="W6" s="83"/>
      <c r="X6" s="83"/>
      <c r="Y6" s="83"/>
      <c r="Z6" s="83"/>
      <c r="AA6" s="83"/>
      <c r="AB6" s="83"/>
      <c r="AC6" s="83"/>
      <c r="AD6" s="83"/>
      <c r="AE6" s="83"/>
    </row>
    <row r="7" spans="1:37" ht="76.5" x14ac:dyDescent="0.25">
      <c r="A7" s="83"/>
      <c r="B7" s="20" t="s">
        <v>6</v>
      </c>
      <c r="C7" s="17" t="s">
        <v>105</v>
      </c>
      <c r="D7" s="18">
        <v>0.8</v>
      </c>
      <c r="E7" s="83"/>
      <c r="F7" s="83"/>
      <c r="G7" s="83"/>
      <c r="H7" s="83"/>
      <c r="I7" s="83"/>
      <c r="J7" s="83"/>
      <c r="K7" s="83"/>
      <c r="L7" s="83"/>
      <c r="M7" s="83"/>
      <c r="N7" s="83"/>
      <c r="O7" s="83"/>
      <c r="P7" s="83"/>
      <c r="Q7" s="83"/>
      <c r="R7" s="83"/>
      <c r="S7" s="83"/>
      <c r="T7" s="83"/>
      <c r="U7" s="83"/>
      <c r="V7" s="83"/>
      <c r="W7" s="83"/>
      <c r="X7" s="83"/>
      <c r="Y7" s="83"/>
      <c r="Z7" s="83"/>
      <c r="AA7" s="83"/>
      <c r="AB7" s="83"/>
      <c r="AC7" s="83"/>
      <c r="AD7" s="83"/>
      <c r="AE7" s="83"/>
    </row>
    <row r="8" spans="1:37" ht="51" x14ac:dyDescent="0.25">
      <c r="A8" s="83"/>
      <c r="B8" s="21" t="s">
        <v>54</v>
      </c>
      <c r="C8" s="17" t="s">
        <v>106</v>
      </c>
      <c r="D8" s="18">
        <v>1</v>
      </c>
      <c r="E8" s="83"/>
      <c r="F8" s="83"/>
      <c r="G8" s="83"/>
      <c r="H8" s="83"/>
      <c r="I8" s="83"/>
      <c r="J8" s="83"/>
      <c r="K8" s="83"/>
      <c r="L8" s="83"/>
      <c r="M8" s="83"/>
      <c r="N8" s="83"/>
      <c r="O8" s="83"/>
      <c r="P8" s="83"/>
      <c r="Q8" s="83"/>
      <c r="R8" s="83"/>
      <c r="S8" s="83"/>
      <c r="T8" s="83"/>
      <c r="U8" s="83"/>
      <c r="V8" s="83"/>
      <c r="W8" s="83"/>
      <c r="X8" s="83"/>
      <c r="Y8" s="83"/>
      <c r="Z8" s="83"/>
      <c r="AA8" s="83"/>
      <c r="AB8" s="83"/>
      <c r="AC8" s="83"/>
      <c r="AD8" s="83"/>
      <c r="AE8" s="83"/>
    </row>
    <row r="9" spans="1:37" x14ac:dyDescent="0.25">
      <c r="A9" s="83"/>
      <c r="B9" s="107"/>
      <c r="C9" s="107"/>
      <c r="D9" s="107"/>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row>
    <row r="10" spans="1:37" ht="16.5" x14ac:dyDescent="0.25">
      <c r="A10" s="83"/>
      <c r="B10" s="108"/>
      <c r="C10" s="107"/>
      <c r="D10" s="107"/>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row>
    <row r="11" spans="1:37" x14ac:dyDescent="0.25">
      <c r="A11" s="83"/>
      <c r="B11" s="107"/>
      <c r="C11" s="107"/>
      <c r="D11" s="107"/>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row>
    <row r="12" spans="1:37" x14ac:dyDescent="0.25">
      <c r="A12" s="83"/>
      <c r="B12" s="107"/>
      <c r="C12" s="107"/>
      <c r="D12" s="107"/>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row>
    <row r="13" spans="1:37" x14ac:dyDescent="0.25">
      <c r="A13" s="83"/>
      <c r="B13" s="107"/>
      <c r="C13" s="107"/>
      <c r="D13" s="107"/>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row>
    <row r="14" spans="1:37" x14ac:dyDescent="0.25">
      <c r="A14" s="83"/>
      <c r="B14" s="107"/>
      <c r="C14" s="107"/>
      <c r="D14" s="107"/>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row>
    <row r="15" spans="1:37" x14ac:dyDescent="0.25">
      <c r="A15" s="83"/>
      <c r="B15" s="107"/>
      <c r="C15" s="107"/>
      <c r="D15" s="107"/>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row>
    <row r="16" spans="1:37" x14ac:dyDescent="0.25">
      <c r="A16" s="83"/>
      <c r="B16" s="107"/>
      <c r="C16" s="107"/>
      <c r="D16" s="107"/>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row>
    <row r="17" spans="1:37" x14ac:dyDescent="0.25">
      <c r="A17" s="83"/>
      <c r="B17" s="107"/>
      <c r="C17" s="107"/>
      <c r="D17" s="107"/>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row>
    <row r="18" spans="1:37" x14ac:dyDescent="0.25">
      <c r="A18" s="83"/>
      <c r="B18" s="107"/>
      <c r="C18" s="107"/>
      <c r="D18" s="107"/>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row>
    <row r="19" spans="1:37" x14ac:dyDescent="0.25">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row>
    <row r="20" spans="1:37" x14ac:dyDescent="0.25">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row>
    <row r="21" spans="1:37" x14ac:dyDescent="0.25">
      <c r="A21" s="83"/>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row>
    <row r="22" spans="1:37" x14ac:dyDescent="0.25">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row>
    <row r="23" spans="1:37" x14ac:dyDescent="0.25">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row>
    <row r="24" spans="1:37" x14ac:dyDescent="0.25">
      <c r="A24" s="83"/>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row>
    <row r="25" spans="1:37" x14ac:dyDescent="0.25">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row>
    <row r="26" spans="1:37" x14ac:dyDescent="0.25">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row>
    <row r="27" spans="1:37" x14ac:dyDescent="0.25">
      <c r="A27" s="83"/>
      <c r="B27" s="83"/>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row>
    <row r="28" spans="1:37" x14ac:dyDescent="0.25">
      <c r="A28" s="83"/>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row>
    <row r="29" spans="1:37" x14ac:dyDescent="0.25">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row>
    <row r="30" spans="1:37" x14ac:dyDescent="0.25">
      <c r="A30" s="83"/>
      <c r="B30" s="83"/>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row>
    <row r="31" spans="1:37" x14ac:dyDescent="0.25">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row>
    <row r="32" spans="1:37" x14ac:dyDescent="0.25">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row>
    <row r="33" spans="1:31" x14ac:dyDescent="0.25">
      <c r="A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row>
    <row r="34" spans="1:31" x14ac:dyDescent="0.25">
      <c r="A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row>
    <row r="35" spans="1:31" x14ac:dyDescent="0.25">
      <c r="A35" s="83"/>
    </row>
    <row r="36" spans="1:31" x14ac:dyDescent="0.25">
      <c r="A36" s="83"/>
    </row>
    <row r="37" spans="1:31" x14ac:dyDescent="0.25">
      <c r="A37" s="83"/>
    </row>
    <row r="38" spans="1:31" x14ac:dyDescent="0.25">
      <c r="A38" s="83"/>
    </row>
    <row r="39" spans="1:31" x14ac:dyDescent="0.25">
      <c r="A39" s="83"/>
    </row>
    <row r="40" spans="1:31" x14ac:dyDescent="0.25">
      <c r="A40" s="83"/>
    </row>
    <row r="41" spans="1:31" x14ac:dyDescent="0.25">
      <c r="A41" s="83"/>
    </row>
    <row r="42" spans="1:31" x14ac:dyDescent="0.25">
      <c r="A42" s="83"/>
    </row>
    <row r="43" spans="1:31" x14ac:dyDescent="0.25">
      <c r="A43" s="83"/>
    </row>
    <row r="44" spans="1:31" x14ac:dyDescent="0.25">
      <c r="A44" s="83"/>
    </row>
    <row r="45" spans="1:31" x14ac:dyDescent="0.25">
      <c r="A45" s="83"/>
    </row>
    <row r="46" spans="1:31" x14ac:dyDescent="0.25">
      <c r="A46" s="83"/>
    </row>
    <row r="47" spans="1:31" x14ac:dyDescent="0.25">
      <c r="A47" s="83"/>
    </row>
    <row r="48" spans="1:31" x14ac:dyDescent="0.25">
      <c r="A48" s="83"/>
    </row>
    <row r="49" spans="1:1" x14ac:dyDescent="0.25">
      <c r="A49" s="83"/>
    </row>
    <row r="50" spans="1:1" x14ac:dyDescent="0.25">
      <c r="A50" s="83"/>
    </row>
    <row r="51" spans="1:1" x14ac:dyDescent="0.25">
      <c r="A51" s="83"/>
    </row>
    <row r="52" spans="1:1" x14ac:dyDescent="0.25">
      <c r="A52" s="83"/>
    </row>
    <row r="53" spans="1:1" x14ac:dyDescent="0.25">
      <c r="A53" s="83"/>
    </row>
    <row r="54" spans="1:1" x14ac:dyDescent="0.25">
      <c r="A54" s="83"/>
    </row>
    <row r="55" spans="1:1" x14ac:dyDescent="0.25">
      <c r="A55" s="83"/>
    </row>
  </sheetData>
  <mergeCells count="1">
    <mergeCell ref="B1:D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theme="6" tint="-0.249977111117893"/>
  </sheetPr>
  <dimension ref="A1:U232"/>
  <sheetViews>
    <sheetView topLeftCell="A5" zoomScale="60" zoomScaleNormal="60" workbookViewId="0">
      <selection activeCell="B23" sqref="B23:B28"/>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83"/>
      <c r="B1" s="1133" t="s">
        <v>63</v>
      </c>
      <c r="C1" s="1133"/>
      <c r="D1" s="1133"/>
      <c r="E1" s="83"/>
      <c r="F1" s="83"/>
      <c r="G1" s="83"/>
      <c r="H1" s="83"/>
      <c r="I1" s="83"/>
      <c r="J1" s="83"/>
      <c r="K1" s="83"/>
      <c r="L1" s="83"/>
      <c r="M1" s="83"/>
      <c r="N1" s="83"/>
      <c r="O1" s="83"/>
      <c r="P1" s="83"/>
      <c r="Q1" s="83"/>
      <c r="R1" s="83"/>
      <c r="S1" s="83"/>
      <c r="T1" s="83"/>
      <c r="U1" s="83"/>
    </row>
    <row r="2" spans="1:21" x14ac:dyDescent="0.25">
      <c r="A2" s="83"/>
      <c r="B2" s="83"/>
      <c r="C2" s="83"/>
      <c r="D2" s="83"/>
      <c r="E2" s="83"/>
      <c r="F2" s="83"/>
      <c r="G2" s="83"/>
      <c r="H2" s="83"/>
      <c r="I2" s="83"/>
      <c r="J2" s="83"/>
      <c r="K2" s="83"/>
      <c r="L2" s="83"/>
      <c r="M2" s="83"/>
      <c r="N2" s="83"/>
      <c r="O2" s="83"/>
      <c r="P2" s="83"/>
      <c r="Q2" s="83"/>
      <c r="R2" s="83"/>
      <c r="S2" s="83"/>
      <c r="T2" s="83"/>
      <c r="U2" s="83"/>
    </row>
    <row r="3" spans="1:21" ht="30" x14ac:dyDescent="0.25">
      <c r="A3" s="83"/>
      <c r="B3" s="104"/>
      <c r="C3" s="36" t="s">
        <v>56</v>
      </c>
      <c r="D3" s="36" t="s">
        <v>57</v>
      </c>
      <c r="E3" s="83"/>
      <c r="F3" s="83"/>
      <c r="G3" s="83"/>
      <c r="H3" s="83"/>
      <c r="I3" s="83"/>
      <c r="J3" s="83"/>
      <c r="K3" s="83"/>
      <c r="L3" s="83"/>
      <c r="M3" s="83"/>
      <c r="N3" s="83"/>
      <c r="O3" s="83"/>
      <c r="P3" s="83"/>
      <c r="Q3" s="83"/>
      <c r="R3" s="83"/>
      <c r="S3" s="83"/>
      <c r="T3" s="83"/>
      <c r="U3" s="83"/>
    </row>
    <row r="4" spans="1:21" ht="33.75" x14ac:dyDescent="0.25">
      <c r="A4" s="103" t="s">
        <v>83</v>
      </c>
      <c r="B4" s="39" t="s">
        <v>101</v>
      </c>
      <c r="C4" s="44" t="s">
        <v>158</v>
      </c>
      <c r="D4" s="37" t="s">
        <v>97</v>
      </c>
      <c r="E4" s="83"/>
      <c r="F4" s="83"/>
      <c r="G4" s="83"/>
      <c r="H4" s="83"/>
      <c r="I4" s="83"/>
      <c r="J4" s="83"/>
      <c r="K4" s="83"/>
      <c r="L4" s="83"/>
      <c r="M4" s="83"/>
      <c r="N4" s="83"/>
      <c r="O4" s="83"/>
      <c r="P4" s="83"/>
      <c r="Q4" s="83"/>
      <c r="R4" s="83"/>
      <c r="S4" s="83"/>
      <c r="T4" s="83"/>
      <c r="U4" s="83"/>
    </row>
    <row r="5" spans="1:21" ht="67.5" x14ac:dyDescent="0.25">
      <c r="A5" s="103" t="s">
        <v>84</v>
      </c>
      <c r="B5" s="40" t="s">
        <v>59</v>
      </c>
      <c r="C5" s="45" t="s">
        <v>93</v>
      </c>
      <c r="D5" s="38" t="s">
        <v>98</v>
      </c>
      <c r="E5" s="83"/>
      <c r="F5" s="83"/>
      <c r="G5" s="83"/>
      <c r="H5" s="83"/>
      <c r="I5" s="83"/>
      <c r="J5" s="83"/>
      <c r="K5" s="83"/>
      <c r="L5" s="83"/>
      <c r="M5" s="83"/>
      <c r="N5" s="83"/>
      <c r="O5" s="83"/>
      <c r="P5" s="83"/>
      <c r="Q5" s="83"/>
      <c r="R5" s="83"/>
      <c r="S5" s="83"/>
      <c r="T5" s="83"/>
      <c r="U5" s="83"/>
    </row>
    <row r="6" spans="1:21" ht="67.5" x14ac:dyDescent="0.25">
      <c r="A6" s="103" t="s">
        <v>81</v>
      </c>
      <c r="B6" s="41" t="s">
        <v>60</v>
      </c>
      <c r="C6" s="45" t="s">
        <v>94</v>
      </c>
      <c r="D6" s="38" t="s">
        <v>100</v>
      </c>
      <c r="E6" s="83"/>
      <c r="F6" s="83"/>
      <c r="G6" s="83"/>
      <c r="H6" s="83"/>
      <c r="I6" s="83"/>
      <c r="J6" s="83"/>
      <c r="K6" s="83"/>
      <c r="L6" s="83"/>
      <c r="M6" s="83"/>
      <c r="N6" s="83"/>
      <c r="O6" s="83"/>
      <c r="P6" s="83"/>
      <c r="Q6" s="83"/>
      <c r="R6" s="83"/>
      <c r="S6" s="83"/>
      <c r="T6" s="83"/>
      <c r="U6" s="83"/>
    </row>
    <row r="7" spans="1:21" ht="101.25" x14ac:dyDescent="0.25">
      <c r="A7" s="103" t="s">
        <v>7</v>
      </c>
      <c r="B7" s="42" t="s">
        <v>61</v>
      </c>
      <c r="C7" s="45" t="s">
        <v>95</v>
      </c>
      <c r="D7" s="38" t="s">
        <v>99</v>
      </c>
      <c r="E7" s="83"/>
      <c r="F7" s="83"/>
      <c r="G7" s="83"/>
      <c r="H7" s="83"/>
      <c r="I7" s="83"/>
      <c r="J7" s="83"/>
      <c r="K7" s="83"/>
      <c r="L7" s="83"/>
      <c r="M7" s="83"/>
      <c r="N7" s="83"/>
      <c r="O7" s="83"/>
      <c r="P7" s="83"/>
      <c r="Q7" s="83"/>
      <c r="R7" s="83"/>
      <c r="S7" s="83"/>
      <c r="T7" s="83"/>
      <c r="U7" s="83"/>
    </row>
    <row r="8" spans="1:21" ht="67.5" x14ac:dyDescent="0.25">
      <c r="A8" s="103" t="s">
        <v>85</v>
      </c>
      <c r="B8" s="43" t="s">
        <v>62</v>
      </c>
      <c r="C8" s="45" t="s">
        <v>96</v>
      </c>
      <c r="D8" s="38" t="s">
        <v>118</v>
      </c>
      <c r="E8" s="83"/>
      <c r="F8" s="83"/>
      <c r="G8" s="83"/>
      <c r="H8" s="83"/>
      <c r="I8" s="83"/>
      <c r="J8" s="83"/>
      <c r="K8" s="83"/>
      <c r="L8" s="83"/>
      <c r="M8" s="83"/>
      <c r="N8" s="83"/>
      <c r="O8" s="83"/>
      <c r="P8" s="83"/>
      <c r="Q8" s="83"/>
      <c r="R8" s="83"/>
      <c r="S8" s="83"/>
      <c r="T8" s="83"/>
      <c r="U8" s="83"/>
    </row>
    <row r="9" spans="1:21" ht="20.25" x14ac:dyDescent="0.25">
      <c r="A9" s="103"/>
      <c r="B9" s="103"/>
      <c r="C9" s="105"/>
      <c r="D9" s="105"/>
      <c r="E9" s="83"/>
      <c r="F9" s="83"/>
      <c r="G9" s="83"/>
      <c r="H9" s="83"/>
      <c r="I9" s="83"/>
      <c r="J9" s="83"/>
      <c r="K9" s="83"/>
      <c r="L9" s="83"/>
      <c r="M9" s="83"/>
      <c r="N9" s="83"/>
      <c r="O9" s="83"/>
      <c r="P9" s="83"/>
      <c r="Q9" s="83"/>
      <c r="R9" s="83"/>
      <c r="S9" s="83"/>
      <c r="T9" s="83"/>
      <c r="U9" s="83"/>
    </row>
    <row r="10" spans="1:21" ht="16.5" x14ac:dyDescent="0.25">
      <c r="A10" s="103"/>
      <c r="B10" s="106"/>
      <c r="C10" s="106"/>
      <c r="D10" s="106"/>
      <c r="E10" s="83"/>
      <c r="F10" s="83"/>
      <c r="G10" s="83"/>
      <c r="H10" s="83"/>
      <c r="I10" s="83"/>
      <c r="J10" s="83"/>
      <c r="K10" s="83"/>
      <c r="L10" s="83"/>
      <c r="M10" s="83"/>
      <c r="N10" s="83"/>
      <c r="O10" s="83"/>
      <c r="P10" s="83"/>
      <c r="Q10" s="83"/>
      <c r="R10" s="83"/>
      <c r="S10" s="83"/>
      <c r="T10" s="83"/>
      <c r="U10" s="83"/>
    </row>
    <row r="11" spans="1:21" x14ac:dyDescent="0.25">
      <c r="A11" s="103"/>
      <c r="B11" s="103" t="s">
        <v>91</v>
      </c>
      <c r="C11" s="103" t="s">
        <v>146</v>
      </c>
      <c r="D11" s="103" t="s">
        <v>153</v>
      </c>
      <c r="E11" s="83"/>
      <c r="F11" s="83"/>
      <c r="G11" s="83"/>
      <c r="H11" s="83"/>
      <c r="I11" s="83"/>
      <c r="J11" s="83"/>
      <c r="K11" s="83"/>
      <c r="L11" s="83"/>
      <c r="M11" s="83"/>
      <c r="N11" s="83"/>
      <c r="O11" s="83"/>
      <c r="P11" s="83"/>
      <c r="Q11" s="83"/>
      <c r="R11" s="83"/>
      <c r="S11" s="83"/>
      <c r="T11" s="83"/>
      <c r="U11" s="83"/>
    </row>
    <row r="12" spans="1:21" x14ac:dyDescent="0.25">
      <c r="A12" s="103"/>
      <c r="B12" s="103" t="s">
        <v>89</v>
      </c>
      <c r="C12" s="103" t="s">
        <v>150</v>
      </c>
      <c r="D12" s="103" t="s">
        <v>154</v>
      </c>
      <c r="E12" s="83"/>
      <c r="F12" s="83"/>
      <c r="G12" s="83"/>
      <c r="H12" s="83"/>
      <c r="I12" s="83"/>
      <c r="J12" s="83"/>
      <c r="K12" s="83"/>
      <c r="L12" s="83"/>
      <c r="M12" s="83"/>
      <c r="N12" s="83"/>
      <c r="O12" s="83"/>
      <c r="P12" s="83"/>
      <c r="Q12" s="83"/>
      <c r="R12" s="83"/>
      <c r="S12" s="83"/>
      <c r="T12" s="83"/>
      <c r="U12" s="83"/>
    </row>
    <row r="13" spans="1:21" x14ac:dyDescent="0.25">
      <c r="A13" s="103"/>
      <c r="B13" s="103"/>
      <c r="C13" s="103" t="s">
        <v>149</v>
      </c>
      <c r="D13" s="103" t="s">
        <v>155</v>
      </c>
      <c r="E13" s="83"/>
      <c r="F13" s="83"/>
      <c r="G13" s="83"/>
      <c r="H13" s="83"/>
      <c r="I13" s="83"/>
      <c r="J13" s="83"/>
      <c r="K13" s="83"/>
      <c r="L13" s="83"/>
      <c r="M13" s="83"/>
      <c r="N13" s="83"/>
      <c r="O13" s="83"/>
      <c r="P13" s="83"/>
      <c r="Q13" s="83"/>
      <c r="R13" s="83"/>
      <c r="S13" s="83"/>
      <c r="T13" s="83"/>
      <c r="U13" s="83"/>
    </row>
    <row r="14" spans="1:21" x14ac:dyDescent="0.25">
      <c r="A14" s="103"/>
      <c r="B14" s="103"/>
      <c r="C14" s="103" t="s">
        <v>151</v>
      </c>
      <c r="D14" s="103" t="s">
        <v>156</v>
      </c>
      <c r="E14" s="83"/>
      <c r="F14" s="83"/>
      <c r="G14" s="83"/>
      <c r="H14" s="83"/>
      <c r="I14" s="83"/>
      <c r="J14" s="83"/>
      <c r="K14" s="83"/>
      <c r="L14" s="83"/>
      <c r="M14" s="83"/>
      <c r="N14" s="83"/>
      <c r="O14" s="83"/>
      <c r="P14" s="83"/>
      <c r="Q14" s="83"/>
      <c r="R14" s="83"/>
      <c r="S14" s="83"/>
      <c r="T14" s="83"/>
      <c r="U14" s="83"/>
    </row>
    <row r="15" spans="1:21" x14ac:dyDescent="0.25">
      <c r="A15" s="103"/>
      <c r="B15" s="103"/>
      <c r="C15" s="103" t="s">
        <v>152</v>
      </c>
      <c r="D15" s="103" t="s">
        <v>157</v>
      </c>
      <c r="E15" s="83"/>
      <c r="F15" s="83"/>
      <c r="G15" s="83"/>
      <c r="H15" s="83"/>
      <c r="I15" s="83"/>
      <c r="J15" s="83"/>
      <c r="K15" s="83"/>
      <c r="L15" s="83"/>
      <c r="M15" s="83"/>
      <c r="N15" s="83"/>
      <c r="O15" s="83"/>
      <c r="P15" s="83"/>
      <c r="Q15" s="83"/>
      <c r="R15" s="83"/>
      <c r="S15" s="83"/>
      <c r="T15" s="83"/>
      <c r="U15" s="83"/>
    </row>
    <row r="16" spans="1:21" x14ac:dyDescent="0.25">
      <c r="A16" s="103"/>
      <c r="B16" s="103"/>
      <c r="C16" s="103"/>
      <c r="D16" s="103"/>
      <c r="E16" s="83"/>
      <c r="F16" s="83"/>
      <c r="G16" s="83"/>
      <c r="H16" s="83"/>
      <c r="I16" s="83"/>
      <c r="J16" s="83"/>
      <c r="K16" s="83"/>
      <c r="L16" s="83"/>
      <c r="M16" s="83"/>
      <c r="N16" s="83"/>
      <c r="O16" s="83"/>
    </row>
    <row r="17" spans="1:15" x14ac:dyDescent="0.25">
      <c r="A17" s="103"/>
      <c r="B17" s="103"/>
      <c r="C17" s="103"/>
      <c r="D17" s="103"/>
      <c r="E17" s="83"/>
      <c r="F17" s="83"/>
      <c r="G17" s="83"/>
      <c r="H17" s="83"/>
      <c r="I17" s="83"/>
      <c r="J17" s="83"/>
      <c r="K17" s="83"/>
      <c r="L17" s="83"/>
      <c r="M17" s="83"/>
      <c r="N17" s="83"/>
      <c r="O17" s="83"/>
    </row>
    <row r="18" spans="1:15" x14ac:dyDescent="0.25">
      <c r="A18" s="103"/>
      <c r="B18" s="107"/>
      <c r="C18" s="107"/>
      <c r="D18" s="107"/>
      <c r="E18" s="83"/>
      <c r="F18" s="83"/>
      <c r="G18" s="83"/>
      <c r="H18" s="83"/>
      <c r="I18" s="83"/>
      <c r="J18" s="83"/>
      <c r="K18" s="83"/>
      <c r="L18" s="83"/>
      <c r="M18" s="83"/>
      <c r="N18" s="83"/>
      <c r="O18" s="83"/>
    </row>
    <row r="19" spans="1:15" x14ac:dyDescent="0.25">
      <c r="A19" s="103"/>
      <c r="B19" s="107"/>
      <c r="C19" s="107"/>
      <c r="D19" s="107"/>
      <c r="E19" s="83"/>
      <c r="F19" s="83"/>
      <c r="G19" s="83"/>
      <c r="H19" s="83"/>
      <c r="I19" s="83"/>
      <c r="J19" s="83"/>
      <c r="K19" s="83"/>
      <c r="L19" s="83"/>
      <c r="M19" s="83"/>
      <c r="N19" s="83"/>
      <c r="O19" s="83"/>
    </row>
    <row r="20" spans="1:15" x14ac:dyDescent="0.25">
      <c r="A20" s="103"/>
      <c r="B20" s="107"/>
      <c r="C20" s="107"/>
      <c r="D20" s="107"/>
      <c r="E20" s="83"/>
      <c r="F20" s="83"/>
      <c r="G20" s="83"/>
      <c r="H20" s="83"/>
      <c r="I20" s="83"/>
      <c r="J20" s="83"/>
      <c r="K20" s="83"/>
      <c r="L20" s="83"/>
      <c r="M20" s="83"/>
      <c r="N20" s="83"/>
      <c r="O20" s="83"/>
    </row>
    <row r="21" spans="1:15" x14ac:dyDescent="0.25">
      <c r="A21" s="103"/>
      <c r="B21" s="107"/>
      <c r="C21" s="107"/>
      <c r="D21" s="107"/>
      <c r="E21" s="83"/>
      <c r="F21" s="83"/>
      <c r="G21" s="83"/>
      <c r="H21" s="83"/>
      <c r="I21" s="83"/>
      <c r="J21" s="83"/>
      <c r="K21" s="83"/>
      <c r="L21" s="83"/>
      <c r="M21" s="83"/>
      <c r="N21" s="83"/>
      <c r="O21" s="83"/>
    </row>
    <row r="22" spans="1:15" ht="20.25" x14ac:dyDescent="0.25">
      <c r="A22" s="103"/>
      <c r="B22" s="103"/>
      <c r="C22" s="105"/>
      <c r="D22" s="105"/>
      <c r="E22" s="83"/>
      <c r="F22" s="83"/>
      <c r="G22" s="83"/>
      <c r="H22" s="83"/>
      <c r="I22" s="83"/>
      <c r="J22" s="83"/>
      <c r="K22" s="83"/>
      <c r="L22" s="83"/>
      <c r="M22" s="83"/>
      <c r="N22" s="83"/>
      <c r="O22" s="83"/>
    </row>
    <row r="23" spans="1:15" ht="20.25" x14ac:dyDescent="0.25">
      <c r="A23" s="103"/>
      <c r="B23" s="103"/>
      <c r="C23" s="105"/>
      <c r="D23" s="105"/>
      <c r="E23" s="83"/>
      <c r="F23" s="83"/>
      <c r="G23" s="83"/>
      <c r="H23" s="83"/>
      <c r="I23" s="83"/>
      <c r="J23" s="83"/>
      <c r="K23" s="83"/>
      <c r="L23" s="83"/>
      <c r="M23" s="83"/>
      <c r="N23" s="83"/>
      <c r="O23" s="83"/>
    </row>
    <row r="24" spans="1:15" ht="20.25" x14ac:dyDescent="0.25">
      <c r="A24" s="103"/>
      <c r="B24" s="103"/>
      <c r="C24" s="105"/>
      <c r="D24" s="105"/>
      <c r="E24" s="83"/>
      <c r="F24" s="83"/>
      <c r="G24" s="83"/>
      <c r="H24" s="83"/>
      <c r="I24" s="83"/>
      <c r="J24" s="83"/>
      <c r="K24" s="83"/>
      <c r="L24" s="83"/>
      <c r="M24" s="83"/>
      <c r="N24" s="83"/>
      <c r="O24" s="83"/>
    </row>
    <row r="25" spans="1:15" ht="20.25" x14ac:dyDescent="0.25">
      <c r="A25" s="103"/>
      <c r="B25" s="103"/>
      <c r="C25" s="105"/>
      <c r="D25" s="105"/>
      <c r="E25" s="83"/>
      <c r="F25" s="83"/>
      <c r="G25" s="83"/>
      <c r="H25" s="83"/>
      <c r="I25" s="83"/>
      <c r="J25" s="83"/>
      <c r="K25" s="83"/>
      <c r="L25" s="83"/>
      <c r="M25" s="83"/>
      <c r="N25" s="83"/>
      <c r="O25" s="83"/>
    </row>
    <row r="26" spans="1:15" ht="20.25" x14ac:dyDescent="0.25">
      <c r="A26" s="103"/>
      <c r="B26" s="103"/>
      <c r="C26" s="105"/>
      <c r="D26" s="105"/>
      <c r="E26" s="83"/>
      <c r="F26" s="83"/>
      <c r="G26" s="83"/>
      <c r="H26" s="83"/>
      <c r="I26" s="83"/>
      <c r="J26" s="83"/>
      <c r="K26" s="83"/>
      <c r="L26" s="83"/>
      <c r="M26" s="83"/>
      <c r="N26" s="83"/>
      <c r="O26" s="83"/>
    </row>
    <row r="27" spans="1:15" ht="20.25" x14ac:dyDescent="0.25">
      <c r="A27" s="103"/>
      <c r="B27" s="103"/>
      <c r="C27" s="105"/>
      <c r="D27" s="105"/>
      <c r="E27" s="83"/>
      <c r="F27" s="83"/>
      <c r="G27" s="83"/>
      <c r="H27" s="83"/>
      <c r="I27" s="83"/>
      <c r="J27" s="83"/>
      <c r="K27" s="83"/>
      <c r="L27" s="83"/>
      <c r="M27" s="83"/>
      <c r="N27" s="83"/>
      <c r="O27" s="83"/>
    </row>
    <row r="28" spans="1:15" ht="20.25" x14ac:dyDescent="0.25">
      <c r="A28" s="103"/>
      <c r="B28" s="103"/>
      <c r="C28" s="105"/>
      <c r="D28" s="105"/>
      <c r="E28" s="83"/>
      <c r="F28" s="83"/>
      <c r="G28" s="83"/>
      <c r="H28" s="83"/>
      <c r="I28" s="83"/>
      <c r="J28" s="83"/>
      <c r="K28" s="83"/>
      <c r="L28" s="83"/>
      <c r="M28" s="83"/>
      <c r="N28" s="83"/>
      <c r="O28" s="83"/>
    </row>
    <row r="29" spans="1:15" ht="20.25" x14ac:dyDescent="0.25">
      <c r="A29" s="103"/>
      <c r="B29" s="103"/>
      <c r="C29" s="105"/>
      <c r="D29" s="105"/>
      <c r="E29" s="83"/>
      <c r="F29" s="83"/>
      <c r="G29" s="83"/>
      <c r="H29" s="83"/>
      <c r="I29" s="83"/>
      <c r="J29" s="83"/>
      <c r="K29" s="83"/>
      <c r="L29" s="83"/>
      <c r="M29" s="83"/>
      <c r="N29" s="83"/>
      <c r="O29" s="83"/>
    </row>
    <row r="30" spans="1:15" ht="20.25" x14ac:dyDescent="0.25">
      <c r="A30" s="103"/>
      <c r="B30" s="103"/>
      <c r="C30" s="105"/>
      <c r="D30" s="105"/>
      <c r="E30" s="83"/>
      <c r="F30" s="83"/>
      <c r="G30" s="83"/>
      <c r="H30" s="83"/>
      <c r="I30" s="83"/>
      <c r="J30" s="83"/>
      <c r="K30" s="83"/>
      <c r="L30" s="83"/>
      <c r="M30" s="83"/>
      <c r="N30" s="83"/>
      <c r="O30" s="83"/>
    </row>
    <row r="31" spans="1:15" ht="20.25" x14ac:dyDescent="0.25">
      <c r="A31" s="103"/>
      <c r="B31" s="103"/>
      <c r="C31" s="105"/>
      <c r="D31" s="105"/>
      <c r="E31" s="83"/>
      <c r="F31" s="83"/>
      <c r="G31" s="83"/>
      <c r="H31" s="83"/>
      <c r="I31" s="83"/>
      <c r="J31" s="83"/>
      <c r="K31" s="83"/>
      <c r="L31" s="83"/>
      <c r="M31" s="83"/>
      <c r="N31" s="83"/>
      <c r="O31" s="83"/>
    </row>
    <row r="32" spans="1:15" ht="20.25" x14ac:dyDescent="0.25">
      <c r="A32" s="103"/>
      <c r="B32" s="103"/>
      <c r="C32" s="105"/>
      <c r="D32" s="105"/>
      <c r="E32" s="83"/>
      <c r="F32" s="83"/>
      <c r="G32" s="83"/>
      <c r="H32" s="83"/>
      <c r="I32" s="83"/>
      <c r="J32" s="83"/>
      <c r="K32" s="83"/>
      <c r="L32" s="83"/>
      <c r="M32" s="83"/>
      <c r="N32" s="83"/>
      <c r="O32" s="83"/>
    </row>
    <row r="33" spans="1:15" ht="20.25" x14ac:dyDescent="0.25">
      <c r="A33" s="103"/>
      <c r="B33" s="103"/>
      <c r="C33" s="105"/>
      <c r="D33" s="105"/>
      <c r="E33" s="83"/>
      <c r="F33" s="83"/>
      <c r="G33" s="83"/>
      <c r="H33" s="83"/>
      <c r="I33" s="83"/>
      <c r="J33" s="83"/>
      <c r="K33" s="83"/>
      <c r="L33" s="83"/>
      <c r="M33" s="83"/>
      <c r="N33" s="83"/>
      <c r="O33" s="83"/>
    </row>
    <row r="34" spans="1:15" ht="20.25" x14ac:dyDescent="0.25">
      <c r="A34" s="103"/>
      <c r="B34" s="103"/>
      <c r="C34" s="105"/>
      <c r="D34" s="105"/>
      <c r="E34" s="83"/>
      <c r="F34" s="83"/>
      <c r="G34" s="83"/>
      <c r="H34" s="83"/>
      <c r="I34" s="83"/>
      <c r="J34" s="83"/>
      <c r="K34" s="83"/>
      <c r="L34" s="83"/>
      <c r="M34" s="83"/>
      <c r="N34" s="83"/>
      <c r="O34" s="83"/>
    </row>
    <row r="35" spans="1:15" ht="20.25" x14ac:dyDescent="0.25">
      <c r="A35" s="103"/>
      <c r="B35" s="103"/>
      <c r="C35" s="105"/>
      <c r="D35" s="105"/>
      <c r="E35" s="83"/>
      <c r="F35" s="83"/>
      <c r="G35" s="83"/>
      <c r="H35" s="83"/>
      <c r="I35" s="83"/>
      <c r="J35" s="83"/>
      <c r="K35" s="83"/>
      <c r="L35" s="83"/>
      <c r="M35" s="83"/>
      <c r="N35" s="83"/>
      <c r="O35" s="83"/>
    </row>
    <row r="36" spans="1:15" ht="20.25" x14ac:dyDescent="0.25">
      <c r="A36" s="103"/>
      <c r="B36" s="103"/>
      <c r="C36" s="105"/>
      <c r="D36" s="105"/>
      <c r="E36" s="83"/>
      <c r="F36" s="83"/>
      <c r="G36" s="83"/>
      <c r="H36" s="83"/>
      <c r="I36" s="83"/>
      <c r="J36" s="83"/>
      <c r="K36" s="83"/>
      <c r="L36" s="83"/>
      <c r="M36" s="83"/>
      <c r="N36" s="83"/>
      <c r="O36" s="83"/>
    </row>
    <row r="37" spans="1:15" ht="20.25" x14ac:dyDescent="0.25">
      <c r="A37" s="103"/>
      <c r="B37" s="103"/>
      <c r="C37" s="105"/>
      <c r="D37" s="105"/>
      <c r="E37" s="83"/>
      <c r="F37" s="83"/>
      <c r="G37" s="83"/>
      <c r="H37" s="83"/>
      <c r="I37" s="83"/>
      <c r="J37" s="83"/>
      <c r="K37" s="83"/>
      <c r="L37" s="83"/>
      <c r="M37" s="83"/>
      <c r="N37" s="83"/>
      <c r="O37" s="83"/>
    </row>
    <row r="38" spans="1:15" ht="20.25" x14ac:dyDescent="0.25">
      <c r="A38" s="103"/>
      <c r="B38" s="103"/>
      <c r="C38" s="105"/>
      <c r="D38" s="105"/>
      <c r="E38" s="83"/>
      <c r="F38" s="83"/>
      <c r="G38" s="83"/>
      <c r="H38" s="83"/>
      <c r="I38" s="83"/>
      <c r="J38" s="83"/>
      <c r="K38" s="83"/>
      <c r="L38" s="83"/>
      <c r="M38" s="83"/>
      <c r="N38" s="83"/>
      <c r="O38" s="83"/>
    </row>
    <row r="39" spans="1:15" ht="20.25" x14ac:dyDescent="0.25">
      <c r="A39" s="103"/>
      <c r="B39" s="103"/>
      <c r="C39" s="105"/>
      <c r="D39" s="105"/>
      <c r="E39" s="83"/>
      <c r="F39" s="83"/>
      <c r="G39" s="83"/>
      <c r="H39" s="83"/>
      <c r="I39" s="83"/>
      <c r="J39" s="83"/>
      <c r="K39" s="83"/>
      <c r="L39" s="83"/>
      <c r="M39" s="83"/>
      <c r="N39" s="83"/>
      <c r="O39" s="83"/>
    </row>
    <row r="40" spans="1:15" ht="20.25" x14ac:dyDescent="0.25">
      <c r="A40" s="103"/>
      <c r="B40" s="103"/>
      <c r="C40" s="105"/>
      <c r="D40" s="105"/>
      <c r="E40" s="83"/>
      <c r="F40" s="83"/>
      <c r="G40" s="83"/>
      <c r="H40" s="83"/>
      <c r="I40" s="83"/>
      <c r="J40" s="83"/>
      <c r="K40" s="83"/>
      <c r="L40" s="83"/>
      <c r="M40" s="83"/>
      <c r="N40" s="83"/>
      <c r="O40" s="83"/>
    </row>
    <row r="41" spans="1:15" ht="20.25" x14ac:dyDescent="0.25">
      <c r="A41" s="103"/>
      <c r="B41" s="103"/>
      <c r="C41" s="105"/>
      <c r="D41" s="105"/>
      <c r="E41" s="83"/>
      <c r="F41" s="83"/>
      <c r="G41" s="83"/>
      <c r="H41" s="83"/>
      <c r="I41" s="83"/>
      <c r="J41" s="83"/>
      <c r="K41" s="83"/>
      <c r="L41" s="83"/>
      <c r="M41" s="83"/>
      <c r="N41" s="83"/>
      <c r="O41" s="83"/>
    </row>
    <row r="42" spans="1:15" ht="20.25" x14ac:dyDescent="0.25">
      <c r="A42" s="103"/>
      <c r="B42" s="103"/>
      <c r="C42" s="105"/>
      <c r="D42" s="105"/>
      <c r="E42" s="83"/>
      <c r="F42" s="83"/>
      <c r="G42" s="83"/>
      <c r="H42" s="83"/>
      <c r="I42" s="83"/>
      <c r="J42" s="83"/>
      <c r="K42" s="83"/>
      <c r="L42" s="83"/>
      <c r="M42" s="83"/>
      <c r="N42" s="83"/>
      <c r="O42" s="83"/>
    </row>
    <row r="43" spans="1:15" ht="20.25" x14ac:dyDescent="0.25">
      <c r="A43" s="103"/>
      <c r="B43" s="103"/>
      <c r="C43" s="105"/>
      <c r="D43" s="105"/>
      <c r="E43" s="83"/>
      <c r="F43" s="83"/>
      <c r="G43" s="83"/>
      <c r="H43" s="83"/>
      <c r="I43" s="83"/>
      <c r="J43" s="83"/>
      <c r="K43" s="83"/>
      <c r="L43" s="83"/>
      <c r="M43" s="83"/>
      <c r="N43" s="83"/>
      <c r="O43" s="83"/>
    </row>
    <row r="44" spans="1:15" ht="20.25" x14ac:dyDescent="0.25">
      <c r="A44" s="103"/>
      <c r="B44" s="103"/>
      <c r="C44" s="105"/>
      <c r="D44" s="105"/>
      <c r="E44" s="83"/>
      <c r="F44" s="83"/>
      <c r="G44" s="83"/>
      <c r="H44" s="83"/>
      <c r="I44" s="83"/>
      <c r="J44" s="83"/>
      <c r="K44" s="83"/>
      <c r="L44" s="83"/>
      <c r="M44" s="83"/>
      <c r="N44" s="83"/>
      <c r="O44" s="83"/>
    </row>
    <row r="45" spans="1:15" ht="20.25" x14ac:dyDescent="0.25">
      <c r="A45" s="103"/>
      <c r="B45" s="103"/>
      <c r="C45" s="105"/>
      <c r="D45" s="105"/>
      <c r="E45" s="83"/>
      <c r="F45" s="83"/>
      <c r="G45" s="83"/>
      <c r="H45" s="83"/>
      <c r="I45" s="83"/>
      <c r="J45" s="83"/>
      <c r="K45" s="83"/>
      <c r="L45" s="83"/>
      <c r="M45" s="83"/>
      <c r="N45" s="83"/>
      <c r="O45" s="83"/>
    </row>
    <row r="46" spans="1:15" ht="20.25" x14ac:dyDescent="0.25">
      <c r="A46" s="103"/>
      <c r="B46" s="103"/>
      <c r="C46" s="105"/>
      <c r="D46" s="105"/>
      <c r="E46" s="83"/>
      <c r="F46" s="83"/>
      <c r="G46" s="83"/>
      <c r="H46" s="83"/>
      <c r="I46" s="83"/>
      <c r="J46" s="83"/>
      <c r="K46" s="83"/>
      <c r="L46" s="83"/>
      <c r="M46" s="83"/>
      <c r="N46" s="83"/>
      <c r="O46" s="83"/>
    </row>
    <row r="47" spans="1:15" ht="20.25" x14ac:dyDescent="0.25">
      <c r="A47" s="103"/>
      <c r="B47" s="103"/>
      <c r="C47" s="105"/>
      <c r="D47" s="105"/>
      <c r="E47" s="83"/>
      <c r="F47" s="83"/>
      <c r="G47" s="83"/>
      <c r="H47" s="83"/>
      <c r="I47" s="83"/>
      <c r="J47" s="83"/>
      <c r="K47" s="83"/>
      <c r="L47" s="83"/>
      <c r="M47" s="83"/>
      <c r="N47" s="83"/>
      <c r="O47" s="83"/>
    </row>
    <row r="48" spans="1:15" ht="20.25" x14ac:dyDescent="0.25">
      <c r="A48" s="103"/>
      <c r="B48" s="103"/>
      <c r="C48" s="105"/>
      <c r="D48" s="105"/>
      <c r="E48" s="83"/>
      <c r="F48" s="83"/>
      <c r="G48" s="83"/>
      <c r="H48" s="83"/>
      <c r="I48" s="83"/>
      <c r="J48" s="83"/>
      <c r="K48" s="83"/>
      <c r="L48" s="83"/>
      <c r="M48" s="83"/>
      <c r="N48" s="83"/>
      <c r="O48" s="83"/>
    </row>
    <row r="49" spans="1:15" ht="20.25" x14ac:dyDescent="0.25">
      <c r="A49" s="103"/>
      <c r="B49" s="103"/>
      <c r="C49" s="105"/>
      <c r="D49" s="105"/>
      <c r="E49" s="83"/>
      <c r="F49" s="83"/>
      <c r="G49" s="83"/>
      <c r="H49" s="83"/>
      <c r="I49" s="83"/>
      <c r="J49" s="83"/>
      <c r="K49" s="83"/>
      <c r="L49" s="83"/>
      <c r="M49" s="83"/>
      <c r="N49" s="83"/>
      <c r="O49" s="83"/>
    </row>
    <row r="50" spans="1:15" ht="20.25" x14ac:dyDescent="0.25">
      <c r="A50" s="103"/>
      <c r="B50" s="103"/>
      <c r="C50" s="105"/>
      <c r="D50" s="105"/>
      <c r="E50" s="83"/>
      <c r="F50" s="83"/>
      <c r="G50" s="83"/>
      <c r="H50" s="83"/>
      <c r="I50" s="83"/>
      <c r="J50" s="83"/>
      <c r="K50" s="83"/>
      <c r="L50" s="83"/>
      <c r="M50" s="83"/>
      <c r="N50" s="83"/>
      <c r="O50" s="83"/>
    </row>
    <row r="51" spans="1:15" ht="20.25" x14ac:dyDescent="0.25">
      <c r="A51" s="103"/>
      <c r="B51" s="103"/>
      <c r="C51" s="105"/>
      <c r="D51" s="105"/>
      <c r="E51" s="83"/>
      <c r="F51" s="83"/>
      <c r="G51" s="83"/>
      <c r="H51" s="83"/>
      <c r="I51" s="83"/>
      <c r="J51" s="83"/>
      <c r="K51" s="83"/>
      <c r="L51" s="83"/>
      <c r="M51" s="83"/>
      <c r="N51" s="83"/>
      <c r="O51" s="83"/>
    </row>
    <row r="52" spans="1:15" ht="20.25" x14ac:dyDescent="0.25">
      <c r="A52" s="103"/>
      <c r="B52" s="23"/>
      <c r="C52" s="34"/>
      <c r="D52" s="34"/>
    </row>
    <row r="53" spans="1:15" ht="20.25" x14ac:dyDescent="0.25">
      <c r="A53" s="103"/>
      <c r="B53" s="23"/>
      <c r="C53" s="34"/>
      <c r="D53" s="34"/>
    </row>
    <row r="54" spans="1:15" ht="20.25" x14ac:dyDescent="0.25">
      <c r="A54" s="103"/>
      <c r="B54" s="23"/>
      <c r="C54" s="34"/>
      <c r="D54" s="34"/>
    </row>
    <row r="55" spans="1:15" ht="20.25" x14ac:dyDescent="0.25">
      <c r="A55" s="103"/>
      <c r="B55" s="23"/>
      <c r="C55" s="34"/>
      <c r="D55" s="34"/>
    </row>
    <row r="56" spans="1:15" ht="20.25" x14ac:dyDescent="0.25">
      <c r="A56" s="103"/>
      <c r="B56" s="23"/>
      <c r="C56" s="34"/>
      <c r="D56" s="34"/>
    </row>
    <row r="57" spans="1:15" ht="20.25" x14ac:dyDescent="0.25">
      <c r="A57" s="103"/>
      <c r="B57" s="23"/>
      <c r="C57" s="34"/>
      <c r="D57" s="34"/>
    </row>
    <row r="58" spans="1:15" ht="20.25" x14ac:dyDescent="0.25">
      <c r="A58" s="103"/>
      <c r="B58" s="23"/>
      <c r="C58" s="34"/>
      <c r="D58" s="34"/>
    </row>
    <row r="59" spans="1:15" ht="20.25" x14ac:dyDescent="0.25">
      <c r="A59" s="103"/>
      <c r="B59" s="23"/>
      <c r="C59" s="34"/>
      <c r="D59" s="34"/>
    </row>
    <row r="60" spans="1:15" ht="20.25" x14ac:dyDescent="0.25">
      <c r="A60" s="103"/>
      <c r="B60" s="23"/>
      <c r="C60" s="34"/>
      <c r="D60" s="34"/>
    </row>
    <row r="61" spans="1:15" ht="20.25" x14ac:dyDescent="0.25">
      <c r="A61" s="103"/>
      <c r="B61" s="23"/>
      <c r="C61" s="34"/>
      <c r="D61" s="34"/>
    </row>
    <row r="62" spans="1:15" ht="20.25" x14ac:dyDescent="0.25">
      <c r="A62" s="103"/>
      <c r="B62" s="23"/>
      <c r="C62" s="34"/>
      <c r="D62" s="34"/>
    </row>
    <row r="63" spans="1:15" ht="20.25" x14ac:dyDescent="0.25">
      <c r="A63" s="103"/>
      <c r="B63" s="23"/>
      <c r="C63" s="34"/>
      <c r="D63" s="34"/>
    </row>
    <row r="64" spans="1:15" ht="20.25" x14ac:dyDescent="0.25">
      <c r="A64" s="103"/>
      <c r="B64" s="23"/>
      <c r="C64" s="34"/>
      <c r="D64" s="34"/>
    </row>
    <row r="65" spans="1:4" ht="20.25" x14ac:dyDescent="0.25">
      <c r="A65" s="103"/>
      <c r="B65" s="23"/>
      <c r="C65" s="34"/>
      <c r="D65" s="34"/>
    </row>
    <row r="66" spans="1:4" ht="20.25" x14ac:dyDescent="0.25">
      <c r="A66" s="103"/>
      <c r="B66" s="23"/>
      <c r="C66" s="34"/>
      <c r="D66" s="34"/>
    </row>
    <row r="67" spans="1:4" ht="20.25" x14ac:dyDescent="0.25">
      <c r="A67" s="103"/>
      <c r="B67" s="23"/>
      <c r="C67" s="34"/>
      <c r="D67" s="34"/>
    </row>
    <row r="68" spans="1:4" ht="20.25" x14ac:dyDescent="0.25">
      <c r="A68" s="103"/>
      <c r="B68" s="23"/>
      <c r="C68" s="34"/>
      <c r="D68" s="34"/>
    </row>
    <row r="69" spans="1:4" ht="20.25" x14ac:dyDescent="0.25">
      <c r="A69" s="103"/>
      <c r="B69" s="23"/>
      <c r="C69" s="34"/>
      <c r="D69" s="34"/>
    </row>
    <row r="70" spans="1:4" ht="20.25" x14ac:dyDescent="0.25">
      <c r="A70" s="103"/>
      <c r="B70" s="23"/>
      <c r="C70" s="34"/>
      <c r="D70" s="34"/>
    </row>
    <row r="71" spans="1:4" ht="20.25" x14ac:dyDescent="0.25">
      <c r="A71" s="103"/>
      <c r="B71" s="23"/>
      <c r="C71" s="34"/>
      <c r="D71" s="34"/>
    </row>
    <row r="72" spans="1:4" ht="20.25" x14ac:dyDescent="0.25">
      <c r="A72" s="103"/>
      <c r="B72" s="23"/>
      <c r="C72" s="34"/>
      <c r="D72" s="34"/>
    </row>
    <row r="73" spans="1:4" ht="20.25" x14ac:dyDescent="0.25">
      <c r="A73" s="103"/>
      <c r="B73" s="23"/>
      <c r="C73" s="34"/>
      <c r="D73" s="34"/>
    </row>
    <row r="74" spans="1:4" ht="20.25" x14ac:dyDescent="0.25">
      <c r="A74" s="103"/>
      <c r="B74" s="23"/>
      <c r="C74" s="34"/>
      <c r="D74" s="34"/>
    </row>
    <row r="75" spans="1:4" ht="20.25" x14ac:dyDescent="0.25">
      <c r="A75" s="103"/>
      <c r="B75" s="23"/>
      <c r="C75" s="34"/>
      <c r="D75" s="34"/>
    </row>
    <row r="76" spans="1:4" ht="20.25" x14ac:dyDescent="0.25">
      <c r="A76" s="103"/>
      <c r="B76" s="23"/>
      <c r="C76" s="34"/>
      <c r="D76" s="34"/>
    </row>
    <row r="77" spans="1:4" ht="20.25" x14ac:dyDescent="0.25">
      <c r="A77" s="103"/>
      <c r="B77" s="23"/>
      <c r="C77" s="34"/>
      <c r="D77" s="34"/>
    </row>
    <row r="78" spans="1:4" ht="20.25" x14ac:dyDescent="0.25">
      <c r="A78" s="103"/>
      <c r="B78" s="23"/>
      <c r="C78" s="34"/>
      <c r="D78" s="34"/>
    </row>
    <row r="79" spans="1:4" ht="20.25" x14ac:dyDescent="0.25">
      <c r="A79" s="103"/>
      <c r="B79" s="23"/>
      <c r="C79" s="34"/>
      <c r="D79" s="34"/>
    </row>
    <row r="80" spans="1:4" ht="20.25" x14ac:dyDescent="0.25">
      <c r="A80" s="103"/>
      <c r="B80" s="23"/>
      <c r="C80" s="34"/>
      <c r="D80" s="34"/>
    </row>
    <row r="81" spans="1:4" ht="20.25" x14ac:dyDescent="0.25">
      <c r="A81" s="103"/>
      <c r="B81" s="23"/>
      <c r="C81" s="34"/>
      <c r="D81" s="34"/>
    </row>
    <row r="82" spans="1:4" ht="20.25" x14ac:dyDescent="0.25">
      <c r="A82" s="103"/>
      <c r="B82" s="23"/>
      <c r="C82" s="34"/>
      <c r="D82" s="34"/>
    </row>
    <row r="83" spans="1:4" ht="20.25" x14ac:dyDescent="0.25">
      <c r="A83" s="103"/>
      <c r="B83" s="23"/>
      <c r="C83" s="34"/>
      <c r="D83" s="34"/>
    </row>
    <row r="84" spans="1:4" ht="20.25" x14ac:dyDescent="0.25">
      <c r="A84" s="103"/>
      <c r="B84" s="23"/>
      <c r="C84" s="34"/>
      <c r="D84" s="34"/>
    </row>
    <row r="85" spans="1:4" ht="20.25" x14ac:dyDescent="0.25">
      <c r="A85" s="103"/>
      <c r="B85" s="23"/>
      <c r="C85" s="34"/>
      <c r="D85" s="34"/>
    </row>
    <row r="86" spans="1:4" ht="20.25" x14ac:dyDescent="0.25">
      <c r="A86" s="103"/>
      <c r="B86" s="23"/>
      <c r="C86" s="34"/>
      <c r="D86" s="34"/>
    </row>
    <row r="87" spans="1:4" ht="20.25" x14ac:dyDescent="0.25">
      <c r="A87" s="103"/>
      <c r="B87" s="23"/>
      <c r="C87" s="34"/>
      <c r="D87" s="34"/>
    </row>
    <row r="88" spans="1:4" ht="20.25" x14ac:dyDescent="0.25">
      <c r="A88" s="103"/>
      <c r="B88" s="23"/>
      <c r="C88" s="34"/>
      <c r="D88" s="34"/>
    </row>
    <row r="89" spans="1:4" ht="20.25" x14ac:dyDescent="0.25">
      <c r="A89" s="103"/>
      <c r="B89" s="23"/>
      <c r="C89" s="34"/>
      <c r="D89" s="34"/>
    </row>
    <row r="90" spans="1:4" ht="20.25" x14ac:dyDescent="0.25">
      <c r="A90" s="103"/>
      <c r="B90" s="23"/>
      <c r="C90" s="34"/>
      <c r="D90" s="34"/>
    </row>
    <row r="91" spans="1:4" ht="20.25" x14ac:dyDescent="0.25">
      <c r="A91" s="103"/>
      <c r="B91" s="23"/>
      <c r="C91" s="34"/>
      <c r="D91" s="34"/>
    </row>
    <row r="92" spans="1:4" ht="20.25" x14ac:dyDescent="0.25">
      <c r="A92" s="103"/>
      <c r="B92" s="23"/>
      <c r="C92" s="34"/>
      <c r="D92" s="34"/>
    </row>
    <row r="93" spans="1:4" ht="20.25" x14ac:dyDescent="0.25">
      <c r="A93" s="103"/>
      <c r="B93" s="23"/>
      <c r="C93" s="34"/>
      <c r="D93" s="34"/>
    </row>
    <row r="94" spans="1:4" ht="20.25" x14ac:dyDescent="0.25">
      <c r="A94" s="103"/>
      <c r="B94" s="23"/>
      <c r="C94" s="34"/>
      <c r="D94" s="34"/>
    </row>
    <row r="95" spans="1:4" ht="20.25" x14ac:dyDescent="0.25">
      <c r="A95" s="103"/>
      <c r="B95" s="23"/>
      <c r="C95" s="34"/>
      <c r="D95" s="34"/>
    </row>
    <row r="96" spans="1:4" ht="20.25" x14ac:dyDescent="0.25">
      <c r="A96" s="103"/>
      <c r="B96" s="23"/>
      <c r="C96" s="34"/>
      <c r="D96" s="34"/>
    </row>
    <row r="97" spans="1:4" ht="20.25" x14ac:dyDescent="0.25">
      <c r="A97" s="103"/>
      <c r="B97" s="23"/>
      <c r="C97" s="34"/>
      <c r="D97" s="34"/>
    </row>
    <row r="98" spans="1:4" ht="20.25" x14ac:dyDescent="0.25">
      <c r="A98" s="103"/>
      <c r="B98" s="23"/>
      <c r="C98" s="34"/>
      <c r="D98" s="34"/>
    </row>
    <row r="99" spans="1:4" ht="20.25" x14ac:dyDescent="0.25">
      <c r="A99" s="103"/>
      <c r="B99" s="23"/>
      <c r="C99" s="34"/>
      <c r="D99" s="34"/>
    </row>
    <row r="100" spans="1:4" ht="20.25" x14ac:dyDescent="0.25">
      <c r="A100" s="103"/>
      <c r="B100" s="23"/>
      <c r="C100" s="34"/>
      <c r="D100" s="34"/>
    </row>
    <row r="101" spans="1:4" ht="20.25" x14ac:dyDescent="0.25">
      <c r="A101" s="103"/>
      <c r="B101" s="23"/>
      <c r="C101" s="34"/>
      <c r="D101" s="34"/>
    </row>
    <row r="102" spans="1:4" ht="20.25" x14ac:dyDescent="0.25">
      <c r="A102" s="103"/>
      <c r="B102" s="23"/>
      <c r="C102" s="34"/>
      <c r="D102" s="34"/>
    </row>
    <row r="103" spans="1:4" ht="20.25" x14ac:dyDescent="0.25">
      <c r="A103" s="103"/>
      <c r="B103" s="23"/>
      <c r="C103" s="34"/>
      <c r="D103" s="34"/>
    </row>
    <row r="104" spans="1:4" ht="20.25" x14ac:dyDescent="0.25">
      <c r="A104" s="103"/>
      <c r="B104" s="23"/>
      <c r="C104" s="34"/>
      <c r="D104" s="34"/>
    </row>
    <row r="105" spans="1:4" ht="20.25" x14ac:dyDescent="0.25">
      <c r="A105" s="103"/>
      <c r="B105" s="23"/>
      <c r="C105" s="34"/>
      <c r="D105" s="34"/>
    </row>
    <row r="106" spans="1:4" ht="20.25" x14ac:dyDescent="0.25">
      <c r="A106" s="103"/>
      <c r="B106" s="23"/>
      <c r="C106" s="34"/>
      <c r="D106" s="34"/>
    </row>
    <row r="107" spans="1:4" ht="20.25" x14ac:dyDescent="0.25">
      <c r="A107" s="103"/>
      <c r="B107" s="23"/>
      <c r="C107" s="34"/>
      <c r="D107" s="34"/>
    </row>
    <row r="108" spans="1:4" ht="20.25" x14ac:dyDescent="0.25">
      <c r="A108" s="103"/>
      <c r="B108" s="23"/>
      <c r="C108" s="34"/>
      <c r="D108" s="34"/>
    </row>
    <row r="109" spans="1:4" ht="20.25" x14ac:dyDescent="0.25">
      <c r="A109" s="103"/>
      <c r="B109" s="23"/>
      <c r="C109" s="34"/>
      <c r="D109" s="34"/>
    </row>
    <row r="110" spans="1:4" ht="20.25" x14ac:dyDescent="0.25">
      <c r="A110" s="103"/>
      <c r="B110" s="23"/>
      <c r="C110" s="34"/>
      <c r="D110" s="34"/>
    </row>
    <row r="111" spans="1:4" ht="20.25" x14ac:dyDescent="0.25">
      <c r="A111" s="103"/>
      <c r="B111" s="23"/>
      <c r="C111" s="34"/>
      <c r="D111" s="34"/>
    </row>
    <row r="112" spans="1:4" ht="20.25" x14ac:dyDescent="0.25">
      <c r="A112" s="103"/>
      <c r="B112" s="23"/>
      <c r="C112" s="34"/>
      <c r="D112" s="34"/>
    </row>
    <row r="113" spans="1:4" ht="20.25" x14ac:dyDescent="0.25">
      <c r="A113" s="103"/>
      <c r="B113" s="23"/>
      <c r="C113" s="34"/>
      <c r="D113" s="34"/>
    </row>
    <row r="114" spans="1:4" ht="20.25" x14ac:dyDescent="0.25">
      <c r="A114" s="103"/>
      <c r="B114" s="23"/>
      <c r="C114" s="34"/>
      <c r="D114" s="34"/>
    </row>
    <row r="115" spans="1:4" ht="20.25" x14ac:dyDescent="0.25">
      <c r="A115" s="103"/>
      <c r="B115" s="23"/>
      <c r="C115" s="34"/>
      <c r="D115" s="34"/>
    </row>
    <row r="116" spans="1:4" ht="20.25" x14ac:dyDescent="0.25">
      <c r="A116" s="103"/>
      <c r="B116" s="23"/>
      <c r="C116" s="34"/>
      <c r="D116" s="34"/>
    </row>
    <row r="117" spans="1:4" ht="20.25" x14ac:dyDescent="0.25">
      <c r="A117" s="103"/>
      <c r="B117" s="23"/>
      <c r="C117" s="34"/>
      <c r="D117" s="34"/>
    </row>
    <row r="118" spans="1:4" ht="20.25" x14ac:dyDescent="0.25">
      <c r="A118" s="103"/>
      <c r="B118" s="23"/>
      <c r="C118" s="34"/>
      <c r="D118" s="34"/>
    </row>
    <row r="119" spans="1:4" ht="20.25" x14ac:dyDescent="0.25">
      <c r="A119" s="103"/>
      <c r="B119" s="23"/>
      <c r="C119" s="34"/>
      <c r="D119" s="34"/>
    </row>
    <row r="120" spans="1:4" ht="20.25" x14ac:dyDescent="0.25">
      <c r="A120" s="103"/>
      <c r="B120" s="23"/>
      <c r="C120" s="34"/>
      <c r="D120" s="34"/>
    </row>
    <row r="121" spans="1:4" ht="20.25" x14ac:dyDescent="0.25">
      <c r="A121" s="103"/>
      <c r="B121" s="23"/>
      <c r="C121" s="34"/>
      <c r="D121" s="34"/>
    </row>
    <row r="122" spans="1:4" ht="20.25" x14ac:dyDescent="0.25">
      <c r="A122" s="103"/>
      <c r="B122" s="23"/>
      <c r="C122" s="34"/>
      <c r="D122" s="34"/>
    </row>
    <row r="123" spans="1:4" ht="20.25" x14ac:dyDescent="0.25">
      <c r="A123" s="103"/>
      <c r="B123" s="23"/>
      <c r="C123" s="34"/>
      <c r="D123" s="34"/>
    </row>
    <row r="124" spans="1:4" ht="20.25" x14ac:dyDescent="0.25">
      <c r="A124" s="103"/>
      <c r="B124" s="23"/>
      <c r="C124" s="34"/>
      <c r="D124" s="34"/>
    </row>
    <row r="125" spans="1:4" ht="20.25" x14ac:dyDescent="0.25">
      <c r="A125" s="103"/>
      <c r="B125" s="23"/>
      <c r="C125" s="34"/>
      <c r="D125" s="34"/>
    </row>
    <row r="126" spans="1:4" ht="20.25" x14ac:dyDescent="0.25">
      <c r="A126" s="103"/>
      <c r="B126" s="23"/>
      <c r="C126" s="34"/>
      <c r="D126" s="34"/>
    </row>
    <row r="127" spans="1:4" ht="20.25" x14ac:dyDescent="0.25">
      <c r="A127" s="103"/>
      <c r="B127" s="23"/>
      <c r="C127" s="34"/>
      <c r="D127" s="34"/>
    </row>
    <row r="128" spans="1:4" ht="20.25" x14ac:dyDescent="0.25">
      <c r="A128" s="103"/>
      <c r="B128" s="23"/>
      <c r="C128" s="34"/>
      <c r="D128" s="34"/>
    </row>
    <row r="129" spans="1:4" ht="20.25" x14ac:dyDescent="0.25">
      <c r="A129" s="103"/>
      <c r="B129" s="23"/>
      <c r="C129" s="34"/>
      <c r="D129" s="34"/>
    </row>
    <row r="130" spans="1:4" ht="20.25" x14ac:dyDescent="0.25">
      <c r="A130" s="103"/>
      <c r="B130" s="23"/>
      <c r="C130" s="34"/>
      <c r="D130" s="34"/>
    </row>
    <row r="131" spans="1:4" ht="20.25" x14ac:dyDescent="0.25">
      <c r="A131" s="103"/>
      <c r="B131" s="23"/>
      <c r="C131" s="34"/>
      <c r="D131" s="34"/>
    </row>
    <row r="132" spans="1:4" ht="20.25" x14ac:dyDescent="0.25">
      <c r="A132" s="103"/>
      <c r="B132" s="23"/>
      <c r="C132" s="34"/>
      <c r="D132" s="34"/>
    </row>
    <row r="133" spans="1:4" ht="20.25" x14ac:dyDescent="0.25">
      <c r="A133" s="103"/>
      <c r="B133" s="23"/>
      <c r="C133" s="34"/>
      <c r="D133" s="34"/>
    </row>
    <row r="134" spans="1:4" ht="20.25" x14ac:dyDescent="0.25">
      <c r="A134" s="103"/>
      <c r="B134" s="23"/>
      <c r="C134" s="34"/>
      <c r="D134" s="34"/>
    </row>
    <row r="135" spans="1:4" ht="20.25" x14ac:dyDescent="0.25">
      <c r="A135" s="103"/>
      <c r="B135" s="23"/>
      <c r="C135" s="34"/>
      <c r="D135" s="34"/>
    </row>
    <row r="136" spans="1:4" ht="20.25" x14ac:dyDescent="0.25">
      <c r="A136" s="103"/>
      <c r="B136" s="23"/>
      <c r="C136" s="34"/>
      <c r="D136" s="34"/>
    </row>
    <row r="137" spans="1:4" ht="20.25" x14ac:dyDescent="0.25">
      <c r="A137" s="103"/>
      <c r="B137" s="23"/>
      <c r="C137" s="34"/>
      <c r="D137" s="34"/>
    </row>
    <row r="138" spans="1:4" ht="20.25" x14ac:dyDescent="0.25">
      <c r="A138" s="103"/>
      <c r="B138" s="23"/>
      <c r="C138" s="34"/>
      <c r="D138" s="34"/>
    </row>
    <row r="139" spans="1:4" ht="20.25" x14ac:dyDescent="0.25">
      <c r="A139" s="103"/>
      <c r="B139" s="23"/>
      <c r="C139" s="34"/>
      <c r="D139" s="34"/>
    </row>
    <row r="140" spans="1:4" ht="20.25" x14ac:dyDescent="0.25">
      <c r="A140" s="103"/>
      <c r="B140" s="23"/>
      <c r="C140" s="34"/>
      <c r="D140" s="34"/>
    </row>
    <row r="141" spans="1:4" ht="20.25" x14ac:dyDescent="0.25">
      <c r="A141" s="103"/>
      <c r="B141" s="23"/>
      <c r="C141" s="34"/>
      <c r="D141" s="34"/>
    </row>
    <row r="142" spans="1:4" ht="20.25" x14ac:dyDescent="0.25">
      <c r="A142" s="103"/>
      <c r="B142" s="23"/>
      <c r="C142" s="34"/>
      <c r="D142" s="34"/>
    </row>
    <row r="143" spans="1:4" ht="20.25" x14ac:dyDescent="0.25">
      <c r="A143" s="103"/>
      <c r="B143" s="23"/>
      <c r="C143" s="34"/>
      <c r="D143" s="34"/>
    </row>
    <row r="144" spans="1:4" ht="20.25" x14ac:dyDescent="0.25">
      <c r="A144" s="103"/>
      <c r="B144" s="23"/>
      <c r="C144" s="34"/>
      <c r="D144" s="34"/>
    </row>
    <row r="145" spans="1:4" ht="20.25" x14ac:dyDescent="0.25">
      <c r="A145" s="103"/>
      <c r="B145" s="23"/>
      <c r="C145" s="34"/>
      <c r="D145" s="34"/>
    </row>
    <row r="146" spans="1:4" ht="20.25" x14ac:dyDescent="0.25">
      <c r="A146" s="103"/>
      <c r="B146" s="23"/>
      <c r="C146" s="34"/>
      <c r="D146" s="34"/>
    </row>
    <row r="147" spans="1:4" ht="20.25" x14ac:dyDescent="0.25">
      <c r="A147" s="103"/>
      <c r="B147" s="23"/>
      <c r="C147" s="34"/>
      <c r="D147" s="34"/>
    </row>
    <row r="148" spans="1:4" ht="20.25" x14ac:dyDescent="0.25">
      <c r="A148" s="103"/>
      <c r="B148" s="23"/>
      <c r="C148" s="34"/>
      <c r="D148" s="34"/>
    </row>
    <row r="149" spans="1:4" ht="20.25" x14ac:dyDescent="0.25">
      <c r="A149" s="103"/>
      <c r="B149" s="23"/>
      <c r="C149" s="34"/>
      <c r="D149" s="34"/>
    </row>
    <row r="150" spans="1:4" ht="20.25" x14ac:dyDescent="0.25">
      <c r="A150" s="103"/>
      <c r="B150" s="23"/>
      <c r="C150" s="34"/>
      <c r="D150" s="34"/>
    </row>
    <row r="151" spans="1:4" ht="20.25" x14ac:dyDescent="0.25">
      <c r="A151" s="103"/>
      <c r="B151" s="23"/>
      <c r="C151" s="34"/>
      <c r="D151" s="34"/>
    </row>
    <row r="152" spans="1:4" ht="20.25" x14ac:dyDescent="0.25">
      <c r="A152" s="103"/>
      <c r="B152" s="23"/>
      <c r="C152" s="34"/>
      <c r="D152" s="34"/>
    </row>
    <row r="153" spans="1:4" ht="20.25" x14ac:dyDescent="0.25">
      <c r="A153" s="103"/>
      <c r="B153" s="23"/>
      <c r="C153" s="34"/>
      <c r="D153" s="34"/>
    </row>
    <row r="154" spans="1:4" ht="20.25" x14ac:dyDescent="0.25">
      <c r="A154" s="103"/>
      <c r="B154" s="23"/>
      <c r="C154" s="34"/>
      <c r="D154" s="34"/>
    </row>
    <row r="155" spans="1:4" ht="20.25" x14ac:dyDescent="0.25">
      <c r="A155" s="103"/>
      <c r="B155" s="23"/>
      <c r="C155" s="34"/>
      <c r="D155" s="34"/>
    </row>
    <row r="156" spans="1:4" ht="20.25" x14ac:dyDescent="0.25">
      <c r="A156" s="103"/>
      <c r="B156" s="23"/>
      <c r="C156" s="34"/>
      <c r="D156" s="34"/>
    </row>
    <row r="157" spans="1:4" ht="20.25" x14ac:dyDescent="0.25">
      <c r="A157" s="103"/>
      <c r="B157" s="23"/>
      <c r="C157" s="34"/>
      <c r="D157" s="34"/>
    </row>
    <row r="158" spans="1:4" ht="20.25" x14ac:dyDescent="0.25">
      <c r="A158" s="103"/>
      <c r="B158" s="23"/>
      <c r="C158" s="34"/>
      <c r="D158" s="34"/>
    </row>
    <row r="159" spans="1:4" ht="20.25" x14ac:dyDescent="0.25">
      <c r="A159" s="103"/>
      <c r="B159" s="23"/>
      <c r="C159" s="34"/>
      <c r="D159" s="34"/>
    </row>
    <row r="160" spans="1:4" ht="20.25" x14ac:dyDescent="0.25">
      <c r="A160" s="103"/>
      <c r="B160" s="23"/>
      <c r="C160" s="34"/>
      <c r="D160" s="34"/>
    </row>
    <row r="161" spans="1:4" ht="20.25" x14ac:dyDescent="0.25">
      <c r="A161" s="103"/>
      <c r="B161" s="23"/>
      <c r="C161" s="34"/>
      <c r="D161" s="34"/>
    </row>
    <row r="162" spans="1:4" ht="20.25" x14ac:dyDescent="0.25">
      <c r="A162" s="103"/>
      <c r="B162" s="23"/>
      <c r="C162" s="34"/>
      <c r="D162" s="34"/>
    </row>
    <row r="163" spans="1:4" ht="20.25" x14ac:dyDescent="0.25">
      <c r="A163" s="103"/>
      <c r="B163" s="23"/>
      <c r="C163" s="34"/>
      <c r="D163" s="34"/>
    </row>
    <row r="164" spans="1:4" ht="20.25" x14ac:dyDescent="0.25">
      <c r="A164" s="103"/>
      <c r="B164" s="23"/>
      <c r="C164" s="34"/>
      <c r="D164" s="34"/>
    </row>
    <row r="165" spans="1:4" ht="20.25" x14ac:dyDescent="0.25">
      <c r="A165" s="103"/>
      <c r="B165" s="23"/>
      <c r="C165" s="34"/>
      <c r="D165" s="34"/>
    </row>
    <row r="166" spans="1:4" ht="20.25" x14ac:dyDescent="0.25">
      <c r="A166" s="103"/>
      <c r="B166" s="23"/>
      <c r="C166" s="34"/>
      <c r="D166" s="34"/>
    </row>
    <row r="167" spans="1:4" ht="20.25" x14ac:dyDescent="0.25">
      <c r="A167" s="103"/>
      <c r="B167" s="23"/>
      <c r="C167" s="34"/>
      <c r="D167" s="34"/>
    </row>
    <row r="168" spans="1:4" ht="20.25" x14ac:dyDescent="0.25">
      <c r="A168" s="103"/>
      <c r="B168" s="23"/>
      <c r="C168" s="34"/>
      <c r="D168" s="34"/>
    </row>
    <row r="169" spans="1:4" ht="20.25" x14ac:dyDescent="0.25">
      <c r="A169" s="103"/>
      <c r="B169" s="23"/>
      <c r="C169" s="34"/>
      <c r="D169" s="34"/>
    </row>
    <row r="170" spans="1:4" ht="20.25" x14ac:dyDescent="0.25">
      <c r="A170" s="103"/>
      <c r="B170" s="23"/>
      <c r="C170" s="34"/>
      <c r="D170" s="34"/>
    </row>
    <row r="171" spans="1:4" ht="20.25" x14ac:dyDescent="0.25">
      <c r="A171" s="103"/>
      <c r="B171" s="23"/>
      <c r="C171" s="34"/>
      <c r="D171" s="34"/>
    </row>
    <row r="172" spans="1:4" ht="20.25" x14ac:dyDescent="0.25">
      <c r="A172" s="103"/>
      <c r="B172" s="23"/>
      <c r="C172" s="34"/>
      <c r="D172" s="34"/>
    </row>
    <row r="173" spans="1:4" ht="20.25" x14ac:dyDescent="0.25">
      <c r="A173" s="103"/>
      <c r="B173" s="23"/>
      <c r="C173" s="34"/>
      <c r="D173" s="34"/>
    </row>
    <row r="174" spans="1:4" ht="20.25" x14ac:dyDescent="0.25">
      <c r="A174" s="103"/>
      <c r="B174" s="23"/>
      <c r="C174" s="34"/>
      <c r="D174" s="34"/>
    </row>
    <row r="175" spans="1:4" ht="20.25" x14ac:dyDescent="0.25">
      <c r="A175" s="103"/>
      <c r="B175" s="23"/>
      <c r="C175" s="34"/>
      <c r="D175" s="34"/>
    </row>
    <row r="176" spans="1:4" ht="20.25" x14ac:dyDescent="0.25">
      <c r="A176" s="103"/>
      <c r="B176" s="23"/>
      <c r="C176" s="34"/>
      <c r="D176" s="34"/>
    </row>
    <row r="177" spans="1:4" ht="20.25" x14ac:dyDescent="0.25">
      <c r="A177" s="103"/>
      <c r="B177" s="23"/>
      <c r="C177" s="34"/>
      <c r="D177" s="34"/>
    </row>
    <row r="178" spans="1:4" ht="20.25" x14ac:dyDescent="0.25">
      <c r="A178" s="103"/>
      <c r="B178" s="23"/>
      <c r="C178" s="34"/>
      <c r="D178" s="34"/>
    </row>
    <row r="179" spans="1:4" ht="20.25" x14ac:dyDescent="0.25">
      <c r="A179" s="103"/>
      <c r="B179" s="23"/>
      <c r="C179" s="34"/>
      <c r="D179" s="34"/>
    </row>
    <row r="180" spans="1:4" ht="20.25" x14ac:dyDescent="0.25">
      <c r="A180" s="103"/>
      <c r="B180" s="23"/>
      <c r="C180" s="34"/>
      <c r="D180" s="34"/>
    </row>
    <row r="181" spans="1:4" ht="20.25" x14ac:dyDescent="0.25">
      <c r="A181" s="103"/>
      <c r="B181" s="23"/>
      <c r="C181" s="34"/>
      <c r="D181" s="34"/>
    </row>
    <row r="182" spans="1:4" ht="20.25" x14ac:dyDescent="0.25">
      <c r="A182" s="103"/>
      <c r="B182" s="23"/>
      <c r="C182" s="34"/>
      <c r="D182" s="34"/>
    </row>
    <row r="183" spans="1:4" ht="20.25" x14ac:dyDescent="0.25">
      <c r="A183" s="103"/>
      <c r="B183" s="23"/>
      <c r="C183" s="34"/>
      <c r="D183" s="34"/>
    </row>
    <row r="184" spans="1:4" ht="20.25" x14ac:dyDescent="0.25">
      <c r="A184" s="103"/>
      <c r="B184" s="23"/>
      <c r="C184" s="34"/>
      <c r="D184" s="34"/>
    </row>
    <row r="185" spans="1:4" ht="20.25" x14ac:dyDescent="0.25">
      <c r="A185" s="103"/>
      <c r="B185" s="23"/>
      <c r="C185" s="34"/>
      <c r="D185" s="34"/>
    </row>
    <row r="186" spans="1:4" ht="20.25" x14ac:dyDescent="0.25">
      <c r="A186" s="103"/>
      <c r="B186" s="23"/>
      <c r="C186" s="34"/>
      <c r="D186" s="34"/>
    </row>
    <row r="187" spans="1:4" ht="20.25" x14ac:dyDescent="0.25">
      <c r="A187" s="103"/>
      <c r="B187" s="23"/>
      <c r="C187" s="34"/>
      <c r="D187" s="34"/>
    </row>
    <row r="188" spans="1:4" ht="20.25" x14ac:dyDescent="0.25">
      <c r="A188" s="103"/>
      <c r="B188" s="23"/>
      <c r="C188" s="34"/>
      <c r="D188" s="34"/>
    </row>
    <row r="189" spans="1:4" ht="20.25" x14ac:dyDescent="0.25">
      <c r="A189" s="103"/>
      <c r="B189" s="23"/>
      <c r="C189" s="34"/>
      <c r="D189" s="34"/>
    </row>
    <row r="190" spans="1:4" ht="20.25" x14ac:dyDescent="0.25">
      <c r="A190" s="103"/>
      <c r="B190" s="23"/>
      <c r="C190" s="34"/>
      <c r="D190" s="34"/>
    </row>
    <row r="191" spans="1:4" ht="20.25" x14ac:dyDescent="0.25">
      <c r="A191" s="103"/>
      <c r="B191" s="23"/>
      <c r="C191" s="34"/>
      <c r="D191" s="34"/>
    </row>
    <row r="192" spans="1:4" ht="20.25" x14ac:dyDescent="0.25">
      <c r="A192" s="103"/>
      <c r="B192" s="23"/>
      <c r="C192" s="34"/>
      <c r="D192" s="34"/>
    </row>
    <row r="193" spans="1:4" ht="20.25" x14ac:dyDescent="0.25">
      <c r="A193" s="103"/>
      <c r="B193" s="23"/>
      <c r="C193" s="34"/>
      <c r="D193" s="34"/>
    </row>
    <row r="194" spans="1:4" ht="20.25" x14ac:dyDescent="0.25">
      <c r="A194" s="103"/>
      <c r="B194" s="23"/>
      <c r="C194" s="34"/>
      <c r="D194" s="34"/>
    </row>
    <row r="195" spans="1:4" ht="20.25" x14ac:dyDescent="0.25">
      <c r="A195" s="103"/>
      <c r="B195" s="23"/>
      <c r="C195" s="34"/>
      <c r="D195" s="34"/>
    </row>
    <row r="196" spans="1:4" ht="20.25" x14ac:dyDescent="0.25">
      <c r="A196" s="103"/>
      <c r="B196" s="23"/>
      <c r="C196" s="34"/>
      <c r="D196" s="34"/>
    </row>
    <row r="197" spans="1:4" ht="20.25" x14ac:dyDescent="0.25">
      <c r="A197" s="103"/>
      <c r="B197" s="23"/>
      <c r="C197" s="34"/>
      <c r="D197" s="34"/>
    </row>
    <row r="198" spans="1:4" ht="20.25" x14ac:dyDescent="0.25">
      <c r="A198" s="103"/>
      <c r="B198" s="23"/>
      <c r="C198" s="34"/>
      <c r="D198" s="34"/>
    </row>
    <row r="199" spans="1:4" ht="20.25" x14ac:dyDescent="0.25">
      <c r="A199" s="103"/>
      <c r="B199" s="23"/>
      <c r="C199" s="34"/>
      <c r="D199" s="34"/>
    </row>
    <row r="200" spans="1:4" ht="20.25" x14ac:dyDescent="0.25">
      <c r="A200" s="103"/>
      <c r="B200" s="23"/>
      <c r="C200" s="34"/>
      <c r="D200" s="34"/>
    </row>
    <row r="201" spans="1:4" ht="20.25" x14ac:dyDescent="0.25">
      <c r="A201" s="103"/>
      <c r="B201" s="23"/>
      <c r="C201" s="34"/>
      <c r="D201" s="34"/>
    </row>
    <row r="202" spans="1:4" ht="20.25" x14ac:dyDescent="0.25">
      <c r="A202" s="103"/>
      <c r="B202" s="23"/>
      <c r="C202" s="34"/>
      <c r="D202" s="34"/>
    </row>
    <row r="203" spans="1:4" ht="20.25" x14ac:dyDescent="0.25">
      <c r="A203" s="103"/>
      <c r="B203" s="23"/>
      <c r="C203" s="34"/>
      <c r="D203" s="34"/>
    </row>
    <row r="204" spans="1:4" ht="20.25" x14ac:dyDescent="0.25">
      <c r="A204" s="103"/>
      <c r="B204" s="23"/>
      <c r="C204" s="34"/>
      <c r="D204" s="34"/>
    </row>
    <row r="205" spans="1:4" ht="20.25" x14ac:dyDescent="0.25">
      <c r="A205" s="103"/>
      <c r="B205" s="23"/>
      <c r="C205" s="34"/>
      <c r="D205" s="34"/>
    </row>
    <row r="206" spans="1:4" ht="20.25" x14ac:dyDescent="0.25">
      <c r="A206" s="103"/>
      <c r="B206" s="23"/>
      <c r="C206" s="34"/>
      <c r="D206" s="34"/>
    </row>
    <row r="207" spans="1:4" ht="20.25" x14ac:dyDescent="0.25">
      <c r="A207" s="103"/>
      <c r="B207" s="23"/>
      <c r="C207" s="34"/>
      <c r="D207" s="34"/>
    </row>
    <row r="208" spans="1:4" x14ac:dyDescent="0.25">
      <c r="A208" s="83"/>
      <c r="B208" s="23"/>
      <c r="C208" s="23"/>
      <c r="D208" s="23"/>
    </row>
    <row r="209" spans="1:8" ht="20.25" x14ac:dyDescent="0.25">
      <c r="A209" s="83"/>
      <c r="B209" s="30" t="s">
        <v>88</v>
      </c>
      <c r="C209" s="30" t="s">
        <v>145</v>
      </c>
      <c r="D209" s="33" t="s">
        <v>88</v>
      </c>
      <c r="E209" s="33" t="s">
        <v>145</v>
      </c>
    </row>
    <row r="210" spans="1:8" ht="21" x14ac:dyDescent="0.35">
      <c r="A210" s="83"/>
      <c r="B210" s="31" t="s">
        <v>90</v>
      </c>
      <c r="C210" s="31" t="s">
        <v>58</v>
      </c>
      <c r="D210" t="s">
        <v>90</v>
      </c>
      <c r="F210" t="str">
        <f>IF(NOT(ISBLANK(D210)),D210,IF(NOT(ISBLANK(E210)),"     "&amp;E210,FALSE))</f>
        <v>Afectación Económica o presupuestal</v>
      </c>
      <c r="G210" t="s">
        <v>90</v>
      </c>
      <c r="H210" t="str">
        <f ca="1">IF(NOT(ISERROR(MATCH(G210,_xlfn.ANCHORARRAY(B221),0))),F223&amp;"Por favor no seleccionar los criterios de impacto",G210)</f>
        <v>Afectación Económica o presupuestal</v>
      </c>
    </row>
    <row r="211" spans="1:8" ht="21" x14ac:dyDescent="0.35">
      <c r="A211" s="83"/>
      <c r="B211" s="31" t="s">
        <v>90</v>
      </c>
      <c r="C211" s="31" t="s">
        <v>93</v>
      </c>
      <c r="E211" t="s">
        <v>58</v>
      </c>
      <c r="F211" t="str">
        <f t="shared" ref="F211:F221" si="0">IF(NOT(ISBLANK(D211)),D211,IF(NOT(ISBLANK(E211)),"     "&amp;E211,FALSE))</f>
        <v xml:space="preserve">     Afectación menor a 10 SMLMV .</v>
      </c>
    </row>
    <row r="212" spans="1:8" ht="21" x14ac:dyDescent="0.35">
      <c r="A212" s="83"/>
      <c r="B212" s="31" t="s">
        <v>90</v>
      </c>
      <c r="C212" s="31" t="s">
        <v>94</v>
      </c>
      <c r="E212" t="s">
        <v>93</v>
      </c>
      <c r="F212" t="str">
        <f t="shared" si="0"/>
        <v xml:space="preserve">     Entre 10 y 50 SMLMV </v>
      </c>
    </row>
    <row r="213" spans="1:8" ht="21" x14ac:dyDescent="0.35">
      <c r="A213" s="83"/>
      <c r="B213" s="31" t="s">
        <v>90</v>
      </c>
      <c r="C213" s="31" t="s">
        <v>95</v>
      </c>
      <c r="E213" t="s">
        <v>94</v>
      </c>
      <c r="F213" t="str">
        <f t="shared" si="0"/>
        <v xml:space="preserve">     Entre 50 y 100 SMLMV </v>
      </c>
    </row>
    <row r="214" spans="1:8" ht="21" x14ac:dyDescent="0.35">
      <c r="A214" s="83"/>
      <c r="B214" s="31" t="s">
        <v>90</v>
      </c>
      <c r="C214" s="31" t="s">
        <v>96</v>
      </c>
      <c r="E214" t="s">
        <v>95</v>
      </c>
      <c r="F214" t="str">
        <f t="shared" si="0"/>
        <v xml:space="preserve">     Entre 100 y 500 SMLMV </v>
      </c>
    </row>
    <row r="215" spans="1:8" ht="21" x14ac:dyDescent="0.35">
      <c r="A215" s="83"/>
      <c r="B215" s="31" t="s">
        <v>57</v>
      </c>
      <c r="C215" s="31" t="s">
        <v>97</v>
      </c>
      <c r="E215" t="s">
        <v>96</v>
      </c>
      <c r="F215" t="str">
        <f t="shared" si="0"/>
        <v xml:space="preserve">     Mayor a 500 SMLMV </v>
      </c>
    </row>
    <row r="216" spans="1:8" ht="21" x14ac:dyDescent="0.35">
      <c r="A216" s="83"/>
      <c r="B216" s="31" t="s">
        <v>57</v>
      </c>
      <c r="C216" s="31" t="s">
        <v>98</v>
      </c>
      <c r="D216" t="s">
        <v>57</v>
      </c>
      <c r="F216" t="str">
        <f t="shared" si="0"/>
        <v>Pérdida Reputacional</v>
      </c>
    </row>
    <row r="217" spans="1:8" ht="21" x14ac:dyDescent="0.35">
      <c r="A217" s="83"/>
      <c r="B217" s="31" t="s">
        <v>57</v>
      </c>
      <c r="C217" s="31" t="s">
        <v>100</v>
      </c>
      <c r="E217" t="s">
        <v>97</v>
      </c>
      <c r="F217" t="str">
        <f t="shared" si="0"/>
        <v xml:space="preserve">     El riesgo afecta la imagen de alguna área de la organización</v>
      </c>
    </row>
    <row r="218" spans="1:8" ht="21" x14ac:dyDescent="0.35">
      <c r="A218" s="83"/>
      <c r="B218" s="31" t="s">
        <v>57</v>
      </c>
      <c r="C218" s="31" t="s">
        <v>99</v>
      </c>
      <c r="E218" t="s">
        <v>98</v>
      </c>
      <c r="F218" t="str">
        <f t="shared" si="0"/>
        <v xml:space="preserve">     El riesgo afecta la imagen de la entidad internamente, de conocimiento general, nivel interno, de junta dircetiva y accionistas y/o de provedores</v>
      </c>
    </row>
    <row r="219" spans="1:8" ht="21" x14ac:dyDescent="0.35">
      <c r="A219" s="83"/>
      <c r="B219" s="31" t="s">
        <v>57</v>
      </c>
      <c r="C219" s="31" t="s">
        <v>118</v>
      </c>
      <c r="E219" t="s">
        <v>100</v>
      </c>
      <c r="F219" t="str">
        <f t="shared" si="0"/>
        <v xml:space="preserve">     El riesgo afecta la imagen de la entidad con algunos usuarios de relevancia frente al logro de los objetivos</v>
      </c>
    </row>
    <row r="220" spans="1:8" x14ac:dyDescent="0.25">
      <c r="A220" s="83"/>
      <c r="B220" s="32"/>
      <c r="C220" s="32"/>
      <c r="E220" t="s">
        <v>99</v>
      </c>
      <c r="F220" t="str">
        <f t="shared" si="0"/>
        <v xml:space="preserve">     El riesgo afecta la imagen de de la entidad con efecto publicitario sostenido a nivel de sector administrativo, nivel departamental o municipal</v>
      </c>
    </row>
    <row r="221" spans="1:8" x14ac:dyDescent="0.25">
      <c r="A221" s="83"/>
      <c r="B221" s="32" t="e" cm="1">
        <f t="array" aca="1" ref="B221:B223" ca="1">_xlfn.UNIQUE(Tabla1[[#All],[Criterios]])</f>
        <v>#NAME?</v>
      </c>
      <c r="C221" s="32"/>
      <c r="E221" t="s">
        <v>118</v>
      </c>
      <c r="F221" t="str">
        <f t="shared" si="0"/>
        <v xml:space="preserve">     El riesgo afecta la imagen de la entidad a nivel nacional, con efecto publicitarios sostenible a nivel país</v>
      </c>
    </row>
    <row r="222" spans="1:8" x14ac:dyDescent="0.25">
      <c r="A222" s="83"/>
      <c r="B222" s="32" t="e">
        <f ca="1"/>
        <v>#NAME?</v>
      </c>
      <c r="C222" s="32"/>
    </row>
    <row r="223" spans="1:8" x14ac:dyDescent="0.25">
      <c r="B223" s="32" t="e">
        <f ca="1"/>
        <v>#NAME?</v>
      </c>
      <c r="C223" s="32"/>
      <c r="F223" s="35" t="s">
        <v>147</v>
      </c>
    </row>
    <row r="224" spans="1:8" x14ac:dyDescent="0.25">
      <c r="B224" s="22"/>
      <c r="C224" s="22"/>
      <c r="F224" s="35" t="s">
        <v>148</v>
      </c>
    </row>
    <row r="225" spans="2:4" x14ac:dyDescent="0.25">
      <c r="B225" s="22"/>
      <c r="C225" s="22"/>
    </row>
    <row r="226" spans="2:4" x14ac:dyDescent="0.25">
      <c r="B226" s="22"/>
      <c r="C226" s="22"/>
    </row>
    <row r="227" spans="2:4" x14ac:dyDescent="0.25">
      <c r="B227" s="22"/>
      <c r="C227" s="22"/>
      <c r="D227" s="22"/>
    </row>
    <row r="228" spans="2:4" x14ac:dyDescent="0.25">
      <c r="B228" s="22"/>
      <c r="C228" s="22"/>
      <c r="D228" s="22"/>
    </row>
    <row r="229" spans="2:4" x14ac:dyDescent="0.25">
      <c r="B229" s="22"/>
      <c r="C229" s="22"/>
      <c r="D229" s="22"/>
    </row>
    <row r="230" spans="2:4" x14ac:dyDescent="0.25">
      <c r="B230" s="22"/>
      <c r="C230" s="22"/>
      <c r="D230" s="22"/>
    </row>
    <row r="231" spans="2:4" x14ac:dyDescent="0.25">
      <c r="B231" s="22"/>
      <c r="C231" s="22"/>
      <c r="D231" s="22"/>
    </row>
    <row r="232" spans="2:4" x14ac:dyDescent="0.25">
      <c r="B232" s="22"/>
      <c r="C232" s="22"/>
      <c r="D232" s="22"/>
    </row>
  </sheetData>
  <mergeCells count="1">
    <mergeCell ref="B1:D1"/>
  </mergeCells>
  <dataValidations disablePrompts="1" count="1">
    <dataValidation type="list" allowBlank="1" showInputMessage="1" showErrorMessage="1" sqref="G210" xr:uid="{00000000-0002-0000-0500-000000000000}">
      <formula1>$F$210:$F$221</formula1>
    </dataValidation>
  </dataValidations>
  <pageMargins left="0.7" right="0.7" top="0.75" bottom="0.75" header="0.3" footer="0.3"/>
  <pageSetup orientation="portrait"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6">
    <tabColor theme="7" tint="-0.249977111117893"/>
  </sheetPr>
  <dimension ref="B1:F16"/>
  <sheetViews>
    <sheetView workbookViewId="0">
      <selection activeCell="D7" sqref="D7"/>
    </sheetView>
  </sheetViews>
  <sheetFormatPr baseColWidth="10" defaultColWidth="14.28515625" defaultRowHeight="12.75" x14ac:dyDescent="0.2"/>
  <cols>
    <col min="1" max="2" width="14.28515625" style="88"/>
    <col min="3" max="3" width="17" style="88" customWidth="1"/>
    <col min="4" max="4" width="14.28515625" style="88"/>
    <col min="5" max="5" width="46" style="88" customWidth="1"/>
    <col min="6" max="16384" width="14.28515625" style="88"/>
  </cols>
  <sheetData>
    <row r="1" spans="2:6" ht="24" customHeight="1" thickBot="1" x14ac:dyDescent="0.25">
      <c r="B1" s="1134" t="s">
        <v>78</v>
      </c>
      <c r="C1" s="1135"/>
      <c r="D1" s="1135"/>
      <c r="E1" s="1135"/>
      <c r="F1" s="1136"/>
    </row>
    <row r="2" spans="2:6" ht="16.5" thickBot="1" x14ac:dyDescent="0.3">
      <c r="B2" s="89"/>
      <c r="C2" s="89"/>
      <c r="D2" s="89"/>
      <c r="E2" s="89"/>
      <c r="F2" s="89"/>
    </row>
    <row r="3" spans="2:6" ht="16.5" thickBot="1" x14ac:dyDescent="0.25">
      <c r="B3" s="1138" t="s">
        <v>64</v>
      </c>
      <c r="C3" s="1139"/>
      <c r="D3" s="1139"/>
      <c r="E3" s="101" t="s">
        <v>65</v>
      </c>
      <c r="F3" s="102" t="s">
        <v>66</v>
      </c>
    </row>
    <row r="4" spans="2:6" ht="31.5" x14ac:dyDescent="0.2">
      <c r="B4" s="1140" t="s">
        <v>67</v>
      </c>
      <c r="C4" s="1142" t="s">
        <v>13</v>
      </c>
      <c r="D4" s="90" t="s">
        <v>14</v>
      </c>
      <c r="E4" s="91" t="s">
        <v>68</v>
      </c>
      <c r="F4" s="92">
        <v>0.25</v>
      </c>
    </row>
    <row r="5" spans="2:6" ht="47.25" x14ac:dyDescent="0.2">
      <c r="B5" s="1141"/>
      <c r="C5" s="1143"/>
      <c r="D5" s="93" t="s">
        <v>15</v>
      </c>
      <c r="E5" s="94" t="s">
        <v>69</v>
      </c>
      <c r="F5" s="95">
        <v>0.15</v>
      </c>
    </row>
    <row r="6" spans="2:6" ht="47.25" x14ac:dyDescent="0.2">
      <c r="B6" s="1141"/>
      <c r="C6" s="1143"/>
      <c r="D6" s="93" t="s">
        <v>16</v>
      </c>
      <c r="E6" s="94" t="s">
        <v>70</v>
      </c>
      <c r="F6" s="95">
        <v>0.1</v>
      </c>
    </row>
    <row r="7" spans="2:6" ht="63" x14ac:dyDescent="0.2">
      <c r="B7" s="1141"/>
      <c r="C7" s="1143" t="s">
        <v>17</v>
      </c>
      <c r="D7" s="93" t="s">
        <v>10</v>
      </c>
      <c r="E7" s="94" t="s">
        <v>71</v>
      </c>
      <c r="F7" s="95">
        <v>0.25</v>
      </c>
    </row>
    <row r="8" spans="2:6" ht="31.5" x14ac:dyDescent="0.2">
      <c r="B8" s="1141"/>
      <c r="C8" s="1143"/>
      <c r="D8" s="93" t="s">
        <v>9</v>
      </c>
      <c r="E8" s="94" t="s">
        <v>72</v>
      </c>
      <c r="F8" s="95">
        <v>0.15</v>
      </c>
    </row>
    <row r="9" spans="2:6" ht="47.25" x14ac:dyDescent="0.2">
      <c r="B9" s="1141" t="s">
        <v>162</v>
      </c>
      <c r="C9" s="1143" t="s">
        <v>18</v>
      </c>
      <c r="D9" s="93" t="s">
        <v>19</v>
      </c>
      <c r="E9" s="94" t="s">
        <v>73</v>
      </c>
      <c r="F9" s="96" t="s">
        <v>74</v>
      </c>
    </row>
    <row r="10" spans="2:6" ht="63" x14ac:dyDescent="0.2">
      <c r="B10" s="1141"/>
      <c r="C10" s="1143"/>
      <c r="D10" s="93" t="s">
        <v>20</v>
      </c>
      <c r="E10" s="94" t="s">
        <v>75</v>
      </c>
      <c r="F10" s="96" t="s">
        <v>74</v>
      </c>
    </row>
    <row r="11" spans="2:6" ht="47.25" x14ac:dyDescent="0.2">
      <c r="B11" s="1141"/>
      <c r="C11" s="1143" t="s">
        <v>21</v>
      </c>
      <c r="D11" s="93" t="s">
        <v>22</v>
      </c>
      <c r="E11" s="94" t="s">
        <v>76</v>
      </c>
      <c r="F11" s="96" t="s">
        <v>74</v>
      </c>
    </row>
    <row r="12" spans="2:6" ht="47.25" x14ac:dyDescent="0.2">
      <c r="B12" s="1141"/>
      <c r="C12" s="1143"/>
      <c r="D12" s="93" t="s">
        <v>23</v>
      </c>
      <c r="E12" s="94" t="s">
        <v>77</v>
      </c>
      <c r="F12" s="96" t="s">
        <v>74</v>
      </c>
    </row>
    <row r="13" spans="2:6" ht="31.5" x14ac:dyDescent="0.2">
      <c r="B13" s="1141"/>
      <c r="C13" s="1143" t="s">
        <v>24</v>
      </c>
      <c r="D13" s="93" t="s">
        <v>119</v>
      </c>
      <c r="E13" s="94" t="s">
        <v>122</v>
      </c>
      <c r="F13" s="96" t="s">
        <v>74</v>
      </c>
    </row>
    <row r="14" spans="2:6" ht="32.25" thickBot="1" x14ac:dyDescent="0.25">
      <c r="B14" s="1144"/>
      <c r="C14" s="1145"/>
      <c r="D14" s="97" t="s">
        <v>120</v>
      </c>
      <c r="E14" s="98" t="s">
        <v>121</v>
      </c>
      <c r="F14" s="99" t="s">
        <v>74</v>
      </c>
    </row>
    <row r="15" spans="2:6" ht="49.5" customHeight="1" x14ac:dyDescent="0.2">
      <c r="B15" s="1137" t="s">
        <v>159</v>
      </c>
      <c r="C15" s="1137"/>
      <c r="D15" s="1137"/>
      <c r="E15" s="1137"/>
      <c r="F15" s="1137"/>
    </row>
    <row r="16" spans="2:6" ht="27" customHeight="1" x14ac:dyDescent="0.25">
      <c r="B16" s="100"/>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7"/>
  <dimension ref="B2:E19"/>
  <sheetViews>
    <sheetView topLeftCell="A4" workbookViewId="0">
      <selection activeCell="B13" sqref="B13:B19"/>
    </sheetView>
  </sheetViews>
  <sheetFormatPr baseColWidth="10" defaultRowHeight="15" x14ac:dyDescent="0.25"/>
  <sheetData>
    <row r="2" spans="2:5" x14ac:dyDescent="0.25">
      <c r="B2" t="s">
        <v>31</v>
      </c>
      <c r="E2" t="s">
        <v>133</v>
      </c>
    </row>
    <row r="3" spans="2:5" x14ac:dyDescent="0.25">
      <c r="B3" t="s">
        <v>32</v>
      </c>
      <c r="E3" t="s">
        <v>132</v>
      </c>
    </row>
    <row r="4" spans="2:5" x14ac:dyDescent="0.25">
      <c r="B4" t="s">
        <v>137</v>
      </c>
      <c r="E4" t="s">
        <v>134</v>
      </c>
    </row>
    <row r="5" spans="2:5" x14ac:dyDescent="0.25">
      <c r="B5" t="s">
        <v>136</v>
      </c>
    </row>
    <row r="8" spans="2:5" x14ac:dyDescent="0.25">
      <c r="B8" t="s">
        <v>86</v>
      </c>
    </row>
    <row r="9" spans="2:5" x14ac:dyDescent="0.25">
      <c r="B9" t="s">
        <v>40</v>
      </c>
    </row>
    <row r="10" spans="2:5" x14ac:dyDescent="0.25">
      <c r="B10" t="s">
        <v>41</v>
      </c>
    </row>
    <row r="13" spans="2:5" x14ac:dyDescent="0.25">
      <c r="B13" t="s">
        <v>129</v>
      </c>
    </row>
    <row r="14" spans="2:5" x14ac:dyDescent="0.25">
      <c r="B14" t="s">
        <v>123</v>
      </c>
    </row>
    <row r="15" spans="2:5" x14ac:dyDescent="0.25">
      <c r="B15" t="s">
        <v>126</v>
      </c>
    </row>
    <row r="16" spans="2:5" x14ac:dyDescent="0.25">
      <c r="B16" t="s">
        <v>124</v>
      </c>
    </row>
    <row r="17" spans="2:2" x14ac:dyDescent="0.25">
      <c r="B17" t="s">
        <v>125</v>
      </c>
    </row>
    <row r="18" spans="2:2" x14ac:dyDescent="0.25">
      <c r="B18" t="s">
        <v>127</v>
      </c>
    </row>
    <row r="19" spans="2:2" x14ac:dyDescent="0.25">
      <c r="B19" t="s">
        <v>128</v>
      </c>
    </row>
  </sheetData>
  <sortState xmlns:xlrd2="http://schemas.microsoft.com/office/spreadsheetml/2017/richdata2" ref="B2:B5">
    <sortCondition ref="B2:B5"/>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dimension ref="A3:A21"/>
  <sheetViews>
    <sheetView workbookViewId="0">
      <selection activeCell="A19" sqref="A19"/>
    </sheetView>
  </sheetViews>
  <sheetFormatPr baseColWidth="10" defaultRowHeight="12.75" x14ac:dyDescent="0.2"/>
  <cols>
    <col min="1" max="1" width="32.85546875" style="9" customWidth="1"/>
    <col min="2" max="16384" width="11.42578125" style="9"/>
  </cols>
  <sheetData>
    <row r="3" spans="1:1" x14ac:dyDescent="0.2">
      <c r="A3" s="10" t="s">
        <v>14</v>
      </c>
    </row>
    <row r="4" spans="1:1" x14ac:dyDescent="0.2">
      <c r="A4" s="10" t="s">
        <v>15</v>
      </c>
    </row>
    <row r="5" spans="1:1" x14ac:dyDescent="0.2">
      <c r="A5" s="10" t="s">
        <v>16</v>
      </c>
    </row>
    <row r="6" spans="1:1" x14ac:dyDescent="0.2">
      <c r="A6" s="10" t="s">
        <v>10</v>
      </c>
    </row>
    <row r="7" spans="1:1" x14ac:dyDescent="0.2">
      <c r="A7" s="10" t="s">
        <v>9</v>
      </c>
    </row>
    <row r="8" spans="1:1" x14ac:dyDescent="0.2">
      <c r="A8" s="10" t="s">
        <v>19</v>
      </c>
    </row>
    <row r="9" spans="1:1" x14ac:dyDescent="0.2">
      <c r="A9" s="10" t="s">
        <v>20</v>
      </c>
    </row>
    <row r="10" spans="1:1" x14ac:dyDescent="0.2">
      <c r="A10" s="10" t="s">
        <v>22</v>
      </c>
    </row>
    <row r="11" spans="1:1" x14ac:dyDescent="0.2">
      <c r="A11" s="10" t="s">
        <v>23</v>
      </c>
    </row>
    <row r="12" spans="1:1" x14ac:dyDescent="0.2">
      <c r="A12" s="10" t="s">
        <v>25</v>
      </c>
    </row>
    <row r="13" spans="1:1" x14ac:dyDescent="0.2">
      <c r="A13" s="10" t="s">
        <v>26</v>
      </c>
    </row>
    <row r="14" spans="1:1" x14ac:dyDescent="0.2">
      <c r="A14" s="10" t="s">
        <v>27</v>
      </c>
    </row>
    <row r="16" spans="1:1" x14ac:dyDescent="0.2">
      <c r="A16" s="10" t="s">
        <v>30</v>
      </c>
    </row>
    <row r="17" spans="1:1" x14ac:dyDescent="0.2">
      <c r="A17" s="10" t="s">
        <v>31</v>
      </c>
    </row>
    <row r="18" spans="1:1" x14ac:dyDescent="0.2">
      <c r="A18" s="10" t="s">
        <v>32</v>
      </c>
    </row>
    <row r="20" spans="1:1" x14ac:dyDescent="0.2">
      <c r="A20" s="10" t="s">
        <v>40</v>
      </c>
    </row>
    <row r="21" spans="1:1" x14ac:dyDescent="0.2">
      <c r="A21" s="10" t="s">
        <v>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0C907-D4B3-45B6-A633-53B44E549FD3}">
  <sheetPr codeName="Hoja2"/>
  <dimension ref="A1:N120"/>
  <sheetViews>
    <sheetView topLeftCell="C3" zoomScale="50" zoomScaleNormal="50" workbookViewId="0">
      <selection activeCell="M10" sqref="M10"/>
    </sheetView>
  </sheetViews>
  <sheetFormatPr baseColWidth="10" defaultRowHeight="15" x14ac:dyDescent="0.25"/>
  <cols>
    <col min="1" max="1" width="24" style="138" customWidth="1"/>
    <col min="2" max="2" width="27.7109375" style="138" customWidth="1"/>
    <col min="3" max="3" width="49.28515625" style="138" customWidth="1"/>
    <col min="4" max="4" width="27.85546875" customWidth="1"/>
    <col min="5" max="5" width="24.5703125" customWidth="1"/>
    <col min="6" max="6" width="31" customWidth="1"/>
    <col min="7" max="7" width="31.140625" customWidth="1"/>
    <col min="8" max="8" width="29.85546875" customWidth="1"/>
    <col min="9" max="9" width="62" customWidth="1"/>
    <col min="10" max="11" width="21.7109375" customWidth="1"/>
    <col min="12" max="12" width="23.5703125" customWidth="1"/>
    <col min="13" max="13" width="24.28515625" customWidth="1"/>
    <col min="14" max="14" width="27.85546875" customWidth="1"/>
  </cols>
  <sheetData>
    <row r="1" spans="1:14" ht="87" customHeight="1" thickBot="1" x14ac:dyDescent="0.3"/>
    <row r="2" spans="1:14" ht="59.25" customHeight="1" thickBot="1" x14ac:dyDescent="0.3">
      <c r="E2" s="433" t="s">
        <v>461</v>
      </c>
      <c r="F2" s="434"/>
      <c r="G2" s="434"/>
      <c r="H2" s="435"/>
    </row>
    <row r="3" spans="1:14" ht="26.25" customHeight="1" thickBot="1" x14ac:dyDescent="0.3">
      <c r="B3"/>
      <c r="E3" s="441" t="s">
        <v>465</v>
      </c>
      <c r="F3" s="442"/>
      <c r="G3" s="442" t="s">
        <v>462</v>
      </c>
      <c r="H3" s="443"/>
    </row>
    <row r="4" spans="1:14" ht="84.75" customHeight="1" thickBot="1" x14ac:dyDescent="0.3">
      <c r="B4"/>
      <c r="E4" s="439" t="s">
        <v>463</v>
      </c>
      <c r="F4" s="440"/>
      <c r="G4" s="440" t="s">
        <v>464</v>
      </c>
      <c r="H4" s="444"/>
    </row>
    <row r="5" spans="1:14" ht="26.25" customHeight="1" x14ac:dyDescent="0.25">
      <c r="B5"/>
    </row>
    <row r="6" spans="1:14" ht="27.75" customHeight="1" thickBot="1" x14ac:dyDescent="0.3"/>
    <row r="7" spans="1:14" s="180" customFormat="1" ht="27" customHeight="1" thickBot="1" x14ac:dyDescent="0.4">
      <c r="A7" s="445" t="s">
        <v>371</v>
      </c>
      <c r="B7" s="446"/>
      <c r="C7" s="446"/>
      <c r="D7" s="446"/>
      <c r="E7" s="446"/>
      <c r="F7" s="446"/>
      <c r="G7" s="446"/>
      <c r="H7" s="446"/>
      <c r="I7" s="447"/>
      <c r="J7" s="306"/>
      <c r="K7" s="306"/>
      <c r="L7" s="306"/>
      <c r="M7" s="306"/>
      <c r="N7" s="306"/>
    </row>
    <row r="8" spans="1:14" s="180" customFormat="1" ht="27" customHeight="1" thickBot="1" x14ac:dyDescent="0.4">
      <c r="A8" s="436" t="s">
        <v>459</v>
      </c>
      <c r="B8" s="437"/>
      <c r="C8" s="438"/>
      <c r="D8" s="426" t="s">
        <v>370</v>
      </c>
      <c r="E8" s="427"/>
      <c r="F8" s="427"/>
      <c r="G8" s="427"/>
      <c r="H8" s="427"/>
      <c r="I8" s="428"/>
    </row>
    <row r="9" spans="1:14" s="139" customFormat="1" ht="57.75" customHeight="1" thickBot="1" x14ac:dyDescent="0.3">
      <c r="A9" s="266" t="s">
        <v>344</v>
      </c>
      <c r="B9" s="266" t="s">
        <v>345</v>
      </c>
      <c r="C9" s="267" t="s">
        <v>363</v>
      </c>
      <c r="D9" s="268" t="s">
        <v>541</v>
      </c>
      <c r="E9" s="268" t="s">
        <v>539</v>
      </c>
      <c r="F9" s="268" t="s">
        <v>542</v>
      </c>
      <c r="G9" s="268" t="s">
        <v>543</v>
      </c>
      <c r="H9" s="268" t="s">
        <v>540</v>
      </c>
      <c r="I9" s="266" t="s">
        <v>194</v>
      </c>
    </row>
    <row r="10" spans="1:14" ht="186.75" customHeight="1" thickBot="1" x14ac:dyDescent="0.3">
      <c r="A10" s="265" t="s">
        <v>357</v>
      </c>
      <c r="B10" s="265" t="s">
        <v>360</v>
      </c>
      <c r="C10" s="310" t="s">
        <v>368</v>
      </c>
      <c r="D10" s="308" t="s">
        <v>559</v>
      </c>
      <c r="E10" s="308" t="s">
        <v>556</v>
      </c>
      <c r="F10" s="308" t="s">
        <v>557</v>
      </c>
      <c r="G10" s="308" t="s">
        <v>560</v>
      </c>
      <c r="H10" s="308" t="s">
        <v>558</v>
      </c>
      <c r="I10" s="321" t="s">
        <v>561</v>
      </c>
    </row>
    <row r="11" spans="1:14" ht="71.25" customHeight="1" thickBot="1" x14ac:dyDescent="0.3">
      <c r="A11" s="312"/>
      <c r="B11" s="312"/>
      <c r="C11" s="313"/>
      <c r="D11" s="311"/>
      <c r="E11" s="311"/>
      <c r="F11" s="311"/>
      <c r="G11" s="311"/>
      <c r="H11" s="311"/>
      <c r="I11" s="307"/>
    </row>
    <row r="12" spans="1:14" ht="43.5" customHeight="1" thickBot="1" x14ac:dyDescent="0.3">
      <c r="I12" s="307"/>
    </row>
    <row r="13" spans="1:14" ht="36.75" customHeight="1" x14ac:dyDescent="0.25">
      <c r="A13" s="419" t="s">
        <v>467</v>
      </c>
      <c r="B13" s="419"/>
      <c r="D13" s="429" t="s">
        <v>466</v>
      </c>
      <c r="E13" s="430"/>
      <c r="F13" s="430"/>
      <c r="G13" s="430"/>
      <c r="H13" s="430"/>
      <c r="I13" s="316"/>
    </row>
    <row r="14" spans="1:14" ht="43.5" customHeight="1" x14ac:dyDescent="0.25">
      <c r="D14" s="425" t="s">
        <v>466</v>
      </c>
      <c r="E14" s="425"/>
      <c r="F14" s="425" t="s">
        <v>548</v>
      </c>
      <c r="G14" s="425"/>
      <c r="H14" s="317" t="s">
        <v>549</v>
      </c>
    </row>
    <row r="15" spans="1:14" ht="34.5" customHeight="1" x14ac:dyDescent="0.25">
      <c r="D15" s="423" t="s">
        <v>569</v>
      </c>
      <c r="E15" s="423"/>
      <c r="F15" s="431" t="s">
        <v>566</v>
      </c>
      <c r="G15" s="432" t="s">
        <v>564</v>
      </c>
      <c r="H15" s="223"/>
    </row>
    <row r="16" spans="1:14" ht="41.25" customHeight="1" x14ac:dyDescent="0.25">
      <c r="D16" s="424" t="s">
        <v>567</v>
      </c>
      <c r="E16" s="424"/>
      <c r="F16" s="423" t="s">
        <v>568</v>
      </c>
      <c r="G16" s="423" t="s">
        <v>565</v>
      </c>
      <c r="H16" s="223"/>
    </row>
    <row r="17" spans="4:8" ht="27.75" customHeight="1" x14ac:dyDescent="0.25">
      <c r="D17" s="424"/>
      <c r="E17" s="424"/>
      <c r="F17" s="423"/>
      <c r="G17" s="423"/>
      <c r="H17" s="223"/>
    </row>
    <row r="18" spans="4:8" ht="33.75" customHeight="1" x14ac:dyDescent="0.25">
      <c r="D18" s="424"/>
      <c r="E18" s="424"/>
      <c r="F18" s="423"/>
      <c r="G18" s="423"/>
      <c r="H18" s="223"/>
    </row>
    <row r="19" spans="4:8" ht="28.5" customHeight="1" x14ac:dyDescent="0.25">
      <c r="D19" s="421"/>
      <c r="E19" s="421"/>
      <c r="F19" s="421"/>
      <c r="G19" s="421"/>
      <c r="H19" s="223"/>
    </row>
    <row r="20" spans="4:8" x14ac:dyDescent="0.25">
      <c r="D20" s="421"/>
      <c r="E20" s="421"/>
      <c r="F20" s="421"/>
      <c r="G20" s="421"/>
      <c r="H20" s="223"/>
    </row>
    <row r="21" spans="4:8" x14ac:dyDescent="0.25">
      <c r="D21" s="421"/>
      <c r="E21" s="421"/>
      <c r="F21" s="421"/>
      <c r="G21" s="421"/>
      <c r="H21" s="223"/>
    </row>
    <row r="22" spans="4:8" x14ac:dyDescent="0.25">
      <c r="D22" s="421"/>
      <c r="E22" s="421"/>
      <c r="F22" s="421"/>
      <c r="G22" s="421"/>
      <c r="H22" s="223"/>
    </row>
    <row r="23" spans="4:8" x14ac:dyDescent="0.25">
      <c r="D23" s="421"/>
      <c r="E23" s="421"/>
      <c r="F23" s="421"/>
      <c r="G23" s="421"/>
      <c r="H23" s="223"/>
    </row>
    <row r="24" spans="4:8" x14ac:dyDescent="0.25">
      <c r="D24" s="421"/>
      <c r="E24" s="421"/>
      <c r="F24" s="421"/>
      <c r="G24" s="421"/>
      <c r="H24" s="223"/>
    </row>
    <row r="25" spans="4:8" x14ac:dyDescent="0.25">
      <c r="D25" s="421"/>
      <c r="E25" s="421"/>
      <c r="F25" s="421"/>
      <c r="G25" s="421"/>
      <c r="H25" s="223"/>
    </row>
    <row r="26" spans="4:8" x14ac:dyDescent="0.25">
      <c r="D26" s="422"/>
      <c r="E26" s="422"/>
      <c r="F26" s="422"/>
      <c r="G26" s="422"/>
      <c r="H26" s="223"/>
    </row>
    <row r="102" spans="1:3" x14ac:dyDescent="0.25">
      <c r="A102" s="420" t="s">
        <v>468</v>
      </c>
      <c r="B102" s="420"/>
      <c r="C102" s="420"/>
    </row>
    <row r="104" spans="1:3" x14ac:dyDescent="0.25">
      <c r="A104" s="138" t="s">
        <v>358</v>
      </c>
      <c r="B104" s="138" t="s">
        <v>345</v>
      </c>
      <c r="C104" s="138" t="s">
        <v>369</v>
      </c>
    </row>
    <row r="105" spans="1:3" ht="75" x14ac:dyDescent="0.25">
      <c r="A105" s="138" t="s">
        <v>346</v>
      </c>
      <c r="B105" s="138" t="s">
        <v>359</v>
      </c>
      <c r="C105" s="163" t="s">
        <v>364</v>
      </c>
    </row>
    <row r="106" spans="1:3" ht="45" x14ac:dyDescent="0.25">
      <c r="A106" s="138" t="s">
        <v>347</v>
      </c>
      <c r="B106" s="138" t="s">
        <v>360</v>
      </c>
      <c r="C106" s="163" t="s">
        <v>365</v>
      </c>
    </row>
    <row r="107" spans="1:3" ht="75" x14ac:dyDescent="0.25">
      <c r="A107" s="138" t="s">
        <v>348</v>
      </c>
      <c r="B107" s="138" t="s">
        <v>361</v>
      </c>
      <c r="C107" s="163" t="s">
        <v>366</v>
      </c>
    </row>
    <row r="108" spans="1:3" ht="75" x14ac:dyDescent="0.25">
      <c r="A108" s="138" t="s">
        <v>349</v>
      </c>
      <c r="B108" s="138" t="s">
        <v>362</v>
      </c>
      <c r="C108" s="163" t="s">
        <v>367</v>
      </c>
    </row>
    <row r="109" spans="1:3" ht="90" x14ac:dyDescent="0.25">
      <c r="A109" s="138" t="s">
        <v>356</v>
      </c>
      <c r="C109" s="163" t="s">
        <v>368</v>
      </c>
    </row>
    <row r="110" spans="1:3" x14ac:dyDescent="0.25">
      <c r="A110" s="138" t="s">
        <v>357</v>
      </c>
    </row>
    <row r="111" spans="1:3" x14ac:dyDescent="0.25">
      <c r="A111" s="138" t="s">
        <v>350</v>
      </c>
    </row>
    <row r="112" spans="1:3" x14ac:dyDescent="0.25">
      <c r="A112" s="138" t="s">
        <v>351</v>
      </c>
    </row>
    <row r="113" spans="1:1" x14ac:dyDescent="0.25">
      <c r="A113" s="138" t="s">
        <v>352</v>
      </c>
    </row>
    <row r="114" spans="1:1" x14ac:dyDescent="0.25">
      <c r="A114" s="138" t="s">
        <v>353</v>
      </c>
    </row>
    <row r="115" spans="1:1" x14ac:dyDescent="0.25">
      <c r="A115" s="138" t="s">
        <v>354</v>
      </c>
    </row>
    <row r="116" spans="1:1" x14ac:dyDescent="0.25">
      <c r="A116" s="138" t="s">
        <v>355</v>
      </c>
    </row>
    <row r="119" spans="1:1" x14ac:dyDescent="0.25">
      <c r="A119" s="138" t="s">
        <v>550</v>
      </c>
    </row>
    <row r="120" spans="1:1" x14ac:dyDescent="0.25">
      <c r="A120" s="138" t="s">
        <v>551</v>
      </c>
    </row>
  </sheetData>
  <mergeCells count="37">
    <mergeCell ref="E2:H2"/>
    <mergeCell ref="A8:C8"/>
    <mergeCell ref="E4:F4"/>
    <mergeCell ref="E3:F3"/>
    <mergeCell ref="G3:H3"/>
    <mergeCell ref="G4:H4"/>
    <mergeCell ref="A7:I7"/>
    <mergeCell ref="D14:E14"/>
    <mergeCell ref="F14:G14"/>
    <mergeCell ref="D8:I8"/>
    <mergeCell ref="D13:H13"/>
    <mergeCell ref="F15:G15"/>
    <mergeCell ref="D15:E15"/>
    <mergeCell ref="D20:E20"/>
    <mergeCell ref="F20:G20"/>
    <mergeCell ref="F16:G16"/>
    <mergeCell ref="D17:E17"/>
    <mergeCell ref="F17:G17"/>
    <mergeCell ref="D18:E18"/>
    <mergeCell ref="F18:G18"/>
    <mergeCell ref="D16:E16"/>
    <mergeCell ref="A13:B13"/>
    <mergeCell ref="A102:C102"/>
    <mergeCell ref="D25:E25"/>
    <mergeCell ref="F25:G25"/>
    <mergeCell ref="D26:E26"/>
    <mergeCell ref="F26:G26"/>
    <mergeCell ref="D23:E23"/>
    <mergeCell ref="F23:G23"/>
    <mergeCell ref="D24:E24"/>
    <mergeCell ref="F24:G24"/>
    <mergeCell ref="D21:E21"/>
    <mergeCell ref="F21:G21"/>
    <mergeCell ref="D22:E22"/>
    <mergeCell ref="F22:G22"/>
    <mergeCell ref="D19:E19"/>
    <mergeCell ref="F19:G19"/>
  </mergeCells>
  <dataValidations count="4">
    <dataValidation type="list" allowBlank="1" showInputMessage="1" showErrorMessage="1" sqref="A10:A11" xr:uid="{75C63179-4CC0-4DE1-8413-CB11E097EDE0}">
      <formula1>$A$105:$A$116</formula1>
    </dataValidation>
    <dataValidation type="list" allowBlank="1" showInputMessage="1" showErrorMessage="1" sqref="B10:B11" xr:uid="{119E3A8E-C30E-4FB5-B61B-FDEFA0556B47}">
      <formula1>$B$105:$B$108</formula1>
    </dataValidation>
    <dataValidation type="list" allowBlank="1" showInputMessage="1" showErrorMessage="1" sqref="C10:C11" xr:uid="{DE8D7FCD-EDB2-40D6-98FB-C7C4E7FC50CF}">
      <formula1>$C$105:$C$109</formula1>
    </dataValidation>
    <dataValidation type="list" allowBlank="1" showInputMessage="1" showErrorMessage="1" sqref="H15:H26" xr:uid="{CC37580C-1786-45E8-96A2-12D0647523B3}">
      <formula1>$A$119:$A$120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B1:H43"/>
  <sheetViews>
    <sheetView view="pageBreakPreview" topLeftCell="B1" zoomScale="110" zoomScaleNormal="110" zoomScaleSheetLayoutView="110" workbookViewId="0">
      <selection activeCell="E2" sqref="E2"/>
    </sheetView>
  </sheetViews>
  <sheetFormatPr baseColWidth="10" defaultRowHeight="15" x14ac:dyDescent="0.25"/>
  <cols>
    <col min="1" max="1" width="2.85546875" style="83" customWidth="1"/>
    <col min="2" max="3" width="24.7109375" style="83" customWidth="1"/>
    <col min="4" max="4" width="16" style="83" customWidth="1"/>
    <col min="5" max="5" width="24.7109375" style="83" customWidth="1"/>
    <col min="6" max="6" width="27.7109375" style="83" customWidth="1"/>
    <col min="7" max="8" width="24.7109375" style="83" customWidth="1"/>
    <col min="9" max="16384" width="11.42578125" style="83"/>
  </cols>
  <sheetData>
    <row r="1" spans="2:8" ht="63.75" customHeight="1" x14ac:dyDescent="0.25"/>
    <row r="2" spans="2:8" ht="79.5" customHeight="1" thickBot="1" x14ac:dyDescent="0.3"/>
    <row r="3" spans="2:8" ht="18" x14ac:dyDescent="0.25">
      <c r="B3" s="462" t="s">
        <v>166</v>
      </c>
      <c r="C3" s="463"/>
      <c r="D3" s="463"/>
      <c r="E3" s="463"/>
      <c r="F3" s="463"/>
      <c r="G3" s="463"/>
      <c r="H3" s="464"/>
    </row>
    <row r="4" spans="2:8" x14ac:dyDescent="0.25">
      <c r="B4" s="84"/>
      <c r="C4" s="85"/>
      <c r="D4" s="85"/>
      <c r="E4" s="85"/>
      <c r="F4" s="85"/>
      <c r="G4" s="85"/>
      <c r="H4" s="86"/>
    </row>
    <row r="5" spans="2:8" ht="63" customHeight="1" x14ac:dyDescent="0.25">
      <c r="B5" s="465" t="s">
        <v>534</v>
      </c>
      <c r="C5" s="466"/>
      <c r="D5" s="466"/>
      <c r="E5" s="466"/>
      <c r="F5" s="466"/>
      <c r="G5" s="466"/>
      <c r="H5" s="467"/>
    </row>
    <row r="6" spans="2:8" ht="63" customHeight="1" x14ac:dyDescent="0.25">
      <c r="B6" s="468"/>
      <c r="C6" s="469"/>
      <c r="D6" s="469"/>
      <c r="E6" s="469"/>
      <c r="F6" s="469"/>
      <c r="G6" s="469"/>
      <c r="H6" s="470"/>
    </row>
    <row r="7" spans="2:8" ht="16.5" x14ac:dyDescent="0.25">
      <c r="B7" s="471" t="s">
        <v>164</v>
      </c>
      <c r="C7" s="472"/>
      <c r="D7" s="472"/>
      <c r="E7" s="472"/>
      <c r="F7" s="472"/>
      <c r="G7" s="472"/>
      <c r="H7" s="473"/>
    </row>
    <row r="8" spans="2:8" ht="95.25" customHeight="1" x14ac:dyDescent="0.25">
      <c r="B8" s="481" t="s">
        <v>535</v>
      </c>
      <c r="C8" s="482"/>
      <c r="D8" s="482"/>
      <c r="E8" s="482"/>
      <c r="F8" s="482"/>
      <c r="G8" s="482"/>
      <c r="H8" s="483"/>
    </row>
    <row r="9" spans="2:8" ht="16.5" x14ac:dyDescent="0.25">
      <c r="B9" s="120"/>
      <c r="C9" s="121"/>
      <c r="D9" s="121"/>
      <c r="E9" s="121"/>
      <c r="F9" s="121"/>
      <c r="G9" s="121"/>
      <c r="H9" s="122"/>
    </row>
    <row r="10" spans="2:8" ht="16.5" customHeight="1" x14ac:dyDescent="0.25">
      <c r="B10" s="474" t="s">
        <v>199</v>
      </c>
      <c r="C10" s="475"/>
      <c r="D10" s="475"/>
      <c r="E10" s="475"/>
      <c r="F10" s="475"/>
      <c r="G10" s="475"/>
      <c r="H10" s="476"/>
    </row>
    <row r="11" spans="2:8" ht="44.25" customHeight="1" x14ac:dyDescent="0.25">
      <c r="B11" s="474"/>
      <c r="C11" s="475"/>
      <c r="D11" s="475"/>
      <c r="E11" s="475"/>
      <c r="F11" s="475"/>
      <c r="G11" s="475"/>
      <c r="H11" s="476"/>
    </row>
    <row r="12" spans="2:8" ht="15.75" thickBot="1" x14ac:dyDescent="0.3">
      <c r="B12" s="109"/>
      <c r="C12" s="112"/>
      <c r="D12" s="117"/>
      <c r="E12" s="118"/>
      <c r="F12" s="118"/>
      <c r="G12" s="119"/>
      <c r="H12" s="113"/>
    </row>
    <row r="13" spans="2:8" ht="15.75" thickTop="1" x14ac:dyDescent="0.25">
      <c r="B13" s="109"/>
      <c r="C13" s="477" t="s">
        <v>165</v>
      </c>
      <c r="D13" s="478"/>
      <c r="E13" s="479" t="s">
        <v>200</v>
      </c>
      <c r="F13" s="480"/>
      <c r="G13" s="112"/>
      <c r="H13" s="113"/>
    </row>
    <row r="14" spans="2:8" ht="35.25" customHeight="1" x14ac:dyDescent="0.25">
      <c r="B14" s="109"/>
      <c r="C14" s="448" t="s">
        <v>193</v>
      </c>
      <c r="D14" s="449"/>
      <c r="E14" s="450" t="s">
        <v>198</v>
      </c>
      <c r="F14" s="451"/>
      <c r="G14" s="112"/>
      <c r="H14" s="113"/>
    </row>
    <row r="15" spans="2:8" ht="17.25" customHeight="1" x14ac:dyDescent="0.25">
      <c r="B15" s="109"/>
      <c r="C15" s="448" t="s">
        <v>194</v>
      </c>
      <c r="D15" s="449"/>
      <c r="E15" s="450" t="s">
        <v>196</v>
      </c>
      <c r="F15" s="451"/>
      <c r="G15" s="112"/>
      <c r="H15" s="113"/>
    </row>
    <row r="16" spans="2:8" ht="19.5" customHeight="1" x14ac:dyDescent="0.25">
      <c r="B16" s="109"/>
      <c r="C16" s="448" t="s">
        <v>195</v>
      </c>
      <c r="D16" s="449"/>
      <c r="E16" s="450" t="s">
        <v>197</v>
      </c>
      <c r="F16" s="451"/>
      <c r="G16" s="112"/>
      <c r="H16" s="113"/>
    </row>
    <row r="17" spans="2:8" ht="69.75" customHeight="1" x14ac:dyDescent="0.25">
      <c r="B17" s="109"/>
      <c r="C17" s="448" t="s">
        <v>167</v>
      </c>
      <c r="D17" s="449"/>
      <c r="E17" s="450" t="s">
        <v>168</v>
      </c>
      <c r="F17" s="451"/>
      <c r="G17" s="112"/>
      <c r="H17" s="113"/>
    </row>
    <row r="18" spans="2:8" ht="34.5" customHeight="1" x14ac:dyDescent="0.25">
      <c r="B18" s="109"/>
      <c r="C18" s="454" t="s">
        <v>2</v>
      </c>
      <c r="D18" s="455"/>
      <c r="E18" s="452" t="s">
        <v>201</v>
      </c>
      <c r="F18" s="453"/>
      <c r="G18" s="112"/>
      <c r="H18" s="113"/>
    </row>
    <row r="19" spans="2:8" ht="27.75" customHeight="1" x14ac:dyDescent="0.25">
      <c r="B19" s="109"/>
      <c r="C19" s="454" t="s">
        <v>3</v>
      </c>
      <c r="D19" s="455"/>
      <c r="E19" s="452" t="s">
        <v>202</v>
      </c>
      <c r="F19" s="453"/>
      <c r="G19" s="112"/>
      <c r="H19" s="113"/>
    </row>
    <row r="20" spans="2:8" ht="28.5" customHeight="1" x14ac:dyDescent="0.25">
      <c r="B20" s="109"/>
      <c r="C20" s="454" t="s">
        <v>42</v>
      </c>
      <c r="D20" s="455"/>
      <c r="E20" s="452" t="s">
        <v>203</v>
      </c>
      <c r="F20" s="453"/>
      <c r="G20" s="112"/>
      <c r="H20" s="113"/>
    </row>
    <row r="21" spans="2:8" ht="72.75" customHeight="1" x14ac:dyDescent="0.25">
      <c r="B21" s="109"/>
      <c r="C21" s="454" t="s">
        <v>1</v>
      </c>
      <c r="D21" s="455"/>
      <c r="E21" s="452" t="s">
        <v>536</v>
      </c>
      <c r="F21" s="453"/>
      <c r="G21" s="112"/>
      <c r="H21" s="113"/>
    </row>
    <row r="22" spans="2:8" ht="64.5" customHeight="1" x14ac:dyDescent="0.25">
      <c r="B22" s="109"/>
      <c r="C22" s="454" t="s">
        <v>50</v>
      </c>
      <c r="D22" s="455"/>
      <c r="E22" s="452" t="s">
        <v>170</v>
      </c>
      <c r="F22" s="453"/>
      <c r="G22" s="112"/>
      <c r="H22" s="113"/>
    </row>
    <row r="23" spans="2:8" ht="71.25" customHeight="1" x14ac:dyDescent="0.25">
      <c r="B23" s="109"/>
      <c r="C23" s="454" t="s">
        <v>169</v>
      </c>
      <c r="D23" s="455"/>
      <c r="E23" s="452" t="s">
        <v>171</v>
      </c>
      <c r="F23" s="453"/>
      <c r="G23" s="112"/>
      <c r="H23" s="113"/>
    </row>
    <row r="24" spans="2:8" ht="55.5" customHeight="1" x14ac:dyDescent="0.25">
      <c r="B24" s="109"/>
      <c r="C24" s="456" t="s">
        <v>172</v>
      </c>
      <c r="D24" s="457"/>
      <c r="E24" s="452" t="s">
        <v>173</v>
      </c>
      <c r="F24" s="453"/>
      <c r="G24" s="112"/>
      <c r="H24" s="113"/>
    </row>
    <row r="25" spans="2:8" ht="42" customHeight="1" x14ac:dyDescent="0.25">
      <c r="B25" s="109"/>
      <c r="C25" s="456" t="s">
        <v>48</v>
      </c>
      <c r="D25" s="457"/>
      <c r="E25" s="452" t="s">
        <v>174</v>
      </c>
      <c r="F25" s="453"/>
      <c r="G25" s="112"/>
      <c r="H25" s="113"/>
    </row>
    <row r="26" spans="2:8" ht="59.25" customHeight="1" x14ac:dyDescent="0.25">
      <c r="B26" s="109"/>
      <c r="C26" s="456" t="s">
        <v>163</v>
      </c>
      <c r="D26" s="457"/>
      <c r="E26" s="452" t="s">
        <v>537</v>
      </c>
      <c r="F26" s="453"/>
      <c r="G26" s="112"/>
      <c r="H26" s="113"/>
    </row>
    <row r="27" spans="2:8" ht="23.25" customHeight="1" x14ac:dyDescent="0.25">
      <c r="B27" s="109"/>
      <c r="C27" s="456" t="s">
        <v>12</v>
      </c>
      <c r="D27" s="457"/>
      <c r="E27" s="452" t="s">
        <v>175</v>
      </c>
      <c r="F27" s="453"/>
      <c r="G27" s="112"/>
      <c r="H27" s="113"/>
    </row>
    <row r="28" spans="2:8" ht="30.75" customHeight="1" x14ac:dyDescent="0.25">
      <c r="B28" s="109"/>
      <c r="C28" s="456" t="s">
        <v>179</v>
      </c>
      <c r="D28" s="457"/>
      <c r="E28" s="452" t="s">
        <v>176</v>
      </c>
      <c r="F28" s="453"/>
      <c r="G28" s="112"/>
      <c r="H28" s="113"/>
    </row>
    <row r="29" spans="2:8" ht="35.25" customHeight="1" x14ac:dyDescent="0.25">
      <c r="B29" s="109"/>
      <c r="C29" s="456" t="s">
        <v>180</v>
      </c>
      <c r="D29" s="457"/>
      <c r="E29" s="452" t="s">
        <v>177</v>
      </c>
      <c r="F29" s="453"/>
      <c r="G29" s="112"/>
      <c r="H29" s="113"/>
    </row>
    <row r="30" spans="2:8" ht="33" customHeight="1" x14ac:dyDescent="0.25">
      <c r="B30" s="109"/>
      <c r="C30" s="456" t="s">
        <v>180</v>
      </c>
      <c r="D30" s="457"/>
      <c r="E30" s="452" t="s">
        <v>177</v>
      </c>
      <c r="F30" s="453"/>
      <c r="G30" s="112"/>
      <c r="H30" s="113"/>
    </row>
    <row r="31" spans="2:8" ht="30" customHeight="1" x14ac:dyDescent="0.25">
      <c r="B31" s="109"/>
      <c r="C31" s="456" t="s">
        <v>181</v>
      </c>
      <c r="D31" s="457"/>
      <c r="E31" s="452" t="s">
        <v>178</v>
      </c>
      <c r="F31" s="453"/>
      <c r="G31" s="112"/>
      <c r="H31" s="113"/>
    </row>
    <row r="32" spans="2:8" ht="35.25" customHeight="1" x14ac:dyDescent="0.25">
      <c r="B32" s="109"/>
      <c r="C32" s="456" t="s">
        <v>182</v>
      </c>
      <c r="D32" s="457"/>
      <c r="E32" s="452" t="s">
        <v>183</v>
      </c>
      <c r="F32" s="453"/>
      <c r="G32" s="112"/>
      <c r="H32" s="113"/>
    </row>
    <row r="33" spans="2:8" ht="31.5" customHeight="1" x14ac:dyDescent="0.25">
      <c r="B33" s="109"/>
      <c r="C33" s="456" t="s">
        <v>184</v>
      </c>
      <c r="D33" s="457"/>
      <c r="E33" s="452" t="s">
        <v>185</v>
      </c>
      <c r="F33" s="453"/>
      <c r="G33" s="112"/>
      <c r="H33" s="113"/>
    </row>
    <row r="34" spans="2:8" ht="35.25" customHeight="1" x14ac:dyDescent="0.25">
      <c r="B34" s="109"/>
      <c r="C34" s="456" t="s">
        <v>186</v>
      </c>
      <c r="D34" s="457"/>
      <c r="E34" s="452" t="s">
        <v>187</v>
      </c>
      <c r="F34" s="453"/>
      <c r="G34" s="112"/>
      <c r="H34" s="113"/>
    </row>
    <row r="35" spans="2:8" ht="59.25" customHeight="1" x14ac:dyDescent="0.25">
      <c r="B35" s="109"/>
      <c r="C35" s="456" t="s">
        <v>188</v>
      </c>
      <c r="D35" s="457"/>
      <c r="E35" s="452" t="s">
        <v>538</v>
      </c>
      <c r="F35" s="453"/>
      <c r="G35" s="112"/>
      <c r="H35" s="113"/>
    </row>
    <row r="36" spans="2:8" ht="29.25" customHeight="1" x14ac:dyDescent="0.25">
      <c r="B36" s="109"/>
      <c r="C36" s="456" t="s">
        <v>29</v>
      </c>
      <c r="D36" s="457"/>
      <c r="E36" s="452" t="s">
        <v>189</v>
      </c>
      <c r="F36" s="453"/>
      <c r="G36" s="112"/>
      <c r="H36" s="113"/>
    </row>
    <row r="37" spans="2:8" ht="82.5" customHeight="1" x14ac:dyDescent="0.25">
      <c r="B37" s="109"/>
      <c r="C37" s="456" t="s">
        <v>191</v>
      </c>
      <c r="D37" s="457"/>
      <c r="E37" s="452" t="s">
        <v>190</v>
      </c>
      <c r="F37" s="453"/>
      <c r="G37" s="112"/>
      <c r="H37" s="113"/>
    </row>
    <row r="38" spans="2:8" ht="46.5" customHeight="1" x14ac:dyDescent="0.25">
      <c r="B38" s="109"/>
      <c r="C38" s="456" t="s">
        <v>39</v>
      </c>
      <c r="D38" s="457"/>
      <c r="E38" s="452" t="s">
        <v>192</v>
      </c>
      <c r="F38" s="453"/>
      <c r="G38" s="112"/>
      <c r="H38" s="113"/>
    </row>
    <row r="39" spans="2:8" ht="6.75" customHeight="1" thickBot="1" x14ac:dyDescent="0.3">
      <c r="B39" s="109"/>
      <c r="C39" s="458"/>
      <c r="D39" s="459"/>
      <c r="E39" s="460"/>
      <c r="F39" s="461"/>
      <c r="G39" s="112"/>
      <c r="H39" s="113"/>
    </row>
    <row r="40" spans="2:8" ht="15.75" thickTop="1" x14ac:dyDescent="0.25">
      <c r="B40" s="109"/>
      <c r="C40" s="110"/>
      <c r="D40" s="110"/>
      <c r="E40" s="111"/>
      <c r="F40" s="111"/>
      <c r="G40" s="112"/>
      <c r="H40" s="113"/>
    </row>
    <row r="41" spans="2:8" ht="15.75" thickBot="1" x14ac:dyDescent="0.3">
      <c r="B41" s="114"/>
      <c r="C41" s="115"/>
      <c r="D41" s="115"/>
      <c r="E41" s="115"/>
      <c r="F41" s="115"/>
      <c r="G41" s="115"/>
      <c r="H41" s="116"/>
    </row>
    <row r="42" spans="2:8" x14ac:dyDescent="0.25">
      <c r="B42" s="107"/>
      <c r="C42" s="107"/>
      <c r="D42" s="107"/>
      <c r="E42" s="107"/>
      <c r="F42" s="107"/>
      <c r="G42" s="107"/>
      <c r="H42" s="107"/>
    </row>
    <row r="43" spans="2:8" x14ac:dyDescent="0.25">
      <c r="B43" s="107"/>
      <c r="C43" s="107"/>
      <c r="D43" s="107"/>
      <c r="E43" s="107"/>
      <c r="F43" s="107"/>
      <c r="G43" s="107"/>
      <c r="H43" s="107"/>
    </row>
  </sheetData>
  <mergeCells count="59">
    <mergeCell ref="B3:H3"/>
    <mergeCell ref="B5:H6"/>
    <mergeCell ref="B7:H7"/>
    <mergeCell ref="B10:H11"/>
    <mergeCell ref="C13:D13"/>
    <mergeCell ref="E13:F13"/>
    <mergeCell ref="B8:H8"/>
    <mergeCell ref="C14:D14"/>
    <mergeCell ref="E14:F14"/>
    <mergeCell ref="C18:D18"/>
    <mergeCell ref="E18:F18"/>
    <mergeCell ref="C22:D22"/>
    <mergeCell ref="C19:D19"/>
    <mergeCell ref="C20:D20"/>
    <mergeCell ref="C21:D21"/>
    <mergeCell ref="E19:F19"/>
    <mergeCell ref="E20:F20"/>
    <mergeCell ref="E21:F21"/>
    <mergeCell ref="E22:F22"/>
    <mergeCell ref="C17:D17"/>
    <mergeCell ref="E17:F17"/>
    <mergeCell ref="C15:D15"/>
    <mergeCell ref="E15:F15"/>
    <mergeCell ref="C27:D27"/>
    <mergeCell ref="E27:F27"/>
    <mergeCell ref="E35:F35"/>
    <mergeCell ref="C33:D33"/>
    <mergeCell ref="C32:D32"/>
    <mergeCell ref="E32:F32"/>
    <mergeCell ref="E33:F33"/>
    <mergeCell ref="C28:D28"/>
    <mergeCell ref="E28:F28"/>
    <mergeCell ref="C30:D30"/>
    <mergeCell ref="E30:F30"/>
    <mergeCell ref="C31:D31"/>
    <mergeCell ref="E31:F31"/>
    <mergeCell ref="E34:F34"/>
    <mergeCell ref="E29:F29"/>
    <mergeCell ref="C29:D29"/>
    <mergeCell ref="C39:D39"/>
    <mergeCell ref="E39:F39"/>
    <mergeCell ref="C38:D38"/>
    <mergeCell ref="E38:F38"/>
    <mergeCell ref="C34:D34"/>
    <mergeCell ref="C35:D35"/>
    <mergeCell ref="C36:D36"/>
    <mergeCell ref="E36:F36"/>
    <mergeCell ref="C37:D37"/>
    <mergeCell ref="E37:F37"/>
    <mergeCell ref="C16:D16"/>
    <mergeCell ref="E16:F16"/>
    <mergeCell ref="E23:F23"/>
    <mergeCell ref="C23:D23"/>
    <mergeCell ref="C26:D26"/>
    <mergeCell ref="E26:F26"/>
    <mergeCell ref="E24:F24"/>
    <mergeCell ref="C24:D24"/>
    <mergeCell ref="C25:D25"/>
    <mergeCell ref="E25:F25"/>
  </mergeCells>
  <pageMargins left="0.7" right="0.7" top="0.75" bottom="0.75" header="0.3" footer="0.3"/>
  <pageSetup scale="53" orientation="portrait" r:id="rId1"/>
  <colBreaks count="1" manualBreakCount="1">
    <brk id="8" max="104857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25E3-D4A6-47FA-996E-9B1DC6B76879}">
  <sheetPr codeName="Hoja4">
    <tabColor rgb="FF002060"/>
  </sheetPr>
  <dimension ref="A1:BR116"/>
  <sheetViews>
    <sheetView topLeftCell="A14" zoomScale="70" zoomScaleNormal="70" workbookViewId="0">
      <selection activeCell="F15" sqref="F15:F16"/>
    </sheetView>
  </sheetViews>
  <sheetFormatPr baseColWidth="10" defaultRowHeight="16.5" x14ac:dyDescent="0.3"/>
  <cols>
    <col min="1" max="1" width="18.140625" style="2" customWidth="1"/>
    <col min="2" max="2" width="14.140625" style="2" customWidth="1"/>
    <col min="3" max="3" width="13.140625" style="2" customWidth="1"/>
    <col min="4" max="4" width="16.140625" style="2" customWidth="1"/>
    <col min="5" max="5" width="32.42578125" style="1" customWidth="1"/>
    <col min="6" max="6" width="19" style="5" customWidth="1"/>
    <col min="7" max="7" width="17.85546875" style="1" customWidth="1"/>
    <col min="8" max="8" width="16.5703125" style="1" customWidth="1"/>
    <col min="9" max="9" width="9" style="1" customWidth="1"/>
    <col min="10" max="10" width="27.28515625" style="1" bestFit="1" customWidth="1"/>
    <col min="11" max="11" width="30.5703125" style="1" hidden="1" customWidth="1"/>
    <col min="12" max="12" width="17.5703125" style="1" customWidth="1"/>
    <col min="13" max="13" width="9.28515625" style="1" customWidth="1"/>
    <col min="14" max="14" width="16" style="1" customWidth="1"/>
    <col min="15" max="15" width="5.85546875" style="1" customWidth="1"/>
    <col min="16" max="16" width="23.7109375" style="1" customWidth="1"/>
    <col min="17" max="17" width="20.42578125" style="1" customWidth="1"/>
    <col min="18" max="18" width="8.85546875" style="1" customWidth="1"/>
    <col min="19" max="20" width="8.140625" style="1" customWidth="1"/>
    <col min="21" max="23" width="9.5703125" style="1" customWidth="1"/>
    <col min="24" max="24" width="7.28515625" style="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2" width="23" style="1" customWidth="1"/>
    <col min="33" max="33" width="18.85546875" style="1" customWidth="1"/>
    <col min="34" max="35" width="16.85546875" style="1" customWidth="1"/>
    <col min="36" max="36" width="14.85546875" style="1" customWidth="1"/>
    <col min="37" max="37" width="18.5703125" style="1" customWidth="1"/>
    <col min="38" max="38" width="21" style="1" customWidth="1"/>
    <col min="39" max="16384" width="11.42578125" style="1"/>
  </cols>
  <sheetData>
    <row r="1" spans="1:70" ht="88.5" customHeight="1" x14ac:dyDescent="0.3"/>
    <row r="2" spans="1:70" ht="19.5" customHeight="1" thickBot="1" x14ac:dyDescent="0.35"/>
    <row r="3" spans="1:70" ht="16.5" customHeight="1" x14ac:dyDescent="0.3">
      <c r="A3" s="487" t="s">
        <v>507</v>
      </c>
      <c r="B3" s="488"/>
      <c r="C3" s="488"/>
      <c r="D3" s="488"/>
      <c r="E3" s="488"/>
      <c r="F3" s="488"/>
      <c r="G3" s="488"/>
      <c r="H3" s="488"/>
      <c r="I3" s="488"/>
      <c r="J3" s="488"/>
      <c r="K3" s="488"/>
      <c r="L3" s="488"/>
      <c r="M3" s="488"/>
      <c r="N3" s="488"/>
      <c r="O3" s="488"/>
      <c r="P3" s="488"/>
      <c r="Q3" s="488"/>
      <c r="R3" s="488"/>
      <c r="S3" s="488"/>
      <c r="T3" s="488"/>
      <c r="U3" s="488"/>
      <c r="V3" s="488"/>
      <c r="W3" s="488"/>
      <c r="X3" s="488"/>
      <c r="Y3" s="488"/>
      <c r="Z3" s="488"/>
      <c r="AA3" s="488"/>
      <c r="AB3" s="488"/>
      <c r="AC3" s="488"/>
      <c r="AD3" s="488"/>
      <c r="AE3" s="488"/>
      <c r="AF3" s="488"/>
      <c r="AG3" s="488"/>
      <c r="AH3" s="488"/>
      <c r="AI3" s="488"/>
      <c r="AJ3" s="488"/>
      <c r="AK3" s="488"/>
      <c r="AL3" s="489"/>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4.25" customHeight="1" thickBot="1" x14ac:dyDescent="0.35">
      <c r="A4" s="490"/>
      <c r="B4" s="491"/>
      <c r="C4" s="491"/>
      <c r="D4" s="491"/>
      <c r="E4" s="491"/>
      <c r="F4" s="491"/>
      <c r="G4" s="491"/>
      <c r="H4" s="491"/>
      <c r="I4" s="491"/>
      <c r="J4" s="491"/>
      <c r="K4" s="491"/>
      <c r="L4" s="491"/>
      <c r="M4" s="491"/>
      <c r="N4" s="491"/>
      <c r="O4" s="492"/>
      <c r="P4" s="492"/>
      <c r="Q4" s="492"/>
      <c r="R4" s="492"/>
      <c r="S4" s="492"/>
      <c r="T4" s="492"/>
      <c r="U4" s="492"/>
      <c r="V4" s="492"/>
      <c r="W4" s="492"/>
      <c r="X4" s="492"/>
      <c r="Y4" s="492"/>
      <c r="Z4" s="492"/>
      <c r="AA4" s="492"/>
      <c r="AB4" s="492"/>
      <c r="AC4" s="492"/>
      <c r="AD4" s="492"/>
      <c r="AE4" s="492"/>
      <c r="AF4" s="492"/>
      <c r="AG4" s="492"/>
      <c r="AH4" s="492"/>
      <c r="AI4" s="492"/>
      <c r="AJ4" s="492"/>
      <c r="AK4" s="492"/>
      <c r="AL4" s="493"/>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26.25" customHeight="1" x14ac:dyDescent="0.3">
      <c r="A5" s="494" t="s">
        <v>43</v>
      </c>
      <c r="B5" s="494"/>
      <c r="C5" s="495" t="str">
        <f>'Datos del proceso'!A10</f>
        <v>EVALUACIÓN INDEPENDIENTE DE LA GESTIÓN</v>
      </c>
      <c r="D5" s="495"/>
      <c r="E5" s="495"/>
      <c r="F5" s="495"/>
      <c r="G5" s="495"/>
      <c r="H5" s="495"/>
      <c r="I5" s="495"/>
      <c r="J5" s="495"/>
      <c r="K5" s="495"/>
      <c r="L5" s="495"/>
      <c r="M5" s="495"/>
      <c r="N5" s="495"/>
      <c r="O5" s="496"/>
      <c r="P5" s="496"/>
      <c r="Q5" s="496"/>
      <c r="R5" s="269"/>
      <c r="S5" s="269"/>
      <c r="T5" s="269"/>
      <c r="U5" s="269"/>
      <c r="V5" s="269"/>
      <c r="W5" s="269"/>
      <c r="X5" s="269"/>
      <c r="Y5" s="269"/>
      <c r="Z5" s="269"/>
      <c r="AA5" s="269"/>
      <c r="AB5" s="269"/>
      <c r="AC5" s="269"/>
      <c r="AD5" s="269"/>
      <c r="AE5" s="269"/>
      <c r="AF5" s="269"/>
      <c r="AG5" s="269"/>
      <c r="AH5" s="269"/>
      <c r="AI5" s="269"/>
      <c r="AJ5" s="269"/>
      <c r="AK5" s="269"/>
      <c r="AL5" s="269"/>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33" customHeight="1" x14ac:dyDescent="0.3">
      <c r="A6" s="494" t="s">
        <v>130</v>
      </c>
      <c r="B6" s="494"/>
      <c r="C6" s="495" t="str">
        <f>'Datos del proceso'!I10</f>
        <v>En cada vigencia ejecutar el  oportunamente el 100% de los seguimientos y auditorias (trabajos de aseguramiento) contemplados en el plan anual de auditorías, de forma independiente y objetiva, con el fin de detectar desviaciones y generar recomendaciones que contribuyan al mejoramiento de la entidad y el cumplimiento de sus objetivos.</v>
      </c>
      <c r="D6" s="495"/>
      <c r="E6" s="495"/>
      <c r="F6" s="495"/>
      <c r="G6" s="495"/>
      <c r="H6" s="495"/>
      <c r="I6" s="495"/>
      <c r="J6" s="495"/>
      <c r="K6" s="495"/>
      <c r="L6" s="495"/>
      <c r="M6" s="495"/>
      <c r="N6" s="495"/>
      <c r="O6" s="269"/>
      <c r="P6" s="269"/>
      <c r="Q6" s="269"/>
      <c r="R6" s="269"/>
      <c r="S6" s="269"/>
      <c r="T6" s="269"/>
      <c r="U6" s="269"/>
      <c r="V6" s="269"/>
      <c r="W6" s="269"/>
      <c r="X6" s="269"/>
      <c r="Y6" s="269"/>
      <c r="Z6" s="269"/>
      <c r="AA6" s="269"/>
      <c r="AB6" s="269"/>
      <c r="AC6" s="269"/>
      <c r="AD6" s="269"/>
      <c r="AE6" s="269"/>
      <c r="AF6" s="269"/>
      <c r="AG6" s="269"/>
      <c r="AH6" s="269"/>
      <c r="AI6" s="269"/>
      <c r="AJ6" s="269"/>
      <c r="AK6" s="269"/>
      <c r="AL6" s="269"/>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s="520" customFormat="1" ht="18" customHeight="1" thickBot="1" x14ac:dyDescent="0.3">
      <c r="A7" s="519"/>
      <c r="B7" s="519"/>
      <c r="C7" s="519"/>
      <c r="D7" s="519"/>
      <c r="E7" s="519"/>
      <c r="F7" s="519"/>
      <c r="G7" s="519"/>
      <c r="H7" s="519"/>
      <c r="I7" s="519"/>
      <c r="J7" s="519"/>
      <c r="K7" s="519"/>
      <c r="L7" s="519"/>
      <c r="M7" s="519"/>
      <c r="N7" s="519"/>
      <c r="O7" s="519"/>
      <c r="P7" s="519"/>
      <c r="Q7" s="519"/>
      <c r="R7" s="519"/>
      <c r="S7" s="519"/>
      <c r="T7" s="519"/>
      <c r="U7" s="519"/>
      <c r="V7" s="519"/>
      <c r="W7" s="519"/>
      <c r="X7" s="519"/>
      <c r="Y7" s="519"/>
      <c r="Z7" s="519"/>
      <c r="AA7" s="519"/>
      <c r="AB7" s="519"/>
      <c r="AC7" s="519"/>
      <c r="AD7" s="519"/>
      <c r="AE7" s="519"/>
      <c r="AF7" s="519"/>
      <c r="AG7" s="519"/>
      <c r="AH7" s="519"/>
      <c r="AI7" s="519"/>
      <c r="AJ7" s="519"/>
      <c r="AK7" s="519"/>
      <c r="AL7" s="519"/>
      <c r="AM7" s="519"/>
      <c r="AN7" s="519"/>
      <c r="AO7" s="519"/>
      <c r="AP7" s="519"/>
      <c r="AQ7" s="519"/>
      <c r="AR7" s="519"/>
      <c r="AS7" s="519"/>
      <c r="AT7" s="519"/>
      <c r="AU7" s="519"/>
      <c r="AV7" s="519"/>
      <c r="AW7" s="519"/>
      <c r="AX7" s="519"/>
      <c r="AY7" s="519"/>
      <c r="AZ7" s="519"/>
      <c r="BA7" s="519"/>
      <c r="BB7" s="519"/>
      <c r="BC7" s="519"/>
      <c r="BD7" s="519"/>
      <c r="BE7" s="519"/>
      <c r="BF7" s="519"/>
      <c r="BG7" s="519"/>
      <c r="BH7" s="519"/>
      <c r="BI7" s="519"/>
      <c r="BJ7" s="519"/>
      <c r="BK7" s="519"/>
      <c r="BL7" s="519"/>
      <c r="BM7" s="519"/>
      <c r="BN7" s="519"/>
      <c r="BO7" s="519"/>
      <c r="BP7" s="519"/>
      <c r="BQ7" s="519"/>
      <c r="BR7" s="519"/>
    </row>
    <row r="8" spans="1:70" ht="23.25" customHeight="1" x14ac:dyDescent="0.3">
      <c r="A8" s="517" t="s">
        <v>508</v>
      </c>
      <c r="B8" s="518"/>
      <c r="C8" s="518"/>
      <c r="D8" s="518"/>
      <c r="E8" s="518"/>
      <c r="F8" s="518"/>
      <c r="G8" s="518"/>
      <c r="H8" s="518"/>
      <c r="I8" s="518"/>
      <c r="J8" s="518"/>
      <c r="K8" s="518"/>
      <c r="L8" s="518"/>
      <c r="M8" s="518"/>
      <c r="N8" s="518"/>
      <c r="O8" s="518"/>
      <c r="P8" s="518"/>
      <c r="Q8" s="518"/>
      <c r="R8" s="518"/>
      <c r="S8" s="518"/>
      <c r="T8" s="518"/>
      <c r="U8" s="518"/>
      <c r="V8" s="518"/>
      <c r="W8" s="271"/>
      <c r="X8" s="271"/>
      <c r="Y8" s="271"/>
      <c r="Z8" s="271"/>
      <c r="AA8" s="271"/>
      <c r="AB8" s="271"/>
      <c r="AC8" s="271"/>
      <c r="AD8" s="271"/>
      <c r="AE8" s="271"/>
      <c r="AF8" s="271"/>
      <c r="AG8" s="271"/>
      <c r="AH8" s="271"/>
      <c r="AI8" s="271"/>
      <c r="AJ8" s="271"/>
      <c r="AK8" s="271"/>
      <c r="AL8" s="271"/>
    </row>
    <row r="9" spans="1:70" s="521" customFormat="1" ht="9.75" customHeight="1" x14ac:dyDescent="0.25"/>
    <row r="10" spans="1:70" ht="30" customHeight="1" x14ac:dyDescent="0.3">
      <c r="A10" s="485" t="s">
        <v>338</v>
      </c>
      <c r="B10" s="485"/>
      <c r="C10" s="485"/>
      <c r="D10" s="513" t="s">
        <v>339</v>
      </c>
      <c r="E10" s="514"/>
      <c r="F10" s="515"/>
      <c r="G10" s="485" t="s">
        <v>340</v>
      </c>
      <c r="H10" s="485"/>
      <c r="I10" s="485" t="s">
        <v>341</v>
      </c>
      <c r="J10" s="485"/>
      <c r="K10" s="175"/>
      <c r="L10" s="270" t="s">
        <v>218</v>
      </c>
      <c r="M10" s="485" t="s">
        <v>1</v>
      </c>
      <c r="N10" s="485"/>
      <c r="O10" s="484" t="s">
        <v>13</v>
      </c>
      <c r="P10" s="484"/>
      <c r="Q10" s="270" t="s">
        <v>342</v>
      </c>
      <c r="R10" s="484" t="s">
        <v>343</v>
      </c>
      <c r="S10" s="484"/>
      <c r="T10" s="484"/>
      <c r="U10" s="484"/>
      <c r="V10" s="159"/>
      <c r="W10" s="269"/>
      <c r="X10" s="269"/>
      <c r="Y10" s="269"/>
      <c r="Z10" s="269"/>
      <c r="AA10" s="269"/>
      <c r="AB10" s="269"/>
      <c r="AC10" s="269"/>
      <c r="AD10" s="269"/>
      <c r="AE10" s="269"/>
      <c r="AF10" s="269"/>
      <c r="AG10" s="269"/>
      <c r="AH10" s="269"/>
      <c r="AI10" s="269"/>
      <c r="AJ10" s="269"/>
      <c r="AK10" s="269"/>
      <c r="AL10" s="269"/>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row>
    <row r="11" spans="1:70" ht="30" customHeight="1" x14ac:dyDescent="0.3">
      <c r="A11" s="522"/>
      <c r="B11" s="522"/>
      <c r="C11" s="522"/>
      <c r="D11" s="522"/>
      <c r="E11" s="522"/>
      <c r="F11" s="522"/>
      <c r="G11" s="523"/>
      <c r="H11" s="523"/>
      <c r="I11" s="523"/>
      <c r="J11" s="523"/>
      <c r="K11" s="153"/>
      <c r="L11" s="169"/>
      <c r="M11" s="524"/>
      <c r="N11" s="524"/>
      <c r="O11" s="522"/>
      <c r="P11" s="522"/>
      <c r="Q11" s="153"/>
      <c r="R11" s="522"/>
      <c r="S11" s="522"/>
      <c r="T11" s="522"/>
      <c r="U11" s="522"/>
      <c r="V11" s="159"/>
      <c r="W11" s="269"/>
      <c r="X11" s="269"/>
      <c r="Y11" s="269"/>
      <c r="Z11" s="269"/>
      <c r="AA11" s="269"/>
      <c r="AB11" s="269"/>
      <c r="AC11" s="269"/>
      <c r="AD11" s="269"/>
      <c r="AE11" s="269"/>
      <c r="AF11" s="269"/>
      <c r="AG11" s="269"/>
      <c r="AH11" s="269"/>
      <c r="AI11" s="269"/>
      <c r="AJ11" s="269"/>
      <c r="AK11" s="269"/>
      <c r="AL11" s="269"/>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row>
    <row r="12" spans="1:70" ht="30" customHeight="1" x14ac:dyDescent="0.3">
      <c r="A12" s="522"/>
      <c r="B12" s="522"/>
      <c r="C12" s="522"/>
      <c r="D12" s="522"/>
      <c r="E12" s="522"/>
      <c r="F12" s="522"/>
      <c r="G12" s="523"/>
      <c r="H12" s="523"/>
      <c r="I12" s="523"/>
      <c r="J12" s="523"/>
      <c r="K12" s="153"/>
      <c r="L12" s="169"/>
      <c r="M12" s="524"/>
      <c r="N12" s="524"/>
      <c r="O12" s="522"/>
      <c r="P12" s="522"/>
      <c r="Q12" s="153"/>
      <c r="R12" s="522"/>
      <c r="S12" s="522"/>
      <c r="T12" s="522"/>
      <c r="U12" s="522"/>
      <c r="V12" s="159"/>
      <c r="W12" s="269"/>
      <c r="X12" s="269"/>
      <c r="Y12" s="269"/>
      <c r="Z12" s="269"/>
      <c r="AA12" s="269"/>
      <c r="AB12" s="269"/>
      <c r="AC12" s="269"/>
      <c r="AD12" s="269"/>
      <c r="AE12" s="269"/>
      <c r="AF12" s="269"/>
      <c r="AG12" s="269"/>
      <c r="AH12" s="269"/>
      <c r="AI12" s="269"/>
      <c r="AJ12" s="269"/>
      <c r="AK12" s="269"/>
      <c r="AL12" s="269"/>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row>
    <row r="13" spans="1:70" ht="30" customHeight="1" x14ac:dyDescent="0.3">
      <c r="A13" s="512"/>
      <c r="B13" s="512"/>
      <c r="C13" s="512"/>
      <c r="D13" s="512"/>
      <c r="E13" s="512"/>
      <c r="F13" s="512"/>
      <c r="G13" s="523"/>
      <c r="H13" s="523"/>
      <c r="I13" s="525"/>
      <c r="J13" s="526"/>
      <c r="K13" s="178"/>
      <c r="L13" s="178"/>
      <c r="M13" s="529"/>
      <c r="N13" s="530"/>
      <c r="O13" s="527"/>
      <c r="P13" s="528"/>
      <c r="Q13" s="153"/>
      <c r="R13" s="522"/>
      <c r="S13" s="522"/>
      <c r="T13" s="522"/>
      <c r="U13" s="522"/>
      <c r="V13" s="179"/>
      <c r="W13" s="269"/>
      <c r="X13" s="269"/>
      <c r="Y13" s="269"/>
      <c r="Z13" s="269"/>
      <c r="AA13" s="269"/>
      <c r="AB13" s="269"/>
      <c r="AC13" s="269"/>
      <c r="AD13" s="269"/>
      <c r="AE13" s="269"/>
      <c r="AF13" s="269"/>
      <c r="AG13" s="269"/>
      <c r="AH13" s="269"/>
      <c r="AI13" s="269"/>
      <c r="AJ13" s="269"/>
      <c r="AK13" s="269"/>
      <c r="AL13" s="269"/>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row>
    <row r="14" spans="1:70" s="271" customFormat="1" ht="15" x14ac:dyDescent="0.2">
      <c r="A14" s="484" t="s">
        <v>509</v>
      </c>
      <c r="B14" s="484"/>
      <c r="C14" s="484"/>
      <c r="D14" s="484"/>
      <c r="E14" s="484"/>
      <c r="F14" s="484"/>
      <c r="G14" s="484"/>
      <c r="H14" s="484" t="s">
        <v>140</v>
      </c>
      <c r="I14" s="484"/>
      <c r="J14" s="484"/>
      <c r="K14" s="484"/>
      <c r="L14" s="484"/>
      <c r="M14" s="484"/>
      <c r="N14" s="484"/>
      <c r="O14" s="484" t="s">
        <v>141</v>
      </c>
      <c r="P14" s="484"/>
      <c r="Q14" s="484"/>
      <c r="R14" s="484"/>
      <c r="S14" s="484"/>
      <c r="T14" s="484"/>
      <c r="U14" s="484"/>
      <c r="V14" s="484"/>
      <c r="W14" s="484"/>
      <c r="X14" s="484" t="s">
        <v>142</v>
      </c>
      <c r="Y14" s="484"/>
      <c r="Z14" s="484"/>
      <c r="AA14" s="484"/>
      <c r="AB14" s="484"/>
      <c r="AC14" s="484"/>
      <c r="AD14" s="484"/>
      <c r="AE14" s="484" t="s">
        <v>34</v>
      </c>
      <c r="AF14" s="484"/>
      <c r="AG14" s="484"/>
      <c r="AH14" s="484"/>
      <c r="AI14" s="484"/>
      <c r="AJ14" s="484"/>
      <c r="AK14" s="484"/>
      <c r="AL14" s="484"/>
      <c r="AM14" s="269"/>
      <c r="AN14" s="269"/>
      <c r="AO14" s="269"/>
      <c r="AP14" s="269"/>
      <c r="AQ14" s="269"/>
      <c r="AR14" s="269"/>
      <c r="AS14" s="269"/>
      <c r="AT14" s="269"/>
      <c r="AU14" s="269"/>
      <c r="AV14" s="269"/>
      <c r="AW14" s="269"/>
      <c r="AX14" s="269"/>
      <c r="AY14" s="269"/>
      <c r="AZ14" s="269"/>
      <c r="BA14" s="269"/>
      <c r="BB14" s="269"/>
      <c r="BC14" s="269"/>
      <c r="BD14" s="269"/>
      <c r="BE14" s="269"/>
      <c r="BF14" s="269"/>
      <c r="BG14" s="269"/>
      <c r="BH14" s="269"/>
      <c r="BI14" s="269"/>
      <c r="BJ14" s="269"/>
      <c r="BK14" s="269"/>
      <c r="BL14" s="269"/>
      <c r="BM14" s="269"/>
      <c r="BN14" s="269"/>
      <c r="BO14" s="269"/>
      <c r="BP14" s="269"/>
      <c r="BQ14" s="269"/>
      <c r="BR14" s="269"/>
    </row>
    <row r="15" spans="1:70" s="271" customFormat="1" ht="16.5" customHeight="1" x14ac:dyDescent="0.2">
      <c r="A15" s="485"/>
      <c r="B15" s="486"/>
      <c r="C15" s="485"/>
      <c r="D15" s="484"/>
      <c r="E15" s="485" t="s">
        <v>478</v>
      </c>
      <c r="F15" s="500" t="s">
        <v>480</v>
      </c>
      <c r="I15" s="497" t="s">
        <v>481</v>
      </c>
      <c r="J15" s="497" t="s">
        <v>479</v>
      </c>
      <c r="K15" s="272" t="s">
        <v>92</v>
      </c>
      <c r="L15" s="497" t="s">
        <v>482</v>
      </c>
      <c r="M15" s="497" t="s">
        <v>483</v>
      </c>
      <c r="N15" s="497" t="s">
        <v>484</v>
      </c>
      <c r="O15" s="485" t="s">
        <v>163</v>
      </c>
      <c r="P15" s="485" t="s">
        <v>503</v>
      </c>
      <c r="Q15" s="485" t="s">
        <v>8</v>
      </c>
      <c r="R15" s="485"/>
      <c r="S15" s="485"/>
      <c r="T15" s="485"/>
      <c r="U15" s="485"/>
      <c r="V15" s="485"/>
      <c r="W15" s="502" t="s">
        <v>502</v>
      </c>
      <c r="X15" s="502" t="s">
        <v>485</v>
      </c>
      <c r="Y15" s="502" t="s">
        <v>488</v>
      </c>
      <c r="Z15" s="502" t="s">
        <v>486</v>
      </c>
      <c r="AA15" s="502" t="s">
        <v>481</v>
      </c>
      <c r="AB15" s="502" t="s">
        <v>489</v>
      </c>
      <c r="AC15" s="502" t="s">
        <v>29</v>
      </c>
      <c r="AD15" s="485" t="s">
        <v>34</v>
      </c>
      <c r="AE15" s="497" t="s">
        <v>496</v>
      </c>
      <c r="AF15" s="485" t="s">
        <v>35</v>
      </c>
      <c r="AG15" s="485" t="s">
        <v>236</v>
      </c>
      <c r="AH15" s="497" t="s">
        <v>506</v>
      </c>
      <c r="AI15" s="499" t="s">
        <v>38</v>
      </c>
      <c r="AJ15" s="499" t="s">
        <v>37</v>
      </c>
      <c r="AK15" s="499" t="s">
        <v>39</v>
      </c>
      <c r="AL15" s="269"/>
      <c r="AM15" s="269"/>
      <c r="AN15" s="269"/>
      <c r="AO15" s="269"/>
      <c r="AP15" s="269"/>
      <c r="AQ15" s="269"/>
      <c r="AR15" s="269"/>
      <c r="AS15" s="269"/>
      <c r="AT15" s="269"/>
      <c r="AU15" s="269"/>
      <c r="AV15" s="269"/>
      <c r="AW15" s="269"/>
      <c r="AX15" s="269"/>
      <c r="AY15" s="269"/>
      <c r="AZ15" s="269"/>
      <c r="BA15" s="269"/>
      <c r="BB15" s="269"/>
      <c r="BC15" s="269"/>
      <c r="BD15" s="269"/>
      <c r="BE15" s="269"/>
      <c r="BF15" s="269"/>
      <c r="BG15" s="269"/>
      <c r="BH15" s="269"/>
      <c r="BI15" s="269"/>
      <c r="BJ15" s="269"/>
      <c r="BK15" s="269"/>
      <c r="BL15" s="269"/>
      <c r="BM15" s="269"/>
      <c r="BN15" s="269"/>
      <c r="BO15" s="269"/>
      <c r="BP15" s="269"/>
      <c r="BQ15" s="269"/>
    </row>
    <row r="16" spans="1:70" s="274" customFormat="1" ht="110.25" customHeight="1" x14ac:dyDescent="0.25">
      <c r="A16" s="485"/>
      <c r="B16" s="486"/>
      <c r="C16" s="485"/>
      <c r="D16" s="484"/>
      <c r="E16" s="485"/>
      <c r="F16" s="501"/>
      <c r="I16" s="498"/>
      <c r="J16" s="498"/>
      <c r="K16" s="272"/>
      <c r="L16" s="498"/>
      <c r="M16" s="498"/>
      <c r="N16" s="498"/>
      <c r="O16" s="485"/>
      <c r="P16" s="485"/>
      <c r="Q16" s="291" t="s">
        <v>490</v>
      </c>
      <c r="R16" s="291" t="s">
        <v>492</v>
      </c>
      <c r="S16" s="291" t="s">
        <v>487</v>
      </c>
      <c r="T16" s="291" t="s">
        <v>499</v>
      </c>
      <c r="U16" s="291" t="s">
        <v>500</v>
      </c>
      <c r="V16" s="291" t="s">
        <v>501</v>
      </c>
      <c r="W16" s="502"/>
      <c r="X16" s="502"/>
      <c r="Y16" s="502"/>
      <c r="Z16" s="502"/>
      <c r="AA16" s="502"/>
      <c r="AB16" s="502"/>
      <c r="AC16" s="502"/>
      <c r="AD16" s="485"/>
      <c r="AE16" s="498"/>
      <c r="AF16" s="485"/>
      <c r="AG16" s="485"/>
      <c r="AH16" s="498"/>
      <c r="AI16" s="499"/>
      <c r="AJ16" s="499"/>
      <c r="AK16" s="499"/>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row>
    <row r="17" spans="1:70" s="288" customFormat="1" ht="83.25" customHeight="1" x14ac:dyDescent="0.25">
      <c r="A17" s="510"/>
      <c r="B17" s="509"/>
      <c r="C17" s="509"/>
      <c r="D17" s="506"/>
      <c r="E17" s="508">
        <v>120</v>
      </c>
      <c r="F17" s="509" t="str">
        <f>IF(E17&lt;=0,"",IF(E17&lt;=2,"Muy Baja",IF(E17&lt;=24,"Baja",IF(E17&lt;=500,"Media",IF(E17&lt;=5000,"Alta","Muy Alta")))))</f>
        <v>Media</v>
      </c>
      <c r="I17" s="504">
        <f>IF(F17="","",IF(F17="Muy Baja",0.2,IF(F17="Baja",0.4,IF(F17="Media",0.6,IF(F17="Alta",0.8,IF(F17="Muy Alta",1,))))))</f>
        <v>0.6</v>
      </c>
      <c r="J17" s="506">
        <v>500</v>
      </c>
      <c r="K17" s="504">
        <f>IF(NOT(ISERROR(MATCH(J17,'[2]Tabla Impacto'!$B$221:$B$223,0))),'[2]Tabla Impacto'!$F$223&amp;"Por favor no seleccionar los criterios de impacto(Afectación Económica o presupuestal y Pérdida Reputacional)",J17)</f>
        <v>500</v>
      </c>
      <c r="L17" s="509" t="str">
        <f>IF(J17&lt;=0,"",IF(J17&lt;=10,"Leve",IF(J17&lt;=50,"Menor",IF(J17&lt;=100,"Moderado",IF(J17&lt;=500,"Mayor","Catastrófico")))))</f>
        <v>Mayor</v>
      </c>
      <c r="M17" s="504">
        <f>IF(L17="","",IF(L17="Leve",0.2,IF(L17="Menor",0.4,IF(L17="Moderado",0.6,IF(L17="Mayor",0.8,IF(L17="Catastrófico",1,))))))</f>
        <v>0.8</v>
      </c>
      <c r="N17" s="503" t="str">
        <f>IF(OR(AND(F17="Muy Baja",L17="Leve"),AND(F17="Muy Baja",L17="Menor"),AND(F17="Baja",L17="Leve")),"Bajo",IF(OR(AND(F17="Muy baja",L17="Moderado"),AND(F17="Baja",L17="Menor"),AND(F17="Baja",L17="Moderado"),AND(F17="Media",L17="Leve"),AND(F17="Media",L17="Menor"),AND(F17="Media",L17="Moderado"),AND(F17="Alta",L17="Leve"),AND(F17="Alta",L17="Menor")),"Moderado",IF(OR(AND(F17="Muy Baja",L17="Mayor"),AND(F17="Baja",L17="Mayor"),AND(F17="Media",L17="Mayor"),AND(F17="Alta",L17="Moderado"),AND(F17="Alta",L17="Mayor"),AND(F17="Muy Alta",L17="Leve"),AND(F17="Muy Alta",L17="Menor"),AND(F17="Muy Alta",L17="Moderado"),AND(F17="Muy Alta",L17="Mayor")),"Alto",IF(OR(AND(F17="Muy Baja",L17="Catastrófico"),AND(F17="Baja",L17="Catastrófico"),AND(F17="Media",L17="Catastrófico"),AND(F17="Alta",L17="Catastrófico"),AND(F17="Muy Alta",L17="Catastrófico")),"Extremo",""))))</f>
        <v>Alto</v>
      </c>
      <c r="O17" s="275">
        <v>1</v>
      </c>
      <c r="P17" s="276"/>
      <c r="Q17" s="277" t="str">
        <f t="shared" ref="Q17:Q30" si="0">IF(OR(R17="Preventivo",R17="Detectivo"),"Probabilidad",IF(R17="Correctivo","Impacto",""))</f>
        <v>Probabilidad</v>
      </c>
      <c r="R17" s="278" t="s">
        <v>14</v>
      </c>
      <c r="S17" s="278" t="s">
        <v>9</v>
      </c>
      <c r="T17" s="279" t="str">
        <f>IF(AND(R17="Preventivo",S17="Automático"),"50%",IF(AND(R17="Preventivo",S17="Manual"),"40%",IF(AND(R17="Detectivo",S17="Automático"),"40%",IF(AND(R17="Detectivo",S17="Manual"),"30%",IF(AND(R17="Correctivo",S17="Automático"),"35%",IF(AND(R17="Correctivo",S17="Manual"),"25%",""))))))</f>
        <v>40%</v>
      </c>
      <c r="U17" s="278" t="s">
        <v>493</v>
      </c>
      <c r="V17" s="278" t="s">
        <v>22</v>
      </c>
      <c r="W17" s="278" t="s">
        <v>497</v>
      </c>
      <c r="X17" s="280">
        <f>IFERROR(IF(Q17="Probabilidad",(I17-(+I17*T17)),IF(Q17="Impacto",I17,"")),"")</f>
        <v>0.36</v>
      </c>
      <c r="Y17" s="281" t="str">
        <f>IFERROR(IF(X17="","",IF(X17&lt;=0.2,"Muy Baja",IF(X17&lt;=0.4,"Baja",IF(X17&lt;=0.6,"Media",IF(X17&lt;=0.8,"Alta","Muy Alta"))))),"")</f>
        <v>Baja</v>
      </c>
      <c r="Z17" s="279">
        <f>+X17</f>
        <v>0.36</v>
      </c>
      <c r="AA17" s="281" t="str">
        <f>IFERROR(IF(AB17="","",IF(AB17&lt;=0.2,"Leve",IF(AB17&lt;=0.4,"Menor",IF(AB17&lt;=0.6,"Moderado",IF(AB17&lt;=0.8,"Mayor","Catastrófico"))))),"")</f>
        <v>Mayor</v>
      </c>
      <c r="AB17" s="279">
        <f>IFERROR(IF(Q17="Impacto",(M17-(+M17*T17)),IF(Q17="Probabilidad",M17,"")),"")</f>
        <v>0.8</v>
      </c>
      <c r="AC17" s="282" t="str">
        <f>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278" t="s">
        <v>30</v>
      </c>
      <c r="AE17" s="283"/>
      <c r="AF17" s="283"/>
      <c r="AG17" s="284"/>
      <c r="AH17" s="285"/>
      <c r="AI17" s="285"/>
      <c r="AJ17" s="285"/>
      <c r="AK17" s="283"/>
      <c r="AL17" s="286" t="s">
        <v>40</v>
      </c>
      <c r="AM17" s="287"/>
      <c r="AN17" s="287"/>
      <c r="AO17" s="287"/>
      <c r="AP17" s="287"/>
      <c r="AQ17" s="287"/>
      <c r="AR17" s="287"/>
      <c r="AS17" s="287"/>
      <c r="AT17" s="287"/>
      <c r="AU17" s="287"/>
      <c r="AV17" s="287"/>
      <c r="AW17" s="287"/>
      <c r="AX17" s="287"/>
      <c r="AY17" s="287"/>
      <c r="AZ17" s="287"/>
      <c r="BA17" s="287"/>
      <c r="BB17" s="287"/>
      <c r="BC17" s="287"/>
      <c r="BD17" s="287"/>
      <c r="BE17" s="287"/>
      <c r="BF17" s="287"/>
      <c r="BG17" s="287"/>
      <c r="BH17" s="287"/>
      <c r="BI17" s="287"/>
      <c r="BJ17" s="287"/>
      <c r="BK17" s="287"/>
      <c r="BL17" s="287"/>
      <c r="BM17" s="287"/>
      <c r="BN17" s="287"/>
      <c r="BO17" s="287"/>
      <c r="BP17" s="287"/>
      <c r="BQ17" s="287"/>
      <c r="BR17" s="287"/>
    </row>
    <row r="18" spans="1:70" s="290" customFormat="1" ht="60" customHeight="1" x14ac:dyDescent="0.2">
      <c r="A18" s="511"/>
      <c r="B18" s="509"/>
      <c r="C18" s="509"/>
      <c r="D18" s="506"/>
      <c r="E18" s="508"/>
      <c r="F18" s="509"/>
      <c r="I18" s="504"/>
      <c r="J18" s="506"/>
      <c r="K18" s="504">
        <f ca="1">IF(NOT(ISERROR(MATCH(J18,_xlfn.ANCHORARRAY(E21),0))),#REF!&amp;"Por favor no seleccionar los criterios de impacto",J18)</f>
        <v>0</v>
      </c>
      <c r="L18" s="509"/>
      <c r="M18" s="504"/>
      <c r="N18" s="503"/>
      <c r="O18" s="275">
        <v>2</v>
      </c>
      <c r="P18" s="276"/>
      <c r="Q18" s="277" t="str">
        <f t="shared" si="0"/>
        <v>Probabilidad</v>
      </c>
      <c r="R18" s="278" t="s">
        <v>15</v>
      </c>
      <c r="S18" s="278" t="s">
        <v>9</v>
      </c>
      <c r="T18" s="279" t="str">
        <f t="shared" ref="T18" si="1">IF(AND(R18="Preventivo",S18="Automático"),"50%",IF(AND(R18="Preventivo",S18="Manual"),"40%",IF(AND(R18="Detectivo",S18="Automático"),"40%",IF(AND(R18="Detectivo",S18="Manual"),"30%",IF(AND(R18="Correctivo",S18="Automático"),"35%",IF(AND(R18="Correctivo",S18="Manual"),"25%",""))))))</f>
        <v>30%</v>
      </c>
      <c r="U18" s="278" t="s">
        <v>493</v>
      </c>
      <c r="V18" s="278" t="s">
        <v>22</v>
      </c>
      <c r="W18" s="278" t="s">
        <v>497</v>
      </c>
      <c r="X18" s="280">
        <f>IFERROR(IF(AND(Q17="Probabilidad",Q18="Probabilidad"),(Z17-(+Z17*T18)),IF(Q18="Probabilidad",(I17-(+I17*T18)),IF(Q18="Impacto",Z17,""))),"")</f>
        <v>0.252</v>
      </c>
      <c r="Y18" s="281" t="str">
        <f t="shared" ref="Y18:Y30" si="2">IFERROR(IF(X18="","",IF(X18&lt;=0.2,"Muy Baja",IF(X18&lt;=0.4,"Baja",IF(X18&lt;=0.6,"Media",IF(X18&lt;=0.8,"Alta","Muy Alta"))))),"")</f>
        <v>Baja</v>
      </c>
      <c r="Z18" s="279">
        <f t="shared" ref="Z18" si="3">+X18</f>
        <v>0.252</v>
      </c>
      <c r="AA18" s="281" t="str">
        <f t="shared" ref="AA18:AA30" si="4">IFERROR(IF(AB18="","",IF(AB18&lt;=0.2,"Leve",IF(AB18&lt;=0.4,"Menor",IF(AB18&lt;=0.6,"Moderado",IF(AB18&lt;=0.8,"Mayor","Catastrófico"))))),"")</f>
        <v>Mayor</v>
      </c>
      <c r="AB18" s="279">
        <f>IFERROR(IF(AND(Q17="Impacto",Q18="Impacto"),(AB17-(+AB17*T18)),IF(Q18="Impacto",($M$17-(+$M$17*T18)),IF(Q18="Probabilidad",AB17,""))),"")</f>
        <v>0.8</v>
      </c>
      <c r="AC18" s="282" t="str">
        <f t="shared" ref="AC18" si="5">IFERROR(IF(OR(AND(Y18="Muy Baja",AA18="Leve"),AND(Y18="Muy Baja",AA18="Menor"),AND(Y18="Baja",AA18="Leve")),"Bajo",IF(OR(AND(Y18="Muy baja",AA18="Moderado"),AND(Y18="Baja",AA18="Menor"),AND(Y18="Baja",AA18="Moderado"),AND(Y18="Media",AA18="Leve"),AND(Y18="Media",AA18="Menor"),AND(Y18="Media",AA18="Moderado"),AND(Y18="Alta",AA18="Leve"),AND(Y18="Alta",AA18="Menor")),"Moderado",IF(OR(AND(Y18="Muy Baja",AA18="Mayor"),AND(Y18="Baja",AA18="Mayor"),AND(Y18="Media",AA18="Mayor"),AND(Y18="Alta",AA18="Moderado"),AND(Y18="Alta",AA18="Mayor"),AND(Y18="Muy Alta",AA18="Leve"),AND(Y18="Muy Alta",AA18="Menor"),AND(Y18="Muy Alta",AA18="Moderado"),AND(Y18="Muy Alta",AA18="Mayor")),"Alto",IF(OR(AND(Y18="Muy Baja",AA18="Catastrófico"),AND(Y18="Baja",AA18="Catastrófico"),AND(Y18="Media",AA18="Catastrófico"),AND(Y18="Alta",AA18="Catastrófico"),AND(Y18="Muy Alta",AA18="Catastrófico")),"Extremo","")))),"")</f>
        <v>Alto</v>
      </c>
      <c r="AD18" s="278" t="s">
        <v>30</v>
      </c>
      <c r="AE18" s="283"/>
      <c r="AF18" s="283"/>
      <c r="AG18" s="284"/>
      <c r="AH18" s="285"/>
      <c r="AI18" s="285"/>
      <c r="AJ18" s="285"/>
      <c r="AK18" s="283"/>
      <c r="AL18" s="286"/>
      <c r="AM18" s="289"/>
      <c r="AN18" s="289"/>
      <c r="AO18" s="289"/>
      <c r="AP18" s="289"/>
      <c r="AQ18" s="289"/>
      <c r="AR18" s="289"/>
      <c r="AS18" s="289"/>
      <c r="AT18" s="289"/>
      <c r="AU18" s="289"/>
      <c r="AV18" s="289"/>
      <c r="AW18" s="289"/>
      <c r="AX18" s="289"/>
      <c r="AY18" s="289"/>
      <c r="AZ18" s="289"/>
      <c r="BA18" s="289"/>
      <c r="BB18" s="289"/>
      <c r="BC18" s="289"/>
      <c r="BD18" s="289"/>
      <c r="BE18" s="289"/>
      <c r="BF18" s="289"/>
      <c r="BG18" s="289"/>
      <c r="BH18" s="289"/>
      <c r="BI18" s="289"/>
      <c r="BJ18" s="289"/>
      <c r="BK18" s="289"/>
      <c r="BL18" s="289"/>
      <c r="BM18" s="289"/>
      <c r="BN18" s="289"/>
      <c r="BO18" s="289"/>
      <c r="BP18" s="289"/>
      <c r="BQ18" s="289"/>
      <c r="BR18" s="289"/>
    </row>
    <row r="19" spans="1:70" s="290" customFormat="1" ht="69" customHeight="1" x14ac:dyDescent="0.2">
      <c r="A19" s="505"/>
      <c r="B19" s="506"/>
      <c r="C19" s="506"/>
      <c r="D19" s="506"/>
      <c r="E19" s="507"/>
      <c r="F19" s="506"/>
      <c r="G19" s="508"/>
      <c r="H19" s="509" t="str">
        <f t="shared" ref="H19" si="6">IF(G19&lt;=0,"",IF(G19&lt;=2,"Muy Baja",IF(G19&lt;=24,"Baja",IF(G19&lt;=500,"Media",IF(G19&lt;=5000,"Alta","Muy Alta")))))</f>
        <v/>
      </c>
      <c r="I19" s="504" t="str">
        <f t="shared" ref="I19" si="7">IF(H19="","",IF(H19="Muy Baja",0.2,IF(H19="Baja",0.4,IF(H19="Media",0.6,IF(H19="Alta",0.8,IF(H19="Muy Alta",1,))))))</f>
        <v/>
      </c>
      <c r="J19" s="506"/>
      <c r="K19" s="504">
        <f>IF(NOT(ISERROR(MATCH(J19,'[2]Tabla Impacto'!$B$221:$B$223,0))),'[2]Tabla Impacto'!$F$223&amp;"Por favor no seleccionar los criterios de impacto(Afectación Económica o presupuestal y Pérdida Reputacional)",J19)</f>
        <v>0</v>
      </c>
      <c r="L19" s="509" t="str">
        <f t="shared" ref="L19" si="8">IF(J19&lt;=0,"",IF(J19&lt;=10,"Leve",IF(J19&lt;=50,"Menor",IF(J19&lt;=100,"Moderado",IF(J19&lt;=500,"Mayor","Catastrófico")))))</f>
        <v/>
      </c>
      <c r="M19" s="504" t="str">
        <f t="shared" ref="M19" si="9">IF(L19="","",IF(L19="Leve",0.2,IF(L19="Menor",0.4,IF(L19="Moderado",0.6,IF(L19="Mayor",0.8,IF(L19="Catastrófico",1,))))))</f>
        <v/>
      </c>
      <c r="N19" s="503" t="str">
        <f t="shared" ref="N19" si="10">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
      </c>
      <c r="O19" s="275">
        <v>1</v>
      </c>
      <c r="P19" s="276"/>
      <c r="Q19" s="277" t="str">
        <f t="shared" si="0"/>
        <v/>
      </c>
      <c r="R19" s="278"/>
      <c r="S19" s="278"/>
      <c r="T19" s="279" t="str">
        <f>IF(AND(R19="Preventivo",S19="Automático"),"50%",IF(AND(R19="Preventivo",S19="Manual"),"40%",IF(AND(R19="Detectivo",S19="Automático"),"40%",IF(AND(R19="Detectivo",S19="Manual"),"30%",IF(AND(R19="Correctivo",S19="Automático"),"35%",IF(AND(R19="Correctivo",S19="Manual"),"25%",""))))))</f>
        <v/>
      </c>
      <c r="U19" s="278"/>
      <c r="V19" s="278"/>
      <c r="W19" s="278"/>
      <c r="X19" s="280" t="str">
        <f>IFERROR(IF(Q19="Probabilidad",(I19-(+I19*T19)),IF(Q19="Impacto",I19,"")),"")</f>
        <v/>
      </c>
      <c r="Y19" s="281" t="str">
        <f>IFERROR(IF(X19="","",IF(X19&lt;=0.2,"Muy Baja",IF(X19&lt;=0.4,"Baja",IF(X19&lt;=0.6,"Media",IF(X19&lt;=0.8,"Alta","Muy Alta"))))),"")</f>
        <v/>
      </c>
      <c r="Z19" s="279" t="str">
        <f>+X19</f>
        <v/>
      </c>
      <c r="AA19" s="281" t="str">
        <f>IFERROR(IF(AB19="","",IF(AB19&lt;=0.2,"Leve",IF(AB19&lt;=0.4,"Menor",IF(AB19&lt;=0.6,"Moderado",IF(AB19&lt;=0.8,"Mayor","Catastrófico"))))),"")</f>
        <v/>
      </c>
      <c r="AB19" s="279" t="str">
        <f>IFERROR(IF(Q19="Impacto",(M19-(+M19*T19)),IF(Q19="Probabilidad",M19,"")),"")</f>
        <v/>
      </c>
      <c r="AC19" s="282"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78"/>
      <c r="AE19" s="283"/>
      <c r="AF19" s="283"/>
      <c r="AG19" s="284"/>
      <c r="AH19" s="285"/>
      <c r="AI19" s="285"/>
      <c r="AJ19" s="285"/>
      <c r="AK19" s="283"/>
      <c r="AL19" s="286"/>
      <c r="AM19" s="289"/>
      <c r="AN19" s="289"/>
      <c r="AO19" s="289"/>
      <c r="AP19" s="289"/>
      <c r="AQ19" s="289"/>
      <c r="AR19" s="289"/>
      <c r="AS19" s="289"/>
      <c r="AT19" s="289"/>
      <c r="AU19" s="289"/>
      <c r="AV19" s="289"/>
      <c r="AW19" s="289"/>
      <c r="AX19" s="289"/>
      <c r="AY19" s="289"/>
      <c r="AZ19" s="289"/>
      <c r="BA19" s="289"/>
      <c r="BB19" s="289"/>
      <c r="BC19" s="289"/>
      <c r="BD19" s="289"/>
      <c r="BE19" s="289"/>
      <c r="BF19" s="289"/>
      <c r="BG19" s="289"/>
      <c r="BH19" s="289"/>
      <c r="BI19" s="289"/>
      <c r="BJ19" s="289"/>
      <c r="BK19" s="289"/>
      <c r="BL19" s="289"/>
      <c r="BM19" s="289"/>
      <c r="BN19" s="289"/>
      <c r="BO19" s="289"/>
      <c r="BP19" s="289"/>
      <c r="BQ19" s="289"/>
      <c r="BR19" s="289"/>
    </row>
    <row r="20" spans="1:70" s="290" customFormat="1" ht="69" customHeight="1" x14ac:dyDescent="0.2">
      <c r="A20" s="505"/>
      <c r="B20" s="506"/>
      <c r="C20" s="506"/>
      <c r="D20" s="506"/>
      <c r="E20" s="507"/>
      <c r="F20" s="506"/>
      <c r="G20" s="508"/>
      <c r="H20" s="509"/>
      <c r="I20" s="504"/>
      <c r="J20" s="506"/>
      <c r="K20" s="504">
        <f ca="1">IF(NOT(ISERROR(MATCH(J20,_xlfn.ANCHORARRAY(E23),0))),#REF!&amp;"Por favor no seleccionar los criterios de impacto",J20)</f>
        <v>0</v>
      </c>
      <c r="L20" s="509"/>
      <c r="M20" s="504"/>
      <c r="N20" s="503"/>
      <c r="O20" s="275">
        <v>2</v>
      </c>
      <c r="P20" s="276"/>
      <c r="Q20" s="277" t="str">
        <f t="shared" si="0"/>
        <v/>
      </c>
      <c r="R20" s="278"/>
      <c r="S20" s="278"/>
      <c r="T20" s="279" t="str">
        <f t="shared" ref="T20" si="11">IF(AND(R20="Preventivo",S20="Automático"),"50%",IF(AND(R20="Preventivo",S20="Manual"),"40%",IF(AND(R20="Detectivo",S20="Automático"),"40%",IF(AND(R20="Detectivo",S20="Manual"),"30%",IF(AND(R20="Correctivo",S20="Automático"),"35%",IF(AND(R20="Correctivo",S20="Manual"),"25%",""))))))</f>
        <v/>
      </c>
      <c r="U20" s="278"/>
      <c r="V20" s="278"/>
      <c r="W20" s="278"/>
      <c r="X20" s="280" t="str">
        <f>IFERROR(IF(AND(Q19="Probabilidad",Q20="Probabilidad"),(Z19-(+Z19*T20)),IF(Q20="Probabilidad",(I19-(+I19*T20)),IF(Q20="Impacto",Z19,""))),"")</f>
        <v/>
      </c>
      <c r="Y20" s="281" t="str">
        <f t="shared" si="2"/>
        <v/>
      </c>
      <c r="Z20" s="279" t="str">
        <f t="shared" ref="Z20" si="12">+X20</f>
        <v/>
      </c>
      <c r="AA20" s="281" t="str">
        <f t="shared" si="4"/>
        <v/>
      </c>
      <c r="AB20" s="279" t="str">
        <f>IFERROR(IF(AND(Q19="Impacto",Q20="Impacto"),(AB17-(+AB17*T20)),IF(Q20="Impacto",($M$19-(+$M$19*T20)),IF(Q20="Probabilidad",AB17,""))),"")</f>
        <v/>
      </c>
      <c r="AC20" s="282" t="str">
        <f t="shared" ref="AC20" si="13">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78"/>
      <c r="AE20" s="283"/>
      <c r="AF20" s="283"/>
      <c r="AG20" s="284"/>
      <c r="AH20" s="285"/>
      <c r="AI20" s="285"/>
      <c r="AJ20" s="285"/>
      <c r="AK20" s="283"/>
      <c r="AL20" s="286"/>
      <c r="AM20" s="289"/>
      <c r="AN20" s="289"/>
      <c r="AO20" s="289"/>
      <c r="AP20" s="289"/>
      <c r="AQ20" s="289"/>
      <c r="AR20" s="289"/>
      <c r="AS20" s="289"/>
      <c r="AT20" s="289"/>
      <c r="AU20" s="289"/>
      <c r="AV20" s="289"/>
      <c r="AW20" s="289"/>
      <c r="AX20" s="289"/>
      <c r="AY20" s="289"/>
      <c r="AZ20" s="289"/>
      <c r="BA20" s="289"/>
      <c r="BB20" s="289"/>
      <c r="BC20" s="289"/>
      <c r="BD20" s="289"/>
      <c r="BE20" s="289"/>
      <c r="BF20" s="289"/>
      <c r="BG20" s="289"/>
      <c r="BH20" s="289"/>
      <c r="BI20" s="289"/>
      <c r="BJ20" s="289"/>
      <c r="BK20" s="289"/>
      <c r="BL20" s="289"/>
      <c r="BM20" s="289"/>
      <c r="BN20" s="289"/>
      <c r="BO20" s="289"/>
      <c r="BP20" s="289"/>
      <c r="BQ20" s="289"/>
      <c r="BR20" s="289"/>
    </row>
    <row r="21" spans="1:70" s="290" customFormat="1" ht="69" customHeight="1" x14ac:dyDescent="0.2">
      <c r="A21" s="505"/>
      <c r="B21" s="506"/>
      <c r="C21" s="506"/>
      <c r="D21" s="506"/>
      <c r="E21" s="507"/>
      <c r="F21" s="506"/>
      <c r="G21" s="508"/>
      <c r="H21" s="509" t="str">
        <f t="shared" ref="H21" si="14">IF(G21&lt;=0,"",IF(G21&lt;=2,"Muy Baja",IF(G21&lt;=24,"Baja",IF(G21&lt;=500,"Media",IF(G21&lt;=5000,"Alta","Muy Alta")))))</f>
        <v/>
      </c>
      <c r="I21" s="504" t="str">
        <f t="shared" ref="I21" si="15">IF(H21="","",IF(H21="Muy Baja",0.2,IF(H21="Baja",0.4,IF(H21="Media",0.6,IF(H21="Alta",0.8,IF(H21="Muy Alta",1,))))))</f>
        <v/>
      </c>
      <c r="J21" s="506"/>
      <c r="K21" s="504">
        <f>IF(NOT(ISERROR(MATCH(J21,'[2]Tabla Impacto'!$B$221:$B$223,0))),'[2]Tabla Impacto'!$F$223&amp;"Por favor no seleccionar los criterios de impacto(Afectación Económica o presupuestal y Pérdida Reputacional)",J21)</f>
        <v>0</v>
      </c>
      <c r="L21" s="509" t="str">
        <f t="shared" ref="L21" si="16">IF(J21&lt;=0,"",IF(J21&lt;=10,"Leve",IF(J21&lt;=50,"Menor",IF(J21&lt;=100,"Moderado",IF(J21&lt;=500,"Mayor","Catastrófico")))))</f>
        <v/>
      </c>
      <c r="M21" s="504" t="str">
        <f t="shared" ref="M21" si="17">IF(L21="","",IF(L21="Leve",0.2,IF(L21="Menor",0.4,IF(L21="Moderado",0.6,IF(L21="Mayor",0.8,IF(L21="Catastrófico",1,))))))</f>
        <v/>
      </c>
      <c r="N21" s="503" t="str">
        <f t="shared" ref="N21" si="18">IF(OR(AND(H21="Muy Baja",L21="Leve"),AND(H21="Muy Baja",L21="Menor"),AND(H21="Baja",L21="Leve")),"Bajo",IF(OR(AND(H21="Muy baja",L21="Moderado"),AND(H21="Baja",L21="Menor"),AND(H21="Baja",L21="Moderado"),AND(H21="Media",L21="Leve"),AND(H21="Media",L21="Menor"),AND(H21="Media",L21="Moderado"),AND(H21="Alta",L21="Leve"),AND(H21="Alta",L21="Menor")),"Moderado",IF(OR(AND(H21="Muy Baja",L21="Mayor"),AND(H21="Baja",L21="Mayor"),AND(H21="Media",L21="Mayor"),AND(H21="Alta",L21="Moderado"),AND(H21="Alta",L21="Mayor"),AND(H21="Muy Alta",L21="Leve"),AND(H21="Muy Alta",L21="Menor"),AND(H21="Muy Alta",L21="Moderado"),AND(H21="Muy Alta",L21="Mayor")),"Alto",IF(OR(AND(H21="Muy Baja",L21="Catastrófico"),AND(H21="Baja",L21="Catastrófico"),AND(H21="Media",L21="Catastrófico"),AND(H21="Alta",L21="Catastrófico"),AND(H21="Muy Alta",L21="Catastrófico")),"Extremo",""))))</f>
        <v/>
      </c>
      <c r="O21" s="275">
        <v>1</v>
      </c>
      <c r="P21" s="276"/>
      <c r="Q21" s="277" t="str">
        <f t="shared" si="0"/>
        <v/>
      </c>
      <c r="R21" s="278"/>
      <c r="S21" s="278"/>
      <c r="T21" s="279" t="str">
        <f>IF(AND(R21="Preventivo",S21="Automático"),"50%",IF(AND(R21="Preventivo",S21="Manual"),"40%",IF(AND(R21="Detectivo",S21="Automático"),"40%",IF(AND(R21="Detectivo",S21="Manual"),"30%",IF(AND(R21="Correctivo",S21="Automático"),"35%",IF(AND(R21="Correctivo",S21="Manual"),"25%",""))))))</f>
        <v/>
      </c>
      <c r="U21" s="278"/>
      <c r="V21" s="278"/>
      <c r="W21" s="278"/>
      <c r="X21" s="280" t="str">
        <f>IFERROR(IF(Q21="Probabilidad",(I21-(+I21*T21)),IF(Q21="Impacto",I21,"")),"")</f>
        <v/>
      </c>
      <c r="Y21" s="281" t="str">
        <f>IFERROR(IF(X21="","",IF(X21&lt;=0.2,"Muy Baja",IF(X21&lt;=0.4,"Baja",IF(X21&lt;=0.6,"Media",IF(X21&lt;=0.8,"Alta","Muy Alta"))))),"")</f>
        <v/>
      </c>
      <c r="Z21" s="279" t="str">
        <f>+X21</f>
        <v/>
      </c>
      <c r="AA21" s="281" t="str">
        <f>IFERROR(IF(AB21="","",IF(AB21&lt;=0.2,"Leve",IF(AB21&lt;=0.4,"Menor",IF(AB21&lt;=0.6,"Moderado",IF(AB21&lt;=0.8,"Mayor","Catastrófico"))))),"")</f>
        <v/>
      </c>
      <c r="AB21" s="279" t="str">
        <f>IFERROR(IF(Q21="Impacto",(M21-(+M21*T21)),IF(Q21="Probabilidad",M21,"")),"")</f>
        <v/>
      </c>
      <c r="AC21" s="282" t="str">
        <f>IFERROR(IF(OR(AND(Y21="Muy Baja",AA21="Leve"),AND(Y21="Muy Baja",AA21="Menor"),AND(Y21="Baja",AA21="Leve")),"Bajo",IF(OR(AND(Y21="Muy baja",AA21="Moderado"),AND(Y21="Baja",AA21="Menor"),AND(Y21="Baja",AA21="Moderado"),AND(Y21="Media",AA21="Leve"),AND(Y21="Media",AA21="Menor"),AND(Y21="Media",AA21="Moderado"),AND(Y21="Alta",AA21="Leve"),AND(Y21="Alta",AA21="Menor")),"Moderado",IF(OR(AND(Y21="Muy Baja",AA21="Mayor"),AND(Y21="Baja",AA21="Mayor"),AND(Y21="Media",AA21="Mayor"),AND(Y21="Alta",AA21="Moderado"),AND(Y21="Alta",AA21="Mayor"),AND(Y21="Muy Alta",AA21="Leve"),AND(Y21="Muy Alta",AA21="Menor"),AND(Y21="Muy Alta",AA21="Moderado"),AND(Y21="Muy Alta",AA21="Mayor")),"Alto",IF(OR(AND(Y21="Muy Baja",AA21="Catastrófico"),AND(Y21="Baja",AA21="Catastrófico"),AND(Y21="Media",AA21="Catastrófico"),AND(Y21="Alta",AA21="Catastrófico"),AND(Y21="Muy Alta",AA21="Catastrófico")),"Extremo","")))),"")</f>
        <v/>
      </c>
      <c r="AD21" s="278"/>
      <c r="AE21" s="283"/>
      <c r="AF21" s="283"/>
      <c r="AG21" s="284"/>
      <c r="AH21" s="285"/>
      <c r="AI21" s="285"/>
      <c r="AJ21" s="285"/>
      <c r="AK21" s="283"/>
      <c r="AL21" s="286"/>
      <c r="AM21" s="289"/>
      <c r="AN21" s="289"/>
      <c r="AO21" s="289"/>
      <c r="AP21" s="289"/>
      <c r="AQ21" s="289"/>
      <c r="AR21" s="289"/>
      <c r="AS21" s="289"/>
      <c r="AT21" s="289"/>
      <c r="AU21" s="289"/>
      <c r="AV21" s="289"/>
      <c r="AW21" s="289"/>
      <c r="AX21" s="289"/>
      <c r="AY21" s="289"/>
      <c r="AZ21" s="289"/>
      <c r="BA21" s="289"/>
      <c r="BB21" s="289"/>
      <c r="BC21" s="289"/>
      <c r="BD21" s="289"/>
      <c r="BE21" s="289"/>
      <c r="BF21" s="289"/>
      <c r="BG21" s="289"/>
      <c r="BH21" s="289"/>
      <c r="BI21" s="289"/>
      <c r="BJ21" s="289"/>
      <c r="BK21" s="289"/>
      <c r="BL21" s="289"/>
      <c r="BM21" s="289"/>
      <c r="BN21" s="289"/>
      <c r="BO21" s="289"/>
      <c r="BP21" s="289"/>
      <c r="BQ21" s="289"/>
      <c r="BR21" s="289"/>
    </row>
    <row r="22" spans="1:70" s="290" customFormat="1" ht="69" customHeight="1" x14ac:dyDescent="0.2">
      <c r="A22" s="505"/>
      <c r="B22" s="506"/>
      <c r="C22" s="506"/>
      <c r="D22" s="506"/>
      <c r="E22" s="507"/>
      <c r="F22" s="506"/>
      <c r="G22" s="508"/>
      <c r="H22" s="509"/>
      <c r="I22" s="504"/>
      <c r="J22" s="506"/>
      <c r="K22" s="504">
        <f ca="1">IF(NOT(ISERROR(MATCH(J22,_xlfn.ANCHORARRAY(E25),0))),#REF!&amp;"Por favor no seleccionar los criterios de impacto",J22)</f>
        <v>0</v>
      </c>
      <c r="L22" s="509"/>
      <c r="M22" s="504"/>
      <c r="N22" s="503"/>
      <c r="O22" s="275">
        <v>2</v>
      </c>
      <c r="P22" s="276"/>
      <c r="Q22" s="277" t="str">
        <f t="shared" si="0"/>
        <v/>
      </c>
      <c r="R22" s="278"/>
      <c r="S22" s="278"/>
      <c r="T22" s="279" t="str">
        <f t="shared" ref="T22" si="19">IF(AND(R22="Preventivo",S22="Automático"),"50%",IF(AND(R22="Preventivo",S22="Manual"),"40%",IF(AND(R22="Detectivo",S22="Automático"),"40%",IF(AND(R22="Detectivo",S22="Manual"),"30%",IF(AND(R22="Correctivo",S22="Automático"),"35%",IF(AND(R22="Correctivo",S22="Manual"),"25%",""))))))</f>
        <v/>
      </c>
      <c r="U22" s="278"/>
      <c r="V22" s="278"/>
      <c r="W22" s="278"/>
      <c r="X22" s="280" t="str">
        <f>IFERROR(IF(AND(Q21="Probabilidad",Q22="Probabilidad"),(Z21-(+Z21*T22)),IF(Q22="Probabilidad",(I21-(+I21*T22)),IF(Q22="Impacto",Z21,""))),"")</f>
        <v/>
      </c>
      <c r="Y22" s="281" t="str">
        <f t="shared" si="2"/>
        <v/>
      </c>
      <c r="Z22" s="279" t="str">
        <f t="shared" ref="Z22" si="20">+X22</f>
        <v/>
      </c>
      <c r="AA22" s="281" t="str">
        <f t="shared" si="4"/>
        <v/>
      </c>
      <c r="AB22" s="279" t="str">
        <f>IFERROR(IF(AND(Q21="Impacto",Q22="Impacto"),(AB19-(+AB19*T22)),IF(Q22="Impacto",($M$21-(+$M$21*T22)),IF(Q22="Probabilidad",AB19,""))),"")</f>
        <v/>
      </c>
      <c r="AC22" s="282" t="str">
        <f t="shared" ref="AC22" si="21">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78"/>
      <c r="AE22" s="283"/>
      <c r="AF22" s="283"/>
      <c r="AG22" s="284"/>
      <c r="AH22" s="285"/>
      <c r="AI22" s="285"/>
      <c r="AJ22" s="285"/>
      <c r="AK22" s="283"/>
      <c r="AL22" s="286"/>
      <c r="AM22" s="289"/>
      <c r="AN22" s="289"/>
      <c r="AO22" s="289"/>
      <c r="AP22" s="289"/>
      <c r="AQ22" s="289"/>
      <c r="AR22" s="289"/>
      <c r="AS22" s="289"/>
      <c r="AT22" s="289"/>
      <c r="AU22" s="289"/>
      <c r="AV22" s="289"/>
      <c r="AW22" s="289"/>
      <c r="AX22" s="289"/>
      <c r="AY22" s="289"/>
      <c r="AZ22" s="289"/>
      <c r="BA22" s="289"/>
      <c r="BB22" s="289"/>
      <c r="BC22" s="289"/>
      <c r="BD22" s="289"/>
      <c r="BE22" s="289"/>
      <c r="BF22" s="289"/>
      <c r="BG22" s="289"/>
      <c r="BH22" s="289"/>
      <c r="BI22" s="289"/>
      <c r="BJ22" s="289"/>
      <c r="BK22" s="289"/>
      <c r="BL22" s="289"/>
      <c r="BM22" s="289"/>
      <c r="BN22" s="289"/>
      <c r="BO22" s="289"/>
      <c r="BP22" s="289"/>
      <c r="BQ22" s="289"/>
      <c r="BR22" s="289"/>
    </row>
    <row r="23" spans="1:70" s="290" customFormat="1" ht="69" customHeight="1" x14ac:dyDescent="0.2">
      <c r="A23" s="505"/>
      <c r="B23" s="506"/>
      <c r="C23" s="506"/>
      <c r="D23" s="506"/>
      <c r="E23" s="507"/>
      <c r="F23" s="506"/>
      <c r="G23" s="508"/>
      <c r="H23" s="509" t="str">
        <f t="shared" ref="H23" si="22">IF(G23&lt;=0,"",IF(G23&lt;=2,"Muy Baja",IF(G23&lt;=24,"Baja",IF(G23&lt;=500,"Media",IF(G23&lt;=5000,"Alta","Muy Alta")))))</f>
        <v/>
      </c>
      <c r="I23" s="504" t="str">
        <f t="shared" ref="I23" si="23">IF(H23="","",IF(H23="Muy Baja",0.2,IF(H23="Baja",0.4,IF(H23="Media",0.6,IF(H23="Alta",0.8,IF(H23="Muy Alta",1,))))))</f>
        <v/>
      </c>
      <c r="J23" s="506"/>
      <c r="K23" s="504">
        <f>IF(NOT(ISERROR(MATCH(J23,'[2]Tabla Impacto'!$B$221:$B$223,0))),'[2]Tabla Impacto'!$F$223&amp;"Por favor no seleccionar los criterios de impacto(Afectación Económica o presupuestal y Pérdida Reputacional)",J23)</f>
        <v>0</v>
      </c>
      <c r="L23" s="509" t="str">
        <f t="shared" ref="L23" si="24">IF(J23&lt;=0,"",IF(J23&lt;=10,"Leve",IF(J23&lt;=50,"Menor",IF(J23&lt;=100,"Moderado",IF(J23&lt;=500,"Mayor","Catastrófico")))))</f>
        <v/>
      </c>
      <c r="M23" s="504" t="str">
        <f t="shared" ref="M23" si="25">IF(L23="","",IF(L23="Leve",0.2,IF(L23="Menor",0.4,IF(L23="Moderado",0.6,IF(L23="Mayor",0.8,IF(L23="Catastrófico",1,))))))</f>
        <v/>
      </c>
      <c r="N23" s="503" t="str">
        <f t="shared" ref="N23" si="26">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
      </c>
      <c r="O23" s="275">
        <v>1</v>
      </c>
      <c r="P23" s="276"/>
      <c r="Q23" s="277" t="str">
        <f t="shared" si="0"/>
        <v/>
      </c>
      <c r="R23" s="278"/>
      <c r="S23" s="278"/>
      <c r="T23" s="279" t="str">
        <f>IF(AND(R23="Preventivo",S23="Automático"),"50%",IF(AND(R23="Preventivo",S23="Manual"),"40%",IF(AND(R23="Detectivo",S23="Automático"),"40%",IF(AND(R23="Detectivo",S23="Manual"),"30%",IF(AND(R23="Correctivo",S23="Automático"),"35%",IF(AND(R23="Correctivo",S23="Manual"),"25%",""))))))</f>
        <v/>
      </c>
      <c r="U23" s="278"/>
      <c r="V23" s="278"/>
      <c r="W23" s="278"/>
      <c r="X23" s="280" t="str">
        <f>IFERROR(IF(Q23="Probabilidad",(I23-(+I23*T23)),IF(Q23="Impacto",I23,"")),"")</f>
        <v/>
      </c>
      <c r="Y23" s="281" t="str">
        <f>IFERROR(IF(X23="","",IF(X23&lt;=0.2,"Muy Baja",IF(X23&lt;=0.4,"Baja",IF(X23&lt;=0.6,"Media",IF(X23&lt;=0.8,"Alta","Muy Alta"))))),"")</f>
        <v/>
      </c>
      <c r="Z23" s="279" t="str">
        <f>+X23</f>
        <v/>
      </c>
      <c r="AA23" s="281" t="str">
        <f>IFERROR(IF(AB23="","",IF(AB23&lt;=0.2,"Leve",IF(AB23&lt;=0.4,"Menor",IF(AB23&lt;=0.6,"Moderado",IF(AB23&lt;=0.8,"Mayor","Catastrófico"))))),"")</f>
        <v/>
      </c>
      <c r="AB23" s="279" t="str">
        <f>IFERROR(IF(Q23="Impacto",(M23-(+M23*T23)),IF(Q23="Probabilidad",M23,"")),"")</f>
        <v/>
      </c>
      <c r="AC23" s="282" t="str">
        <f>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78"/>
      <c r="AE23" s="283"/>
      <c r="AF23" s="283"/>
      <c r="AG23" s="284"/>
      <c r="AH23" s="285"/>
      <c r="AI23" s="285"/>
      <c r="AJ23" s="285"/>
      <c r="AK23" s="283"/>
      <c r="AL23" s="286"/>
      <c r="AM23" s="289"/>
      <c r="AN23" s="289"/>
      <c r="AO23" s="289"/>
      <c r="AP23" s="289"/>
      <c r="AQ23" s="289"/>
      <c r="AR23" s="289"/>
      <c r="AS23" s="289"/>
      <c r="AT23" s="289"/>
      <c r="AU23" s="289"/>
      <c r="AV23" s="289"/>
      <c r="AW23" s="289"/>
      <c r="AX23" s="289"/>
      <c r="AY23" s="289"/>
      <c r="AZ23" s="289"/>
      <c r="BA23" s="289"/>
      <c r="BB23" s="289"/>
      <c r="BC23" s="289"/>
      <c r="BD23" s="289"/>
      <c r="BE23" s="289"/>
      <c r="BF23" s="289"/>
      <c r="BG23" s="289"/>
      <c r="BH23" s="289"/>
      <c r="BI23" s="289"/>
      <c r="BJ23" s="289"/>
      <c r="BK23" s="289"/>
      <c r="BL23" s="289"/>
      <c r="BM23" s="289"/>
      <c r="BN23" s="289"/>
      <c r="BO23" s="289"/>
      <c r="BP23" s="289"/>
      <c r="BQ23" s="289"/>
      <c r="BR23" s="289"/>
    </row>
    <row r="24" spans="1:70" s="290" customFormat="1" ht="69" customHeight="1" x14ac:dyDescent="0.2">
      <c r="A24" s="505"/>
      <c r="B24" s="506"/>
      <c r="C24" s="506"/>
      <c r="D24" s="506"/>
      <c r="E24" s="507"/>
      <c r="F24" s="506"/>
      <c r="G24" s="508"/>
      <c r="H24" s="509"/>
      <c r="I24" s="504"/>
      <c r="J24" s="506"/>
      <c r="K24" s="504">
        <f ca="1">IF(NOT(ISERROR(MATCH(J24,_xlfn.ANCHORARRAY(E27),0))),#REF!&amp;"Por favor no seleccionar los criterios de impacto",J24)</f>
        <v>0</v>
      </c>
      <c r="L24" s="509"/>
      <c r="M24" s="504"/>
      <c r="N24" s="503"/>
      <c r="O24" s="275">
        <v>2</v>
      </c>
      <c r="P24" s="276"/>
      <c r="Q24" s="277" t="str">
        <f t="shared" si="0"/>
        <v/>
      </c>
      <c r="R24" s="278"/>
      <c r="S24" s="278"/>
      <c r="T24" s="279" t="str">
        <f t="shared" ref="T24" si="27">IF(AND(R24="Preventivo",S24="Automático"),"50%",IF(AND(R24="Preventivo",S24="Manual"),"40%",IF(AND(R24="Detectivo",S24="Automático"),"40%",IF(AND(R24="Detectivo",S24="Manual"),"30%",IF(AND(R24="Correctivo",S24="Automático"),"35%",IF(AND(R24="Correctivo",S24="Manual"),"25%",""))))))</f>
        <v/>
      </c>
      <c r="U24" s="278"/>
      <c r="V24" s="278"/>
      <c r="W24" s="278"/>
      <c r="X24" s="280" t="str">
        <f>IFERROR(IF(AND(Q23="Probabilidad",Q24="Probabilidad"),(Z23-(+Z23*T24)),IF(Q24="Probabilidad",(I23-(+I23*T24)),IF(Q24="Impacto",Z23,""))),"")</f>
        <v/>
      </c>
      <c r="Y24" s="281" t="str">
        <f t="shared" si="2"/>
        <v/>
      </c>
      <c r="Z24" s="279" t="str">
        <f t="shared" ref="Z24" si="28">+X24</f>
        <v/>
      </c>
      <c r="AA24" s="281" t="str">
        <f t="shared" si="4"/>
        <v/>
      </c>
      <c r="AB24" s="279" t="str">
        <f>IFERROR(IF(AND(Q23="Impacto",Q24="Impacto"),(AB21-(+AB21*T24)),IF(Q24="Impacto",($M$23-(+$M$23*T24)),IF(Q24="Probabilidad",AB21,""))),"")</f>
        <v/>
      </c>
      <c r="AC24" s="282" t="str">
        <f t="shared" ref="AC24" si="29">IFERROR(IF(OR(AND(Y24="Muy Baja",AA24="Leve"),AND(Y24="Muy Baja",AA24="Menor"),AND(Y24="Baja",AA24="Leve")),"Bajo",IF(OR(AND(Y24="Muy baja",AA24="Moderado"),AND(Y24="Baja",AA24="Menor"),AND(Y24="Baja",AA24="Moderado"),AND(Y24="Media",AA24="Leve"),AND(Y24="Media",AA24="Menor"),AND(Y24="Media",AA24="Moderado"),AND(Y24="Alta",AA24="Leve"),AND(Y24="Alta",AA24="Menor")),"Moderado",IF(OR(AND(Y24="Muy Baja",AA24="Mayor"),AND(Y24="Baja",AA24="Mayor"),AND(Y24="Media",AA24="Mayor"),AND(Y24="Alta",AA24="Moderado"),AND(Y24="Alta",AA24="Mayor"),AND(Y24="Muy Alta",AA24="Leve"),AND(Y24="Muy Alta",AA24="Menor"),AND(Y24="Muy Alta",AA24="Moderado"),AND(Y24="Muy Alta",AA24="Mayor")),"Alto",IF(OR(AND(Y24="Muy Baja",AA24="Catastrófico"),AND(Y24="Baja",AA24="Catastrófico"),AND(Y24="Media",AA24="Catastrófico"),AND(Y24="Alta",AA24="Catastrófico"),AND(Y24="Muy Alta",AA24="Catastrófico")),"Extremo","")))),"")</f>
        <v/>
      </c>
      <c r="AD24" s="278"/>
      <c r="AE24" s="283"/>
      <c r="AF24" s="283"/>
      <c r="AG24" s="284"/>
      <c r="AH24" s="285"/>
      <c r="AI24" s="285"/>
      <c r="AJ24" s="285"/>
      <c r="AK24" s="283"/>
      <c r="AL24" s="286"/>
      <c r="AM24" s="289"/>
      <c r="AN24" s="289"/>
      <c r="AO24" s="289"/>
      <c r="AP24" s="289"/>
      <c r="AQ24" s="289"/>
      <c r="AR24" s="289"/>
      <c r="AS24" s="289"/>
      <c r="AT24" s="289"/>
      <c r="AU24" s="289"/>
      <c r="AV24" s="289"/>
      <c r="AW24" s="289"/>
      <c r="AX24" s="289"/>
      <c r="AY24" s="289"/>
      <c r="AZ24" s="289"/>
      <c r="BA24" s="289"/>
      <c r="BB24" s="289"/>
      <c r="BC24" s="289"/>
      <c r="BD24" s="289"/>
      <c r="BE24" s="289"/>
      <c r="BF24" s="289"/>
      <c r="BG24" s="289"/>
      <c r="BH24" s="289"/>
      <c r="BI24" s="289"/>
      <c r="BJ24" s="289"/>
      <c r="BK24" s="289"/>
      <c r="BL24" s="289"/>
      <c r="BM24" s="289"/>
      <c r="BN24" s="289"/>
      <c r="BO24" s="289"/>
      <c r="BP24" s="289"/>
      <c r="BQ24" s="289"/>
      <c r="BR24" s="289"/>
    </row>
    <row r="25" spans="1:70" s="290" customFormat="1" ht="69" customHeight="1" x14ac:dyDescent="0.2">
      <c r="A25" s="505"/>
      <c r="B25" s="506"/>
      <c r="C25" s="506"/>
      <c r="D25" s="506"/>
      <c r="E25" s="507"/>
      <c r="F25" s="506"/>
      <c r="G25" s="508"/>
      <c r="H25" s="509" t="str">
        <f t="shared" ref="H25" si="30">IF(G25&lt;=0,"",IF(G25&lt;=2,"Muy Baja",IF(G25&lt;=24,"Baja",IF(G25&lt;=500,"Media",IF(G25&lt;=5000,"Alta","Muy Alta")))))</f>
        <v/>
      </c>
      <c r="I25" s="504" t="str">
        <f t="shared" ref="I25" si="31">IF(H25="","",IF(H25="Muy Baja",0.2,IF(H25="Baja",0.4,IF(H25="Media",0.6,IF(H25="Alta",0.8,IF(H25="Muy Alta",1,))))))</f>
        <v/>
      </c>
      <c r="J25" s="506"/>
      <c r="K25" s="504">
        <f>IF(NOT(ISERROR(MATCH(J25,'[2]Tabla Impacto'!$B$221:$B$223,0))),'[2]Tabla Impacto'!$F$223&amp;"Por favor no seleccionar los criterios de impacto(Afectación Económica o presupuestal y Pérdida Reputacional)",J25)</f>
        <v>0</v>
      </c>
      <c r="L25" s="509" t="str">
        <f t="shared" ref="L25" si="32">IF(J25&lt;=0,"",IF(J25&lt;=10,"Leve",IF(J25&lt;=50,"Menor",IF(J25&lt;=100,"Moderado",IF(J25&lt;=500,"Mayor","Catastrófico")))))</f>
        <v/>
      </c>
      <c r="M25" s="504" t="str">
        <f t="shared" ref="M25" si="33">IF(L25="","",IF(L25="Leve",0.2,IF(L25="Menor",0.4,IF(L25="Moderado",0.6,IF(L25="Mayor",0.8,IF(L25="Catastrófico",1,))))))</f>
        <v/>
      </c>
      <c r="N25" s="503" t="str">
        <f t="shared" ref="N25" si="34">IF(OR(AND(H25="Muy Baja",L25="Leve"),AND(H25="Muy Baja",L25="Menor"),AND(H25="Baja",L25="Leve")),"Bajo",IF(OR(AND(H25="Muy baja",L25="Moderado"),AND(H25="Baja",L25="Menor"),AND(H25="Baja",L25="Moderado"),AND(H25="Media",L25="Leve"),AND(H25="Media",L25="Menor"),AND(H25="Media",L25="Moderado"),AND(H25="Alta",L25="Leve"),AND(H25="Alta",L25="Menor")),"Moderado",IF(OR(AND(H25="Muy Baja",L25="Mayor"),AND(H25="Baja",L25="Mayor"),AND(H25="Media",L25="Mayor"),AND(H25="Alta",L25="Moderado"),AND(H25="Alta",L25="Mayor"),AND(H25="Muy Alta",L25="Leve"),AND(H25="Muy Alta",L25="Menor"),AND(H25="Muy Alta",L25="Moderado"),AND(H25="Muy Alta",L25="Mayor")),"Alto",IF(OR(AND(H25="Muy Baja",L25="Catastrófico"),AND(H25="Baja",L25="Catastrófico"),AND(H25="Media",L25="Catastrófico"),AND(H25="Alta",L25="Catastrófico"),AND(H25="Muy Alta",L25="Catastrófico")),"Extremo",""))))</f>
        <v/>
      </c>
      <c r="O25" s="275">
        <v>1</v>
      </c>
      <c r="P25" s="276"/>
      <c r="Q25" s="277" t="str">
        <f t="shared" si="0"/>
        <v/>
      </c>
      <c r="R25" s="278"/>
      <c r="S25" s="278"/>
      <c r="T25" s="279" t="str">
        <f>IF(AND(R25="Preventivo",S25="Automático"),"50%",IF(AND(R25="Preventivo",S25="Manual"),"40%",IF(AND(R25="Detectivo",S25="Automático"),"40%",IF(AND(R25="Detectivo",S25="Manual"),"30%",IF(AND(R25="Correctivo",S25="Automático"),"35%",IF(AND(R25="Correctivo",S25="Manual"),"25%",""))))))</f>
        <v/>
      </c>
      <c r="U25" s="278"/>
      <c r="V25" s="278"/>
      <c r="W25" s="278"/>
      <c r="X25" s="280" t="str">
        <f>IFERROR(IF(Q25="Probabilidad",(I25-(+I25*T25)),IF(Q25="Impacto",I25,"")),"")</f>
        <v/>
      </c>
      <c r="Y25" s="281" t="str">
        <f>IFERROR(IF(X25="","",IF(X25&lt;=0.2,"Muy Baja",IF(X25&lt;=0.4,"Baja",IF(X25&lt;=0.6,"Media",IF(X25&lt;=0.8,"Alta","Muy Alta"))))),"")</f>
        <v/>
      </c>
      <c r="Z25" s="279" t="str">
        <f>+X25</f>
        <v/>
      </c>
      <c r="AA25" s="281" t="str">
        <f>IFERROR(IF(AB25="","",IF(AB25&lt;=0.2,"Leve",IF(AB25&lt;=0.4,"Menor",IF(AB25&lt;=0.6,"Moderado",IF(AB25&lt;=0.8,"Mayor","Catastrófico"))))),"")</f>
        <v/>
      </c>
      <c r="AB25" s="279" t="str">
        <f>IFERROR(IF(Q25="Impacto",(M25-(+M25*T25)),IF(Q25="Probabilidad",M25,"")),"")</f>
        <v/>
      </c>
      <c r="AC25" s="282"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78"/>
      <c r="AE25" s="283"/>
      <c r="AF25" s="283"/>
      <c r="AG25" s="284"/>
      <c r="AH25" s="285"/>
      <c r="AI25" s="285"/>
      <c r="AJ25" s="285"/>
      <c r="AK25" s="283"/>
      <c r="AL25" s="286"/>
      <c r="AM25" s="289"/>
      <c r="AN25" s="289"/>
      <c r="AO25" s="289"/>
      <c r="AP25" s="289"/>
      <c r="AQ25" s="289"/>
      <c r="AR25" s="289"/>
      <c r="AS25" s="289"/>
      <c r="AT25" s="289"/>
      <c r="AU25" s="289"/>
      <c r="AV25" s="289"/>
      <c r="AW25" s="289"/>
      <c r="AX25" s="289"/>
      <c r="AY25" s="289"/>
      <c r="AZ25" s="289"/>
      <c r="BA25" s="289"/>
      <c r="BB25" s="289"/>
      <c r="BC25" s="289"/>
      <c r="BD25" s="289"/>
      <c r="BE25" s="289"/>
      <c r="BF25" s="289"/>
      <c r="BG25" s="289"/>
      <c r="BH25" s="289"/>
      <c r="BI25" s="289"/>
      <c r="BJ25" s="289"/>
      <c r="BK25" s="289"/>
      <c r="BL25" s="289"/>
      <c r="BM25" s="289"/>
      <c r="BN25" s="289"/>
      <c r="BO25" s="289"/>
      <c r="BP25" s="289"/>
      <c r="BQ25" s="289"/>
      <c r="BR25" s="289"/>
    </row>
    <row r="26" spans="1:70" s="290" customFormat="1" ht="69" customHeight="1" x14ac:dyDescent="0.2">
      <c r="A26" s="505"/>
      <c r="B26" s="506"/>
      <c r="C26" s="506"/>
      <c r="D26" s="506"/>
      <c r="E26" s="507"/>
      <c r="F26" s="506"/>
      <c r="G26" s="508"/>
      <c r="H26" s="509"/>
      <c r="I26" s="504"/>
      <c r="J26" s="506"/>
      <c r="K26" s="504">
        <f ca="1">IF(NOT(ISERROR(MATCH(J26,_xlfn.ANCHORARRAY(E29),0))),#REF!&amp;"Por favor no seleccionar los criterios de impacto",J26)</f>
        <v>0</v>
      </c>
      <c r="L26" s="509"/>
      <c r="M26" s="504"/>
      <c r="N26" s="503"/>
      <c r="O26" s="275">
        <v>2</v>
      </c>
      <c r="P26" s="276"/>
      <c r="Q26" s="277" t="str">
        <f t="shared" si="0"/>
        <v/>
      </c>
      <c r="R26" s="278"/>
      <c r="S26" s="278"/>
      <c r="T26" s="279" t="str">
        <f t="shared" ref="T26" si="35">IF(AND(R26="Preventivo",S26="Automático"),"50%",IF(AND(R26="Preventivo",S26="Manual"),"40%",IF(AND(R26="Detectivo",S26="Automático"),"40%",IF(AND(R26="Detectivo",S26="Manual"),"30%",IF(AND(R26="Correctivo",S26="Automático"),"35%",IF(AND(R26="Correctivo",S26="Manual"),"25%",""))))))</f>
        <v/>
      </c>
      <c r="U26" s="278"/>
      <c r="V26" s="278"/>
      <c r="W26" s="278"/>
      <c r="X26" s="280" t="str">
        <f>IFERROR(IF(AND(Q25="Probabilidad",Q26="Probabilidad"),(Z25-(+Z25*T26)),IF(Q26="Probabilidad",(I25-(+I25*T26)),IF(Q26="Impacto",Z25,""))),"")</f>
        <v/>
      </c>
      <c r="Y26" s="281" t="str">
        <f t="shared" si="2"/>
        <v/>
      </c>
      <c r="Z26" s="279" t="str">
        <f t="shared" ref="Z26" si="36">+X26</f>
        <v/>
      </c>
      <c r="AA26" s="281" t="str">
        <f t="shared" si="4"/>
        <v/>
      </c>
      <c r="AB26" s="279" t="str">
        <f>IFERROR(IF(AND(Q25="Impacto",Q26="Impacto"),(AB23-(+AB23*T26)),IF(Q26="Impacto",($M$25-(+$M$25*T26)),IF(Q26="Probabilidad",AB23,""))),"")</f>
        <v/>
      </c>
      <c r="AC26" s="282" t="str">
        <f t="shared" ref="AC26" si="37">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78"/>
      <c r="AE26" s="283"/>
      <c r="AF26" s="283"/>
      <c r="AG26" s="284"/>
      <c r="AH26" s="285"/>
      <c r="AI26" s="285"/>
      <c r="AJ26" s="285"/>
      <c r="AK26" s="283"/>
      <c r="AL26" s="286"/>
      <c r="AM26" s="289"/>
      <c r="AN26" s="289"/>
      <c r="AO26" s="289"/>
      <c r="AP26" s="289"/>
      <c r="AQ26" s="289"/>
      <c r="AR26" s="289"/>
      <c r="AS26" s="289"/>
      <c r="AT26" s="289"/>
      <c r="AU26" s="289"/>
      <c r="AV26" s="289"/>
      <c r="AW26" s="289"/>
      <c r="AX26" s="289"/>
      <c r="AY26" s="289"/>
      <c r="AZ26" s="289"/>
      <c r="BA26" s="289"/>
      <c r="BB26" s="289"/>
      <c r="BC26" s="289"/>
      <c r="BD26" s="289"/>
      <c r="BE26" s="289"/>
      <c r="BF26" s="289"/>
      <c r="BG26" s="289"/>
      <c r="BH26" s="289"/>
      <c r="BI26" s="289"/>
      <c r="BJ26" s="289"/>
      <c r="BK26" s="289"/>
      <c r="BL26" s="289"/>
      <c r="BM26" s="289"/>
      <c r="BN26" s="289"/>
      <c r="BO26" s="289"/>
      <c r="BP26" s="289"/>
      <c r="BQ26" s="289"/>
      <c r="BR26" s="289"/>
    </row>
    <row r="27" spans="1:70" s="290" customFormat="1" ht="69" customHeight="1" x14ac:dyDescent="0.2">
      <c r="A27" s="505"/>
      <c r="B27" s="506"/>
      <c r="C27" s="506"/>
      <c r="D27" s="293"/>
      <c r="E27" s="293"/>
      <c r="F27" s="293"/>
      <c r="G27" s="293"/>
      <c r="H27" s="293"/>
      <c r="I27" s="504" t="str">
        <f t="shared" ref="I27" si="38">IF(H27="","",IF(H27="Muy Baja",0.2,IF(H27="Baja",0.4,IF(H27="Media",0.6,IF(H27="Alta",0.8,IF(H27="Muy Alta",1,))))))</f>
        <v/>
      </c>
      <c r="J27" s="506"/>
      <c r="K27" s="504">
        <f>IF(NOT(ISERROR(MATCH(J27,'[2]Tabla Impacto'!$B$221:$B$223,0))),'[2]Tabla Impacto'!$F$223&amp;"Por favor no seleccionar los criterios de impacto(Afectación Económica o presupuestal y Pérdida Reputacional)",J27)</f>
        <v>0</v>
      </c>
      <c r="L27" s="509" t="str">
        <f t="shared" ref="L27" si="39">IF(J27&lt;=0,"",IF(J27&lt;=10,"Leve",IF(J27&lt;=50,"Menor",IF(J27&lt;=100,"Moderado",IF(J27&lt;=500,"Mayor","Catastrófico")))))</f>
        <v/>
      </c>
      <c r="M27" s="504" t="str">
        <f t="shared" ref="M27" si="40">IF(L27="","",IF(L27="Leve",0.2,IF(L27="Menor",0.4,IF(L27="Moderado",0.6,IF(L27="Mayor",0.8,IF(L27="Catastrófico",1,))))))</f>
        <v/>
      </c>
      <c r="N27" s="503" t="str">
        <f t="shared" ref="N27" si="41">IF(OR(AND(H27="Muy Baja",L27="Leve"),AND(H27="Muy Baja",L27="Menor"),AND(H27="Baja",L27="Leve")),"Bajo",IF(OR(AND(H27="Muy baja",L27="Moderado"),AND(H27="Baja",L27="Menor"),AND(H27="Baja",L27="Moderado"),AND(H27="Media",L27="Leve"),AND(H27="Media",L27="Menor"),AND(H27="Media",L27="Moderado"),AND(H27="Alta",L27="Leve"),AND(H27="Alta",L27="Menor")),"Moderado",IF(OR(AND(H27="Muy Baja",L27="Mayor"),AND(H27="Baja",L27="Mayor"),AND(H27="Media",L27="Mayor"),AND(H27="Alta",L27="Moderado"),AND(H27="Alta",L27="Mayor"),AND(H27="Muy Alta",L27="Leve"),AND(H27="Muy Alta",L27="Menor"),AND(H27="Muy Alta",L27="Moderado"),AND(H27="Muy Alta",L27="Mayor")),"Alto",IF(OR(AND(H27="Muy Baja",L27="Catastrófico"),AND(H27="Baja",L27="Catastrófico"),AND(H27="Media",L27="Catastrófico"),AND(H27="Alta",L27="Catastrófico"),AND(H27="Muy Alta",L27="Catastrófico")),"Extremo",""))))</f>
        <v/>
      </c>
      <c r="O27" s="275">
        <v>1</v>
      </c>
      <c r="P27" s="276"/>
      <c r="Q27" s="277" t="str">
        <f t="shared" si="0"/>
        <v/>
      </c>
      <c r="R27" s="278"/>
      <c r="S27" s="278"/>
      <c r="T27" s="279" t="str">
        <f>IF(AND(R27="Preventivo",S27="Automático"),"50%",IF(AND(R27="Preventivo",S27="Manual"),"40%",IF(AND(R27="Detectivo",S27="Automático"),"40%",IF(AND(R27="Detectivo",S27="Manual"),"30%",IF(AND(R27="Correctivo",S27="Automático"),"35%",IF(AND(R27="Correctivo",S27="Manual"),"25%",""))))))</f>
        <v/>
      </c>
      <c r="U27" s="278"/>
      <c r="V27" s="278"/>
      <c r="W27" s="278"/>
      <c r="X27" s="280" t="str">
        <f>IFERROR(IF(Q27="Probabilidad",(I27-(+I27*T27)),IF(Q27="Impacto",I27,"")),"")</f>
        <v/>
      </c>
      <c r="Y27" s="281" t="str">
        <f>IFERROR(IF(X27="","",IF(X27&lt;=0.2,"Muy Baja",IF(X27&lt;=0.4,"Baja",IF(X27&lt;=0.6,"Media",IF(X27&lt;=0.8,"Alta","Muy Alta"))))),"")</f>
        <v/>
      </c>
      <c r="Z27" s="279" t="str">
        <f>+X27</f>
        <v/>
      </c>
      <c r="AA27" s="281" t="str">
        <f>IFERROR(IF(AB27="","",IF(AB27&lt;=0.2,"Leve",IF(AB27&lt;=0.4,"Menor",IF(AB27&lt;=0.6,"Moderado",IF(AB27&lt;=0.8,"Mayor","Catastrófico"))))),"")</f>
        <v/>
      </c>
      <c r="AB27" s="279" t="str">
        <f>IFERROR(IF(Q27="Impacto",(M27-(+M27*T27)),IF(Q27="Probabilidad",M27,"")),"")</f>
        <v/>
      </c>
      <c r="AC27" s="282" t="str">
        <f>IFERROR(IF(OR(AND(Y27="Muy Baja",AA27="Leve"),AND(Y27="Muy Baja",AA27="Menor"),AND(Y27="Baja",AA27="Leve")),"Bajo",IF(OR(AND(Y27="Muy baja",AA27="Moderado"),AND(Y27="Baja",AA27="Menor"),AND(Y27="Baja",AA27="Moderado"),AND(Y27="Media",AA27="Leve"),AND(Y27="Media",AA27="Menor"),AND(Y27="Media",AA27="Moderado"),AND(Y27="Alta",AA27="Leve"),AND(Y27="Alta",AA27="Menor")),"Moderado",IF(OR(AND(Y27="Muy Baja",AA27="Mayor"),AND(Y27="Baja",AA27="Mayor"),AND(Y27="Media",AA27="Mayor"),AND(Y27="Alta",AA27="Moderado"),AND(Y27="Alta",AA27="Mayor"),AND(Y27="Muy Alta",AA27="Leve"),AND(Y27="Muy Alta",AA27="Menor"),AND(Y27="Muy Alta",AA27="Moderado"),AND(Y27="Muy Alta",AA27="Mayor")),"Alto",IF(OR(AND(Y27="Muy Baja",AA27="Catastrófico"),AND(Y27="Baja",AA27="Catastrófico"),AND(Y27="Media",AA27="Catastrófico"),AND(Y27="Alta",AA27="Catastrófico"),AND(Y27="Muy Alta",AA27="Catastrófico")),"Extremo","")))),"")</f>
        <v/>
      </c>
      <c r="AD27" s="278"/>
      <c r="AE27" s="283"/>
      <c r="AF27" s="283"/>
      <c r="AG27" s="284"/>
      <c r="AH27" s="285"/>
      <c r="AI27" s="285"/>
      <c r="AJ27" s="285"/>
      <c r="AK27" s="283"/>
      <c r="AL27" s="286"/>
      <c r="AM27" s="289"/>
      <c r="AN27" s="289"/>
      <c r="AO27" s="289"/>
      <c r="AP27" s="289"/>
      <c r="AQ27" s="289"/>
      <c r="AR27" s="289"/>
      <c r="AS27" s="289"/>
      <c r="AT27" s="289"/>
      <c r="AU27" s="289"/>
      <c r="AV27" s="289"/>
      <c r="AW27" s="289"/>
      <c r="AX27" s="289"/>
      <c r="AY27" s="289"/>
      <c r="AZ27" s="289"/>
      <c r="BA27" s="289"/>
      <c r="BB27" s="289"/>
      <c r="BC27" s="289"/>
      <c r="BD27" s="289"/>
      <c r="BE27" s="289"/>
      <c r="BF27" s="289"/>
      <c r="BG27" s="289"/>
      <c r="BH27" s="289"/>
      <c r="BI27" s="289"/>
      <c r="BJ27" s="289"/>
      <c r="BK27" s="289"/>
      <c r="BL27" s="289"/>
      <c r="BM27" s="289"/>
      <c r="BN27" s="289"/>
      <c r="BO27" s="289"/>
      <c r="BP27" s="289"/>
      <c r="BQ27" s="289"/>
      <c r="BR27" s="289"/>
    </row>
    <row r="28" spans="1:70" s="290" customFormat="1" ht="69" customHeight="1" x14ac:dyDescent="0.2">
      <c r="A28" s="505"/>
      <c r="B28" s="506"/>
      <c r="C28" s="506"/>
      <c r="D28" s="293"/>
      <c r="E28" s="293"/>
      <c r="F28" s="293"/>
      <c r="G28" s="293"/>
      <c r="H28" s="293"/>
      <c r="I28" s="504"/>
      <c r="J28" s="506"/>
      <c r="K28" s="504">
        <f ca="1">IF(NOT(ISERROR(MATCH(J28,_xlfn.ANCHORARRAY(#REF!),0))),#REF!&amp;"Por favor no seleccionar los criterios de impacto",J28)</f>
        <v>0</v>
      </c>
      <c r="L28" s="509"/>
      <c r="M28" s="504"/>
      <c r="N28" s="503"/>
      <c r="O28" s="275">
        <v>2</v>
      </c>
      <c r="P28" s="276"/>
      <c r="Q28" s="277" t="str">
        <f t="shared" si="0"/>
        <v/>
      </c>
      <c r="R28" s="278"/>
      <c r="S28" s="278"/>
      <c r="T28" s="279" t="str">
        <f t="shared" ref="T28" si="42">IF(AND(R28="Preventivo",S28="Automático"),"50%",IF(AND(R28="Preventivo",S28="Manual"),"40%",IF(AND(R28="Detectivo",S28="Automático"),"40%",IF(AND(R28="Detectivo",S28="Manual"),"30%",IF(AND(R28="Correctivo",S28="Automático"),"35%",IF(AND(R28="Correctivo",S28="Manual"),"25%",""))))))</f>
        <v/>
      </c>
      <c r="U28" s="278"/>
      <c r="V28" s="278"/>
      <c r="W28" s="278"/>
      <c r="X28" s="280" t="str">
        <f>IFERROR(IF(AND(Q27="Probabilidad",Q28="Probabilidad"),(Z27-(+Z27*T28)),IF(Q28="Probabilidad",(I27-(+I27*T28)),IF(Q28="Impacto",Z27,""))),"")</f>
        <v/>
      </c>
      <c r="Y28" s="281" t="str">
        <f t="shared" si="2"/>
        <v/>
      </c>
      <c r="Z28" s="279" t="str">
        <f t="shared" ref="Z28" si="43">+X28</f>
        <v/>
      </c>
      <c r="AA28" s="281" t="str">
        <f t="shared" si="4"/>
        <v/>
      </c>
      <c r="AB28" s="279" t="str">
        <f>IFERROR(IF(AND(Q27="Impacto",Q28="Impacto"),(AB25-(+AB25*T28)),IF(Q28="Impacto",($M$27-(+$M$27*T28)),IF(Q28="Probabilidad",AB25,""))),"")</f>
        <v/>
      </c>
      <c r="AC28" s="282" t="str">
        <f t="shared" ref="AC28" si="44">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78"/>
      <c r="AE28" s="283"/>
      <c r="AF28" s="283"/>
      <c r="AG28" s="284"/>
      <c r="AH28" s="285"/>
      <c r="AI28" s="285"/>
      <c r="AJ28" s="285"/>
      <c r="AK28" s="283"/>
      <c r="AL28" s="286"/>
      <c r="AM28" s="289"/>
      <c r="AN28" s="289"/>
      <c r="AO28" s="289"/>
      <c r="AP28" s="289"/>
      <c r="AQ28" s="289"/>
      <c r="AR28" s="289"/>
      <c r="AS28" s="289"/>
      <c r="AT28" s="289"/>
      <c r="AU28" s="289"/>
      <c r="AV28" s="289"/>
      <c r="AW28" s="289"/>
      <c r="AX28" s="289"/>
      <c r="AY28" s="289"/>
      <c r="AZ28" s="289"/>
      <c r="BA28" s="289"/>
      <c r="BB28" s="289"/>
      <c r="BC28" s="289"/>
      <c r="BD28" s="289"/>
      <c r="BE28" s="289"/>
      <c r="BF28" s="289"/>
      <c r="BG28" s="289"/>
      <c r="BH28" s="289"/>
      <c r="BI28" s="289"/>
      <c r="BJ28" s="289"/>
      <c r="BK28" s="289"/>
      <c r="BL28" s="289"/>
      <c r="BM28" s="289"/>
      <c r="BN28" s="289"/>
      <c r="BO28" s="289"/>
      <c r="BP28" s="289"/>
      <c r="BQ28" s="289"/>
      <c r="BR28" s="289"/>
    </row>
    <row r="29" spans="1:70" s="290" customFormat="1" ht="69" customHeight="1" x14ac:dyDescent="0.2">
      <c r="A29" s="505"/>
      <c r="B29" s="506"/>
      <c r="C29" s="506"/>
      <c r="D29" s="506"/>
      <c r="E29" s="507"/>
      <c r="F29" s="506"/>
      <c r="G29" s="508"/>
      <c r="H29" s="509" t="str">
        <f t="shared" ref="H29" si="45">IF(G29&lt;=0,"",IF(G29&lt;=2,"Muy Baja",IF(G29&lt;=24,"Baja",IF(G29&lt;=500,"Media",IF(G29&lt;=5000,"Alta","Muy Alta")))))</f>
        <v/>
      </c>
      <c r="I29" s="504" t="str">
        <f t="shared" ref="I29" si="46">IF(H29="","",IF(H29="Muy Baja",0.2,IF(H29="Baja",0.4,IF(H29="Media",0.6,IF(H29="Alta",0.8,IF(H29="Muy Alta",1,))))))</f>
        <v/>
      </c>
      <c r="J29" s="506"/>
      <c r="K29" s="504">
        <f>IF(NOT(ISERROR(MATCH(J29,'[2]Tabla Impacto'!$B$221:$B$223,0))),'[2]Tabla Impacto'!$F$223&amp;"Por favor no seleccionar los criterios de impacto(Afectación Económica o presupuestal y Pérdida Reputacional)",J29)</f>
        <v>0</v>
      </c>
      <c r="L29" s="509" t="str">
        <f t="shared" ref="L29" si="47">IF(J29&lt;=0,"",IF(J29&lt;=10,"Leve",IF(J29&lt;=50,"Menor",IF(J29&lt;=100,"Moderado",IF(J29&lt;=500,"Mayor","Catastrófico")))))</f>
        <v/>
      </c>
      <c r="M29" s="504" t="str">
        <f t="shared" ref="M29" si="48">IF(L29="","",IF(L29="Leve",0.2,IF(L29="Menor",0.4,IF(L29="Moderado",0.6,IF(L29="Mayor",0.8,IF(L29="Catastrófico",1,))))))</f>
        <v/>
      </c>
      <c r="N29" s="503" t="str">
        <f t="shared" ref="N29" si="49">IF(OR(AND(H29="Muy Baja",L29="Leve"),AND(H29="Muy Baja",L29="Menor"),AND(H29="Baja",L29="Leve")),"Bajo",IF(OR(AND(H29="Muy baja",L29="Moderado"),AND(H29="Baja",L29="Menor"),AND(H29="Baja",L29="Moderado"),AND(H29="Media",L29="Leve"),AND(H29="Media",L29="Menor"),AND(H29="Media",L29="Moderado"),AND(H29="Alta",L29="Leve"),AND(H29="Alta",L29="Menor")),"Moderado",IF(OR(AND(H29="Muy Baja",L29="Mayor"),AND(H29="Baja",L29="Mayor"),AND(H29="Media",L29="Mayor"),AND(H29="Alta",L29="Moderado"),AND(H29="Alta",L29="Mayor"),AND(H29="Muy Alta",L29="Leve"),AND(H29="Muy Alta",L29="Menor"),AND(H29="Muy Alta",L29="Moderado"),AND(H29="Muy Alta",L29="Mayor")),"Alto",IF(OR(AND(H29="Muy Baja",L29="Catastrófico"),AND(H29="Baja",L29="Catastrófico"),AND(H29="Media",L29="Catastrófico"),AND(H29="Alta",L29="Catastrófico"),AND(H29="Muy Alta",L29="Catastrófico")),"Extremo",""))))</f>
        <v/>
      </c>
      <c r="O29" s="275">
        <v>1</v>
      </c>
      <c r="P29" s="276"/>
      <c r="Q29" s="277" t="str">
        <f t="shared" si="0"/>
        <v/>
      </c>
      <c r="R29" s="278"/>
      <c r="S29" s="278"/>
      <c r="T29" s="279" t="str">
        <f>IF(AND(R29="Preventivo",S29="Automático"),"50%",IF(AND(R29="Preventivo",S29="Manual"),"40%",IF(AND(R29="Detectivo",S29="Automático"),"40%",IF(AND(R29="Detectivo",S29="Manual"),"30%",IF(AND(R29="Correctivo",S29="Automático"),"35%",IF(AND(R29="Correctivo",S29="Manual"),"25%",""))))))</f>
        <v/>
      </c>
      <c r="U29" s="278"/>
      <c r="V29" s="278"/>
      <c r="W29" s="278"/>
      <c r="X29" s="280" t="str">
        <f>IFERROR(IF(Q29="Probabilidad",(I29-(+I29*T29)),IF(Q29="Impacto",I29,"")),"")</f>
        <v/>
      </c>
      <c r="Y29" s="281" t="str">
        <f>IFERROR(IF(X29="","",IF(X29&lt;=0.2,"Muy Baja",IF(X29&lt;=0.4,"Baja",IF(X29&lt;=0.6,"Media",IF(X29&lt;=0.8,"Alta","Muy Alta"))))),"")</f>
        <v/>
      </c>
      <c r="Z29" s="279" t="str">
        <f>+X29</f>
        <v/>
      </c>
      <c r="AA29" s="281" t="str">
        <f>IFERROR(IF(AB29="","",IF(AB29&lt;=0.2,"Leve",IF(AB29&lt;=0.4,"Menor",IF(AB29&lt;=0.6,"Moderado",IF(AB29&lt;=0.8,"Mayor","Catastrófico"))))),"")</f>
        <v/>
      </c>
      <c r="AB29" s="279" t="str">
        <f>IFERROR(IF(Q29="Impacto",(M29-(+M29*T29)),IF(Q29="Probabilidad",M29,"")),"")</f>
        <v/>
      </c>
      <c r="AC29" s="282" t="str">
        <f>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78"/>
      <c r="AE29" s="283"/>
      <c r="AF29" s="283"/>
      <c r="AG29" s="284"/>
      <c r="AH29" s="285"/>
      <c r="AI29" s="285"/>
      <c r="AJ29" s="285"/>
      <c r="AK29" s="283"/>
      <c r="AL29" s="286"/>
      <c r="AM29" s="289"/>
      <c r="AN29" s="289"/>
      <c r="AO29" s="289"/>
      <c r="AP29" s="289"/>
      <c r="AQ29" s="289"/>
      <c r="AR29" s="289"/>
      <c r="AS29" s="289"/>
      <c r="AT29" s="289"/>
      <c r="AU29" s="289"/>
      <c r="AV29" s="289"/>
      <c r="AW29" s="289"/>
      <c r="AX29" s="289"/>
      <c r="AY29" s="289"/>
      <c r="AZ29" s="289"/>
      <c r="BA29" s="289"/>
      <c r="BB29" s="289"/>
      <c r="BC29" s="289"/>
      <c r="BD29" s="289"/>
      <c r="BE29" s="289"/>
      <c r="BF29" s="289"/>
      <c r="BG29" s="289"/>
      <c r="BH29" s="289"/>
      <c r="BI29" s="289"/>
      <c r="BJ29" s="289"/>
      <c r="BK29" s="289"/>
      <c r="BL29" s="289"/>
      <c r="BM29" s="289"/>
      <c r="BN29" s="289"/>
      <c r="BO29" s="289"/>
      <c r="BP29" s="289"/>
      <c r="BQ29" s="289"/>
      <c r="BR29" s="289"/>
    </row>
    <row r="30" spans="1:70" s="290" customFormat="1" ht="69" customHeight="1" x14ac:dyDescent="0.2">
      <c r="A30" s="505"/>
      <c r="B30" s="506"/>
      <c r="C30" s="506"/>
      <c r="D30" s="506"/>
      <c r="E30" s="507"/>
      <c r="F30" s="506"/>
      <c r="G30" s="508"/>
      <c r="H30" s="509"/>
      <c r="I30" s="504"/>
      <c r="J30" s="506"/>
      <c r="K30" s="504">
        <f ca="1">IF(NOT(ISERROR(MATCH(J30,_xlfn.ANCHORARRAY(#REF!),0))),#REF!&amp;"Por favor no seleccionar los criterios de impacto",J30)</f>
        <v>0</v>
      </c>
      <c r="L30" s="509"/>
      <c r="M30" s="504"/>
      <c r="N30" s="503"/>
      <c r="O30" s="275">
        <v>2</v>
      </c>
      <c r="P30" s="276"/>
      <c r="Q30" s="277" t="str">
        <f t="shared" si="0"/>
        <v/>
      </c>
      <c r="R30" s="278"/>
      <c r="S30" s="278"/>
      <c r="T30" s="279" t="str">
        <f t="shared" ref="T30" si="50">IF(AND(R30="Preventivo",S30="Automático"),"50%",IF(AND(R30="Preventivo",S30="Manual"),"40%",IF(AND(R30="Detectivo",S30="Automático"),"40%",IF(AND(R30="Detectivo",S30="Manual"),"30%",IF(AND(R30="Correctivo",S30="Automático"),"35%",IF(AND(R30="Correctivo",S30="Manual"),"25%",""))))))</f>
        <v/>
      </c>
      <c r="U30" s="278"/>
      <c r="V30" s="278"/>
      <c r="W30" s="278"/>
      <c r="X30" s="280" t="str">
        <f>IFERROR(IF(AND(Q29="Probabilidad",Q30="Probabilidad"),(Z29-(+Z29*T30)),IF(Q30="Probabilidad",(I29-(+I29*T30)),IF(Q30="Impacto",Z29,""))),"")</f>
        <v/>
      </c>
      <c r="Y30" s="281" t="str">
        <f t="shared" si="2"/>
        <v/>
      </c>
      <c r="Z30" s="279" t="str">
        <f t="shared" ref="Z30" si="51">+X30</f>
        <v/>
      </c>
      <c r="AA30" s="281" t="str">
        <f t="shared" si="4"/>
        <v/>
      </c>
      <c r="AB30" s="279" t="str">
        <f>IFERROR(IF(AND(Q29="Impacto",Q30="Impacto"),(AB27-(+AB27*T30)),IF(Q30="Impacto",($M$29-(+$M$29*T30)),IF(Q30="Probabilidad",AB27,""))),"")</f>
        <v/>
      </c>
      <c r="AC30" s="282" t="str">
        <f t="shared" ref="AC30" si="52">IFERROR(IF(OR(AND(Y30="Muy Baja",AA30="Leve"),AND(Y30="Muy Baja",AA30="Menor"),AND(Y30="Baja",AA30="Leve")),"Bajo",IF(OR(AND(Y30="Muy baja",AA30="Moderado"),AND(Y30="Baja",AA30="Menor"),AND(Y30="Baja",AA30="Moderado"),AND(Y30="Media",AA30="Leve"),AND(Y30="Media",AA30="Menor"),AND(Y30="Media",AA30="Moderado"),AND(Y30="Alta",AA30="Leve"),AND(Y30="Alta",AA30="Menor")),"Moderado",IF(OR(AND(Y30="Muy Baja",AA30="Mayor"),AND(Y30="Baja",AA30="Mayor"),AND(Y30="Media",AA30="Mayor"),AND(Y30="Alta",AA30="Moderado"),AND(Y30="Alta",AA30="Mayor"),AND(Y30="Muy Alta",AA30="Leve"),AND(Y30="Muy Alta",AA30="Menor"),AND(Y30="Muy Alta",AA30="Moderado"),AND(Y30="Muy Alta",AA30="Mayor")),"Alto",IF(OR(AND(Y30="Muy Baja",AA30="Catastrófico"),AND(Y30="Baja",AA30="Catastrófico"),AND(Y30="Media",AA30="Catastrófico"),AND(Y30="Alta",AA30="Catastrófico"),AND(Y30="Muy Alta",AA30="Catastrófico")),"Extremo","")))),"")</f>
        <v/>
      </c>
      <c r="AD30" s="278"/>
      <c r="AE30" s="283"/>
      <c r="AF30" s="283"/>
      <c r="AG30" s="284"/>
      <c r="AH30" s="285"/>
      <c r="AI30" s="285"/>
      <c r="AJ30" s="285"/>
      <c r="AK30" s="283"/>
      <c r="AL30" s="286"/>
      <c r="AM30" s="289"/>
      <c r="AN30" s="289"/>
      <c r="AO30" s="289"/>
      <c r="AP30" s="289"/>
      <c r="AQ30" s="289"/>
      <c r="AR30" s="289"/>
      <c r="AS30" s="289"/>
      <c r="AT30" s="289"/>
      <c r="AU30" s="289"/>
      <c r="AV30" s="289"/>
      <c r="AW30" s="289"/>
      <c r="AX30" s="289"/>
      <c r="AY30" s="289"/>
      <c r="AZ30" s="289"/>
      <c r="BA30" s="289"/>
      <c r="BB30" s="289"/>
      <c r="BC30" s="289"/>
      <c r="BD30" s="289"/>
      <c r="BE30" s="289"/>
      <c r="BF30" s="289"/>
      <c r="BG30" s="289"/>
      <c r="BH30" s="289"/>
      <c r="BI30" s="289"/>
      <c r="BJ30" s="289"/>
      <c r="BK30" s="289"/>
      <c r="BL30" s="289"/>
      <c r="BM30" s="289"/>
      <c r="BN30" s="289"/>
      <c r="BO30" s="289"/>
      <c r="BP30" s="289"/>
      <c r="BQ30" s="289"/>
      <c r="BR30" s="289"/>
    </row>
    <row r="32" spans="1:70" x14ac:dyDescent="0.3">
      <c r="A32" s="1"/>
      <c r="B32" s="24"/>
      <c r="C32" s="1"/>
      <c r="D32" s="1"/>
      <c r="F32" s="1"/>
    </row>
    <row r="100" spans="5:9" x14ac:dyDescent="0.3">
      <c r="E100" s="516" t="s">
        <v>469</v>
      </c>
      <c r="F100" s="516"/>
      <c r="G100" s="516"/>
      <c r="H100" s="516"/>
      <c r="I100" s="516"/>
    </row>
    <row r="101" spans="5:9" x14ac:dyDescent="0.3">
      <c r="G101" s="292" t="s">
        <v>13</v>
      </c>
      <c r="H101" s="292" t="s">
        <v>498</v>
      </c>
    </row>
    <row r="102" spans="5:9" x14ac:dyDescent="0.3">
      <c r="E102" s="1" t="s">
        <v>470</v>
      </c>
      <c r="G102" s="1" t="s">
        <v>14</v>
      </c>
      <c r="H102" s="1" t="s">
        <v>491</v>
      </c>
    </row>
    <row r="103" spans="5:9" x14ac:dyDescent="0.3">
      <c r="E103" t="s">
        <v>471</v>
      </c>
      <c r="G103" s="1" t="s">
        <v>15</v>
      </c>
      <c r="H103" s="1" t="s">
        <v>9</v>
      </c>
    </row>
    <row r="104" spans="5:9" x14ac:dyDescent="0.3">
      <c r="E104" s="1" t="s">
        <v>472</v>
      </c>
      <c r="G104" s="1" t="s">
        <v>16</v>
      </c>
    </row>
    <row r="105" spans="5:9" x14ac:dyDescent="0.3">
      <c r="E105" s="1" t="s">
        <v>473</v>
      </c>
    </row>
    <row r="106" spans="5:9" x14ac:dyDescent="0.3">
      <c r="E106" s="1" t="s">
        <v>474</v>
      </c>
      <c r="G106" s="292" t="s">
        <v>18</v>
      </c>
      <c r="H106" s="292" t="s">
        <v>495</v>
      </c>
    </row>
    <row r="107" spans="5:9" x14ac:dyDescent="0.3">
      <c r="E107" s="1" t="s">
        <v>475</v>
      </c>
      <c r="G107" s="1" t="s">
        <v>493</v>
      </c>
      <c r="H107" s="1" t="s">
        <v>22</v>
      </c>
    </row>
    <row r="108" spans="5:9" x14ac:dyDescent="0.3">
      <c r="E108" s="1" t="s">
        <v>476</v>
      </c>
      <c r="G108" s="1" t="s">
        <v>494</v>
      </c>
      <c r="H108" s="1" t="s">
        <v>23</v>
      </c>
    </row>
    <row r="111" spans="5:9" x14ac:dyDescent="0.3">
      <c r="G111" s="292" t="s">
        <v>496</v>
      </c>
      <c r="H111" s="292" t="s">
        <v>29</v>
      </c>
    </row>
    <row r="112" spans="5:9" x14ac:dyDescent="0.3">
      <c r="G112" s="1" t="s">
        <v>497</v>
      </c>
      <c r="H112" s="1" t="s">
        <v>30</v>
      </c>
    </row>
    <row r="113" spans="7:8" x14ac:dyDescent="0.3">
      <c r="G113" s="1" t="s">
        <v>27</v>
      </c>
      <c r="H113" s="1" t="s">
        <v>504</v>
      </c>
    </row>
    <row r="114" spans="7:8" x14ac:dyDescent="0.3">
      <c r="H114" s="1" t="s">
        <v>31</v>
      </c>
    </row>
    <row r="115" spans="7:8" x14ac:dyDescent="0.3">
      <c r="H115" s="1" t="s">
        <v>505</v>
      </c>
    </row>
    <row r="116" spans="7:8" x14ac:dyDescent="0.3">
      <c r="H116" s="1" t="s">
        <v>32</v>
      </c>
    </row>
  </sheetData>
  <dataConsolidate/>
  <mergeCells count="163">
    <mergeCell ref="R10:U10"/>
    <mergeCell ref="R11:U11"/>
    <mergeCell ref="R12:U12"/>
    <mergeCell ref="R13:U13"/>
    <mergeCell ref="A12:C12"/>
    <mergeCell ref="D12:F12"/>
    <mergeCell ref="G12:H12"/>
    <mergeCell ref="I12:J12"/>
    <mergeCell ref="M12:N12"/>
    <mergeCell ref="O12:P12"/>
    <mergeCell ref="I11:J11"/>
    <mergeCell ref="I13:J13"/>
    <mergeCell ref="M10:N10"/>
    <mergeCell ref="O10:P10"/>
    <mergeCell ref="O11:P11"/>
    <mergeCell ref="O13:P13"/>
    <mergeCell ref="M11:N11"/>
    <mergeCell ref="M13:N13"/>
    <mergeCell ref="A10:C10"/>
    <mergeCell ref="A11:C11"/>
    <mergeCell ref="A13:C13"/>
    <mergeCell ref="G11:H11"/>
    <mergeCell ref="G13:H13"/>
    <mergeCell ref="D11:F11"/>
    <mergeCell ref="D13:F13"/>
    <mergeCell ref="D10:F10"/>
    <mergeCell ref="E100:I100"/>
    <mergeCell ref="A8:V8"/>
    <mergeCell ref="A7:XFD7"/>
    <mergeCell ref="A9:XFD9"/>
    <mergeCell ref="I10:J10"/>
    <mergeCell ref="G10:H10"/>
    <mergeCell ref="M29:M30"/>
    <mergeCell ref="N29:N30"/>
    <mergeCell ref="G29:G30"/>
    <mergeCell ref="H29:H30"/>
    <mergeCell ref="I29:I30"/>
    <mergeCell ref="J29:J30"/>
    <mergeCell ref="K29:K30"/>
    <mergeCell ref="L29:L30"/>
    <mergeCell ref="A29:A30"/>
    <mergeCell ref="B29:B30"/>
    <mergeCell ref="C29:C30"/>
    <mergeCell ref="D29:D30"/>
    <mergeCell ref="E29:E30"/>
    <mergeCell ref="F29:F30"/>
    <mergeCell ref="I27:I28"/>
    <mergeCell ref="J27:J28"/>
    <mergeCell ref="K27:K28"/>
    <mergeCell ref="L27:L28"/>
    <mergeCell ref="M27:M28"/>
    <mergeCell ref="N27:N28"/>
    <mergeCell ref="M25:M26"/>
    <mergeCell ref="N25:N26"/>
    <mergeCell ref="A27:A28"/>
    <mergeCell ref="B27:B28"/>
    <mergeCell ref="C27:C28"/>
    <mergeCell ref="G25:G26"/>
    <mergeCell ref="H25:H26"/>
    <mergeCell ref="I25:I26"/>
    <mergeCell ref="J25:J26"/>
    <mergeCell ref="K25:K26"/>
    <mergeCell ref="L25:L26"/>
    <mergeCell ref="A25:A26"/>
    <mergeCell ref="B25:B26"/>
    <mergeCell ref="C25:C26"/>
    <mergeCell ref="D25:D26"/>
    <mergeCell ref="E25:E26"/>
    <mergeCell ref="F25:F26"/>
    <mergeCell ref="I23:I24"/>
    <mergeCell ref="J23:J24"/>
    <mergeCell ref="K23:K24"/>
    <mergeCell ref="L23:L24"/>
    <mergeCell ref="M23:M24"/>
    <mergeCell ref="N23:N24"/>
    <mergeCell ref="M21:M22"/>
    <mergeCell ref="N21:N22"/>
    <mergeCell ref="A23:A24"/>
    <mergeCell ref="B23:B24"/>
    <mergeCell ref="C23:C24"/>
    <mergeCell ref="D23:D24"/>
    <mergeCell ref="E23:E24"/>
    <mergeCell ref="F23:F24"/>
    <mergeCell ref="G23:G24"/>
    <mergeCell ref="H23:H24"/>
    <mergeCell ref="G21:G22"/>
    <mergeCell ref="H21:H22"/>
    <mergeCell ref="I21:I22"/>
    <mergeCell ref="J21:J22"/>
    <mergeCell ref="K21:K22"/>
    <mergeCell ref="L21:L22"/>
    <mergeCell ref="A21:A22"/>
    <mergeCell ref="B21:B22"/>
    <mergeCell ref="C21:C22"/>
    <mergeCell ref="D21:D22"/>
    <mergeCell ref="E21:E22"/>
    <mergeCell ref="F21:F22"/>
    <mergeCell ref="I19:I20"/>
    <mergeCell ref="J19:J20"/>
    <mergeCell ref="K19:K20"/>
    <mergeCell ref="L19:L20"/>
    <mergeCell ref="M19:M20"/>
    <mergeCell ref="N19:N20"/>
    <mergeCell ref="M17:M18"/>
    <mergeCell ref="N17:N18"/>
    <mergeCell ref="A19:A20"/>
    <mergeCell ref="B19:B20"/>
    <mergeCell ref="C19:C20"/>
    <mergeCell ref="D19:D20"/>
    <mergeCell ref="E19:E20"/>
    <mergeCell ref="F19:F20"/>
    <mergeCell ref="G19:G20"/>
    <mergeCell ref="H19:H20"/>
    <mergeCell ref="E17:E18"/>
    <mergeCell ref="F17:F18"/>
    <mergeCell ref="I17:I18"/>
    <mergeCell ref="J17:J18"/>
    <mergeCell ref="K17:K18"/>
    <mergeCell ref="L17:L18"/>
    <mergeCell ref="A17:A18"/>
    <mergeCell ref="B17:B18"/>
    <mergeCell ref="C17:C18"/>
    <mergeCell ref="D17:D18"/>
    <mergeCell ref="AG15:AG16"/>
    <mergeCell ref="Q15:V15"/>
    <mergeCell ref="W15:W16"/>
    <mergeCell ref="X15:X16"/>
    <mergeCell ref="Y15:Y16"/>
    <mergeCell ref="Z15:Z16"/>
    <mergeCell ref="AA15:AA16"/>
    <mergeCell ref="L15:L16"/>
    <mergeCell ref="M15:M16"/>
    <mergeCell ref="N15:N16"/>
    <mergeCell ref="O15:O16"/>
    <mergeCell ref="AB15:AB16"/>
    <mergeCell ref="AC15:AC16"/>
    <mergeCell ref="AD15:AD16"/>
    <mergeCell ref="AE15:AE16"/>
    <mergeCell ref="AF15:AF16"/>
    <mergeCell ref="AE14:AL14"/>
    <mergeCell ref="A15:A16"/>
    <mergeCell ref="B15:B16"/>
    <mergeCell ref="C15:C16"/>
    <mergeCell ref="D15:D16"/>
    <mergeCell ref="A3:AL4"/>
    <mergeCell ref="A5:B5"/>
    <mergeCell ref="C5:N5"/>
    <mergeCell ref="O5:Q5"/>
    <mergeCell ref="A6:B6"/>
    <mergeCell ref="C6:N6"/>
    <mergeCell ref="P15:P16"/>
    <mergeCell ref="E15:E16"/>
    <mergeCell ref="I15:I16"/>
    <mergeCell ref="J15:J16"/>
    <mergeCell ref="A14:G14"/>
    <mergeCell ref="H14:N14"/>
    <mergeCell ref="O14:W14"/>
    <mergeCell ref="X14:AD14"/>
    <mergeCell ref="AH15:AH16"/>
    <mergeCell ref="AI15:AI16"/>
    <mergeCell ref="AJ15:AJ16"/>
    <mergeCell ref="AK15:AK16"/>
    <mergeCell ref="F15:F16"/>
  </mergeCells>
  <conditionalFormatting sqref="B17:C17">
    <cfRule type="cellIs" dxfId="252" priority="1" operator="equal">
      <formula>"Muy Alta"</formula>
    </cfRule>
    <cfRule type="cellIs" dxfId="251" priority="2" operator="equal">
      <formula>"Alta"</formula>
    </cfRule>
    <cfRule type="cellIs" dxfId="250" priority="3" operator="equal">
      <formula>"Media"</formula>
    </cfRule>
    <cfRule type="cellIs" dxfId="249" priority="4" operator="equal">
      <formula>"Baja"</formula>
    </cfRule>
    <cfRule type="cellIs" dxfId="248" priority="5" operator="equal">
      <formula>"Muy Baja"</formula>
    </cfRule>
  </conditionalFormatting>
  <conditionalFormatting sqref="F17 H19 H21 H23 H25 H29">
    <cfRule type="cellIs" dxfId="247" priority="149" operator="equal">
      <formula>"Media"</formula>
    </cfRule>
    <cfRule type="cellIs" dxfId="246" priority="150" operator="equal">
      <formula>"Baja"</formula>
    </cfRule>
    <cfRule type="cellIs" dxfId="245" priority="151" operator="equal">
      <formula>"Muy Baja"</formula>
    </cfRule>
    <cfRule type="cellIs" dxfId="244" priority="147" operator="equal">
      <formula>"Muy Alta"</formula>
    </cfRule>
    <cfRule type="cellIs" dxfId="243" priority="148" operator="equal">
      <formula>"Alta"</formula>
    </cfRule>
  </conditionalFormatting>
  <conditionalFormatting sqref="K17:K30">
    <cfRule type="containsText" dxfId="242" priority="11" operator="containsText" text="❌">
      <formula>NOT(ISERROR(SEARCH("❌",K17)))</formula>
    </cfRule>
  </conditionalFormatting>
  <conditionalFormatting sqref="L17 L19 L21 L23 L25 L27 L29">
    <cfRule type="cellIs" dxfId="241" priority="142" operator="equal">
      <formula>"Catastrófico"</formula>
    </cfRule>
    <cfRule type="cellIs" dxfId="240" priority="143" operator="equal">
      <formula>"Mayor"</formula>
    </cfRule>
    <cfRule type="cellIs" dxfId="239" priority="144" operator="equal">
      <formula>"Moderado"</formula>
    </cfRule>
    <cfRule type="cellIs" dxfId="238" priority="145" operator="equal">
      <formula>"Menor"</formula>
    </cfRule>
    <cfRule type="cellIs" dxfId="237" priority="146" operator="equal">
      <formula>"Leve"</formula>
    </cfRule>
  </conditionalFormatting>
  <conditionalFormatting sqref="N17 N19 N21 N23 N25 N27 N29">
    <cfRule type="cellIs" dxfId="236" priority="140" operator="equal">
      <formula>"Moderado"</formula>
    </cfRule>
    <cfRule type="cellIs" dxfId="235" priority="141" operator="equal">
      <formula>"Bajo"</formula>
    </cfRule>
    <cfRule type="cellIs" dxfId="234" priority="138" operator="equal">
      <formula>"Extremo"</formula>
    </cfRule>
    <cfRule type="cellIs" dxfId="233" priority="139" operator="equal">
      <formula>"Alto"</formula>
    </cfRule>
  </conditionalFormatting>
  <conditionalFormatting sqref="Y17:Y30">
    <cfRule type="cellIs" dxfId="232" priority="49" operator="equal">
      <formula>"Muy Alta"</formula>
    </cfRule>
    <cfRule type="cellIs" dxfId="231" priority="50" operator="equal">
      <formula>"Alta"</formula>
    </cfRule>
    <cfRule type="cellIs" dxfId="230" priority="52" operator="equal">
      <formula>"Baja"</formula>
    </cfRule>
    <cfRule type="cellIs" dxfId="229" priority="53" operator="equal">
      <formula>"Muy Baja"</formula>
    </cfRule>
    <cfRule type="cellIs" dxfId="228" priority="51" operator="equal">
      <formula>"Media"</formula>
    </cfRule>
  </conditionalFormatting>
  <conditionalFormatting sqref="AA17:AA30">
    <cfRule type="cellIs" dxfId="227" priority="44" operator="equal">
      <formula>"Catastrófico"</formula>
    </cfRule>
    <cfRule type="cellIs" dxfId="226" priority="45" operator="equal">
      <formula>"Mayor"</formula>
    </cfRule>
    <cfRule type="cellIs" dxfId="225" priority="46" operator="equal">
      <formula>"Moderado"</formula>
    </cfRule>
    <cfRule type="cellIs" dxfId="224" priority="47" operator="equal">
      <formula>"Menor"</formula>
    </cfRule>
    <cfRule type="cellIs" dxfId="223" priority="48" operator="equal">
      <formula>"Leve"</formula>
    </cfRule>
  </conditionalFormatting>
  <conditionalFormatting sqref="AC17:AC30">
    <cfRule type="cellIs" dxfId="222" priority="40" operator="equal">
      <formula>"Extremo"</formula>
    </cfRule>
    <cfRule type="cellIs" dxfId="221" priority="41" operator="equal">
      <formula>"Alto"</formula>
    </cfRule>
    <cfRule type="cellIs" dxfId="220" priority="42" operator="equal">
      <formula>"Moderado"</formula>
    </cfRule>
    <cfRule type="cellIs" dxfId="219" priority="43" operator="equal">
      <formula>"Bajo"</formula>
    </cfRule>
  </conditionalFormatting>
  <dataValidations count="7">
    <dataValidation type="list" allowBlank="1" showInputMessage="1" showErrorMessage="1" sqref="AD17:AD30" xr:uid="{48D09155-F485-433A-8EA9-97E7C8B3F7F1}">
      <formula1>$H$112:$H$116</formula1>
    </dataValidation>
    <dataValidation type="list" allowBlank="1" showInputMessage="1" showErrorMessage="1" sqref="W17:W30" xr:uid="{EDF84D9E-014D-49D8-B934-0C5DD000C590}">
      <formula1>$G$112:$G$113</formula1>
    </dataValidation>
    <dataValidation type="list" allowBlank="1" showInputMessage="1" showErrorMessage="1" sqref="V17:V30" xr:uid="{9BFBA6D9-8AE7-4C18-A0C9-90807ED8D46A}">
      <formula1>$H$107:$H$108</formula1>
    </dataValidation>
    <dataValidation type="list" allowBlank="1" showInputMessage="1" showErrorMessage="1" sqref="U17:U30" xr:uid="{8DCB431C-1FF4-4036-9E4F-E5486890AB24}">
      <formula1>$G$107:$G$108</formula1>
    </dataValidation>
    <dataValidation type="list" allowBlank="1" showInputMessage="1" showErrorMessage="1" sqref="S17:S30" xr:uid="{D47B7190-0F8F-45BD-BB73-884B10E9C61E}">
      <formula1>$H$102:$H$103</formula1>
    </dataValidation>
    <dataValidation type="list" allowBlank="1" showInputMessage="1" showErrorMessage="1" sqref="R17:R30" xr:uid="{97A6460A-EE59-4045-9194-11205D390B64}">
      <formula1>$G$102:$G$104</formula1>
    </dataValidation>
    <dataValidation type="list" allowBlank="1" showInputMessage="1" showErrorMessage="1" sqref="F19:F30" xr:uid="{0B4DB190-7AAA-4D4D-BD02-DFB38E1BD6A2}">
      <formula1>$E$102:$E$108</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tabColor rgb="FF002060"/>
  </sheetPr>
  <dimension ref="A1:BP72"/>
  <sheetViews>
    <sheetView topLeftCell="A4" zoomScale="70" zoomScaleNormal="70" workbookViewId="0">
      <selection activeCell="L10" sqref="L10:L15"/>
    </sheetView>
  </sheetViews>
  <sheetFormatPr baseColWidth="10" defaultRowHeight="16.5" x14ac:dyDescent="0.3"/>
  <cols>
    <col min="1" max="1" width="4" style="2" bestFit="1" customWidth="1"/>
    <col min="2" max="2" width="14.140625" style="2" customWidth="1"/>
    <col min="3" max="3" width="13.140625" style="2" customWidth="1"/>
    <col min="4" max="4" width="16.140625" style="2" customWidth="1"/>
    <col min="5" max="5" width="32.42578125" style="1" customWidth="1"/>
    <col min="6" max="6" width="19" style="5" customWidth="1"/>
    <col min="7" max="7" width="17.85546875" style="1" customWidth="1"/>
    <col min="8" max="8" width="16.5703125" style="1" customWidth="1"/>
    <col min="9" max="9" width="6.28515625" style="1" bestFit="1" customWidth="1"/>
    <col min="10" max="10" width="27.28515625" style="1" bestFit="1" customWidth="1"/>
    <col min="11" max="11" width="30.5703125" style="1" hidden="1" customWidth="1"/>
    <col min="12" max="12" width="17.5703125" style="1" customWidth="1"/>
    <col min="13" max="13" width="6.28515625" style="1" bestFit="1" customWidth="1"/>
    <col min="14" max="14" width="16" style="1" customWidth="1"/>
    <col min="15" max="15" width="5.85546875" style="1" customWidth="1"/>
    <col min="16" max="16" width="31" style="1" customWidth="1"/>
    <col min="17" max="17" width="15.140625" style="1" bestFit="1" customWidth="1"/>
    <col min="18" max="18" width="6.85546875" style="1" customWidth="1"/>
    <col min="19" max="19" width="5" style="1" customWidth="1"/>
    <col min="20" max="20" width="5.5703125" style="1" customWidth="1"/>
    <col min="21" max="21" width="7.140625" style="1" customWidth="1"/>
    <col min="22" max="22" width="6.7109375" style="1" customWidth="1"/>
    <col min="23" max="23" width="7.5703125" style="1" customWidth="1"/>
    <col min="24" max="24" width="38.28515625" style="1" hidden="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1" width="23" style="1" customWidth="1"/>
    <col min="32" max="32" width="18.85546875" style="1" customWidth="1"/>
    <col min="33" max="33" width="16.85546875" style="1" customWidth="1"/>
    <col min="34" max="34" width="14.85546875" style="1" customWidth="1"/>
    <col min="35" max="35" width="18.5703125" style="1" customWidth="1"/>
    <col min="36" max="36" width="21" style="1" customWidth="1"/>
    <col min="37" max="16384" width="11.42578125" style="1"/>
  </cols>
  <sheetData>
    <row r="1" spans="1:68" ht="16.5" customHeight="1" x14ac:dyDescent="0.3">
      <c r="A1" s="535" t="s">
        <v>144</v>
      </c>
      <c r="B1" s="536"/>
      <c r="C1" s="536"/>
      <c r="D1" s="536"/>
      <c r="E1" s="536"/>
      <c r="F1" s="536"/>
      <c r="G1" s="536"/>
      <c r="H1" s="536"/>
      <c r="I1" s="536"/>
      <c r="J1" s="536"/>
      <c r="K1" s="536"/>
      <c r="L1" s="536"/>
      <c r="M1" s="536"/>
      <c r="N1" s="536"/>
      <c r="O1" s="536"/>
      <c r="P1" s="536"/>
      <c r="Q1" s="536"/>
      <c r="R1" s="536"/>
      <c r="S1" s="536"/>
      <c r="T1" s="536"/>
      <c r="U1" s="536"/>
      <c r="V1" s="536"/>
      <c r="W1" s="536"/>
      <c r="X1" s="536"/>
      <c r="Y1" s="536"/>
      <c r="Z1" s="536"/>
      <c r="AA1" s="536"/>
      <c r="AB1" s="536"/>
      <c r="AC1" s="536"/>
      <c r="AD1" s="536"/>
      <c r="AE1" s="536"/>
      <c r="AF1" s="536"/>
      <c r="AG1" s="536"/>
      <c r="AH1" s="536"/>
      <c r="AI1" s="536"/>
      <c r="AJ1" s="537"/>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row>
    <row r="2" spans="1:68" ht="24" customHeight="1" x14ac:dyDescent="0.3">
      <c r="A2" s="538"/>
      <c r="B2" s="539"/>
      <c r="C2" s="539"/>
      <c r="D2" s="539"/>
      <c r="E2" s="539"/>
      <c r="F2" s="539"/>
      <c r="G2" s="539"/>
      <c r="H2" s="539"/>
      <c r="I2" s="539"/>
      <c r="J2" s="539"/>
      <c r="K2" s="539"/>
      <c r="L2" s="539"/>
      <c r="M2" s="539"/>
      <c r="N2" s="539"/>
      <c r="O2" s="539"/>
      <c r="P2" s="539"/>
      <c r="Q2" s="539"/>
      <c r="R2" s="539"/>
      <c r="S2" s="539"/>
      <c r="T2" s="539"/>
      <c r="U2" s="539"/>
      <c r="V2" s="539"/>
      <c r="W2" s="539"/>
      <c r="X2" s="539"/>
      <c r="Y2" s="539"/>
      <c r="Z2" s="539"/>
      <c r="AA2" s="539"/>
      <c r="AB2" s="539"/>
      <c r="AC2" s="539"/>
      <c r="AD2" s="539"/>
      <c r="AE2" s="539"/>
      <c r="AF2" s="539"/>
      <c r="AG2" s="539"/>
      <c r="AH2" s="539"/>
      <c r="AI2" s="539"/>
      <c r="AJ2" s="540"/>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row>
    <row r="3" spans="1:68" x14ac:dyDescent="0.3">
      <c r="A3" s="28"/>
      <c r="B3" s="29"/>
      <c r="C3" s="28"/>
      <c r="D3" s="28"/>
      <c r="E3" s="8"/>
      <c r="F3" s="27"/>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row>
    <row r="4" spans="1:68" ht="26.25" customHeight="1" x14ac:dyDescent="0.3">
      <c r="A4" s="572" t="s">
        <v>43</v>
      </c>
      <c r="B4" s="573"/>
      <c r="C4" s="531"/>
      <c r="D4" s="532"/>
      <c r="E4" s="532"/>
      <c r="F4" s="532"/>
      <c r="G4" s="532"/>
      <c r="H4" s="532"/>
      <c r="I4" s="532"/>
      <c r="J4" s="532"/>
      <c r="K4" s="532"/>
      <c r="L4" s="532"/>
      <c r="M4" s="532"/>
      <c r="N4" s="533"/>
      <c r="O4" s="534"/>
      <c r="P4" s="534"/>
      <c r="Q4" s="534"/>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row>
    <row r="5" spans="1:68" ht="30" customHeight="1" x14ac:dyDescent="0.3">
      <c r="A5" s="572" t="s">
        <v>130</v>
      </c>
      <c r="B5" s="573"/>
      <c r="C5" s="531"/>
      <c r="D5" s="532"/>
      <c r="E5" s="532"/>
      <c r="F5" s="532"/>
      <c r="G5" s="532"/>
      <c r="H5" s="532"/>
      <c r="I5" s="532"/>
      <c r="J5" s="532"/>
      <c r="K5" s="532"/>
      <c r="L5" s="532"/>
      <c r="M5" s="532"/>
      <c r="N5" s="533"/>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row>
    <row r="6" spans="1:68" ht="49.5" customHeight="1" x14ac:dyDescent="0.3">
      <c r="A6" s="572" t="s">
        <v>44</v>
      </c>
      <c r="B6" s="573"/>
      <c r="C6" s="582"/>
      <c r="D6" s="583"/>
      <c r="E6" s="583"/>
      <c r="F6" s="583"/>
      <c r="G6" s="583"/>
      <c r="H6" s="583"/>
      <c r="I6" s="583"/>
      <c r="J6" s="583"/>
      <c r="K6" s="583"/>
      <c r="L6" s="583"/>
      <c r="M6" s="583"/>
      <c r="N6" s="584"/>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row>
    <row r="7" spans="1:68" x14ac:dyDescent="0.3">
      <c r="A7" s="541" t="s">
        <v>139</v>
      </c>
      <c r="B7" s="542"/>
      <c r="C7" s="542"/>
      <c r="D7" s="542"/>
      <c r="E7" s="542"/>
      <c r="F7" s="542"/>
      <c r="G7" s="543"/>
      <c r="H7" s="541" t="s">
        <v>140</v>
      </c>
      <c r="I7" s="542"/>
      <c r="J7" s="542"/>
      <c r="K7" s="542"/>
      <c r="L7" s="542"/>
      <c r="M7" s="542"/>
      <c r="N7" s="543"/>
      <c r="O7" s="541" t="s">
        <v>141</v>
      </c>
      <c r="P7" s="542"/>
      <c r="Q7" s="542"/>
      <c r="R7" s="542"/>
      <c r="S7" s="542"/>
      <c r="T7" s="542"/>
      <c r="U7" s="542"/>
      <c r="V7" s="542"/>
      <c r="W7" s="543"/>
      <c r="X7" s="541" t="s">
        <v>142</v>
      </c>
      <c r="Y7" s="542"/>
      <c r="Z7" s="542"/>
      <c r="AA7" s="542"/>
      <c r="AB7" s="542"/>
      <c r="AC7" s="542"/>
      <c r="AD7" s="543"/>
      <c r="AE7" s="541" t="s">
        <v>34</v>
      </c>
      <c r="AF7" s="542"/>
      <c r="AG7" s="542"/>
      <c r="AH7" s="542"/>
      <c r="AI7" s="542"/>
      <c r="AJ7" s="543"/>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row>
    <row r="8" spans="1:68" ht="16.5" customHeight="1" x14ac:dyDescent="0.3">
      <c r="A8" s="574" t="s">
        <v>0</v>
      </c>
      <c r="B8" s="579" t="s">
        <v>2</v>
      </c>
      <c r="C8" s="577" t="s">
        <v>3</v>
      </c>
      <c r="D8" s="577" t="s">
        <v>42</v>
      </c>
      <c r="E8" s="578" t="s">
        <v>1</v>
      </c>
      <c r="F8" s="576" t="s">
        <v>50</v>
      </c>
      <c r="G8" s="577" t="s">
        <v>135</v>
      </c>
      <c r="H8" s="586" t="s">
        <v>33</v>
      </c>
      <c r="I8" s="587" t="s">
        <v>5</v>
      </c>
      <c r="J8" s="576" t="s">
        <v>87</v>
      </c>
      <c r="K8" s="576" t="s">
        <v>92</v>
      </c>
      <c r="L8" s="589" t="s">
        <v>45</v>
      </c>
      <c r="M8" s="587" t="s">
        <v>5</v>
      </c>
      <c r="N8" s="577" t="s">
        <v>48</v>
      </c>
      <c r="O8" s="580" t="s">
        <v>11</v>
      </c>
      <c r="P8" s="571" t="s">
        <v>163</v>
      </c>
      <c r="Q8" s="576" t="s">
        <v>12</v>
      </c>
      <c r="R8" s="571" t="s">
        <v>8</v>
      </c>
      <c r="S8" s="571"/>
      <c r="T8" s="571"/>
      <c r="U8" s="571"/>
      <c r="V8" s="571"/>
      <c r="W8" s="571"/>
      <c r="X8" s="585" t="s">
        <v>138</v>
      </c>
      <c r="Y8" s="585" t="s">
        <v>46</v>
      </c>
      <c r="Z8" s="585" t="s">
        <v>5</v>
      </c>
      <c r="AA8" s="585" t="s">
        <v>47</v>
      </c>
      <c r="AB8" s="585" t="s">
        <v>5</v>
      </c>
      <c r="AC8" s="585" t="s">
        <v>49</v>
      </c>
      <c r="AD8" s="580" t="s">
        <v>29</v>
      </c>
      <c r="AE8" s="571" t="s">
        <v>34</v>
      </c>
      <c r="AF8" s="571" t="s">
        <v>35</v>
      </c>
      <c r="AG8" s="571" t="s">
        <v>36</v>
      </c>
      <c r="AH8" s="571" t="s">
        <v>38</v>
      </c>
      <c r="AI8" s="571" t="s">
        <v>37</v>
      </c>
      <c r="AJ8" s="571" t="s">
        <v>39</v>
      </c>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row>
    <row r="9" spans="1:68" s="4" customFormat="1" ht="94.5" customHeight="1" x14ac:dyDescent="0.25">
      <c r="A9" s="575"/>
      <c r="B9" s="579"/>
      <c r="C9" s="571"/>
      <c r="D9" s="571"/>
      <c r="E9" s="579"/>
      <c r="F9" s="577"/>
      <c r="G9" s="571"/>
      <c r="H9" s="577"/>
      <c r="I9" s="588"/>
      <c r="J9" s="577"/>
      <c r="K9" s="577"/>
      <c r="L9" s="588"/>
      <c r="M9" s="588"/>
      <c r="N9" s="571"/>
      <c r="O9" s="581"/>
      <c r="P9" s="571"/>
      <c r="Q9" s="577"/>
      <c r="R9" s="7" t="s">
        <v>13</v>
      </c>
      <c r="S9" s="7" t="s">
        <v>17</v>
      </c>
      <c r="T9" s="7" t="s">
        <v>28</v>
      </c>
      <c r="U9" s="7" t="s">
        <v>18</v>
      </c>
      <c r="V9" s="7" t="s">
        <v>21</v>
      </c>
      <c r="W9" s="7" t="s">
        <v>24</v>
      </c>
      <c r="X9" s="585"/>
      <c r="Y9" s="585"/>
      <c r="Z9" s="585"/>
      <c r="AA9" s="585"/>
      <c r="AB9" s="585"/>
      <c r="AC9" s="585"/>
      <c r="AD9" s="581"/>
      <c r="AE9" s="571"/>
      <c r="AF9" s="571"/>
      <c r="AG9" s="571"/>
      <c r="AH9" s="571"/>
      <c r="AI9" s="571"/>
      <c r="AJ9" s="571"/>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row>
    <row r="10" spans="1:68" s="3" customFormat="1" ht="167.25" customHeight="1" x14ac:dyDescent="0.25">
      <c r="A10" s="553">
        <v>1</v>
      </c>
      <c r="B10" s="556" t="s">
        <v>134</v>
      </c>
      <c r="C10" s="556"/>
      <c r="D10" s="556"/>
      <c r="E10" s="559"/>
      <c r="F10" s="556" t="s">
        <v>123</v>
      </c>
      <c r="G10" s="562">
        <v>2</v>
      </c>
      <c r="H10" s="565" t="str">
        <f>IF(G10&lt;=0,"",IF(G10&lt;=2,"Muy Baja",IF(G10&lt;=24,"Baja",IF(G10&lt;=500,"Media",IF(G10&lt;=5000,"Alta","Muy Alta")))))</f>
        <v>Muy Baja</v>
      </c>
      <c r="I10" s="547">
        <f>IF(H10="","",IF(H10="Muy Baja",0.2,IF(H10="Baja",0.4,IF(H10="Media",0.6,IF(H10="Alta",0.8,IF(H10="Muy Alta",1,))))))</f>
        <v>0.2</v>
      </c>
      <c r="J10" s="568" t="s">
        <v>152</v>
      </c>
      <c r="K10" s="547" t="str">
        <f ca="1">IF(NOT(ISERROR(MATCH(J10,'Tabla Impacto'!$B$221:$B$223,0))),'Tabla Impacto'!$F$223&amp;"Por favor no seleccionar los criterios de impacto(Afectación Económica o presupuestal y Pérdida Reputacional)",J10)</f>
        <v xml:space="preserve">     Mayor a 500 SMLMV </v>
      </c>
      <c r="L10" s="565" t="str">
        <f ca="1">IF(OR(K10='Tabla Impacto'!$C$11,K10='Tabla Impacto'!$D$11),"Leve",IF(OR(K10='Tabla Impacto'!$C$12,K10='Tabla Impacto'!$D$12),"Menor",IF(OR(K10='Tabla Impacto'!$C$13,K10='Tabla Impacto'!$D$13),"Moderado",IF(OR(K10='Tabla Impacto'!$C$14,K10='Tabla Impacto'!$D$14),"Mayor",IF(OR(K10='Tabla Impacto'!$C$15,K10='Tabla Impacto'!$D$15),"Catastrófico","")))))</f>
        <v>Catastrófico</v>
      </c>
      <c r="M10" s="547">
        <f ca="1">IF(L10="","",IF(L10="Leve",0.2,IF(L10="Menor",0.4,IF(L10="Moderado",0.6,IF(L10="Mayor",0.8,IF(L10="Catastrófico",1,))))))</f>
        <v>1</v>
      </c>
      <c r="N10" s="550" t="str">
        <f ca="1">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123">
        <v>1</v>
      </c>
      <c r="P10" s="124" t="s">
        <v>372</v>
      </c>
      <c r="Q10" s="125" t="str">
        <f>IF(OR(R10="Preventivo",R10="Detectivo"),"Probabilidad",IF(R10="Correctivo","Impacto",""))</f>
        <v>Probabilidad</v>
      </c>
      <c r="R10" s="126" t="s">
        <v>14</v>
      </c>
      <c r="S10" s="126" t="s">
        <v>10</v>
      </c>
      <c r="T10" s="127" t="str">
        <f>IF(AND(R10="Preventivo",S10="Automático"),"50%",IF(AND(R10="Preventivo",S10="Manual"),"40%",IF(AND(R10="Detectivo",S10="Automático"),"40%",IF(AND(R10="Detectivo",S10="Manual"),"30%",IF(AND(R10="Correctivo",S10="Automático"),"35%",IF(AND(R10="Correctivo",S10="Manual"),"25%",""))))))</f>
        <v>50%</v>
      </c>
      <c r="U10" s="126" t="s">
        <v>19</v>
      </c>
      <c r="V10" s="126" t="s">
        <v>23</v>
      </c>
      <c r="W10" s="126" t="s">
        <v>119</v>
      </c>
      <c r="X10" s="128">
        <f>IFERROR(IF(Q10="Probabilidad",(I10-(+I10*T10)),IF(Q10="Impacto",I10,"")),"")</f>
        <v>0.1</v>
      </c>
      <c r="Y10" s="129" t="str">
        <f>IFERROR(IF(X10="","",IF(X10&lt;=0.2,"Muy Baja",IF(X10&lt;=0.4,"Baja",IF(X10&lt;=0.6,"Media",IF(X10&lt;=0.8,"Alta","Muy Alta"))))),"")</f>
        <v>Muy Baja</v>
      </c>
      <c r="Z10" s="130">
        <f>+X10</f>
        <v>0.1</v>
      </c>
      <c r="AA10" s="129" t="str">
        <f ca="1">IFERROR(IF(AB10="","",IF(AB10&lt;=0.2,"Leve",IF(AB10&lt;=0.4,"Menor",IF(AB10&lt;=0.6,"Moderado",IF(AB10&lt;=0.8,"Mayor","Catastrófico"))))),"")</f>
        <v>Catastrófico</v>
      </c>
      <c r="AB10" s="130">
        <f ca="1">IFERROR(IF(Q10="Impacto",(M10-(+M10*T10)),IF(Q10="Probabilidad",M10,"")),"")</f>
        <v>1</v>
      </c>
      <c r="AC10" s="131" t="str">
        <f ca="1">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132" t="s">
        <v>32</v>
      </c>
      <c r="AE10" s="133"/>
      <c r="AF10" s="134"/>
      <c r="AG10" s="135"/>
      <c r="AH10" s="135"/>
      <c r="AI10" s="133"/>
      <c r="AJ10" s="134" t="s">
        <v>40</v>
      </c>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row>
    <row r="11" spans="1:68" ht="151.5" customHeight="1" x14ac:dyDescent="0.3">
      <c r="A11" s="554"/>
      <c r="B11" s="557"/>
      <c r="C11" s="557"/>
      <c r="D11" s="557"/>
      <c r="E11" s="560"/>
      <c r="F11" s="557"/>
      <c r="G11" s="563"/>
      <c r="H11" s="566"/>
      <c r="I11" s="548"/>
      <c r="J11" s="569"/>
      <c r="K11" s="548">
        <f ca="1">IF(NOT(ISERROR(MATCH(J11,_xlfn.ANCHORARRAY(E22),0))),I24&amp;"Por favor no seleccionar los criterios de impacto",J11)</f>
        <v>0</v>
      </c>
      <c r="L11" s="566"/>
      <c r="M11" s="548"/>
      <c r="N11" s="551"/>
      <c r="O11" s="123">
        <v>2</v>
      </c>
      <c r="P11" s="124"/>
      <c r="Q11" s="125" t="str">
        <f>IF(OR(R11="Preventivo",R11="Detectivo"),"Probabilidad",IF(R11="Correctivo","Impacto",""))</f>
        <v/>
      </c>
      <c r="R11" s="126"/>
      <c r="S11" s="126"/>
      <c r="T11" s="127" t="str">
        <f t="shared" ref="T11:T15" si="0">IF(AND(R11="Preventivo",S11="Automático"),"50%",IF(AND(R11="Preventivo",S11="Manual"),"40%",IF(AND(R11="Detectivo",S11="Automático"),"40%",IF(AND(R11="Detectivo",S11="Manual"),"30%",IF(AND(R11="Correctivo",S11="Automático"),"35%",IF(AND(R11="Correctivo",S11="Manual"),"25%",""))))))</f>
        <v/>
      </c>
      <c r="U11" s="126"/>
      <c r="V11" s="126"/>
      <c r="W11" s="126"/>
      <c r="X11" s="128" t="str">
        <f>IFERROR(IF(AND(Q10="Probabilidad",Q11="Probabilidad"),(Z10-(+Z10*T11)),IF(Q11="Probabilidad",(I10-(+I10*T11)),IF(Q11="Impacto",Z10,""))),"")</f>
        <v/>
      </c>
      <c r="Y11" s="129" t="str">
        <f t="shared" ref="Y11:Y69" si="1">IFERROR(IF(X11="","",IF(X11&lt;=0.2,"Muy Baja",IF(X11&lt;=0.4,"Baja",IF(X11&lt;=0.6,"Media",IF(X11&lt;=0.8,"Alta","Muy Alta"))))),"")</f>
        <v/>
      </c>
      <c r="Z11" s="130" t="str">
        <f t="shared" ref="Z11:Z15" si="2">+X11</f>
        <v/>
      </c>
      <c r="AA11" s="129" t="str">
        <f t="shared" ref="AA11:AA69" si="3">IFERROR(IF(AB11="","",IF(AB11&lt;=0.2,"Leve",IF(AB11&lt;=0.4,"Menor",IF(AB11&lt;=0.6,"Moderado",IF(AB11&lt;=0.8,"Mayor","Catastrófico"))))),"")</f>
        <v/>
      </c>
      <c r="AB11" s="130" t="str">
        <f>IFERROR(IF(AND(Q10="Impacto",Q11="Impacto"),(AB10-(+AB10*T11)),IF(Q11="Impacto",($M$10-(+$M$10*T11)),IF(Q11="Probabilidad",AB10,""))),"")</f>
        <v/>
      </c>
      <c r="AC11" s="131"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132"/>
      <c r="AE11" s="133"/>
      <c r="AF11" s="134"/>
      <c r="AG11" s="135"/>
      <c r="AH11" s="135"/>
      <c r="AI11" s="133"/>
      <c r="AJ11" s="134"/>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1:68" ht="151.5" customHeight="1" x14ac:dyDescent="0.3">
      <c r="A12" s="554"/>
      <c r="B12" s="557"/>
      <c r="C12" s="557"/>
      <c r="D12" s="557"/>
      <c r="E12" s="560"/>
      <c r="F12" s="557"/>
      <c r="G12" s="563"/>
      <c r="H12" s="566"/>
      <c r="I12" s="548"/>
      <c r="J12" s="569"/>
      <c r="K12" s="548">
        <f ca="1">IF(NOT(ISERROR(MATCH(J12,_xlfn.ANCHORARRAY(E23),0))),I25&amp;"Por favor no seleccionar los criterios de impacto",J12)</f>
        <v>0</v>
      </c>
      <c r="L12" s="566"/>
      <c r="M12" s="548"/>
      <c r="N12" s="551"/>
      <c r="O12" s="123">
        <v>3</v>
      </c>
      <c r="P12" s="136"/>
      <c r="Q12" s="125" t="str">
        <f>IF(OR(R12="Preventivo",R12="Detectivo"),"Probabilidad",IF(R12="Correctivo","Impacto",""))</f>
        <v/>
      </c>
      <c r="R12" s="126"/>
      <c r="S12" s="126"/>
      <c r="T12" s="127" t="str">
        <f t="shared" si="0"/>
        <v/>
      </c>
      <c r="U12" s="126"/>
      <c r="V12" s="126"/>
      <c r="W12" s="126"/>
      <c r="X12" s="128" t="str">
        <f>IFERROR(IF(AND(Q11="Probabilidad",Q12="Probabilidad"),(Z11-(+Z11*T12)),IF(AND(Q11="Impacto",Q12="Probabilidad"),(Z10-(+Z10*T12)),IF(Q12="Impacto",Z11,""))),"")</f>
        <v/>
      </c>
      <c r="Y12" s="129" t="str">
        <f t="shared" si="1"/>
        <v/>
      </c>
      <c r="Z12" s="130" t="str">
        <f t="shared" si="2"/>
        <v/>
      </c>
      <c r="AA12" s="129" t="str">
        <f t="shared" si="3"/>
        <v/>
      </c>
      <c r="AB12" s="130" t="str">
        <f>IFERROR(IF(AND(Q11="Impacto",Q12="Impacto"),(AB11-(+AB11*T12)),IF(AND(Q11="Probabilidad",Q12="Impacto"),(AB10-(+AB10*T12)),IF(Q12="Probabilidad",AB11,""))),"")</f>
        <v/>
      </c>
      <c r="AC12" s="131" t="str">
        <f t="shared" si="4"/>
        <v/>
      </c>
      <c r="AD12" s="132"/>
      <c r="AE12" s="133"/>
      <c r="AF12" s="134"/>
      <c r="AG12" s="135"/>
      <c r="AH12" s="135"/>
      <c r="AI12" s="133"/>
      <c r="AJ12" s="134"/>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1:68" ht="151.5" customHeight="1" x14ac:dyDescent="0.3">
      <c r="A13" s="554"/>
      <c r="B13" s="557"/>
      <c r="C13" s="557"/>
      <c r="D13" s="557"/>
      <c r="E13" s="560"/>
      <c r="F13" s="557"/>
      <c r="G13" s="563"/>
      <c r="H13" s="566"/>
      <c r="I13" s="548"/>
      <c r="J13" s="569"/>
      <c r="K13" s="548">
        <f ca="1">IF(NOT(ISERROR(MATCH(J13,_xlfn.ANCHORARRAY(E24),0))),I26&amp;"Por favor no seleccionar los criterios de impacto",J13)</f>
        <v>0</v>
      </c>
      <c r="L13" s="566"/>
      <c r="M13" s="548"/>
      <c r="N13" s="551"/>
      <c r="O13" s="123">
        <v>4</v>
      </c>
      <c r="P13" s="124"/>
      <c r="Q13" s="125" t="str">
        <f t="shared" ref="Q13:Q15" si="5">IF(OR(R13="Preventivo",R13="Detectivo"),"Probabilidad",IF(R13="Correctivo","Impacto",""))</f>
        <v/>
      </c>
      <c r="R13" s="126"/>
      <c r="S13" s="126"/>
      <c r="T13" s="127" t="str">
        <f t="shared" si="0"/>
        <v/>
      </c>
      <c r="U13" s="126"/>
      <c r="V13" s="126"/>
      <c r="W13" s="126"/>
      <c r="X13" s="128" t="str">
        <f t="shared" ref="X13:X15" si="6">IFERROR(IF(AND(Q12="Probabilidad",Q13="Probabilidad"),(Z12-(+Z12*T13)),IF(AND(Q12="Impacto",Q13="Probabilidad"),(Z11-(+Z11*T13)),IF(Q13="Impacto",Z12,""))),"")</f>
        <v/>
      </c>
      <c r="Y13" s="129" t="str">
        <f t="shared" si="1"/>
        <v/>
      </c>
      <c r="Z13" s="130" t="str">
        <f t="shared" si="2"/>
        <v/>
      </c>
      <c r="AA13" s="129" t="str">
        <f t="shared" si="3"/>
        <v/>
      </c>
      <c r="AB13" s="130" t="str">
        <f t="shared" ref="AB13:AB15" si="7">IFERROR(IF(AND(Q12="Impacto",Q13="Impacto"),(AB12-(+AB12*T13)),IF(AND(Q12="Probabilidad",Q13="Impacto"),(AB11-(+AB11*T13)),IF(Q13="Probabilidad",AB12,""))),"")</f>
        <v/>
      </c>
      <c r="AC13" s="131"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132"/>
      <c r="AE13" s="133"/>
      <c r="AF13" s="134"/>
      <c r="AG13" s="135"/>
      <c r="AH13" s="135"/>
      <c r="AI13" s="133"/>
      <c r="AJ13" s="134"/>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1:68" ht="151.5" customHeight="1" x14ac:dyDescent="0.3">
      <c r="A14" s="554"/>
      <c r="B14" s="557"/>
      <c r="C14" s="557"/>
      <c r="D14" s="557"/>
      <c r="E14" s="560"/>
      <c r="F14" s="557"/>
      <c r="G14" s="563"/>
      <c r="H14" s="566"/>
      <c r="I14" s="548"/>
      <c r="J14" s="569"/>
      <c r="K14" s="548">
        <f ca="1">IF(NOT(ISERROR(MATCH(J14,_xlfn.ANCHORARRAY(E25),0))),I27&amp;"Por favor no seleccionar los criterios de impacto",J14)</f>
        <v>0</v>
      </c>
      <c r="L14" s="566"/>
      <c r="M14" s="548"/>
      <c r="N14" s="551"/>
      <c r="O14" s="123">
        <v>5</v>
      </c>
      <c r="P14" s="124"/>
      <c r="Q14" s="125" t="str">
        <f t="shared" si="5"/>
        <v/>
      </c>
      <c r="R14" s="126"/>
      <c r="S14" s="126"/>
      <c r="T14" s="127" t="str">
        <f t="shared" si="0"/>
        <v/>
      </c>
      <c r="U14" s="126"/>
      <c r="V14" s="126"/>
      <c r="W14" s="126"/>
      <c r="X14" s="128" t="str">
        <f t="shared" si="6"/>
        <v/>
      </c>
      <c r="Y14" s="129" t="str">
        <f t="shared" si="1"/>
        <v/>
      </c>
      <c r="Z14" s="130" t="str">
        <f t="shared" si="2"/>
        <v/>
      </c>
      <c r="AA14" s="129" t="str">
        <f t="shared" si="3"/>
        <v/>
      </c>
      <c r="AB14" s="130" t="str">
        <f t="shared" si="7"/>
        <v/>
      </c>
      <c r="AC14" s="131" t="str">
        <f t="shared" si="4"/>
        <v/>
      </c>
      <c r="AD14" s="132"/>
      <c r="AE14" s="133"/>
      <c r="AF14" s="134"/>
      <c r="AG14" s="135"/>
      <c r="AH14" s="135"/>
      <c r="AI14" s="133"/>
      <c r="AJ14" s="134"/>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1:68" ht="151.5" customHeight="1" x14ac:dyDescent="0.3">
      <c r="A15" s="555"/>
      <c r="B15" s="558"/>
      <c r="C15" s="558"/>
      <c r="D15" s="558"/>
      <c r="E15" s="561"/>
      <c r="F15" s="558"/>
      <c r="G15" s="564"/>
      <c r="H15" s="567"/>
      <c r="I15" s="549"/>
      <c r="J15" s="570"/>
      <c r="K15" s="549">
        <f ca="1">IF(NOT(ISERROR(MATCH(J15,_xlfn.ANCHORARRAY(E26),0))),I28&amp;"Por favor no seleccionar los criterios de impacto",J15)</f>
        <v>0</v>
      </c>
      <c r="L15" s="567"/>
      <c r="M15" s="549"/>
      <c r="N15" s="552"/>
      <c r="O15" s="123">
        <v>6</v>
      </c>
      <c r="P15" s="124"/>
      <c r="Q15" s="125" t="str">
        <f t="shared" si="5"/>
        <v/>
      </c>
      <c r="R15" s="126"/>
      <c r="S15" s="126"/>
      <c r="T15" s="127" t="str">
        <f t="shared" si="0"/>
        <v/>
      </c>
      <c r="U15" s="126"/>
      <c r="V15" s="126"/>
      <c r="W15" s="126"/>
      <c r="X15" s="128" t="str">
        <f t="shared" si="6"/>
        <v/>
      </c>
      <c r="Y15" s="129" t="str">
        <f t="shared" si="1"/>
        <v/>
      </c>
      <c r="Z15" s="130" t="str">
        <f t="shared" si="2"/>
        <v/>
      </c>
      <c r="AA15" s="129" t="str">
        <f t="shared" si="3"/>
        <v/>
      </c>
      <c r="AB15" s="130" t="str">
        <f t="shared" si="7"/>
        <v/>
      </c>
      <c r="AC15" s="131" t="str">
        <f t="shared" si="4"/>
        <v/>
      </c>
      <c r="AD15" s="132"/>
      <c r="AE15" s="133"/>
      <c r="AF15" s="134"/>
      <c r="AG15" s="135"/>
      <c r="AH15" s="135"/>
      <c r="AI15" s="133"/>
      <c r="AJ15" s="134"/>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1:68" ht="151.5" customHeight="1" x14ac:dyDescent="0.3">
      <c r="A16" s="553">
        <v>2</v>
      </c>
      <c r="B16" s="556"/>
      <c r="C16" s="556"/>
      <c r="D16" s="556"/>
      <c r="E16" s="559"/>
      <c r="F16" s="556"/>
      <c r="G16" s="562"/>
      <c r="H16" s="565" t="str">
        <f>IF(G16&lt;=0,"",IF(G16&lt;=2,"Muy Baja",IF(G16&lt;=24,"Baja",IF(G16&lt;=500,"Media",IF(G16&lt;=5000,"Alta","Muy Alta")))))</f>
        <v/>
      </c>
      <c r="I16" s="547" t="str">
        <f>IF(H16="","",IF(H16="Muy Baja",0.2,IF(H16="Baja",0.4,IF(H16="Media",0.6,IF(H16="Alta",0.8,IF(H16="Muy Alta",1,))))))</f>
        <v/>
      </c>
      <c r="J16" s="568"/>
      <c r="K16" s="547">
        <f ca="1">IF(NOT(ISERROR(MATCH(J16,'Tabla Impacto'!$B$221:$B$223,0))),'Tabla Impacto'!$F$223&amp;"Por favor no seleccionar los criterios de impacto(Afectación Económica o presupuestal y Pérdida Reputacional)",J16)</f>
        <v>0</v>
      </c>
      <c r="L16" s="565" t="str">
        <f ca="1">IF(OR(K16='Tabla Impacto'!$C$11,K16='Tabla Impacto'!$D$11),"Leve",IF(OR(K16='Tabla Impacto'!$C$12,K16='Tabla Impacto'!$D$12),"Menor",IF(OR(K16='Tabla Impacto'!$C$13,K16='Tabla Impacto'!$D$13),"Moderado",IF(OR(K16='Tabla Impacto'!$C$14,K16='Tabla Impacto'!$D$14),"Mayor",IF(OR(K16='Tabla Impacto'!$C$15,K16='Tabla Impacto'!$D$15),"Catastrófico","")))))</f>
        <v/>
      </c>
      <c r="M16" s="547" t="str">
        <f ca="1">IF(L16="","",IF(L16="Leve",0.2,IF(L16="Menor",0.4,IF(L16="Moderado",0.6,IF(L16="Mayor",0.8,IF(L16="Catastrófico",1,))))))</f>
        <v/>
      </c>
      <c r="N16" s="550" t="str">
        <f ca="1">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123">
        <v>1</v>
      </c>
      <c r="P16" s="124"/>
      <c r="Q16" s="125" t="str">
        <f>IF(OR(R16="Preventivo",R16="Detectivo"),"Probabilidad",IF(R16="Correctivo","Impacto",""))</f>
        <v/>
      </c>
      <c r="R16" s="126"/>
      <c r="S16" s="126"/>
      <c r="T16" s="127" t="str">
        <f>IF(AND(R16="Preventivo",S16="Automático"),"50%",IF(AND(R16="Preventivo",S16="Manual"),"40%",IF(AND(R16="Detectivo",S16="Automático"),"40%",IF(AND(R16="Detectivo",S16="Manual"),"30%",IF(AND(R16="Correctivo",S16="Automático"),"35%",IF(AND(R16="Correctivo",S16="Manual"),"25%",""))))))</f>
        <v/>
      </c>
      <c r="U16" s="126"/>
      <c r="V16" s="126"/>
      <c r="W16" s="126"/>
      <c r="X16" s="128" t="str">
        <f>IFERROR(IF(Q16="Probabilidad",(I16-(+I16*T16)),IF(Q16="Impacto",I16,"")),"")</f>
        <v/>
      </c>
      <c r="Y16" s="129" t="str">
        <f>IFERROR(IF(X16="","",IF(X16&lt;=0.2,"Muy Baja",IF(X16&lt;=0.4,"Baja",IF(X16&lt;=0.6,"Media",IF(X16&lt;=0.8,"Alta","Muy Alta"))))),"")</f>
        <v/>
      </c>
      <c r="Z16" s="130" t="str">
        <f>+X16</f>
        <v/>
      </c>
      <c r="AA16" s="129" t="str">
        <f>IFERROR(IF(AB16="","",IF(AB16&lt;=0.2,"Leve",IF(AB16&lt;=0.4,"Menor",IF(AB16&lt;=0.6,"Moderado",IF(AB16&lt;=0.8,"Mayor","Catastrófico"))))),"")</f>
        <v/>
      </c>
      <c r="AB16" s="130" t="str">
        <f>IFERROR(IF(Q16="Impacto",(M16-(+M16*T16)),IF(Q16="Probabilidad",M16,"")),"")</f>
        <v/>
      </c>
      <c r="AC16" s="131"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132"/>
      <c r="AE16" s="133"/>
      <c r="AF16" s="134"/>
      <c r="AG16" s="135"/>
      <c r="AH16" s="135"/>
      <c r="AI16" s="133"/>
      <c r="AJ16" s="134"/>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1:68" ht="151.5" customHeight="1" x14ac:dyDescent="0.3">
      <c r="A17" s="554"/>
      <c r="B17" s="557"/>
      <c r="C17" s="557"/>
      <c r="D17" s="557"/>
      <c r="E17" s="560"/>
      <c r="F17" s="557"/>
      <c r="G17" s="563"/>
      <c r="H17" s="566"/>
      <c r="I17" s="548"/>
      <c r="J17" s="569"/>
      <c r="K17" s="548">
        <f ca="1">IF(NOT(ISERROR(MATCH(J17,_xlfn.ANCHORARRAY(E28),0))),I30&amp;"Por favor no seleccionar los criterios de impacto",J17)</f>
        <v>0</v>
      </c>
      <c r="L17" s="566"/>
      <c r="M17" s="548"/>
      <c r="N17" s="551"/>
      <c r="O17" s="123">
        <v>2</v>
      </c>
      <c r="P17" s="124"/>
      <c r="Q17" s="125" t="str">
        <f>IF(OR(R17="Preventivo",R17="Detectivo"),"Probabilidad",IF(R17="Correctivo","Impacto",""))</f>
        <v/>
      </c>
      <c r="R17" s="126"/>
      <c r="S17" s="126"/>
      <c r="T17" s="127" t="str">
        <f t="shared" ref="T17:T21" si="8">IF(AND(R17="Preventivo",S17="Automático"),"50%",IF(AND(R17="Preventivo",S17="Manual"),"40%",IF(AND(R17="Detectivo",S17="Automático"),"40%",IF(AND(R17="Detectivo",S17="Manual"),"30%",IF(AND(R17="Correctivo",S17="Automático"),"35%",IF(AND(R17="Correctivo",S17="Manual"),"25%",""))))))</f>
        <v/>
      </c>
      <c r="U17" s="126"/>
      <c r="V17" s="126"/>
      <c r="W17" s="126"/>
      <c r="X17" s="128" t="str">
        <f>IFERROR(IF(AND(Q16="Probabilidad",Q17="Probabilidad"),(Z16-(+Z16*T17)),IF(Q17="Probabilidad",(I16-(+I16*T17)),IF(Q17="Impacto",Z16,""))),"")</f>
        <v/>
      </c>
      <c r="Y17" s="129" t="str">
        <f t="shared" si="1"/>
        <v/>
      </c>
      <c r="Z17" s="130" t="str">
        <f t="shared" ref="Z17:Z21" si="9">+X17</f>
        <v/>
      </c>
      <c r="AA17" s="129" t="str">
        <f t="shared" si="3"/>
        <v/>
      </c>
      <c r="AB17" s="130" t="str">
        <f>IFERROR(IF(AND(Q16="Impacto",Q17="Impacto"),(AB10-(+AB10*T17)),IF(Q17="Impacto",($M$16-(+$M$16*T17)),IF(Q17="Probabilidad",AB10,""))),"")</f>
        <v/>
      </c>
      <c r="AC17" s="131"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132"/>
      <c r="AE17" s="133"/>
      <c r="AF17" s="134"/>
      <c r="AG17" s="135"/>
      <c r="AH17" s="135"/>
      <c r="AI17" s="133"/>
      <c r="AJ17" s="134"/>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1:68" ht="151.5" customHeight="1" x14ac:dyDescent="0.3">
      <c r="A18" s="554"/>
      <c r="B18" s="557"/>
      <c r="C18" s="557"/>
      <c r="D18" s="557"/>
      <c r="E18" s="560"/>
      <c r="F18" s="557"/>
      <c r="G18" s="563"/>
      <c r="H18" s="566"/>
      <c r="I18" s="548"/>
      <c r="J18" s="569"/>
      <c r="K18" s="548">
        <f ca="1">IF(NOT(ISERROR(MATCH(J18,_xlfn.ANCHORARRAY(E29),0))),I31&amp;"Por favor no seleccionar los criterios de impacto",J18)</f>
        <v>0</v>
      </c>
      <c r="L18" s="566"/>
      <c r="M18" s="548"/>
      <c r="N18" s="551"/>
      <c r="O18" s="123">
        <v>3</v>
      </c>
      <c r="P18" s="136"/>
      <c r="Q18" s="125" t="str">
        <f>IF(OR(R18="Preventivo",R18="Detectivo"),"Probabilidad",IF(R18="Correctivo","Impacto",""))</f>
        <v/>
      </c>
      <c r="R18" s="126"/>
      <c r="S18" s="126"/>
      <c r="T18" s="127" t="str">
        <f t="shared" si="8"/>
        <v/>
      </c>
      <c r="U18" s="126"/>
      <c r="V18" s="126"/>
      <c r="W18" s="126"/>
      <c r="X18" s="128" t="str">
        <f>IFERROR(IF(AND(Q17="Probabilidad",Q18="Probabilidad"),(Z17-(+Z17*T18)),IF(AND(Q17="Impacto",Q18="Probabilidad"),(Z16-(+Z16*T18)),IF(Q18="Impacto",Z17,""))),"")</f>
        <v/>
      </c>
      <c r="Y18" s="129" t="str">
        <f t="shared" si="1"/>
        <v/>
      </c>
      <c r="Z18" s="130" t="str">
        <f t="shared" si="9"/>
        <v/>
      </c>
      <c r="AA18" s="129" t="str">
        <f t="shared" si="3"/>
        <v/>
      </c>
      <c r="AB18" s="130" t="str">
        <f>IFERROR(IF(AND(Q17="Impacto",Q18="Impacto"),(AB17-(+AB17*T18)),IF(AND(Q17="Probabilidad",Q18="Impacto"),(AB16-(+AB16*T18)),IF(Q18="Probabilidad",AB17,""))),"")</f>
        <v/>
      </c>
      <c r="AC18" s="131" t="str">
        <f t="shared" si="10"/>
        <v/>
      </c>
      <c r="AD18" s="132"/>
      <c r="AE18" s="133"/>
      <c r="AF18" s="134"/>
      <c r="AG18" s="135"/>
      <c r="AH18" s="135"/>
      <c r="AI18" s="133"/>
      <c r="AJ18" s="134"/>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1:68" ht="151.5" customHeight="1" x14ac:dyDescent="0.3">
      <c r="A19" s="554"/>
      <c r="B19" s="557"/>
      <c r="C19" s="557"/>
      <c r="D19" s="557"/>
      <c r="E19" s="560"/>
      <c r="F19" s="557"/>
      <c r="G19" s="563"/>
      <c r="H19" s="566"/>
      <c r="I19" s="548"/>
      <c r="J19" s="569"/>
      <c r="K19" s="548">
        <f ca="1">IF(NOT(ISERROR(MATCH(J19,_xlfn.ANCHORARRAY(E30),0))),I32&amp;"Por favor no seleccionar los criterios de impacto",J19)</f>
        <v>0</v>
      </c>
      <c r="L19" s="566"/>
      <c r="M19" s="548"/>
      <c r="N19" s="551"/>
      <c r="O19" s="123">
        <v>4</v>
      </c>
      <c r="P19" s="124"/>
      <c r="Q19" s="125" t="str">
        <f t="shared" ref="Q19:Q21" si="11">IF(OR(R19="Preventivo",R19="Detectivo"),"Probabilidad",IF(R19="Correctivo","Impacto",""))</f>
        <v/>
      </c>
      <c r="R19" s="126"/>
      <c r="S19" s="126"/>
      <c r="T19" s="127" t="str">
        <f t="shared" si="8"/>
        <v/>
      </c>
      <c r="U19" s="126"/>
      <c r="V19" s="126"/>
      <c r="W19" s="126"/>
      <c r="X19" s="128" t="str">
        <f t="shared" ref="X19:X21" si="12">IFERROR(IF(AND(Q18="Probabilidad",Q19="Probabilidad"),(Z18-(+Z18*T19)),IF(AND(Q18="Impacto",Q19="Probabilidad"),(Z17-(+Z17*T19)),IF(Q19="Impacto",Z18,""))),"")</f>
        <v/>
      </c>
      <c r="Y19" s="129" t="str">
        <f t="shared" si="1"/>
        <v/>
      </c>
      <c r="Z19" s="130" t="str">
        <f t="shared" si="9"/>
        <v/>
      </c>
      <c r="AA19" s="129" t="str">
        <f t="shared" si="3"/>
        <v/>
      </c>
      <c r="AB19" s="130" t="str">
        <f t="shared" ref="AB19:AB21" si="13">IFERROR(IF(AND(Q18="Impacto",Q19="Impacto"),(AB18-(+AB18*T19)),IF(AND(Q18="Probabilidad",Q19="Impacto"),(AB17-(+AB17*T19)),IF(Q19="Probabilidad",AB18,""))),"")</f>
        <v/>
      </c>
      <c r="AC19" s="131"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132"/>
      <c r="AE19" s="133"/>
      <c r="AF19" s="134"/>
      <c r="AG19" s="135"/>
      <c r="AH19" s="135"/>
      <c r="AI19" s="133"/>
      <c r="AJ19" s="134"/>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row r="20" spans="1:68" ht="151.5" customHeight="1" x14ac:dyDescent="0.3">
      <c r="A20" s="554"/>
      <c r="B20" s="557"/>
      <c r="C20" s="557"/>
      <c r="D20" s="557"/>
      <c r="E20" s="560"/>
      <c r="F20" s="557"/>
      <c r="G20" s="563"/>
      <c r="H20" s="566"/>
      <c r="I20" s="548"/>
      <c r="J20" s="569"/>
      <c r="K20" s="548">
        <f ca="1">IF(NOT(ISERROR(MATCH(J20,_xlfn.ANCHORARRAY(E31),0))),I33&amp;"Por favor no seleccionar los criterios de impacto",J20)</f>
        <v>0</v>
      </c>
      <c r="L20" s="566"/>
      <c r="M20" s="548"/>
      <c r="N20" s="551"/>
      <c r="O20" s="123">
        <v>5</v>
      </c>
      <c r="P20" s="124"/>
      <c r="Q20" s="125" t="str">
        <f t="shared" si="11"/>
        <v/>
      </c>
      <c r="R20" s="126"/>
      <c r="S20" s="126"/>
      <c r="T20" s="127" t="str">
        <f t="shared" si="8"/>
        <v/>
      </c>
      <c r="U20" s="126"/>
      <c r="V20" s="126"/>
      <c r="W20" s="126"/>
      <c r="X20" s="128" t="str">
        <f t="shared" si="12"/>
        <v/>
      </c>
      <c r="Y20" s="129" t="str">
        <f t="shared" si="1"/>
        <v/>
      </c>
      <c r="Z20" s="130" t="str">
        <f t="shared" si="9"/>
        <v/>
      </c>
      <c r="AA20" s="129" t="str">
        <f t="shared" si="3"/>
        <v/>
      </c>
      <c r="AB20" s="130" t="str">
        <f t="shared" si="13"/>
        <v/>
      </c>
      <c r="AC20" s="131"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132"/>
      <c r="AE20" s="133"/>
      <c r="AF20" s="134"/>
      <c r="AG20" s="135"/>
      <c r="AH20" s="135"/>
      <c r="AI20" s="133"/>
      <c r="AJ20" s="134"/>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row>
    <row r="21" spans="1:68" ht="151.5" customHeight="1" x14ac:dyDescent="0.3">
      <c r="A21" s="555"/>
      <c r="B21" s="558"/>
      <c r="C21" s="558"/>
      <c r="D21" s="558"/>
      <c r="E21" s="561"/>
      <c r="F21" s="558"/>
      <c r="G21" s="564"/>
      <c r="H21" s="567"/>
      <c r="I21" s="549"/>
      <c r="J21" s="570"/>
      <c r="K21" s="549">
        <f ca="1">IF(NOT(ISERROR(MATCH(J21,_xlfn.ANCHORARRAY(E32),0))),I34&amp;"Por favor no seleccionar los criterios de impacto",J21)</f>
        <v>0</v>
      </c>
      <c r="L21" s="567"/>
      <c r="M21" s="549"/>
      <c r="N21" s="552"/>
      <c r="O21" s="123">
        <v>6</v>
      </c>
      <c r="P21" s="124"/>
      <c r="Q21" s="125" t="str">
        <f t="shared" si="11"/>
        <v/>
      </c>
      <c r="R21" s="126"/>
      <c r="S21" s="126"/>
      <c r="T21" s="127" t="str">
        <f t="shared" si="8"/>
        <v/>
      </c>
      <c r="U21" s="126"/>
      <c r="V21" s="126"/>
      <c r="W21" s="126"/>
      <c r="X21" s="128" t="str">
        <f t="shared" si="12"/>
        <v/>
      </c>
      <c r="Y21" s="129" t="str">
        <f t="shared" si="1"/>
        <v/>
      </c>
      <c r="Z21" s="130" t="str">
        <f t="shared" si="9"/>
        <v/>
      </c>
      <c r="AA21" s="129" t="str">
        <f t="shared" si="3"/>
        <v/>
      </c>
      <c r="AB21" s="130" t="str">
        <f t="shared" si="13"/>
        <v/>
      </c>
      <c r="AC21" s="131" t="str">
        <f t="shared" si="14"/>
        <v/>
      </c>
      <c r="AD21" s="132"/>
      <c r="AE21" s="133"/>
      <c r="AF21" s="134"/>
      <c r="AG21" s="135"/>
      <c r="AH21" s="135"/>
      <c r="AI21" s="133"/>
      <c r="AJ21" s="134"/>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row>
    <row r="22" spans="1:68" ht="151.5" customHeight="1" x14ac:dyDescent="0.3">
      <c r="A22" s="553">
        <v>3</v>
      </c>
      <c r="B22" s="556"/>
      <c r="C22" s="556"/>
      <c r="D22" s="556"/>
      <c r="E22" s="559"/>
      <c r="F22" s="556"/>
      <c r="G22" s="562"/>
      <c r="H22" s="565" t="str">
        <f>IF(G22&lt;=0,"",IF(G22&lt;=2,"Muy Baja",IF(G22&lt;=24,"Baja",IF(G22&lt;=500,"Media",IF(G22&lt;=5000,"Alta","Muy Alta")))))</f>
        <v/>
      </c>
      <c r="I22" s="547" t="str">
        <f>IF(H22="","",IF(H22="Muy Baja",0.2,IF(H22="Baja",0.4,IF(H22="Media",0.6,IF(H22="Alta",0.8,IF(H22="Muy Alta",1,))))))</f>
        <v/>
      </c>
      <c r="J22" s="568"/>
      <c r="K22" s="547">
        <f ca="1">IF(NOT(ISERROR(MATCH(J22,'Tabla Impacto'!$B$221:$B$223,0))),'Tabla Impacto'!$F$223&amp;"Por favor no seleccionar los criterios de impacto(Afectación Económica o presupuestal y Pérdida Reputacional)",J22)</f>
        <v>0</v>
      </c>
      <c r="L22" s="565" t="str">
        <f ca="1">IF(OR(K22='Tabla Impacto'!$C$11,K22='Tabla Impacto'!$D$11),"Leve",IF(OR(K22='Tabla Impacto'!$C$12,K22='Tabla Impacto'!$D$12),"Menor",IF(OR(K22='Tabla Impacto'!$C$13,K22='Tabla Impacto'!$D$13),"Moderado",IF(OR(K22='Tabla Impacto'!$C$14,K22='Tabla Impacto'!$D$14),"Mayor",IF(OR(K22='Tabla Impacto'!$C$15,K22='Tabla Impacto'!$D$15),"Catastrófico","")))))</f>
        <v/>
      </c>
      <c r="M22" s="547" t="str">
        <f ca="1">IF(L22="","",IF(L22="Leve",0.2,IF(L22="Menor",0.4,IF(L22="Moderado",0.6,IF(L22="Mayor",0.8,IF(L22="Catastrófico",1,))))))</f>
        <v/>
      </c>
      <c r="N22" s="550" t="str">
        <f ca="1">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123">
        <v>1</v>
      </c>
      <c r="P22" s="124"/>
      <c r="Q22" s="125" t="str">
        <f>IF(OR(R22="Preventivo",R22="Detectivo"),"Probabilidad",IF(R22="Correctivo","Impacto",""))</f>
        <v/>
      </c>
      <c r="R22" s="126"/>
      <c r="S22" s="126"/>
      <c r="T22" s="127" t="str">
        <f>IF(AND(R22="Preventivo",S22="Automático"),"50%",IF(AND(R22="Preventivo",S22="Manual"),"40%",IF(AND(R22="Detectivo",S22="Automático"),"40%",IF(AND(R22="Detectivo",S22="Manual"),"30%",IF(AND(R22="Correctivo",S22="Automático"),"35%",IF(AND(R22="Correctivo",S22="Manual"),"25%",""))))))</f>
        <v/>
      </c>
      <c r="U22" s="126"/>
      <c r="V22" s="126"/>
      <c r="W22" s="126"/>
      <c r="X22" s="128" t="str">
        <f>IFERROR(IF(Q22="Probabilidad",(I22-(+I22*T22)),IF(Q22="Impacto",I22,"")),"")</f>
        <v/>
      </c>
      <c r="Y22" s="129" t="str">
        <f>IFERROR(IF(X22="","",IF(X22&lt;=0.2,"Muy Baja",IF(X22&lt;=0.4,"Baja",IF(X22&lt;=0.6,"Media",IF(X22&lt;=0.8,"Alta","Muy Alta"))))),"")</f>
        <v/>
      </c>
      <c r="Z22" s="130" t="str">
        <f>+X22</f>
        <v/>
      </c>
      <c r="AA22" s="129" t="str">
        <f>IFERROR(IF(AB22="","",IF(AB22&lt;=0.2,"Leve",IF(AB22&lt;=0.4,"Menor",IF(AB22&lt;=0.6,"Moderado",IF(AB22&lt;=0.8,"Mayor","Catastrófico"))))),"")</f>
        <v/>
      </c>
      <c r="AB22" s="130" t="str">
        <f>IFERROR(IF(Q22="Impacto",(M22-(+M22*T22)),IF(Q22="Probabilidad",M22,"")),"")</f>
        <v/>
      </c>
      <c r="AC22" s="131"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132"/>
      <c r="AE22" s="133"/>
      <c r="AF22" s="134"/>
      <c r="AG22" s="135"/>
      <c r="AH22" s="135"/>
      <c r="AI22" s="133"/>
      <c r="AJ22" s="134"/>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row>
    <row r="23" spans="1:68" ht="151.5" customHeight="1" x14ac:dyDescent="0.3">
      <c r="A23" s="554"/>
      <c r="B23" s="557"/>
      <c r="C23" s="557"/>
      <c r="D23" s="557"/>
      <c r="E23" s="560"/>
      <c r="F23" s="557"/>
      <c r="G23" s="563"/>
      <c r="H23" s="566"/>
      <c r="I23" s="548"/>
      <c r="J23" s="569"/>
      <c r="K23" s="548">
        <f t="shared" ref="K23:K27" ca="1" si="15">IF(NOT(ISERROR(MATCH(J23,_xlfn.ANCHORARRAY(E34),0))),I36&amp;"Por favor no seleccionar los criterios de impacto",J23)</f>
        <v>0</v>
      </c>
      <c r="L23" s="566"/>
      <c r="M23" s="548"/>
      <c r="N23" s="551"/>
      <c r="O23" s="123">
        <v>2</v>
      </c>
      <c r="P23" s="124"/>
      <c r="Q23" s="125" t="str">
        <f>IF(OR(R23="Preventivo",R23="Detectivo"),"Probabilidad",IF(R23="Correctivo","Impacto",""))</f>
        <v/>
      </c>
      <c r="R23" s="126"/>
      <c r="S23" s="126"/>
      <c r="T23" s="127" t="str">
        <f t="shared" ref="T23:T27" si="16">IF(AND(R23="Preventivo",S23="Automático"),"50%",IF(AND(R23="Preventivo",S23="Manual"),"40%",IF(AND(R23="Detectivo",S23="Automático"),"40%",IF(AND(R23="Detectivo",S23="Manual"),"30%",IF(AND(R23="Correctivo",S23="Automático"),"35%",IF(AND(R23="Correctivo",S23="Manual"),"25%",""))))))</f>
        <v/>
      </c>
      <c r="U23" s="126"/>
      <c r="V23" s="126"/>
      <c r="W23" s="126"/>
      <c r="X23" s="137" t="str">
        <f>IFERROR(IF(AND(Q22="Probabilidad",Q23="Probabilidad"),(Z22-(+Z22*T23)),IF(Q23="Probabilidad",(I22-(+I22*T23)),IF(Q23="Impacto",Z22,""))),"")</f>
        <v/>
      </c>
      <c r="Y23" s="129" t="str">
        <f t="shared" si="1"/>
        <v/>
      </c>
      <c r="Z23" s="130" t="str">
        <f t="shared" ref="Z23:Z27" si="17">+X23</f>
        <v/>
      </c>
      <c r="AA23" s="129" t="str">
        <f t="shared" si="3"/>
        <v/>
      </c>
      <c r="AB23" s="130" t="str">
        <f>IFERROR(IF(AND(Q22="Impacto",Q23="Impacto"),(AB16-(+AB16*T23)),IF(Q23="Impacto",($M$22-(+$M$22*T23)),IF(Q23="Probabilidad",AB16,""))),"")</f>
        <v/>
      </c>
      <c r="AC23" s="131"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132"/>
      <c r="AE23" s="133"/>
      <c r="AF23" s="134"/>
      <c r="AG23" s="135"/>
      <c r="AH23" s="135"/>
      <c r="AI23" s="133"/>
      <c r="AJ23" s="134"/>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row>
    <row r="24" spans="1:68" ht="151.5" customHeight="1" x14ac:dyDescent="0.3">
      <c r="A24" s="554"/>
      <c r="B24" s="557"/>
      <c r="C24" s="557"/>
      <c r="D24" s="557"/>
      <c r="E24" s="560"/>
      <c r="F24" s="557"/>
      <c r="G24" s="563"/>
      <c r="H24" s="566"/>
      <c r="I24" s="548"/>
      <c r="J24" s="569"/>
      <c r="K24" s="548">
        <f t="shared" ca="1" si="15"/>
        <v>0</v>
      </c>
      <c r="L24" s="566"/>
      <c r="M24" s="548"/>
      <c r="N24" s="551"/>
      <c r="O24" s="123">
        <v>3</v>
      </c>
      <c r="P24" s="136"/>
      <c r="Q24" s="125" t="str">
        <f>IF(OR(R24="Preventivo",R24="Detectivo"),"Probabilidad",IF(R24="Correctivo","Impacto",""))</f>
        <v/>
      </c>
      <c r="R24" s="126"/>
      <c r="S24" s="126"/>
      <c r="T24" s="127" t="str">
        <f t="shared" si="16"/>
        <v/>
      </c>
      <c r="U24" s="126"/>
      <c r="V24" s="126"/>
      <c r="W24" s="126"/>
      <c r="X24" s="128" t="str">
        <f>IFERROR(IF(AND(Q23="Probabilidad",Q24="Probabilidad"),(Z23-(+Z23*T24)),IF(AND(Q23="Impacto",Q24="Probabilidad"),(Z22-(+Z22*T24)),IF(Q24="Impacto",Z23,""))),"")</f>
        <v/>
      </c>
      <c r="Y24" s="129" t="str">
        <f t="shared" si="1"/>
        <v/>
      </c>
      <c r="Z24" s="130" t="str">
        <f t="shared" si="17"/>
        <v/>
      </c>
      <c r="AA24" s="129" t="str">
        <f t="shared" si="3"/>
        <v/>
      </c>
      <c r="AB24" s="130" t="str">
        <f>IFERROR(IF(AND(Q23="Impacto",Q24="Impacto"),(AB23-(+AB23*T24)),IF(AND(Q23="Probabilidad",Q24="Impacto"),(AB22-(+AB22*T24)),IF(Q24="Probabilidad",AB23,""))),"")</f>
        <v/>
      </c>
      <c r="AC24" s="131" t="str">
        <f t="shared" si="18"/>
        <v/>
      </c>
      <c r="AD24" s="132"/>
      <c r="AE24" s="133"/>
      <c r="AF24" s="134"/>
      <c r="AG24" s="135"/>
      <c r="AH24" s="135"/>
      <c r="AI24" s="133"/>
      <c r="AJ24" s="134"/>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row>
    <row r="25" spans="1:68" ht="151.5" customHeight="1" x14ac:dyDescent="0.3">
      <c r="A25" s="554"/>
      <c r="B25" s="557"/>
      <c r="C25" s="557"/>
      <c r="D25" s="557"/>
      <c r="E25" s="560"/>
      <c r="F25" s="557"/>
      <c r="G25" s="563"/>
      <c r="H25" s="566"/>
      <c r="I25" s="548"/>
      <c r="J25" s="569"/>
      <c r="K25" s="548">
        <f t="shared" ca="1" si="15"/>
        <v>0</v>
      </c>
      <c r="L25" s="566"/>
      <c r="M25" s="548"/>
      <c r="N25" s="551"/>
      <c r="O25" s="123">
        <v>4</v>
      </c>
      <c r="P25" s="124"/>
      <c r="Q25" s="125" t="str">
        <f t="shared" ref="Q25:Q27" si="19">IF(OR(R25="Preventivo",R25="Detectivo"),"Probabilidad",IF(R25="Correctivo","Impacto",""))</f>
        <v/>
      </c>
      <c r="R25" s="126"/>
      <c r="S25" s="126"/>
      <c r="T25" s="127" t="str">
        <f t="shared" si="16"/>
        <v/>
      </c>
      <c r="U25" s="126"/>
      <c r="V25" s="126"/>
      <c r="W25" s="126"/>
      <c r="X25" s="128" t="str">
        <f t="shared" ref="X25:X27" si="20">IFERROR(IF(AND(Q24="Probabilidad",Q25="Probabilidad"),(Z24-(+Z24*T25)),IF(AND(Q24="Impacto",Q25="Probabilidad"),(Z23-(+Z23*T25)),IF(Q25="Impacto",Z24,""))),"")</f>
        <v/>
      </c>
      <c r="Y25" s="129" t="str">
        <f t="shared" si="1"/>
        <v/>
      </c>
      <c r="Z25" s="130" t="str">
        <f t="shared" si="17"/>
        <v/>
      </c>
      <c r="AA25" s="129" t="str">
        <f t="shared" si="3"/>
        <v/>
      </c>
      <c r="AB25" s="130" t="str">
        <f t="shared" ref="AB25:AB27" si="21">IFERROR(IF(AND(Q24="Impacto",Q25="Impacto"),(AB24-(+AB24*T25)),IF(AND(Q24="Probabilidad",Q25="Impacto"),(AB23-(+AB23*T25)),IF(Q25="Probabilidad",AB24,""))),"")</f>
        <v/>
      </c>
      <c r="AC25" s="131"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132"/>
      <c r="AE25" s="133"/>
      <c r="AF25" s="134"/>
      <c r="AG25" s="135"/>
      <c r="AH25" s="135"/>
      <c r="AI25" s="133"/>
      <c r="AJ25" s="134"/>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row>
    <row r="26" spans="1:68" ht="151.5" customHeight="1" x14ac:dyDescent="0.3">
      <c r="A26" s="554"/>
      <c r="B26" s="557"/>
      <c r="C26" s="557"/>
      <c r="D26" s="557"/>
      <c r="E26" s="560"/>
      <c r="F26" s="557"/>
      <c r="G26" s="563"/>
      <c r="H26" s="566"/>
      <c r="I26" s="548"/>
      <c r="J26" s="569"/>
      <c r="K26" s="548">
        <f t="shared" ca="1" si="15"/>
        <v>0</v>
      </c>
      <c r="L26" s="566"/>
      <c r="M26" s="548"/>
      <c r="N26" s="551"/>
      <c r="O26" s="123">
        <v>5</v>
      </c>
      <c r="P26" s="124"/>
      <c r="Q26" s="125" t="str">
        <f t="shared" si="19"/>
        <v/>
      </c>
      <c r="R26" s="126"/>
      <c r="S26" s="126"/>
      <c r="T26" s="127" t="str">
        <f t="shared" si="16"/>
        <v/>
      </c>
      <c r="U26" s="126"/>
      <c r="V26" s="126"/>
      <c r="W26" s="126"/>
      <c r="X26" s="128" t="str">
        <f t="shared" si="20"/>
        <v/>
      </c>
      <c r="Y26" s="129" t="str">
        <f t="shared" si="1"/>
        <v/>
      </c>
      <c r="Z26" s="130" t="str">
        <f t="shared" si="17"/>
        <v/>
      </c>
      <c r="AA26" s="129" t="str">
        <f t="shared" si="3"/>
        <v/>
      </c>
      <c r="AB26" s="130" t="str">
        <f t="shared" si="21"/>
        <v/>
      </c>
      <c r="AC26" s="131"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132"/>
      <c r="AE26" s="133"/>
      <c r="AF26" s="134"/>
      <c r="AG26" s="135"/>
      <c r="AH26" s="135"/>
      <c r="AI26" s="133"/>
      <c r="AJ26" s="134"/>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row>
    <row r="27" spans="1:68" ht="151.5" customHeight="1" x14ac:dyDescent="0.3">
      <c r="A27" s="555"/>
      <c r="B27" s="558"/>
      <c r="C27" s="558"/>
      <c r="D27" s="558"/>
      <c r="E27" s="561"/>
      <c r="F27" s="558"/>
      <c r="G27" s="564"/>
      <c r="H27" s="567"/>
      <c r="I27" s="549"/>
      <c r="J27" s="570"/>
      <c r="K27" s="549">
        <f t="shared" ca="1" si="15"/>
        <v>0</v>
      </c>
      <c r="L27" s="567"/>
      <c r="M27" s="549"/>
      <c r="N27" s="552"/>
      <c r="O27" s="123">
        <v>6</v>
      </c>
      <c r="P27" s="124"/>
      <c r="Q27" s="125" t="str">
        <f t="shared" si="19"/>
        <v/>
      </c>
      <c r="R27" s="126"/>
      <c r="S27" s="126"/>
      <c r="T27" s="127" t="str">
        <f t="shared" si="16"/>
        <v/>
      </c>
      <c r="U27" s="126"/>
      <c r="V27" s="126"/>
      <c r="W27" s="126"/>
      <c r="X27" s="128" t="str">
        <f t="shared" si="20"/>
        <v/>
      </c>
      <c r="Y27" s="129" t="str">
        <f t="shared" si="1"/>
        <v/>
      </c>
      <c r="Z27" s="130" t="str">
        <f t="shared" si="17"/>
        <v/>
      </c>
      <c r="AA27" s="129" t="str">
        <f t="shared" si="3"/>
        <v/>
      </c>
      <c r="AB27" s="130" t="str">
        <f t="shared" si="21"/>
        <v/>
      </c>
      <c r="AC27" s="131" t="str">
        <f t="shared" si="22"/>
        <v/>
      </c>
      <c r="AD27" s="132"/>
      <c r="AE27" s="133"/>
      <c r="AF27" s="134"/>
      <c r="AG27" s="135"/>
      <c r="AH27" s="135"/>
      <c r="AI27" s="133"/>
      <c r="AJ27" s="134"/>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row>
    <row r="28" spans="1:68" ht="151.5" customHeight="1" x14ac:dyDescent="0.3">
      <c r="A28" s="553">
        <v>4</v>
      </c>
      <c r="B28" s="556"/>
      <c r="C28" s="556"/>
      <c r="D28" s="556"/>
      <c r="E28" s="559"/>
      <c r="F28" s="556"/>
      <c r="G28" s="562"/>
      <c r="H28" s="565" t="str">
        <f>IF(G28&lt;=0,"",IF(G28&lt;=2,"Muy Baja",IF(G28&lt;=24,"Baja",IF(G28&lt;=500,"Media",IF(G28&lt;=5000,"Alta","Muy Alta")))))</f>
        <v/>
      </c>
      <c r="I28" s="547" t="str">
        <f>IF(H28="","",IF(H28="Muy Baja",0.2,IF(H28="Baja",0.4,IF(H28="Media",0.6,IF(H28="Alta",0.8,IF(H28="Muy Alta",1,))))))</f>
        <v/>
      </c>
      <c r="J28" s="568"/>
      <c r="K28" s="547">
        <f ca="1">IF(NOT(ISERROR(MATCH(J28,'Tabla Impacto'!$B$221:$B$223,0))),'Tabla Impacto'!$F$223&amp;"Por favor no seleccionar los criterios de impacto(Afectación Económica o presupuestal y Pérdida Reputacional)",J28)</f>
        <v>0</v>
      </c>
      <c r="L28" s="565" t="str">
        <f ca="1">IF(OR(K28='Tabla Impacto'!$C$11,K28='Tabla Impacto'!$D$11),"Leve",IF(OR(K28='Tabla Impacto'!$C$12,K28='Tabla Impacto'!$D$12),"Menor",IF(OR(K28='Tabla Impacto'!$C$13,K28='Tabla Impacto'!$D$13),"Moderado",IF(OR(K28='Tabla Impacto'!$C$14,K28='Tabla Impacto'!$D$14),"Mayor",IF(OR(K28='Tabla Impacto'!$C$15,K28='Tabla Impacto'!$D$15),"Catastrófico","")))))</f>
        <v/>
      </c>
      <c r="M28" s="547" t="str">
        <f ca="1">IF(L28="","",IF(L28="Leve",0.2,IF(L28="Menor",0.4,IF(L28="Moderado",0.6,IF(L28="Mayor",0.8,IF(L28="Catastrófico",1,))))))</f>
        <v/>
      </c>
      <c r="N28" s="550" t="str">
        <f ca="1">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123">
        <v>1</v>
      </c>
      <c r="P28" s="124"/>
      <c r="Q28" s="125" t="str">
        <f>IF(OR(R28="Preventivo",R28="Detectivo"),"Probabilidad",IF(R28="Correctivo","Impacto",""))</f>
        <v/>
      </c>
      <c r="R28" s="126"/>
      <c r="S28" s="126"/>
      <c r="T28" s="127" t="str">
        <f>IF(AND(R28="Preventivo",S28="Automático"),"50%",IF(AND(R28="Preventivo",S28="Manual"),"40%",IF(AND(R28="Detectivo",S28="Automático"),"40%",IF(AND(R28="Detectivo",S28="Manual"),"30%",IF(AND(R28="Correctivo",S28="Automático"),"35%",IF(AND(R28="Correctivo",S28="Manual"),"25%",""))))))</f>
        <v/>
      </c>
      <c r="U28" s="126"/>
      <c r="V28" s="126"/>
      <c r="W28" s="126"/>
      <c r="X28" s="128" t="str">
        <f>IFERROR(IF(Q28="Probabilidad",(I28-(+I28*T28)),IF(Q28="Impacto",I28,"")),"")</f>
        <v/>
      </c>
      <c r="Y28" s="129" t="str">
        <f>IFERROR(IF(X28="","",IF(X28&lt;=0.2,"Muy Baja",IF(X28&lt;=0.4,"Baja",IF(X28&lt;=0.6,"Media",IF(X28&lt;=0.8,"Alta","Muy Alta"))))),"")</f>
        <v/>
      </c>
      <c r="Z28" s="130" t="str">
        <f>+X28</f>
        <v/>
      </c>
      <c r="AA28" s="129" t="str">
        <f>IFERROR(IF(AB28="","",IF(AB28&lt;=0.2,"Leve",IF(AB28&lt;=0.4,"Menor",IF(AB28&lt;=0.6,"Moderado",IF(AB28&lt;=0.8,"Mayor","Catastrófico"))))),"")</f>
        <v/>
      </c>
      <c r="AB28" s="130" t="str">
        <f>IFERROR(IF(Q28="Impacto",(M28-(+M28*T28)),IF(Q28="Probabilidad",M28,"")),"")</f>
        <v/>
      </c>
      <c r="AC28" s="131"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132"/>
      <c r="AE28" s="133"/>
      <c r="AF28" s="134"/>
      <c r="AG28" s="135"/>
      <c r="AH28" s="135"/>
      <c r="AI28" s="133"/>
      <c r="AJ28" s="134"/>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row>
    <row r="29" spans="1:68" ht="151.5" customHeight="1" x14ac:dyDescent="0.3">
      <c r="A29" s="554"/>
      <c r="B29" s="557"/>
      <c r="C29" s="557"/>
      <c r="D29" s="557"/>
      <c r="E29" s="560"/>
      <c r="F29" s="557"/>
      <c r="G29" s="563"/>
      <c r="H29" s="566"/>
      <c r="I29" s="548"/>
      <c r="J29" s="569"/>
      <c r="K29" s="548">
        <f t="shared" ref="K29:K33" ca="1" si="23">IF(NOT(ISERROR(MATCH(J29,_xlfn.ANCHORARRAY(E40),0))),I42&amp;"Por favor no seleccionar los criterios de impacto",J29)</f>
        <v>0</v>
      </c>
      <c r="L29" s="566"/>
      <c r="M29" s="548"/>
      <c r="N29" s="551"/>
      <c r="O29" s="123">
        <v>2</v>
      </c>
      <c r="P29" s="124"/>
      <c r="Q29" s="125" t="str">
        <f>IF(OR(R29="Preventivo",R29="Detectivo"),"Probabilidad",IF(R29="Correctivo","Impacto",""))</f>
        <v/>
      </c>
      <c r="R29" s="126"/>
      <c r="S29" s="126"/>
      <c r="T29" s="127" t="str">
        <f t="shared" ref="T29:T33" si="24">IF(AND(R29="Preventivo",S29="Automático"),"50%",IF(AND(R29="Preventivo",S29="Manual"),"40%",IF(AND(R29="Detectivo",S29="Automático"),"40%",IF(AND(R29="Detectivo",S29="Manual"),"30%",IF(AND(R29="Correctivo",S29="Automático"),"35%",IF(AND(R29="Correctivo",S29="Manual"),"25%",""))))))</f>
        <v/>
      </c>
      <c r="U29" s="126"/>
      <c r="V29" s="126"/>
      <c r="W29" s="126"/>
      <c r="X29" s="128" t="str">
        <f>IFERROR(IF(AND(Q28="Probabilidad",Q29="Probabilidad"),(Z28-(+Z28*T29)),IF(Q29="Probabilidad",(I28-(+I28*T29)),IF(Q29="Impacto",Z28,""))),"")</f>
        <v/>
      </c>
      <c r="Y29" s="129" t="str">
        <f t="shared" si="1"/>
        <v/>
      </c>
      <c r="Z29" s="130" t="str">
        <f t="shared" ref="Z29:Z33" si="25">+X29</f>
        <v/>
      </c>
      <c r="AA29" s="129" t="str">
        <f t="shared" si="3"/>
        <v/>
      </c>
      <c r="AB29" s="130" t="str">
        <f>IFERROR(IF(AND(Q28="Impacto",Q29="Impacto"),(AB22-(+AB22*T29)),IF(Q29="Impacto",($M$28-(+$M$28*T29)),IF(Q29="Probabilidad",AB22,""))),"")</f>
        <v/>
      </c>
      <c r="AC29" s="131"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132"/>
      <c r="AE29" s="133"/>
      <c r="AF29" s="134"/>
      <c r="AG29" s="135"/>
      <c r="AH29" s="135"/>
      <c r="AI29" s="133"/>
      <c r="AJ29" s="134"/>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row>
    <row r="30" spans="1:68" ht="151.5" customHeight="1" x14ac:dyDescent="0.3">
      <c r="A30" s="554"/>
      <c r="B30" s="557"/>
      <c r="C30" s="557"/>
      <c r="D30" s="557"/>
      <c r="E30" s="560"/>
      <c r="F30" s="557"/>
      <c r="G30" s="563"/>
      <c r="H30" s="566"/>
      <c r="I30" s="548"/>
      <c r="J30" s="569"/>
      <c r="K30" s="548">
        <f t="shared" ca="1" si="23"/>
        <v>0</v>
      </c>
      <c r="L30" s="566"/>
      <c r="M30" s="548"/>
      <c r="N30" s="551"/>
      <c r="O30" s="123">
        <v>3</v>
      </c>
      <c r="P30" s="136"/>
      <c r="Q30" s="125" t="str">
        <f>IF(OR(R30="Preventivo",R30="Detectivo"),"Probabilidad",IF(R30="Correctivo","Impacto",""))</f>
        <v/>
      </c>
      <c r="R30" s="126"/>
      <c r="S30" s="126"/>
      <c r="T30" s="127" t="str">
        <f t="shared" si="24"/>
        <v/>
      </c>
      <c r="U30" s="126"/>
      <c r="V30" s="126"/>
      <c r="W30" s="126"/>
      <c r="X30" s="128" t="str">
        <f>IFERROR(IF(AND(Q29="Probabilidad",Q30="Probabilidad"),(Z29-(+Z29*T30)),IF(AND(Q29="Impacto",Q30="Probabilidad"),(Z28-(+Z28*T30)),IF(Q30="Impacto",Z29,""))),"")</f>
        <v/>
      </c>
      <c r="Y30" s="129" t="str">
        <f t="shared" si="1"/>
        <v/>
      </c>
      <c r="Z30" s="130" t="str">
        <f t="shared" si="25"/>
        <v/>
      </c>
      <c r="AA30" s="129" t="str">
        <f t="shared" si="3"/>
        <v/>
      </c>
      <c r="AB30" s="130" t="str">
        <f>IFERROR(IF(AND(Q29="Impacto",Q30="Impacto"),(AB29-(+AB29*T30)),IF(AND(Q29="Probabilidad",Q30="Impacto"),(AB28-(+AB28*T30)),IF(Q30="Probabilidad",AB29,""))),"")</f>
        <v/>
      </c>
      <c r="AC30" s="131" t="str">
        <f t="shared" si="26"/>
        <v/>
      </c>
      <c r="AD30" s="132"/>
      <c r="AE30" s="133"/>
      <c r="AF30" s="134"/>
      <c r="AG30" s="135"/>
      <c r="AH30" s="135"/>
      <c r="AI30" s="133"/>
      <c r="AJ30" s="134"/>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row>
    <row r="31" spans="1:68" ht="151.5" customHeight="1" x14ac:dyDescent="0.3">
      <c r="A31" s="554"/>
      <c r="B31" s="557"/>
      <c r="C31" s="557"/>
      <c r="D31" s="557"/>
      <c r="E31" s="560"/>
      <c r="F31" s="557"/>
      <c r="G31" s="563"/>
      <c r="H31" s="566"/>
      <c r="I31" s="548"/>
      <c r="J31" s="569"/>
      <c r="K31" s="548">
        <f t="shared" ca="1" si="23"/>
        <v>0</v>
      </c>
      <c r="L31" s="566"/>
      <c r="M31" s="548"/>
      <c r="N31" s="551"/>
      <c r="O31" s="123">
        <v>4</v>
      </c>
      <c r="P31" s="124"/>
      <c r="Q31" s="125" t="str">
        <f t="shared" ref="Q31:Q33" si="27">IF(OR(R31="Preventivo",R31="Detectivo"),"Probabilidad",IF(R31="Correctivo","Impacto",""))</f>
        <v/>
      </c>
      <c r="R31" s="126"/>
      <c r="S31" s="126"/>
      <c r="T31" s="127" t="str">
        <f t="shared" si="24"/>
        <v/>
      </c>
      <c r="U31" s="126"/>
      <c r="V31" s="126"/>
      <c r="W31" s="126"/>
      <c r="X31" s="128" t="str">
        <f t="shared" ref="X31:X33" si="28">IFERROR(IF(AND(Q30="Probabilidad",Q31="Probabilidad"),(Z30-(+Z30*T31)),IF(AND(Q30="Impacto",Q31="Probabilidad"),(Z29-(+Z29*T31)),IF(Q31="Impacto",Z30,""))),"")</f>
        <v/>
      </c>
      <c r="Y31" s="129" t="str">
        <f t="shared" si="1"/>
        <v/>
      </c>
      <c r="Z31" s="130" t="str">
        <f t="shared" si="25"/>
        <v/>
      </c>
      <c r="AA31" s="129" t="str">
        <f t="shared" si="3"/>
        <v/>
      </c>
      <c r="AB31" s="130" t="str">
        <f t="shared" ref="AB31:AB33" si="29">IFERROR(IF(AND(Q30="Impacto",Q31="Impacto"),(AB30-(+AB30*T31)),IF(AND(Q30="Probabilidad",Q31="Impacto"),(AB29-(+AB29*T31)),IF(Q31="Probabilidad",AB30,""))),"")</f>
        <v/>
      </c>
      <c r="AC31" s="131"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132"/>
      <c r="AE31" s="133"/>
      <c r="AF31" s="134"/>
      <c r="AG31" s="135"/>
      <c r="AH31" s="135"/>
      <c r="AI31" s="133"/>
      <c r="AJ31" s="134"/>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row>
    <row r="32" spans="1:68" ht="151.5" customHeight="1" x14ac:dyDescent="0.3">
      <c r="A32" s="554"/>
      <c r="B32" s="557"/>
      <c r="C32" s="557"/>
      <c r="D32" s="557"/>
      <c r="E32" s="560"/>
      <c r="F32" s="557"/>
      <c r="G32" s="563"/>
      <c r="H32" s="566"/>
      <c r="I32" s="548"/>
      <c r="J32" s="569"/>
      <c r="K32" s="548">
        <f t="shared" ca="1" si="23"/>
        <v>0</v>
      </c>
      <c r="L32" s="566"/>
      <c r="M32" s="548"/>
      <c r="N32" s="551"/>
      <c r="O32" s="123">
        <v>5</v>
      </c>
      <c r="P32" s="124"/>
      <c r="Q32" s="125" t="str">
        <f t="shared" si="27"/>
        <v/>
      </c>
      <c r="R32" s="126"/>
      <c r="S32" s="126"/>
      <c r="T32" s="127" t="str">
        <f t="shared" si="24"/>
        <v/>
      </c>
      <c r="U32" s="126"/>
      <c r="V32" s="126"/>
      <c r="W32" s="126"/>
      <c r="X32" s="137" t="str">
        <f t="shared" si="28"/>
        <v/>
      </c>
      <c r="Y32" s="129" t="str">
        <f>IFERROR(IF(X32="","",IF(X32&lt;=0.2,"Muy Baja",IF(X32&lt;=0.4,"Baja",IF(X32&lt;=0.6,"Media",IF(X32&lt;=0.8,"Alta","Muy Alta"))))),"")</f>
        <v/>
      </c>
      <c r="Z32" s="130" t="str">
        <f t="shared" si="25"/>
        <v/>
      </c>
      <c r="AA32" s="129" t="str">
        <f t="shared" si="3"/>
        <v/>
      </c>
      <c r="AB32" s="130" t="str">
        <f t="shared" si="29"/>
        <v/>
      </c>
      <c r="AC32" s="131"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132"/>
      <c r="AE32" s="133"/>
      <c r="AF32" s="134"/>
      <c r="AG32" s="135"/>
      <c r="AH32" s="135"/>
      <c r="AI32" s="133"/>
      <c r="AJ32" s="134"/>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row>
    <row r="33" spans="1:68" ht="151.5" customHeight="1" x14ac:dyDescent="0.3">
      <c r="A33" s="555"/>
      <c r="B33" s="558"/>
      <c r="C33" s="558"/>
      <c r="D33" s="558"/>
      <c r="E33" s="561"/>
      <c r="F33" s="558"/>
      <c r="G33" s="564"/>
      <c r="H33" s="567"/>
      <c r="I33" s="549"/>
      <c r="J33" s="570"/>
      <c r="K33" s="549">
        <f t="shared" ca="1" si="23"/>
        <v>0</v>
      </c>
      <c r="L33" s="567"/>
      <c r="M33" s="549"/>
      <c r="N33" s="552"/>
      <c r="O33" s="123">
        <v>6</v>
      </c>
      <c r="P33" s="124"/>
      <c r="Q33" s="125" t="str">
        <f t="shared" si="27"/>
        <v/>
      </c>
      <c r="R33" s="126"/>
      <c r="S33" s="126"/>
      <c r="T33" s="127" t="str">
        <f t="shared" si="24"/>
        <v/>
      </c>
      <c r="U33" s="126"/>
      <c r="V33" s="126"/>
      <c r="W33" s="126"/>
      <c r="X33" s="128" t="str">
        <f t="shared" si="28"/>
        <v/>
      </c>
      <c r="Y33" s="129" t="str">
        <f t="shared" si="1"/>
        <v/>
      </c>
      <c r="Z33" s="130" t="str">
        <f t="shared" si="25"/>
        <v/>
      </c>
      <c r="AA33" s="129" t="str">
        <f t="shared" si="3"/>
        <v/>
      </c>
      <c r="AB33" s="130" t="str">
        <f t="shared" si="29"/>
        <v/>
      </c>
      <c r="AC33" s="131" t="str">
        <f t="shared" si="30"/>
        <v/>
      </c>
      <c r="AD33" s="132"/>
      <c r="AE33" s="133"/>
      <c r="AF33" s="134"/>
      <c r="AG33" s="135"/>
      <c r="AH33" s="135"/>
      <c r="AI33" s="133"/>
      <c r="AJ33" s="134"/>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row>
    <row r="34" spans="1:68" ht="151.5" customHeight="1" x14ac:dyDescent="0.3">
      <c r="A34" s="553">
        <v>5</v>
      </c>
      <c r="B34" s="556"/>
      <c r="C34" s="556"/>
      <c r="D34" s="556"/>
      <c r="E34" s="559"/>
      <c r="F34" s="556"/>
      <c r="G34" s="562"/>
      <c r="H34" s="565" t="str">
        <f>IF(G34&lt;=0,"",IF(G34&lt;=2,"Muy Baja",IF(G34&lt;=24,"Baja",IF(G34&lt;=500,"Media",IF(G34&lt;=5000,"Alta","Muy Alta")))))</f>
        <v/>
      </c>
      <c r="I34" s="547" t="str">
        <f>IF(H34="","",IF(H34="Muy Baja",0.2,IF(H34="Baja",0.4,IF(H34="Media",0.6,IF(H34="Alta",0.8,IF(H34="Muy Alta",1,))))))</f>
        <v/>
      </c>
      <c r="J34" s="568"/>
      <c r="K34" s="547">
        <f ca="1">IF(NOT(ISERROR(MATCH(J34,'Tabla Impacto'!$B$221:$B$223,0))),'Tabla Impacto'!$F$223&amp;"Por favor no seleccionar los criterios de impacto(Afectación Económica o presupuestal y Pérdida Reputacional)",J34)</f>
        <v>0</v>
      </c>
      <c r="L34" s="565" t="str">
        <f ca="1">IF(OR(K34='Tabla Impacto'!$C$11,K34='Tabla Impacto'!$D$11),"Leve",IF(OR(K34='Tabla Impacto'!$C$12,K34='Tabla Impacto'!$D$12),"Menor",IF(OR(K34='Tabla Impacto'!$C$13,K34='Tabla Impacto'!$D$13),"Moderado",IF(OR(K34='Tabla Impacto'!$C$14,K34='Tabla Impacto'!$D$14),"Mayor",IF(OR(K34='Tabla Impacto'!$C$15,K34='Tabla Impacto'!$D$15),"Catastrófico","")))))</f>
        <v/>
      </c>
      <c r="M34" s="547" t="str">
        <f ca="1">IF(L34="","",IF(L34="Leve",0.2,IF(L34="Menor",0.4,IF(L34="Moderado",0.6,IF(L34="Mayor",0.8,IF(L34="Catastrófico",1,))))))</f>
        <v/>
      </c>
      <c r="N34" s="550" t="str">
        <f ca="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123">
        <v>1</v>
      </c>
      <c r="P34" s="124"/>
      <c r="Q34" s="125" t="str">
        <f>IF(OR(R34="Preventivo",R34="Detectivo"),"Probabilidad",IF(R34="Correctivo","Impacto",""))</f>
        <v/>
      </c>
      <c r="R34" s="126"/>
      <c r="S34" s="126"/>
      <c r="T34" s="127" t="str">
        <f>IF(AND(R34="Preventivo",S34="Automático"),"50%",IF(AND(R34="Preventivo",S34="Manual"),"40%",IF(AND(R34="Detectivo",S34="Automático"),"40%",IF(AND(R34="Detectivo",S34="Manual"),"30%",IF(AND(R34="Correctivo",S34="Automático"),"35%",IF(AND(R34="Correctivo",S34="Manual"),"25%",""))))))</f>
        <v/>
      </c>
      <c r="U34" s="126"/>
      <c r="V34" s="126"/>
      <c r="W34" s="126"/>
      <c r="X34" s="128" t="str">
        <f>IFERROR(IF(Q34="Probabilidad",(I34-(+I34*T34)),IF(Q34="Impacto",I34,"")),"")</f>
        <v/>
      </c>
      <c r="Y34" s="129" t="str">
        <f>IFERROR(IF(X34="","",IF(X34&lt;=0.2,"Muy Baja",IF(X34&lt;=0.4,"Baja",IF(X34&lt;=0.6,"Media",IF(X34&lt;=0.8,"Alta","Muy Alta"))))),"")</f>
        <v/>
      </c>
      <c r="Z34" s="130" t="str">
        <f>+X34</f>
        <v/>
      </c>
      <c r="AA34" s="129" t="str">
        <f>IFERROR(IF(AB34="","",IF(AB34&lt;=0.2,"Leve",IF(AB34&lt;=0.4,"Menor",IF(AB34&lt;=0.6,"Moderado",IF(AB34&lt;=0.8,"Mayor","Catastrófico"))))),"")</f>
        <v/>
      </c>
      <c r="AB34" s="130" t="str">
        <f>IFERROR(IF(Q34="Impacto",(M34-(+M34*T34)),IF(Q34="Probabilidad",M34,"")),"")</f>
        <v/>
      </c>
      <c r="AC34" s="131"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132"/>
      <c r="AE34" s="133"/>
      <c r="AF34" s="134"/>
      <c r="AG34" s="135"/>
      <c r="AH34" s="135"/>
      <c r="AI34" s="133"/>
      <c r="AJ34" s="134"/>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row>
    <row r="35" spans="1:68" ht="151.5" customHeight="1" x14ac:dyDescent="0.3">
      <c r="A35" s="554"/>
      <c r="B35" s="557"/>
      <c r="C35" s="557"/>
      <c r="D35" s="557"/>
      <c r="E35" s="560"/>
      <c r="F35" s="557"/>
      <c r="G35" s="563"/>
      <c r="H35" s="566"/>
      <c r="I35" s="548"/>
      <c r="J35" s="569"/>
      <c r="K35" s="548">
        <f t="shared" ref="K35:K39" ca="1" si="31">IF(NOT(ISERROR(MATCH(J35,_xlfn.ANCHORARRAY(E46),0))),I48&amp;"Por favor no seleccionar los criterios de impacto",J35)</f>
        <v>0</v>
      </c>
      <c r="L35" s="566"/>
      <c r="M35" s="548"/>
      <c r="N35" s="551"/>
      <c r="O35" s="123">
        <v>2</v>
      </c>
      <c r="P35" s="124"/>
      <c r="Q35" s="125" t="str">
        <f>IF(OR(R35="Preventivo",R35="Detectivo"),"Probabilidad",IF(R35="Correctivo","Impacto",""))</f>
        <v/>
      </c>
      <c r="R35" s="126"/>
      <c r="S35" s="126"/>
      <c r="T35" s="127" t="str">
        <f t="shared" ref="T35:T39" si="32">IF(AND(R35="Preventivo",S35="Automático"),"50%",IF(AND(R35="Preventivo",S35="Manual"),"40%",IF(AND(R35="Detectivo",S35="Automático"),"40%",IF(AND(R35="Detectivo",S35="Manual"),"30%",IF(AND(R35="Correctivo",S35="Automático"),"35%",IF(AND(R35="Correctivo",S35="Manual"),"25%",""))))))</f>
        <v/>
      </c>
      <c r="U35" s="126"/>
      <c r="V35" s="126"/>
      <c r="W35" s="126"/>
      <c r="X35" s="128" t="str">
        <f>IFERROR(IF(AND(Q34="Probabilidad",Q35="Probabilidad"),(Z34-(+Z34*T35)),IF(Q35="Probabilidad",(I34-(+I34*T35)),IF(Q35="Impacto",Z34,""))),"")</f>
        <v/>
      </c>
      <c r="Y35" s="129" t="str">
        <f t="shared" si="1"/>
        <v/>
      </c>
      <c r="Z35" s="130" t="str">
        <f t="shared" ref="Z35:Z39" si="33">+X35</f>
        <v/>
      </c>
      <c r="AA35" s="129" t="str">
        <f t="shared" si="3"/>
        <v/>
      </c>
      <c r="AB35" s="130" t="str">
        <f>IFERROR(IF(AND(Q34="Impacto",Q35="Impacto"),(AB28-(+AB28*T35)),IF(Q35="Impacto",($M$34-(+$M$34*T35)),IF(Q35="Probabilidad",AB28,""))),"")</f>
        <v/>
      </c>
      <c r="AC35" s="131"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132"/>
      <c r="AE35" s="133"/>
      <c r="AF35" s="134"/>
      <c r="AG35" s="135"/>
      <c r="AH35" s="135"/>
      <c r="AI35" s="133"/>
      <c r="AJ35" s="134"/>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row>
    <row r="36" spans="1:68" ht="151.5" customHeight="1" x14ac:dyDescent="0.3">
      <c r="A36" s="554"/>
      <c r="B36" s="557"/>
      <c r="C36" s="557"/>
      <c r="D36" s="557"/>
      <c r="E36" s="560"/>
      <c r="F36" s="557"/>
      <c r="G36" s="563"/>
      <c r="H36" s="566"/>
      <c r="I36" s="548"/>
      <c r="J36" s="569"/>
      <c r="K36" s="548">
        <f t="shared" ca="1" si="31"/>
        <v>0</v>
      </c>
      <c r="L36" s="566"/>
      <c r="M36" s="548"/>
      <c r="N36" s="551"/>
      <c r="O36" s="123">
        <v>3</v>
      </c>
      <c r="P36" s="136"/>
      <c r="Q36" s="125" t="str">
        <f>IF(OR(R36="Preventivo",R36="Detectivo"),"Probabilidad",IF(R36="Correctivo","Impacto",""))</f>
        <v/>
      </c>
      <c r="R36" s="126"/>
      <c r="S36" s="126"/>
      <c r="T36" s="127" t="str">
        <f t="shared" si="32"/>
        <v/>
      </c>
      <c r="U36" s="126"/>
      <c r="V36" s="126"/>
      <c r="W36" s="126"/>
      <c r="X36" s="128" t="str">
        <f>IFERROR(IF(AND(Q35="Probabilidad",Q36="Probabilidad"),(Z35-(+Z35*T36)),IF(AND(Q35="Impacto",Q36="Probabilidad"),(Z34-(+Z34*T36)),IF(Q36="Impacto",Z35,""))),"")</f>
        <v/>
      </c>
      <c r="Y36" s="129" t="str">
        <f t="shared" si="1"/>
        <v/>
      </c>
      <c r="Z36" s="130" t="str">
        <f t="shared" si="33"/>
        <v/>
      </c>
      <c r="AA36" s="129" t="str">
        <f t="shared" si="3"/>
        <v/>
      </c>
      <c r="AB36" s="130" t="str">
        <f>IFERROR(IF(AND(Q35="Impacto",Q36="Impacto"),(AB35-(+AB35*T36)),IF(AND(Q35="Probabilidad",Q36="Impacto"),(AB34-(+AB34*T36)),IF(Q36="Probabilidad",AB35,""))),"")</f>
        <v/>
      </c>
      <c r="AC36" s="131" t="str">
        <f t="shared" si="34"/>
        <v/>
      </c>
      <c r="AD36" s="132"/>
      <c r="AE36" s="133"/>
      <c r="AF36" s="134"/>
      <c r="AG36" s="135"/>
      <c r="AH36" s="135"/>
      <c r="AI36" s="133"/>
      <c r="AJ36" s="134"/>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row>
    <row r="37" spans="1:68" ht="151.5" customHeight="1" x14ac:dyDescent="0.3">
      <c r="A37" s="554"/>
      <c r="B37" s="557"/>
      <c r="C37" s="557"/>
      <c r="D37" s="557"/>
      <c r="E37" s="560"/>
      <c r="F37" s="557"/>
      <c r="G37" s="563"/>
      <c r="H37" s="566"/>
      <c r="I37" s="548"/>
      <c r="J37" s="569"/>
      <c r="K37" s="548">
        <f t="shared" ca="1" si="31"/>
        <v>0</v>
      </c>
      <c r="L37" s="566"/>
      <c r="M37" s="548"/>
      <c r="N37" s="551"/>
      <c r="O37" s="123">
        <v>4</v>
      </c>
      <c r="P37" s="124"/>
      <c r="Q37" s="125" t="str">
        <f t="shared" ref="Q37:Q39" si="35">IF(OR(R37="Preventivo",R37="Detectivo"),"Probabilidad",IF(R37="Correctivo","Impacto",""))</f>
        <v/>
      </c>
      <c r="R37" s="126"/>
      <c r="S37" s="126"/>
      <c r="T37" s="127" t="str">
        <f t="shared" si="32"/>
        <v/>
      </c>
      <c r="U37" s="126"/>
      <c r="V37" s="126"/>
      <c r="W37" s="126"/>
      <c r="X37" s="128" t="str">
        <f t="shared" ref="X37:X39" si="36">IFERROR(IF(AND(Q36="Probabilidad",Q37="Probabilidad"),(Z36-(+Z36*T37)),IF(AND(Q36="Impacto",Q37="Probabilidad"),(Z35-(+Z35*T37)),IF(Q37="Impacto",Z36,""))),"")</f>
        <v/>
      </c>
      <c r="Y37" s="129" t="str">
        <f t="shared" si="1"/>
        <v/>
      </c>
      <c r="Z37" s="130" t="str">
        <f t="shared" si="33"/>
        <v/>
      </c>
      <c r="AA37" s="129" t="str">
        <f t="shared" si="3"/>
        <v/>
      </c>
      <c r="AB37" s="130" t="str">
        <f t="shared" ref="AB37:AB39" si="37">IFERROR(IF(AND(Q36="Impacto",Q37="Impacto"),(AB36-(+AB36*T37)),IF(AND(Q36="Probabilidad",Q37="Impacto"),(AB35-(+AB35*T37)),IF(Q37="Probabilidad",AB36,""))),"")</f>
        <v/>
      </c>
      <c r="AC37" s="131"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132"/>
      <c r="AE37" s="133"/>
      <c r="AF37" s="134"/>
      <c r="AG37" s="135"/>
      <c r="AH37" s="135"/>
      <c r="AI37" s="133"/>
      <c r="AJ37" s="134"/>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row>
    <row r="38" spans="1:68" ht="151.5" customHeight="1" x14ac:dyDescent="0.3">
      <c r="A38" s="554"/>
      <c r="B38" s="557"/>
      <c r="C38" s="557"/>
      <c r="D38" s="557"/>
      <c r="E38" s="560"/>
      <c r="F38" s="557"/>
      <c r="G38" s="563"/>
      <c r="H38" s="566"/>
      <c r="I38" s="548"/>
      <c r="J38" s="569"/>
      <c r="K38" s="548">
        <f t="shared" ca="1" si="31"/>
        <v>0</v>
      </c>
      <c r="L38" s="566"/>
      <c r="M38" s="548"/>
      <c r="N38" s="551"/>
      <c r="O38" s="123">
        <v>5</v>
      </c>
      <c r="P38" s="124"/>
      <c r="Q38" s="125" t="str">
        <f t="shared" si="35"/>
        <v/>
      </c>
      <c r="R38" s="126"/>
      <c r="S38" s="126"/>
      <c r="T38" s="127" t="str">
        <f t="shared" si="32"/>
        <v/>
      </c>
      <c r="U38" s="126"/>
      <c r="V38" s="126"/>
      <c r="W38" s="126"/>
      <c r="X38" s="128" t="str">
        <f t="shared" si="36"/>
        <v/>
      </c>
      <c r="Y38" s="129" t="str">
        <f t="shared" si="1"/>
        <v/>
      </c>
      <c r="Z38" s="130" t="str">
        <f t="shared" si="33"/>
        <v/>
      </c>
      <c r="AA38" s="129" t="str">
        <f t="shared" si="3"/>
        <v/>
      </c>
      <c r="AB38" s="130" t="str">
        <f t="shared" si="37"/>
        <v/>
      </c>
      <c r="AC38" s="131"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132"/>
      <c r="AE38" s="133"/>
      <c r="AF38" s="134"/>
      <c r="AG38" s="135"/>
      <c r="AH38" s="135"/>
      <c r="AI38" s="133"/>
      <c r="AJ38" s="134"/>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row>
    <row r="39" spans="1:68" ht="151.5" customHeight="1" x14ac:dyDescent="0.3">
      <c r="A39" s="555"/>
      <c r="B39" s="558"/>
      <c r="C39" s="558"/>
      <c r="D39" s="558"/>
      <c r="E39" s="561"/>
      <c r="F39" s="558"/>
      <c r="G39" s="564"/>
      <c r="H39" s="567"/>
      <c r="I39" s="549"/>
      <c r="J39" s="570"/>
      <c r="K39" s="549">
        <f t="shared" ca="1" si="31"/>
        <v>0</v>
      </c>
      <c r="L39" s="567"/>
      <c r="M39" s="549"/>
      <c r="N39" s="552"/>
      <c r="O39" s="123">
        <v>6</v>
      </c>
      <c r="P39" s="124"/>
      <c r="Q39" s="125" t="str">
        <f t="shared" si="35"/>
        <v/>
      </c>
      <c r="R39" s="126"/>
      <c r="S39" s="126"/>
      <c r="T39" s="127" t="str">
        <f t="shared" si="32"/>
        <v/>
      </c>
      <c r="U39" s="126"/>
      <c r="V39" s="126"/>
      <c r="W39" s="126"/>
      <c r="X39" s="128" t="str">
        <f t="shared" si="36"/>
        <v/>
      </c>
      <c r="Y39" s="129" t="str">
        <f t="shared" si="1"/>
        <v/>
      </c>
      <c r="Z39" s="130" t="str">
        <f t="shared" si="33"/>
        <v/>
      </c>
      <c r="AA39" s="129" t="str">
        <f t="shared" si="3"/>
        <v/>
      </c>
      <c r="AB39" s="130" t="str">
        <f t="shared" si="37"/>
        <v/>
      </c>
      <c r="AC39" s="131" t="str">
        <f t="shared" si="38"/>
        <v/>
      </c>
      <c r="AD39" s="132"/>
      <c r="AE39" s="133"/>
      <c r="AF39" s="134"/>
      <c r="AG39" s="135"/>
      <c r="AH39" s="135"/>
      <c r="AI39" s="133"/>
      <c r="AJ39" s="134"/>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row>
    <row r="40" spans="1:68" ht="151.5" customHeight="1" x14ac:dyDescent="0.3">
      <c r="A40" s="553">
        <v>6</v>
      </c>
      <c r="B40" s="556"/>
      <c r="C40" s="556"/>
      <c r="D40" s="556"/>
      <c r="E40" s="559"/>
      <c r="F40" s="556"/>
      <c r="G40" s="562"/>
      <c r="H40" s="565" t="str">
        <f>IF(G40&lt;=0,"",IF(G40&lt;=2,"Muy Baja",IF(G40&lt;=24,"Baja",IF(G40&lt;=500,"Media",IF(G40&lt;=5000,"Alta","Muy Alta")))))</f>
        <v/>
      </c>
      <c r="I40" s="547" t="str">
        <f>IF(H40="","",IF(H40="Muy Baja",0.2,IF(H40="Baja",0.4,IF(H40="Media",0.6,IF(H40="Alta",0.8,IF(H40="Muy Alta",1,))))))</f>
        <v/>
      </c>
      <c r="J40" s="568"/>
      <c r="K40" s="547">
        <f ca="1">IF(NOT(ISERROR(MATCH(J40,'Tabla Impacto'!$B$221:$B$223,0))),'Tabla Impacto'!$F$223&amp;"Por favor no seleccionar los criterios de impacto(Afectación Económica o presupuestal y Pérdida Reputacional)",J40)</f>
        <v>0</v>
      </c>
      <c r="L40" s="565" t="str">
        <f ca="1">IF(OR(K40='Tabla Impacto'!$C$11,K40='Tabla Impacto'!$D$11),"Leve",IF(OR(K40='Tabla Impacto'!$C$12,K40='Tabla Impacto'!$D$12),"Menor",IF(OR(K40='Tabla Impacto'!$C$13,K40='Tabla Impacto'!$D$13),"Moderado",IF(OR(K40='Tabla Impacto'!$C$14,K40='Tabla Impacto'!$D$14),"Mayor",IF(OR(K40='Tabla Impacto'!$C$15,K40='Tabla Impacto'!$D$15),"Catastrófico","")))))</f>
        <v/>
      </c>
      <c r="M40" s="547" t="str">
        <f ca="1">IF(L40="","",IF(L40="Leve",0.2,IF(L40="Menor",0.4,IF(L40="Moderado",0.6,IF(L40="Mayor",0.8,IF(L40="Catastrófico",1,))))))</f>
        <v/>
      </c>
      <c r="N40" s="550" t="str">
        <f ca="1">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123">
        <v>1</v>
      </c>
      <c r="P40" s="124"/>
      <c r="Q40" s="125" t="str">
        <f>IF(OR(R40="Preventivo",R40="Detectivo"),"Probabilidad",IF(R40="Correctivo","Impacto",""))</f>
        <v/>
      </c>
      <c r="R40" s="126"/>
      <c r="S40" s="126"/>
      <c r="T40" s="127" t="str">
        <f>IF(AND(R40="Preventivo",S40="Automático"),"50%",IF(AND(R40="Preventivo",S40="Manual"),"40%",IF(AND(R40="Detectivo",S40="Automático"),"40%",IF(AND(R40="Detectivo",S40="Manual"),"30%",IF(AND(R40="Correctivo",S40="Automático"),"35%",IF(AND(R40="Correctivo",S40="Manual"),"25%",""))))))</f>
        <v/>
      </c>
      <c r="U40" s="126"/>
      <c r="V40" s="126"/>
      <c r="W40" s="126"/>
      <c r="X40" s="128" t="str">
        <f>IFERROR(IF(Q40="Probabilidad",(I40-(+I40*T40)),IF(Q40="Impacto",I40,"")),"")</f>
        <v/>
      </c>
      <c r="Y40" s="129" t="str">
        <f>IFERROR(IF(X40="","",IF(X40&lt;=0.2,"Muy Baja",IF(X40&lt;=0.4,"Baja",IF(X40&lt;=0.6,"Media",IF(X40&lt;=0.8,"Alta","Muy Alta"))))),"")</f>
        <v/>
      </c>
      <c r="Z40" s="130" t="str">
        <f>+X40</f>
        <v/>
      </c>
      <c r="AA40" s="129" t="str">
        <f>IFERROR(IF(AB40="","",IF(AB40&lt;=0.2,"Leve",IF(AB40&lt;=0.4,"Menor",IF(AB40&lt;=0.6,"Moderado",IF(AB40&lt;=0.8,"Mayor","Catastrófico"))))),"")</f>
        <v/>
      </c>
      <c r="AB40" s="130" t="str">
        <f>IFERROR(IF(Q40="Impacto",(M40-(+M40*T40)),IF(Q40="Probabilidad",M40,"")),"")</f>
        <v/>
      </c>
      <c r="AC40" s="131"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132"/>
      <c r="AE40" s="133"/>
      <c r="AF40" s="134"/>
      <c r="AG40" s="135"/>
      <c r="AH40" s="135"/>
      <c r="AI40" s="133"/>
      <c r="AJ40" s="134"/>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row>
    <row r="41" spans="1:68" ht="151.5" customHeight="1" x14ac:dyDescent="0.3">
      <c r="A41" s="554"/>
      <c r="B41" s="557"/>
      <c r="C41" s="557"/>
      <c r="D41" s="557"/>
      <c r="E41" s="560"/>
      <c r="F41" s="557"/>
      <c r="G41" s="563"/>
      <c r="H41" s="566"/>
      <c r="I41" s="548"/>
      <c r="J41" s="569"/>
      <c r="K41" s="548">
        <f t="shared" ref="K41:K45" ca="1" si="39">IF(NOT(ISERROR(MATCH(J41,_xlfn.ANCHORARRAY(E52),0))),I54&amp;"Por favor no seleccionar los criterios de impacto",J41)</f>
        <v>0</v>
      </c>
      <c r="L41" s="566"/>
      <c r="M41" s="548"/>
      <c r="N41" s="551"/>
      <c r="O41" s="123">
        <v>2</v>
      </c>
      <c r="P41" s="124"/>
      <c r="Q41" s="125" t="str">
        <f>IF(OR(R41="Preventivo",R41="Detectivo"),"Probabilidad",IF(R41="Correctivo","Impacto",""))</f>
        <v/>
      </c>
      <c r="R41" s="126"/>
      <c r="S41" s="126"/>
      <c r="T41" s="127" t="str">
        <f t="shared" ref="T41:T45" si="40">IF(AND(R41="Preventivo",S41="Automático"),"50%",IF(AND(R41="Preventivo",S41="Manual"),"40%",IF(AND(R41="Detectivo",S41="Automático"),"40%",IF(AND(R41="Detectivo",S41="Manual"),"30%",IF(AND(R41="Correctivo",S41="Automático"),"35%",IF(AND(R41="Correctivo",S41="Manual"),"25%",""))))))</f>
        <v/>
      </c>
      <c r="U41" s="126"/>
      <c r="V41" s="126"/>
      <c r="W41" s="126"/>
      <c r="X41" s="128" t="str">
        <f>IFERROR(IF(AND(Q40="Probabilidad",Q41="Probabilidad"),(Z40-(+Z40*T41)),IF(Q41="Probabilidad",(I40-(+I40*T41)),IF(Q41="Impacto",Z40,""))),"")</f>
        <v/>
      </c>
      <c r="Y41" s="129" t="str">
        <f t="shared" si="1"/>
        <v/>
      </c>
      <c r="Z41" s="130" t="str">
        <f t="shared" ref="Z41:Z45" si="41">+X41</f>
        <v/>
      </c>
      <c r="AA41" s="129" t="str">
        <f t="shared" si="3"/>
        <v/>
      </c>
      <c r="AB41" s="130" t="str">
        <f>IFERROR(IF(AND(Q40="Impacto",Q41="Impacto"),(AB34-(+AB34*T41)),IF(Q41="Impacto",($M$40-(+$M$40*T41)),IF(Q41="Probabilidad",AB34,""))),"")</f>
        <v/>
      </c>
      <c r="AC41" s="131"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132"/>
      <c r="AE41" s="133"/>
      <c r="AF41" s="134"/>
      <c r="AG41" s="135"/>
      <c r="AH41" s="135"/>
      <c r="AI41" s="133"/>
      <c r="AJ41" s="134"/>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row>
    <row r="42" spans="1:68" ht="151.5" customHeight="1" x14ac:dyDescent="0.3">
      <c r="A42" s="554"/>
      <c r="B42" s="557"/>
      <c r="C42" s="557"/>
      <c r="D42" s="557"/>
      <c r="E42" s="560"/>
      <c r="F42" s="557"/>
      <c r="G42" s="563"/>
      <c r="H42" s="566"/>
      <c r="I42" s="548"/>
      <c r="J42" s="569"/>
      <c r="K42" s="548">
        <f t="shared" ca="1" si="39"/>
        <v>0</v>
      </c>
      <c r="L42" s="566"/>
      <c r="M42" s="548"/>
      <c r="N42" s="551"/>
      <c r="O42" s="123">
        <v>3</v>
      </c>
      <c r="P42" s="136"/>
      <c r="Q42" s="125" t="str">
        <f>IF(OR(R42="Preventivo",R42="Detectivo"),"Probabilidad",IF(R42="Correctivo","Impacto",""))</f>
        <v/>
      </c>
      <c r="R42" s="126"/>
      <c r="S42" s="126"/>
      <c r="T42" s="127" t="str">
        <f t="shared" si="40"/>
        <v/>
      </c>
      <c r="U42" s="126"/>
      <c r="V42" s="126"/>
      <c r="W42" s="126"/>
      <c r="X42" s="128" t="str">
        <f>IFERROR(IF(AND(Q41="Probabilidad",Q42="Probabilidad"),(Z41-(+Z41*T42)),IF(AND(Q41="Impacto",Q42="Probabilidad"),(Z40-(+Z40*T42)),IF(Q42="Impacto",Z41,""))),"")</f>
        <v/>
      </c>
      <c r="Y42" s="129" t="str">
        <f t="shared" si="1"/>
        <v/>
      </c>
      <c r="Z42" s="130" t="str">
        <f t="shared" si="41"/>
        <v/>
      </c>
      <c r="AA42" s="129" t="str">
        <f t="shared" si="3"/>
        <v/>
      </c>
      <c r="AB42" s="130" t="str">
        <f>IFERROR(IF(AND(Q41="Impacto",Q42="Impacto"),(AB41-(+AB41*T42)),IF(AND(Q41="Probabilidad",Q42="Impacto"),(AB40-(+AB40*T42)),IF(Q42="Probabilidad",AB41,""))),"")</f>
        <v/>
      </c>
      <c r="AC42" s="131" t="str">
        <f t="shared" si="42"/>
        <v/>
      </c>
      <c r="AD42" s="132"/>
      <c r="AE42" s="133"/>
      <c r="AF42" s="134"/>
      <c r="AG42" s="135"/>
      <c r="AH42" s="135"/>
      <c r="AI42" s="133"/>
      <c r="AJ42" s="134"/>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row>
    <row r="43" spans="1:68" ht="151.5" customHeight="1" x14ac:dyDescent="0.3">
      <c r="A43" s="554"/>
      <c r="B43" s="557"/>
      <c r="C43" s="557"/>
      <c r="D43" s="557"/>
      <c r="E43" s="560"/>
      <c r="F43" s="557"/>
      <c r="G43" s="563"/>
      <c r="H43" s="566"/>
      <c r="I43" s="548"/>
      <c r="J43" s="569"/>
      <c r="K43" s="548">
        <f t="shared" ca="1" si="39"/>
        <v>0</v>
      </c>
      <c r="L43" s="566"/>
      <c r="M43" s="548"/>
      <c r="N43" s="551"/>
      <c r="O43" s="123">
        <v>4</v>
      </c>
      <c r="P43" s="124"/>
      <c r="Q43" s="125" t="str">
        <f t="shared" ref="Q43:Q45" si="43">IF(OR(R43="Preventivo",R43="Detectivo"),"Probabilidad",IF(R43="Correctivo","Impacto",""))</f>
        <v/>
      </c>
      <c r="R43" s="126"/>
      <c r="S43" s="126"/>
      <c r="T43" s="127" t="str">
        <f t="shared" si="40"/>
        <v/>
      </c>
      <c r="U43" s="126"/>
      <c r="V43" s="126"/>
      <c r="W43" s="126"/>
      <c r="X43" s="128" t="str">
        <f t="shared" ref="X43:X45" si="44">IFERROR(IF(AND(Q42="Probabilidad",Q43="Probabilidad"),(Z42-(+Z42*T43)),IF(AND(Q42="Impacto",Q43="Probabilidad"),(Z41-(+Z41*T43)),IF(Q43="Impacto",Z42,""))),"")</f>
        <v/>
      </c>
      <c r="Y43" s="129" t="str">
        <f t="shared" si="1"/>
        <v/>
      </c>
      <c r="Z43" s="130" t="str">
        <f t="shared" si="41"/>
        <v/>
      </c>
      <c r="AA43" s="129" t="str">
        <f t="shared" si="3"/>
        <v/>
      </c>
      <c r="AB43" s="130" t="str">
        <f t="shared" ref="AB43:AB45" si="45">IFERROR(IF(AND(Q42="Impacto",Q43="Impacto"),(AB42-(+AB42*T43)),IF(AND(Q42="Probabilidad",Q43="Impacto"),(AB41-(+AB41*T43)),IF(Q43="Probabilidad",AB42,""))),"")</f>
        <v/>
      </c>
      <c r="AC43" s="131"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132"/>
      <c r="AE43" s="133"/>
      <c r="AF43" s="134"/>
      <c r="AG43" s="135"/>
      <c r="AH43" s="135"/>
      <c r="AI43" s="133"/>
      <c r="AJ43" s="134"/>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row>
    <row r="44" spans="1:68" ht="151.5" customHeight="1" x14ac:dyDescent="0.3">
      <c r="A44" s="554"/>
      <c r="B44" s="557"/>
      <c r="C44" s="557"/>
      <c r="D44" s="557"/>
      <c r="E44" s="560"/>
      <c r="F44" s="557"/>
      <c r="G44" s="563"/>
      <c r="H44" s="566"/>
      <c r="I44" s="548"/>
      <c r="J44" s="569"/>
      <c r="K44" s="548">
        <f t="shared" ca="1" si="39"/>
        <v>0</v>
      </c>
      <c r="L44" s="566"/>
      <c r="M44" s="548"/>
      <c r="N44" s="551"/>
      <c r="O44" s="123">
        <v>5</v>
      </c>
      <c r="P44" s="124"/>
      <c r="Q44" s="125" t="str">
        <f t="shared" si="43"/>
        <v/>
      </c>
      <c r="R44" s="126"/>
      <c r="S44" s="126"/>
      <c r="T44" s="127" t="str">
        <f t="shared" si="40"/>
        <v/>
      </c>
      <c r="U44" s="126"/>
      <c r="V44" s="126"/>
      <c r="W44" s="126"/>
      <c r="X44" s="128" t="str">
        <f t="shared" si="44"/>
        <v/>
      </c>
      <c r="Y44" s="129" t="str">
        <f t="shared" si="1"/>
        <v/>
      </c>
      <c r="Z44" s="130" t="str">
        <f t="shared" si="41"/>
        <v/>
      </c>
      <c r="AA44" s="129" t="str">
        <f t="shared" si="3"/>
        <v/>
      </c>
      <c r="AB44" s="130" t="str">
        <f t="shared" si="45"/>
        <v/>
      </c>
      <c r="AC44" s="131"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132"/>
      <c r="AE44" s="133"/>
      <c r="AF44" s="134"/>
      <c r="AG44" s="135"/>
      <c r="AH44" s="135"/>
      <c r="AI44" s="133"/>
      <c r="AJ44" s="134"/>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row>
    <row r="45" spans="1:68" ht="151.5" customHeight="1" x14ac:dyDescent="0.3">
      <c r="A45" s="555"/>
      <c r="B45" s="558"/>
      <c r="C45" s="558"/>
      <c r="D45" s="558"/>
      <c r="E45" s="561"/>
      <c r="F45" s="558"/>
      <c r="G45" s="564"/>
      <c r="H45" s="567"/>
      <c r="I45" s="549"/>
      <c r="J45" s="570"/>
      <c r="K45" s="549">
        <f t="shared" ca="1" si="39"/>
        <v>0</v>
      </c>
      <c r="L45" s="567"/>
      <c r="M45" s="549"/>
      <c r="N45" s="552"/>
      <c r="O45" s="123">
        <v>6</v>
      </c>
      <c r="P45" s="124"/>
      <c r="Q45" s="125" t="str">
        <f t="shared" si="43"/>
        <v/>
      </c>
      <c r="R45" s="126"/>
      <c r="S45" s="126"/>
      <c r="T45" s="127" t="str">
        <f t="shared" si="40"/>
        <v/>
      </c>
      <c r="U45" s="126"/>
      <c r="V45" s="126"/>
      <c r="W45" s="126"/>
      <c r="X45" s="128" t="str">
        <f t="shared" si="44"/>
        <v/>
      </c>
      <c r="Y45" s="129" t="str">
        <f t="shared" si="1"/>
        <v/>
      </c>
      <c r="Z45" s="130" t="str">
        <f t="shared" si="41"/>
        <v/>
      </c>
      <c r="AA45" s="129" t="str">
        <f>IFERROR(IF(AB45="","",IF(AB45&lt;=0.2,"Leve",IF(AB45&lt;=0.4,"Menor",IF(AB45&lt;=0.6,"Moderado",IF(AB45&lt;=0.8,"Mayor","Catastrófico"))))),"")</f>
        <v/>
      </c>
      <c r="AB45" s="130" t="str">
        <f t="shared" si="45"/>
        <v/>
      </c>
      <c r="AC45" s="131"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132"/>
      <c r="AE45" s="133"/>
      <c r="AF45" s="134"/>
      <c r="AG45" s="135"/>
      <c r="AH45" s="135"/>
      <c r="AI45" s="133"/>
      <c r="AJ45" s="134"/>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row>
    <row r="46" spans="1:68" ht="151.5" customHeight="1" x14ac:dyDescent="0.3">
      <c r="A46" s="553">
        <v>7</v>
      </c>
      <c r="B46" s="556"/>
      <c r="C46" s="556"/>
      <c r="D46" s="556"/>
      <c r="E46" s="559"/>
      <c r="F46" s="556"/>
      <c r="G46" s="562"/>
      <c r="H46" s="565" t="str">
        <f>IF(G46&lt;=0,"",IF(G46&lt;=2,"Muy Baja",IF(G46&lt;=24,"Baja",IF(G46&lt;=500,"Media",IF(G46&lt;=5000,"Alta","Muy Alta")))))</f>
        <v/>
      </c>
      <c r="I46" s="547" t="str">
        <f>IF(H46="","",IF(H46="Muy Baja",0.2,IF(H46="Baja",0.4,IF(H46="Media",0.6,IF(H46="Alta",0.8,IF(H46="Muy Alta",1,))))))</f>
        <v/>
      </c>
      <c r="J46" s="568"/>
      <c r="K46" s="547">
        <f ca="1">IF(NOT(ISERROR(MATCH(J46,'Tabla Impacto'!$B$221:$B$223,0))),'Tabla Impacto'!$F$223&amp;"Por favor no seleccionar los criterios de impacto(Afectación Económica o presupuestal y Pérdida Reputacional)",J46)</f>
        <v>0</v>
      </c>
      <c r="L46" s="565" t="str">
        <f ca="1">IF(OR(K46='Tabla Impacto'!$C$11,K46='Tabla Impacto'!$D$11),"Leve",IF(OR(K46='Tabla Impacto'!$C$12,K46='Tabla Impacto'!$D$12),"Menor",IF(OR(K46='Tabla Impacto'!$C$13,K46='Tabla Impacto'!$D$13),"Moderado",IF(OR(K46='Tabla Impacto'!$C$14,K46='Tabla Impacto'!$D$14),"Mayor",IF(OR(K46='Tabla Impacto'!$C$15,K46='Tabla Impacto'!$D$15),"Catastrófico","")))))</f>
        <v/>
      </c>
      <c r="M46" s="547" t="str">
        <f ca="1">IF(L46="","",IF(L46="Leve",0.2,IF(L46="Menor",0.4,IF(L46="Moderado",0.6,IF(L46="Mayor",0.8,IF(L46="Catastrófico",1,))))))</f>
        <v/>
      </c>
      <c r="N46" s="550" t="str">
        <f ca="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123">
        <v>1</v>
      </c>
      <c r="P46" s="124"/>
      <c r="Q46" s="125" t="str">
        <f>IF(OR(R46="Preventivo",R46="Detectivo"),"Probabilidad",IF(R46="Correctivo","Impacto",""))</f>
        <v/>
      </c>
      <c r="R46" s="126"/>
      <c r="S46" s="126"/>
      <c r="T46" s="127" t="str">
        <f>IF(AND(R46="Preventivo",S46="Automático"),"50%",IF(AND(R46="Preventivo",S46="Manual"),"40%",IF(AND(R46="Detectivo",S46="Automático"),"40%",IF(AND(R46="Detectivo",S46="Manual"),"30%",IF(AND(R46="Correctivo",S46="Automático"),"35%",IF(AND(R46="Correctivo",S46="Manual"),"25%",""))))))</f>
        <v/>
      </c>
      <c r="U46" s="126"/>
      <c r="V46" s="126"/>
      <c r="W46" s="126"/>
      <c r="X46" s="128" t="str">
        <f>IFERROR(IF(Q46="Probabilidad",(I46-(+I46*T46)),IF(Q46="Impacto",I46,"")),"")</f>
        <v/>
      </c>
      <c r="Y46" s="129" t="str">
        <f>IFERROR(IF(X46="","",IF(X46&lt;=0.2,"Muy Baja",IF(X46&lt;=0.4,"Baja",IF(X46&lt;=0.6,"Media",IF(X46&lt;=0.8,"Alta","Muy Alta"))))),"")</f>
        <v/>
      </c>
      <c r="Z46" s="130" t="str">
        <f>+X46</f>
        <v/>
      </c>
      <c r="AA46" s="129" t="str">
        <f>IFERROR(IF(AB46="","",IF(AB46&lt;=0.2,"Leve",IF(AB46&lt;=0.4,"Menor",IF(AB46&lt;=0.6,"Moderado",IF(AB46&lt;=0.8,"Mayor","Catastrófico"))))),"")</f>
        <v/>
      </c>
      <c r="AB46" s="130" t="str">
        <f>IFERROR(IF(Q46="Impacto",(M46-(+M46*T46)),IF(Q46="Probabilidad",M46,"")),"")</f>
        <v/>
      </c>
      <c r="AC46" s="131"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132"/>
      <c r="AE46" s="133"/>
      <c r="AF46" s="134"/>
      <c r="AG46" s="135"/>
      <c r="AH46" s="135"/>
      <c r="AI46" s="133"/>
      <c r="AJ46" s="134"/>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row>
    <row r="47" spans="1:68" ht="151.5" customHeight="1" x14ac:dyDescent="0.3">
      <c r="A47" s="554"/>
      <c r="B47" s="557"/>
      <c r="C47" s="557"/>
      <c r="D47" s="557"/>
      <c r="E47" s="560"/>
      <c r="F47" s="557"/>
      <c r="G47" s="563"/>
      <c r="H47" s="566"/>
      <c r="I47" s="548"/>
      <c r="J47" s="569"/>
      <c r="K47" s="548">
        <f t="shared" ref="K47:K51" ca="1" si="47">IF(NOT(ISERROR(MATCH(J47,_xlfn.ANCHORARRAY(E58),0))),I60&amp;"Por favor no seleccionar los criterios de impacto",J47)</f>
        <v>0</v>
      </c>
      <c r="L47" s="566"/>
      <c r="M47" s="548"/>
      <c r="N47" s="551"/>
      <c r="O47" s="123">
        <v>2</v>
      </c>
      <c r="P47" s="124"/>
      <c r="Q47" s="125" t="str">
        <f>IF(OR(R47="Preventivo",R47="Detectivo"),"Probabilidad",IF(R47="Correctivo","Impacto",""))</f>
        <v/>
      </c>
      <c r="R47" s="126"/>
      <c r="S47" s="126"/>
      <c r="T47" s="127" t="str">
        <f t="shared" ref="T47:T51" si="48">IF(AND(R47="Preventivo",S47="Automático"),"50%",IF(AND(R47="Preventivo",S47="Manual"),"40%",IF(AND(R47="Detectivo",S47="Automático"),"40%",IF(AND(R47="Detectivo",S47="Manual"),"30%",IF(AND(R47="Correctivo",S47="Automático"),"35%",IF(AND(R47="Correctivo",S47="Manual"),"25%",""))))))</f>
        <v/>
      </c>
      <c r="U47" s="126"/>
      <c r="V47" s="126"/>
      <c r="W47" s="126"/>
      <c r="X47" s="128" t="str">
        <f>IFERROR(IF(AND(Q46="Probabilidad",Q47="Probabilidad"),(Z46-(+Z46*T47)),IF(Q47="Probabilidad",(I46-(+I46*T47)),IF(Q47="Impacto",Z46,""))),"")</f>
        <v/>
      </c>
      <c r="Y47" s="129" t="str">
        <f t="shared" si="1"/>
        <v/>
      </c>
      <c r="Z47" s="130" t="str">
        <f t="shared" ref="Z47:Z51" si="49">+X47</f>
        <v/>
      </c>
      <c r="AA47" s="129" t="str">
        <f t="shared" si="3"/>
        <v/>
      </c>
      <c r="AB47" s="130" t="str">
        <f>IFERROR(IF(AND(Q46="Impacto",Q47="Impacto"),(AB40-(+AB40*T47)),IF(Q47="Impacto",($M$46-(+$M$46*T47)),IF(Q47="Probabilidad",AB40,""))),"")</f>
        <v/>
      </c>
      <c r="AC47" s="131"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132"/>
      <c r="AE47" s="133"/>
      <c r="AF47" s="134"/>
      <c r="AG47" s="135"/>
      <c r="AH47" s="135"/>
      <c r="AI47" s="133"/>
      <c r="AJ47" s="134"/>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row>
    <row r="48" spans="1:68" ht="151.5" customHeight="1" x14ac:dyDescent="0.3">
      <c r="A48" s="554"/>
      <c r="B48" s="557"/>
      <c r="C48" s="557"/>
      <c r="D48" s="557"/>
      <c r="E48" s="560"/>
      <c r="F48" s="557"/>
      <c r="G48" s="563"/>
      <c r="H48" s="566"/>
      <c r="I48" s="548"/>
      <c r="J48" s="569"/>
      <c r="K48" s="548">
        <f t="shared" ca="1" si="47"/>
        <v>0</v>
      </c>
      <c r="L48" s="566"/>
      <c r="M48" s="548"/>
      <c r="N48" s="551"/>
      <c r="O48" s="123">
        <v>3</v>
      </c>
      <c r="P48" s="136"/>
      <c r="Q48" s="125" t="str">
        <f>IF(OR(R48="Preventivo",R48="Detectivo"),"Probabilidad",IF(R48="Correctivo","Impacto",""))</f>
        <v/>
      </c>
      <c r="R48" s="126"/>
      <c r="S48" s="126"/>
      <c r="T48" s="127" t="str">
        <f t="shared" si="48"/>
        <v/>
      </c>
      <c r="U48" s="126"/>
      <c r="V48" s="126"/>
      <c r="W48" s="126"/>
      <c r="X48" s="128" t="str">
        <f>IFERROR(IF(AND(Q47="Probabilidad",Q48="Probabilidad"),(Z47-(+Z47*T48)),IF(AND(Q47="Impacto",Q48="Probabilidad"),(Z46-(+Z46*T48)),IF(Q48="Impacto",Z47,""))),"")</f>
        <v/>
      </c>
      <c r="Y48" s="129" t="str">
        <f t="shared" si="1"/>
        <v/>
      </c>
      <c r="Z48" s="130" t="str">
        <f t="shared" si="49"/>
        <v/>
      </c>
      <c r="AA48" s="129" t="str">
        <f t="shared" si="3"/>
        <v/>
      </c>
      <c r="AB48" s="130" t="str">
        <f>IFERROR(IF(AND(Q47="Impacto",Q48="Impacto"),(AB47-(+AB47*T48)),IF(AND(Q47="Probabilidad",Q48="Impacto"),(AB46-(+AB46*T48)),IF(Q48="Probabilidad",AB47,""))),"")</f>
        <v/>
      </c>
      <c r="AC48" s="131" t="str">
        <f t="shared" si="50"/>
        <v/>
      </c>
      <c r="AD48" s="132"/>
      <c r="AE48" s="133"/>
      <c r="AF48" s="134"/>
      <c r="AG48" s="135"/>
      <c r="AH48" s="135"/>
      <c r="AI48" s="133"/>
      <c r="AJ48" s="134"/>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row>
    <row r="49" spans="1:68" ht="151.5" customHeight="1" x14ac:dyDescent="0.3">
      <c r="A49" s="554"/>
      <c r="B49" s="557"/>
      <c r="C49" s="557"/>
      <c r="D49" s="557"/>
      <c r="E49" s="560"/>
      <c r="F49" s="557"/>
      <c r="G49" s="563"/>
      <c r="H49" s="566"/>
      <c r="I49" s="548"/>
      <c r="J49" s="569"/>
      <c r="K49" s="548">
        <f t="shared" ca="1" si="47"/>
        <v>0</v>
      </c>
      <c r="L49" s="566"/>
      <c r="M49" s="548"/>
      <c r="N49" s="551"/>
      <c r="O49" s="123">
        <v>4</v>
      </c>
      <c r="P49" s="124"/>
      <c r="Q49" s="125" t="str">
        <f t="shared" ref="Q49:Q51" si="51">IF(OR(R49="Preventivo",R49="Detectivo"),"Probabilidad",IF(R49="Correctivo","Impacto",""))</f>
        <v/>
      </c>
      <c r="R49" s="126"/>
      <c r="S49" s="126"/>
      <c r="T49" s="127" t="str">
        <f t="shared" si="48"/>
        <v/>
      </c>
      <c r="U49" s="126"/>
      <c r="V49" s="126"/>
      <c r="W49" s="126"/>
      <c r="X49" s="128" t="str">
        <f t="shared" ref="X49:X51" si="52">IFERROR(IF(AND(Q48="Probabilidad",Q49="Probabilidad"),(Z48-(+Z48*T49)),IF(AND(Q48="Impacto",Q49="Probabilidad"),(Z47-(+Z47*T49)),IF(Q49="Impacto",Z48,""))),"")</f>
        <v/>
      </c>
      <c r="Y49" s="129" t="str">
        <f t="shared" si="1"/>
        <v/>
      </c>
      <c r="Z49" s="130" t="str">
        <f t="shared" si="49"/>
        <v/>
      </c>
      <c r="AA49" s="129" t="str">
        <f t="shared" si="3"/>
        <v/>
      </c>
      <c r="AB49" s="130" t="str">
        <f t="shared" ref="AB49:AB51" si="53">IFERROR(IF(AND(Q48="Impacto",Q49="Impacto"),(AB48-(+AB48*T49)),IF(AND(Q48="Probabilidad",Q49="Impacto"),(AB47-(+AB47*T49)),IF(Q49="Probabilidad",AB48,""))),"")</f>
        <v/>
      </c>
      <c r="AC49" s="131"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132"/>
      <c r="AE49" s="133"/>
      <c r="AF49" s="134"/>
      <c r="AG49" s="135"/>
      <c r="AH49" s="135"/>
      <c r="AI49" s="133"/>
      <c r="AJ49" s="134"/>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row>
    <row r="50" spans="1:68" ht="151.5" customHeight="1" x14ac:dyDescent="0.3">
      <c r="A50" s="554"/>
      <c r="B50" s="557"/>
      <c r="C50" s="557"/>
      <c r="D50" s="557"/>
      <c r="E50" s="560"/>
      <c r="F50" s="557"/>
      <c r="G50" s="563"/>
      <c r="H50" s="566"/>
      <c r="I50" s="548"/>
      <c r="J50" s="569"/>
      <c r="K50" s="548">
        <f t="shared" ca="1" si="47"/>
        <v>0</v>
      </c>
      <c r="L50" s="566"/>
      <c r="M50" s="548"/>
      <c r="N50" s="551"/>
      <c r="O50" s="123">
        <v>5</v>
      </c>
      <c r="P50" s="124"/>
      <c r="Q50" s="125" t="str">
        <f t="shared" si="51"/>
        <v/>
      </c>
      <c r="R50" s="126"/>
      <c r="S50" s="126"/>
      <c r="T50" s="127" t="str">
        <f t="shared" si="48"/>
        <v/>
      </c>
      <c r="U50" s="126"/>
      <c r="V50" s="126"/>
      <c r="W50" s="126"/>
      <c r="X50" s="128" t="str">
        <f t="shared" si="52"/>
        <v/>
      </c>
      <c r="Y50" s="129" t="str">
        <f t="shared" si="1"/>
        <v/>
      </c>
      <c r="Z50" s="130" t="str">
        <f t="shared" si="49"/>
        <v/>
      </c>
      <c r="AA50" s="129" t="str">
        <f t="shared" si="3"/>
        <v/>
      </c>
      <c r="AB50" s="130" t="str">
        <f t="shared" si="53"/>
        <v/>
      </c>
      <c r="AC50" s="131"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132"/>
      <c r="AE50" s="133"/>
      <c r="AF50" s="134"/>
      <c r="AG50" s="135"/>
      <c r="AH50" s="135"/>
      <c r="AI50" s="133"/>
      <c r="AJ50" s="134"/>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row>
    <row r="51" spans="1:68" ht="151.5" customHeight="1" x14ac:dyDescent="0.3">
      <c r="A51" s="555"/>
      <c r="B51" s="558"/>
      <c r="C51" s="558"/>
      <c r="D51" s="558"/>
      <c r="E51" s="561"/>
      <c r="F51" s="558"/>
      <c r="G51" s="564"/>
      <c r="H51" s="567"/>
      <c r="I51" s="549"/>
      <c r="J51" s="570"/>
      <c r="K51" s="549">
        <f t="shared" ca="1" si="47"/>
        <v>0</v>
      </c>
      <c r="L51" s="567"/>
      <c r="M51" s="549"/>
      <c r="N51" s="552"/>
      <c r="O51" s="123">
        <v>6</v>
      </c>
      <c r="P51" s="124"/>
      <c r="Q51" s="125" t="str">
        <f t="shared" si="51"/>
        <v/>
      </c>
      <c r="R51" s="126"/>
      <c r="S51" s="126"/>
      <c r="T51" s="127" t="str">
        <f t="shared" si="48"/>
        <v/>
      </c>
      <c r="U51" s="126"/>
      <c r="V51" s="126"/>
      <c r="W51" s="126"/>
      <c r="X51" s="128" t="str">
        <f t="shared" si="52"/>
        <v/>
      </c>
      <c r="Y51" s="129" t="str">
        <f t="shared" si="1"/>
        <v/>
      </c>
      <c r="Z51" s="130" t="str">
        <f t="shared" si="49"/>
        <v/>
      </c>
      <c r="AA51" s="129" t="str">
        <f t="shared" si="3"/>
        <v/>
      </c>
      <c r="AB51" s="130" t="str">
        <f t="shared" si="53"/>
        <v/>
      </c>
      <c r="AC51" s="131" t="str">
        <f t="shared" si="54"/>
        <v/>
      </c>
      <c r="AD51" s="132"/>
      <c r="AE51" s="133"/>
      <c r="AF51" s="134"/>
      <c r="AG51" s="135"/>
      <c r="AH51" s="135"/>
      <c r="AI51" s="133"/>
      <c r="AJ51" s="134"/>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row>
    <row r="52" spans="1:68" ht="151.5" customHeight="1" x14ac:dyDescent="0.3">
      <c r="A52" s="553">
        <v>8</v>
      </c>
      <c r="B52" s="556"/>
      <c r="C52" s="556"/>
      <c r="D52" s="556"/>
      <c r="E52" s="559"/>
      <c r="F52" s="556"/>
      <c r="G52" s="562"/>
      <c r="H52" s="565" t="str">
        <f>IF(G52&lt;=0,"",IF(G52&lt;=2,"Muy Baja",IF(G52&lt;=24,"Baja",IF(G52&lt;=500,"Media",IF(G52&lt;=5000,"Alta","Muy Alta")))))</f>
        <v/>
      </c>
      <c r="I52" s="547" t="str">
        <f>IF(H52="","",IF(H52="Muy Baja",0.2,IF(H52="Baja",0.4,IF(H52="Media",0.6,IF(H52="Alta",0.8,IF(H52="Muy Alta",1,))))))</f>
        <v/>
      </c>
      <c r="J52" s="568"/>
      <c r="K52" s="547">
        <f ca="1">IF(NOT(ISERROR(MATCH(J52,'Tabla Impacto'!$B$221:$B$223,0))),'Tabla Impacto'!$F$223&amp;"Por favor no seleccionar los criterios de impacto(Afectación Económica o presupuestal y Pérdida Reputacional)",J52)</f>
        <v>0</v>
      </c>
      <c r="L52" s="565" t="str">
        <f ca="1">IF(OR(K52='Tabla Impacto'!$C$11,K52='Tabla Impacto'!$D$11),"Leve",IF(OR(K52='Tabla Impacto'!$C$12,K52='Tabla Impacto'!$D$12),"Menor",IF(OR(K52='Tabla Impacto'!$C$13,K52='Tabla Impacto'!$D$13),"Moderado",IF(OR(K52='Tabla Impacto'!$C$14,K52='Tabla Impacto'!$D$14),"Mayor",IF(OR(K52='Tabla Impacto'!$C$15,K52='Tabla Impacto'!$D$15),"Catastrófico","")))))</f>
        <v/>
      </c>
      <c r="M52" s="547" t="str">
        <f ca="1">IF(L52="","",IF(L52="Leve",0.2,IF(L52="Menor",0.4,IF(L52="Moderado",0.6,IF(L52="Mayor",0.8,IF(L52="Catastrófico",1,))))))</f>
        <v/>
      </c>
      <c r="N52" s="550" t="str">
        <f ca="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123">
        <v>1</v>
      </c>
      <c r="P52" s="124"/>
      <c r="Q52" s="125" t="str">
        <f>IF(OR(R52="Preventivo",R52="Detectivo"),"Probabilidad",IF(R52="Correctivo","Impacto",""))</f>
        <v/>
      </c>
      <c r="R52" s="126"/>
      <c r="S52" s="126"/>
      <c r="T52" s="127" t="str">
        <f>IF(AND(R52="Preventivo",S52="Automático"),"50%",IF(AND(R52="Preventivo",S52="Manual"),"40%",IF(AND(R52="Detectivo",S52="Automático"),"40%",IF(AND(R52="Detectivo",S52="Manual"),"30%",IF(AND(R52="Correctivo",S52="Automático"),"35%",IF(AND(R52="Correctivo",S52="Manual"),"25%",""))))))</f>
        <v/>
      </c>
      <c r="U52" s="126"/>
      <c r="V52" s="126"/>
      <c r="W52" s="126"/>
      <c r="X52" s="128" t="str">
        <f>IFERROR(IF(Q52="Probabilidad",(I52-(+I52*T52)),IF(Q52="Impacto",I52,"")),"")</f>
        <v/>
      </c>
      <c r="Y52" s="129" t="str">
        <f>IFERROR(IF(X52="","",IF(X52&lt;=0.2,"Muy Baja",IF(X52&lt;=0.4,"Baja",IF(X52&lt;=0.6,"Media",IF(X52&lt;=0.8,"Alta","Muy Alta"))))),"")</f>
        <v/>
      </c>
      <c r="Z52" s="130" t="str">
        <f>+X52</f>
        <v/>
      </c>
      <c r="AA52" s="129" t="str">
        <f>IFERROR(IF(AB52="","",IF(AB52&lt;=0.2,"Leve",IF(AB52&lt;=0.4,"Menor",IF(AB52&lt;=0.6,"Moderado",IF(AB52&lt;=0.8,"Mayor","Catastrófico"))))),"")</f>
        <v/>
      </c>
      <c r="AB52" s="130" t="str">
        <f>IFERROR(IF(Q52="Impacto",(M52-(+M52*T52)),IF(Q52="Probabilidad",M52,"")),"")</f>
        <v/>
      </c>
      <c r="AC52" s="131"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132"/>
      <c r="AE52" s="133"/>
      <c r="AF52" s="134"/>
      <c r="AG52" s="135"/>
      <c r="AH52" s="135"/>
      <c r="AI52" s="133"/>
      <c r="AJ52" s="134"/>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row>
    <row r="53" spans="1:68" ht="151.5" customHeight="1" x14ac:dyDescent="0.3">
      <c r="A53" s="554"/>
      <c r="B53" s="557"/>
      <c r="C53" s="557"/>
      <c r="D53" s="557"/>
      <c r="E53" s="560"/>
      <c r="F53" s="557"/>
      <c r="G53" s="563"/>
      <c r="H53" s="566"/>
      <c r="I53" s="548"/>
      <c r="J53" s="569"/>
      <c r="K53" s="548">
        <f ca="1">IF(NOT(ISERROR(MATCH(J53,_xlfn.ANCHORARRAY(E64),0))),I66&amp;"Por favor no seleccionar los criterios de impacto",J53)</f>
        <v>0</v>
      </c>
      <c r="L53" s="566"/>
      <c r="M53" s="548"/>
      <c r="N53" s="551"/>
      <c r="O53" s="123">
        <v>2</v>
      </c>
      <c r="P53" s="124"/>
      <c r="Q53" s="125" t="str">
        <f>IF(OR(R53="Preventivo",R53="Detectivo"),"Probabilidad",IF(R53="Correctivo","Impacto",""))</f>
        <v/>
      </c>
      <c r="R53" s="126"/>
      <c r="S53" s="126"/>
      <c r="T53" s="127" t="str">
        <f t="shared" ref="T53:T57" si="55">IF(AND(R53="Preventivo",S53="Automático"),"50%",IF(AND(R53="Preventivo",S53="Manual"),"40%",IF(AND(R53="Detectivo",S53="Automático"),"40%",IF(AND(R53="Detectivo",S53="Manual"),"30%",IF(AND(R53="Correctivo",S53="Automático"),"35%",IF(AND(R53="Correctivo",S53="Manual"),"25%",""))))))</f>
        <v/>
      </c>
      <c r="U53" s="126"/>
      <c r="V53" s="126"/>
      <c r="W53" s="126"/>
      <c r="X53" s="128" t="str">
        <f>IFERROR(IF(AND(Q52="Probabilidad",Q53="Probabilidad"),(Z52-(+Z52*T53)),IF(Q53="Probabilidad",(I52-(+I52*T53)),IF(Q53="Impacto",Z52,""))),"")</f>
        <v/>
      </c>
      <c r="Y53" s="129" t="str">
        <f t="shared" si="1"/>
        <v/>
      </c>
      <c r="Z53" s="130" t="str">
        <f t="shared" ref="Z53:Z57" si="56">+X53</f>
        <v/>
      </c>
      <c r="AA53" s="129" t="str">
        <f t="shared" si="3"/>
        <v/>
      </c>
      <c r="AB53" s="130" t="str">
        <f>IFERROR(IF(AND(Q52="Impacto",Q53="Impacto"),(AB46-(+AB46*T53)),IF(Q53="Impacto",($M$52-(+$M$52*T53)),IF(Q53="Probabilidad",AB46,""))),"")</f>
        <v/>
      </c>
      <c r="AC53" s="131"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132"/>
      <c r="AE53" s="133"/>
      <c r="AF53" s="134"/>
      <c r="AG53" s="135"/>
      <c r="AH53" s="135"/>
      <c r="AI53" s="133"/>
      <c r="AJ53" s="134"/>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row>
    <row r="54" spans="1:68" ht="151.5" customHeight="1" x14ac:dyDescent="0.3">
      <c r="A54" s="554"/>
      <c r="B54" s="557"/>
      <c r="C54" s="557"/>
      <c r="D54" s="557"/>
      <c r="E54" s="560"/>
      <c r="F54" s="557"/>
      <c r="G54" s="563"/>
      <c r="H54" s="566"/>
      <c r="I54" s="548"/>
      <c r="J54" s="569"/>
      <c r="K54" s="548">
        <f ca="1">IF(NOT(ISERROR(MATCH(J54,_xlfn.ANCHORARRAY(E65),0))),I67&amp;"Por favor no seleccionar los criterios de impacto",J54)</f>
        <v>0</v>
      </c>
      <c r="L54" s="566"/>
      <c r="M54" s="548"/>
      <c r="N54" s="551"/>
      <c r="O54" s="123">
        <v>3</v>
      </c>
      <c r="P54" s="136"/>
      <c r="Q54" s="125" t="str">
        <f>IF(OR(R54="Preventivo",R54="Detectivo"),"Probabilidad",IF(R54="Correctivo","Impacto",""))</f>
        <v/>
      </c>
      <c r="R54" s="126"/>
      <c r="S54" s="126"/>
      <c r="T54" s="127" t="str">
        <f t="shared" si="55"/>
        <v/>
      </c>
      <c r="U54" s="126"/>
      <c r="V54" s="126"/>
      <c r="W54" s="126"/>
      <c r="X54" s="128" t="str">
        <f>IFERROR(IF(AND(Q53="Probabilidad",Q54="Probabilidad"),(Z53-(+Z53*T54)),IF(AND(Q53="Impacto",Q54="Probabilidad"),(Z52-(+Z52*T54)),IF(Q54="Impacto",Z53,""))),"")</f>
        <v/>
      </c>
      <c r="Y54" s="129" t="str">
        <f t="shared" si="1"/>
        <v/>
      </c>
      <c r="Z54" s="130" t="str">
        <f t="shared" si="56"/>
        <v/>
      </c>
      <c r="AA54" s="129" t="str">
        <f t="shared" si="3"/>
        <v/>
      </c>
      <c r="AB54" s="130" t="str">
        <f>IFERROR(IF(AND(Q53="Impacto",Q54="Impacto"),(AB53-(+AB53*T54)),IF(AND(Q53="Probabilidad",Q54="Impacto"),(AB52-(+AB52*T54)),IF(Q54="Probabilidad",AB53,""))),"")</f>
        <v/>
      </c>
      <c r="AC54" s="131" t="str">
        <f t="shared" si="57"/>
        <v/>
      </c>
      <c r="AD54" s="132"/>
      <c r="AE54" s="133"/>
      <c r="AF54" s="134"/>
      <c r="AG54" s="135"/>
      <c r="AH54" s="135"/>
      <c r="AI54" s="133"/>
      <c r="AJ54" s="134"/>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row>
    <row r="55" spans="1:68" ht="151.5" customHeight="1" x14ac:dyDescent="0.3">
      <c r="A55" s="554"/>
      <c r="B55" s="557"/>
      <c r="C55" s="557"/>
      <c r="D55" s="557"/>
      <c r="E55" s="560"/>
      <c r="F55" s="557"/>
      <c r="G55" s="563"/>
      <c r="H55" s="566"/>
      <c r="I55" s="548"/>
      <c r="J55" s="569"/>
      <c r="K55" s="548">
        <f ca="1">IF(NOT(ISERROR(MATCH(J55,_xlfn.ANCHORARRAY(E66),0))),I68&amp;"Por favor no seleccionar los criterios de impacto",J55)</f>
        <v>0</v>
      </c>
      <c r="L55" s="566"/>
      <c r="M55" s="548"/>
      <c r="N55" s="551"/>
      <c r="O55" s="123">
        <v>4</v>
      </c>
      <c r="P55" s="124"/>
      <c r="Q55" s="125" t="str">
        <f t="shared" ref="Q55:Q57" si="58">IF(OR(R55="Preventivo",R55="Detectivo"),"Probabilidad",IF(R55="Correctivo","Impacto",""))</f>
        <v/>
      </c>
      <c r="R55" s="126"/>
      <c r="S55" s="126"/>
      <c r="T55" s="127" t="str">
        <f t="shared" si="55"/>
        <v/>
      </c>
      <c r="U55" s="126"/>
      <c r="V55" s="126"/>
      <c r="W55" s="126"/>
      <c r="X55" s="128" t="str">
        <f t="shared" ref="X55:X57" si="59">IFERROR(IF(AND(Q54="Probabilidad",Q55="Probabilidad"),(Z54-(+Z54*T55)),IF(AND(Q54="Impacto",Q55="Probabilidad"),(Z53-(+Z53*T55)),IF(Q55="Impacto",Z54,""))),"")</f>
        <v/>
      </c>
      <c r="Y55" s="129" t="str">
        <f t="shared" si="1"/>
        <v/>
      </c>
      <c r="Z55" s="130" t="str">
        <f t="shared" si="56"/>
        <v/>
      </c>
      <c r="AA55" s="129" t="str">
        <f t="shared" si="3"/>
        <v/>
      </c>
      <c r="AB55" s="130" t="str">
        <f t="shared" ref="AB55:AB57" si="60">IFERROR(IF(AND(Q54="Impacto",Q55="Impacto"),(AB54-(+AB54*T55)),IF(AND(Q54="Probabilidad",Q55="Impacto"),(AB53-(+AB53*T55)),IF(Q55="Probabilidad",AB54,""))),"")</f>
        <v/>
      </c>
      <c r="AC55" s="131"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132"/>
      <c r="AE55" s="133"/>
      <c r="AF55" s="134"/>
      <c r="AG55" s="135"/>
      <c r="AH55" s="135"/>
      <c r="AI55" s="133"/>
      <c r="AJ55" s="134"/>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row>
    <row r="56" spans="1:68" ht="151.5" customHeight="1" x14ac:dyDescent="0.3">
      <c r="A56" s="554"/>
      <c r="B56" s="557"/>
      <c r="C56" s="557"/>
      <c r="D56" s="557"/>
      <c r="E56" s="560"/>
      <c r="F56" s="557"/>
      <c r="G56" s="563"/>
      <c r="H56" s="566"/>
      <c r="I56" s="548"/>
      <c r="J56" s="569"/>
      <c r="K56" s="548">
        <f ca="1">IF(NOT(ISERROR(MATCH(J56,_xlfn.ANCHORARRAY(E67),0))),I69&amp;"Por favor no seleccionar los criterios de impacto",J56)</f>
        <v>0</v>
      </c>
      <c r="L56" s="566"/>
      <c r="M56" s="548"/>
      <c r="N56" s="551"/>
      <c r="O56" s="123">
        <v>5</v>
      </c>
      <c r="P56" s="124"/>
      <c r="Q56" s="125" t="str">
        <f t="shared" si="58"/>
        <v/>
      </c>
      <c r="R56" s="126"/>
      <c r="S56" s="126"/>
      <c r="T56" s="127" t="str">
        <f t="shared" si="55"/>
        <v/>
      </c>
      <c r="U56" s="126"/>
      <c r="V56" s="126"/>
      <c r="W56" s="126"/>
      <c r="X56" s="128" t="str">
        <f t="shared" si="59"/>
        <v/>
      </c>
      <c r="Y56" s="129" t="str">
        <f t="shared" si="1"/>
        <v/>
      </c>
      <c r="Z56" s="130" t="str">
        <f t="shared" si="56"/>
        <v/>
      </c>
      <c r="AA56" s="129" t="str">
        <f t="shared" si="3"/>
        <v/>
      </c>
      <c r="AB56" s="130" t="str">
        <f t="shared" si="60"/>
        <v/>
      </c>
      <c r="AC56" s="131"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132"/>
      <c r="AE56" s="133"/>
      <c r="AF56" s="134"/>
      <c r="AG56" s="135"/>
      <c r="AH56" s="135"/>
      <c r="AI56" s="133"/>
      <c r="AJ56" s="134"/>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row>
    <row r="57" spans="1:68" ht="151.5" customHeight="1" x14ac:dyDescent="0.3">
      <c r="A57" s="555"/>
      <c r="B57" s="558"/>
      <c r="C57" s="558"/>
      <c r="D57" s="558"/>
      <c r="E57" s="561"/>
      <c r="F57" s="558"/>
      <c r="G57" s="564"/>
      <c r="H57" s="567"/>
      <c r="I57" s="549"/>
      <c r="J57" s="570"/>
      <c r="K57" s="549">
        <f ca="1">IF(NOT(ISERROR(MATCH(J57,_xlfn.ANCHORARRAY(E68),0))),I70&amp;"Por favor no seleccionar los criterios de impacto",J57)</f>
        <v>0</v>
      </c>
      <c r="L57" s="567"/>
      <c r="M57" s="549"/>
      <c r="N57" s="552"/>
      <c r="O57" s="123">
        <v>6</v>
      </c>
      <c r="P57" s="124"/>
      <c r="Q57" s="125" t="str">
        <f t="shared" si="58"/>
        <v/>
      </c>
      <c r="R57" s="126"/>
      <c r="S57" s="126"/>
      <c r="T57" s="127" t="str">
        <f t="shared" si="55"/>
        <v/>
      </c>
      <c r="U57" s="126"/>
      <c r="V57" s="126"/>
      <c r="W57" s="126"/>
      <c r="X57" s="128" t="str">
        <f t="shared" si="59"/>
        <v/>
      </c>
      <c r="Y57" s="129" t="str">
        <f t="shared" si="1"/>
        <v/>
      </c>
      <c r="Z57" s="130" t="str">
        <f t="shared" si="56"/>
        <v/>
      </c>
      <c r="AA57" s="129" t="str">
        <f t="shared" si="3"/>
        <v/>
      </c>
      <c r="AB57" s="130" t="str">
        <f t="shared" si="60"/>
        <v/>
      </c>
      <c r="AC57" s="131" t="str">
        <f t="shared" si="61"/>
        <v/>
      </c>
      <c r="AD57" s="132"/>
      <c r="AE57" s="133"/>
      <c r="AF57" s="134"/>
      <c r="AG57" s="135"/>
      <c r="AH57" s="135"/>
      <c r="AI57" s="133"/>
      <c r="AJ57" s="134"/>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row>
    <row r="58" spans="1:68" ht="151.5" customHeight="1" x14ac:dyDescent="0.3">
      <c r="A58" s="553">
        <v>9</v>
      </c>
      <c r="B58" s="556"/>
      <c r="C58" s="556"/>
      <c r="D58" s="556"/>
      <c r="E58" s="559"/>
      <c r="F58" s="556"/>
      <c r="G58" s="562"/>
      <c r="H58" s="565" t="str">
        <f>IF(G58&lt;=0,"",IF(G58&lt;=2,"Muy Baja",IF(G58&lt;=24,"Baja",IF(G58&lt;=500,"Media",IF(G58&lt;=5000,"Alta","Muy Alta")))))</f>
        <v/>
      </c>
      <c r="I58" s="547" t="str">
        <f>IF(H58="","",IF(H58="Muy Baja",0.2,IF(H58="Baja",0.4,IF(H58="Media",0.6,IF(H58="Alta",0.8,IF(H58="Muy Alta",1,))))))</f>
        <v/>
      </c>
      <c r="J58" s="568"/>
      <c r="K58" s="547">
        <f ca="1">IF(NOT(ISERROR(MATCH(J58,'Tabla Impacto'!$B$221:$B$223,0))),'Tabla Impacto'!$F$223&amp;"Por favor no seleccionar los criterios de impacto(Afectación Económica o presupuestal y Pérdida Reputacional)",J58)</f>
        <v>0</v>
      </c>
      <c r="L58" s="565" t="str">
        <f ca="1">IF(OR(K58='Tabla Impacto'!$C$11,K58='Tabla Impacto'!$D$11),"Leve",IF(OR(K58='Tabla Impacto'!$C$12,K58='Tabla Impacto'!$D$12),"Menor",IF(OR(K58='Tabla Impacto'!$C$13,K58='Tabla Impacto'!$D$13),"Moderado",IF(OR(K58='Tabla Impacto'!$C$14,K58='Tabla Impacto'!$D$14),"Mayor",IF(OR(K58='Tabla Impacto'!$C$15,K58='Tabla Impacto'!$D$15),"Catastrófico","")))))</f>
        <v/>
      </c>
      <c r="M58" s="547" t="str">
        <f ca="1">IF(L58="","",IF(L58="Leve",0.2,IF(L58="Menor",0.4,IF(L58="Moderado",0.6,IF(L58="Mayor",0.8,IF(L58="Catastrófico",1,))))))</f>
        <v/>
      </c>
      <c r="N58" s="550" t="str">
        <f ca="1">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123">
        <v>1</v>
      </c>
      <c r="P58" s="124"/>
      <c r="Q58" s="125" t="str">
        <f>IF(OR(R58="Preventivo",R58="Detectivo"),"Probabilidad",IF(R58="Correctivo","Impacto",""))</f>
        <v/>
      </c>
      <c r="R58" s="126"/>
      <c r="S58" s="126"/>
      <c r="T58" s="127" t="str">
        <f>IF(AND(R58="Preventivo",S58="Automático"),"50%",IF(AND(R58="Preventivo",S58="Manual"),"40%",IF(AND(R58="Detectivo",S58="Automático"),"40%",IF(AND(R58="Detectivo",S58="Manual"),"30%",IF(AND(R58="Correctivo",S58="Automático"),"35%",IF(AND(R58="Correctivo",S58="Manual"),"25%",""))))))</f>
        <v/>
      </c>
      <c r="U58" s="126"/>
      <c r="V58" s="126"/>
      <c r="W58" s="126"/>
      <c r="X58" s="128" t="str">
        <f>IFERROR(IF(Q58="Probabilidad",(I58-(+I58*T58)),IF(Q58="Impacto",I58,"")),"")</f>
        <v/>
      </c>
      <c r="Y58" s="129" t="str">
        <f>IFERROR(IF(X58="","",IF(X58&lt;=0.2,"Muy Baja",IF(X58&lt;=0.4,"Baja",IF(X58&lt;=0.6,"Media",IF(X58&lt;=0.8,"Alta","Muy Alta"))))),"")</f>
        <v/>
      </c>
      <c r="Z58" s="130" t="str">
        <f>+X58</f>
        <v/>
      </c>
      <c r="AA58" s="129" t="str">
        <f>IFERROR(IF(AB58="","",IF(AB58&lt;=0.2,"Leve",IF(AB58&lt;=0.4,"Menor",IF(AB58&lt;=0.6,"Moderado",IF(AB58&lt;=0.8,"Mayor","Catastrófico"))))),"")</f>
        <v/>
      </c>
      <c r="AB58" s="130" t="str">
        <f>IFERROR(IF(Q58="Impacto",(M58-(+M58*T58)),IF(Q58="Probabilidad",M58,"")),"")</f>
        <v/>
      </c>
      <c r="AC58" s="131"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132"/>
      <c r="AE58" s="133"/>
      <c r="AF58" s="134"/>
      <c r="AG58" s="135"/>
      <c r="AH58" s="135"/>
      <c r="AI58" s="133"/>
      <c r="AJ58" s="134"/>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row>
    <row r="59" spans="1:68" ht="151.5" customHeight="1" x14ac:dyDescent="0.3">
      <c r="A59" s="554"/>
      <c r="B59" s="557"/>
      <c r="C59" s="557"/>
      <c r="D59" s="557"/>
      <c r="E59" s="560"/>
      <c r="F59" s="557"/>
      <c r="G59" s="563"/>
      <c r="H59" s="566"/>
      <c r="I59" s="548"/>
      <c r="J59" s="569"/>
      <c r="K59" s="548">
        <f ca="1">IF(NOT(ISERROR(MATCH(J59,_xlfn.ANCHORARRAY(E70),0))),I72&amp;"Por favor no seleccionar los criterios de impacto",J59)</f>
        <v>0</v>
      </c>
      <c r="L59" s="566"/>
      <c r="M59" s="548"/>
      <c r="N59" s="551"/>
      <c r="O59" s="123">
        <v>2</v>
      </c>
      <c r="P59" s="124"/>
      <c r="Q59" s="125" t="str">
        <f>IF(OR(R59="Preventivo",R59="Detectivo"),"Probabilidad",IF(R59="Correctivo","Impacto",""))</f>
        <v/>
      </c>
      <c r="R59" s="126"/>
      <c r="S59" s="126"/>
      <c r="T59" s="127" t="str">
        <f t="shared" ref="T59:T63" si="62">IF(AND(R59="Preventivo",S59="Automático"),"50%",IF(AND(R59="Preventivo",S59="Manual"),"40%",IF(AND(R59="Detectivo",S59="Automático"),"40%",IF(AND(R59="Detectivo",S59="Manual"),"30%",IF(AND(R59="Correctivo",S59="Automático"),"35%",IF(AND(R59="Correctivo",S59="Manual"),"25%",""))))))</f>
        <v/>
      </c>
      <c r="U59" s="126"/>
      <c r="V59" s="126"/>
      <c r="W59" s="126"/>
      <c r="X59" s="128" t="str">
        <f>IFERROR(IF(AND(Q58="Probabilidad",Q59="Probabilidad"),(Z58-(+Z58*T59)),IF(Q59="Probabilidad",(I58-(+I58*T59)),IF(Q59="Impacto",Z58,""))),"")</f>
        <v/>
      </c>
      <c r="Y59" s="129" t="str">
        <f t="shared" si="1"/>
        <v/>
      </c>
      <c r="Z59" s="130" t="str">
        <f t="shared" ref="Z59:Z63" si="63">+X59</f>
        <v/>
      </c>
      <c r="AA59" s="129" t="str">
        <f t="shared" si="3"/>
        <v/>
      </c>
      <c r="AB59" s="130" t="str">
        <f>IFERROR(IF(AND(Q58="Impacto",Q59="Impacto"),(AB52-(+AB52*T59)),IF(Q59="Impacto",($M$58-(+$M$58*T59)),IF(Q59="Probabilidad",AB52,""))),"")</f>
        <v/>
      </c>
      <c r="AC59" s="131"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132"/>
      <c r="AE59" s="133"/>
      <c r="AF59" s="134"/>
      <c r="AG59" s="135"/>
      <c r="AH59" s="135"/>
      <c r="AI59" s="133"/>
      <c r="AJ59" s="134"/>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row>
    <row r="60" spans="1:68" ht="151.5" customHeight="1" x14ac:dyDescent="0.3">
      <c r="A60" s="554"/>
      <c r="B60" s="557"/>
      <c r="C60" s="557"/>
      <c r="D60" s="557"/>
      <c r="E60" s="560"/>
      <c r="F60" s="557"/>
      <c r="G60" s="563"/>
      <c r="H60" s="566"/>
      <c r="I60" s="548"/>
      <c r="J60" s="569"/>
      <c r="K60" s="548">
        <f ca="1">IF(NOT(ISERROR(MATCH(J60,_xlfn.ANCHORARRAY(E71),0))),I73&amp;"Por favor no seleccionar los criterios de impacto",J60)</f>
        <v>0</v>
      </c>
      <c r="L60" s="566"/>
      <c r="M60" s="548"/>
      <c r="N60" s="551"/>
      <c r="O60" s="123">
        <v>3</v>
      </c>
      <c r="P60" s="136"/>
      <c r="Q60" s="125" t="str">
        <f>IF(OR(R60="Preventivo",R60="Detectivo"),"Probabilidad",IF(R60="Correctivo","Impacto",""))</f>
        <v/>
      </c>
      <c r="R60" s="126"/>
      <c r="S60" s="126"/>
      <c r="T60" s="127" t="str">
        <f t="shared" si="62"/>
        <v/>
      </c>
      <c r="U60" s="126"/>
      <c r="V60" s="126"/>
      <c r="W60" s="126"/>
      <c r="X60" s="128" t="str">
        <f>IFERROR(IF(AND(Q59="Probabilidad",Q60="Probabilidad"),(Z59-(+Z59*T60)),IF(AND(Q59="Impacto",Q60="Probabilidad"),(Z58-(+Z58*T60)),IF(Q60="Impacto",Z59,""))),"")</f>
        <v/>
      </c>
      <c r="Y60" s="129" t="str">
        <f t="shared" si="1"/>
        <v/>
      </c>
      <c r="Z60" s="130" t="str">
        <f t="shared" si="63"/>
        <v/>
      </c>
      <c r="AA60" s="129" t="str">
        <f t="shared" si="3"/>
        <v/>
      </c>
      <c r="AB60" s="130" t="str">
        <f>IFERROR(IF(AND(Q59="Impacto",Q60="Impacto"),(AB59-(+AB59*T60)),IF(AND(Q59="Probabilidad",Q60="Impacto"),(AB58-(+AB58*T60)),IF(Q60="Probabilidad",AB59,""))),"")</f>
        <v/>
      </c>
      <c r="AC60" s="131" t="str">
        <f t="shared" si="64"/>
        <v/>
      </c>
      <c r="AD60" s="132"/>
      <c r="AE60" s="133"/>
      <c r="AF60" s="134"/>
      <c r="AG60" s="135"/>
      <c r="AH60" s="135"/>
      <c r="AI60" s="133"/>
      <c r="AJ60" s="134"/>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row>
    <row r="61" spans="1:68" ht="151.5" customHeight="1" x14ac:dyDescent="0.3">
      <c r="A61" s="554"/>
      <c r="B61" s="557"/>
      <c r="C61" s="557"/>
      <c r="D61" s="557"/>
      <c r="E61" s="560"/>
      <c r="F61" s="557"/>
      <c r="G61" s="563"/>
      <c r="H61" s="566"/>
      <c r="I61" s="548"/>
      <c r="J61" s="569"/>
      <c r="K61" s="548">
        <f ca="1">IF(NOT(ISERROR(MATCH(J61,_xlfn.ANCHORARRAY(E72),0))),I74&amp;"Por favor no seleccionar los criterios de impacto",J61)</f>
        <v>0</v>
      </c>
      <c r="L61" s="566"/>
      <c r="M61" s="548"/>
      <c r="N61" s="551"/>
      <c r="O61" s="123">
        <v>4</v>
      </c>
      <c r="P61" s="124"/>
      <c r="Q61" s="125" t="str">
        <f t="shared" ref="Q61:Q63" si="65">IF(OR(R61="Preventivo",R61="Detectivo"),"Probabilidad",IF(R61="Correctivo","Impacto",""))</f>
        <v/>
      </c>
      <c r="R61" s="126"/>
      <c r="S61" s="126"/>
      <c r="T61" s="127" t="str">
        <f t="shared" si="62"/>
        <v/>
      </c>
      <c r="U61" s="126"/>
      <c r="V61" s="126"/>
      <c r="W61" s="126"/>
      <c r="X61" s="128" t="str">
        <f t="shared" ref="X61:X63" si="66">IFERROR(IF(AND(Q60="Probabilidad",Q61="Probabilidad"),(Z60-(+Z60*T61)),IF(AND(Q60="Impacto",Q61="Probabilidad"),(Z59-(+Z59*T61)),IF(Q61="Impacto",Z60,""))),"")</f>
        <v/>
      </c>
      <c r="Y61" s="129" t="str">
        <f t="shared" si="1"/>
        <v/>
      </c>
      <c r="Z61" s="130" t="str">
        <f t="shared" si="63"/>
        <v/>
      </c>
      <c r="AA61" s="129" t="str">
        <f t="shared" si="3"/>
        <v/>
      </c>
      <c r="AB61" s="130" t="str">
        <f t="shared" ref="AB61:AB63" si="67">IFERROR(IF(AND(Q60="Impacto",Q61="Impacto"),(AB60-(+AB60*T61)),IF(AND(Q60="Probabilidad",Q61="Impacto"),(AB59-(+AB59*T61)),IF(Q61="Probabilidad",AB60,""))),"")</f>
        <v/>
      </c>
      <c r="AC61" s="131"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132"/>
      <c r="AE61" s="133"/>
      <c r="AF61" s="134"/>
      <c r="AG61" s="135"/>
      <c r="AH61" s="135"/>
      <c r="AI61" s="133"/>
      <c r="AJ61" s="134"/>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row>
    <row r="62" spans="1:68" ht="151.5" customHeight="1" x14ac:dyDescent="0.3">
      <c r="A62" s="554"/>
      <c r="B62" s="557"/>
      <c r="C62" s="557"/>
      <c r="D62" s="557"/>
      <c r="E62" s="560"/>
      <c r="F62" s="557"/>
      <c r="G62" s="563"/>
      <c r="H62" s="566"/>
      <c r="I62" s="548"/>
      <c r="J62" s="569"/>
      <c r="K62" s="548">
        <f ca="1">IF(NOT(ISERROR(MATCH(J62,_xlfn.ANCHORARRAY(E73),0))),I75&amp;"Por favor no seleccionar los criterios de impacto",J62)</f>
        <v>0</v>
      </c>
      <c r="L62" s="566"/>
      <c r="M62" s="548"/>
      <c r="N62" s="551"/>
      <c r="O62" s="123">
        <v>5</v>
      </c>
      <c r="P62" s="124"/>
      <c r="Q62" s="125" t="str">
        <f t="shared" si="65"/>
        <v/>
      </c>
      <c r="R62" s="126"/>
      <c r="S62" s="126"/>
      <c r="T62" s="127" t="str">
        <f t="shared" si="62"/>
        <v/>
      </c>
      <c r="U62" s="126"/>
      <c r="V62" s="126"/>
      <c r="W62" s="126"/>
      <c r="X62" s="128" t="str">
        <f t="shared" si="66"/>
        <v/>
      </c>
      <c r="Y62" s="129" t="str">
        <f t="shared" si="1"/>
        <v/>
      </c>
      <c r="Z62" s="130" t="str">
        <f t="shared" si="63"/>
        <v/>
      </c>
      <c r="AA62" s="129" t="str">
        <f t="shared" si="3"/>
        <v/>
      </c>
      <c r="AB62" s="130" t="str">
        <f t="shared" si="67"/>
        <v/>
      </c>
      <c r="AC62" s="131"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132"/>
      <c r="AE62" s="133"/>
      <c r="AF62" s="134"/>
      <c r="AG62" s="135"/>
      <c r="AH62" s="135"/>
      <c r="AI62" s="133"/>
      <c r="AJ62" s="134"/>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row>
    <row r="63" spans="1:68" ht="151.5" customHeight="1" x14ac:dyDescent="0.3">
      <c r="A63" s="555"/>
      <c r="B63" s="558"/>
      <c r="C63" s="558"/>
      <c r="D63" s="558"/>
      <c r="E63" s="561"/>
      <c r="F63" s="558"/>
      <c r="G63" s="564"/>
      <c r="H63" s="567"/>
      <c r="I63" s="549"/>
      <c r="J63" s="570"/>
      <c r="K63" s="549">
        <f ca="1">IF(NOT(ISERROR(MATCH(J63,_xlfn.ANCHORARRAY(E74),0))),I76&amp;"Por favor no seleccionar los criterios de impacto",J63)</f>
        <v>0</v>
      </c>
      <c r="L63" s="567"/>
      <c r="M63" s="549"/>
      <c r="N63" s="552"/>
      <c r="O63" s="123">
        <v>6</v>
      </c>
      <c r="P63" s="124"/>
      <c r="Q63" s="125" t="str">
        <f t="shared" si="65"/>
        <v/>
      </c>
      <c r="R63" s="126"/>
      <c r="S63" s="126"/>
      <c r="T63" s="127" t="str">
        <f t="shared" si="62"/>
        <v/>
      </c>
      <c r="U63" s="126"/>
      <c r="V63" s="126"/>
      <c r="W63" s="126"/>
      <c r="X63" s="128" t="str">
        <f t="shared" si="66"/>
        <v/>
      </c>
      <c r="Y63" s="129" t="str">
        <f t="shared" si="1"/>
        <v/>
      </c>
      <c r="Z63" s="130" t="str">
        <f t="shared" si="63"/>
        <v/>
      </c>
      <c r="AA63" s="129" t="str">
        <f t="shared" si="3"/>
        <v/>
      </c>
      <c r="AB63" s="130" t="str">
        <f t="shared" si="67"/>
        <v/>
      </c>
      <c r="AC63" s="131" t="str">
        <f t="shared" si="68"/>
        <v/>
      </c>
      <c r="AD63" s="132"/>
      <c r="AE63" s="133"/>
      <c r="AF63" s="134"/>
      <c r="AG63" s="135"/>
      <c r="AH63" s="135"/>
      <c r="AI63" s="133"/>
      <c r="AJ63" s="134"/>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row>
    <row r="64" spans="1:68" ht="151.5" customHeight="1" x14ac:dyDescent="0.3">
      <c r="A64" s="553">
        <v>10</v>
      </c>
      <c r="B64" s="556"/>
      <c r="C64" s="556"/>
      <c r="D64" s="556"/>
      <c r="E64" s="559"/>
      <c r="F64" s="556"/>
      <c r="G64" s="562"/>
      <c r="H64" s="565" t="str">
        <f>IF(G64&lt;=0,"",IF(G64&lt;=2,"Muy Baja",IF(G64&lt;=24,"Baja",IF(G64&lt;=500,"Media",IF(G64&lt;=5000,"Alta","Muy Alta")))))</f>
        <v/>
      </c>
      <c r="I64" s="547" t="str">
        <f>IF(H64="","",IF(H64="Muy Baja",0.2,IF(H64="Baja",0.4,IF(H64="Media",0.6,IF(H64="Alta",0.8,IF(H64="Muy Alta",1,))))))</f>
        <v/>
      </c>
      <c r="J64" s="568"/>
      <c r="K64" s="547">
        <f ca="1">IF(NOT(ISERROR(MATCH(J64,'Tabla Impacto'!$B$221:$B$223,0))),'Tabla Impacto'!$F$223&amp;"Por favor no seleccionar los criterios de impacto(Afectación Económica o presupuestal y Pérdida Reputacional)",J64)</f>
        <v>0</v>
      </c>
      <c r="L64" s="565" t="str">
        <f ca="1">IF(OR(K64='Tabla Impacto'!$C$11,K64='Tabla Impacto'!$D$11),"Leve",IF(OR(K64='Tabla Impacto'!$C$12,K64='Tabla Impacto'!$D$12),"Menor",IF(OR(K64='Tabla Impacto'!$C$13,K64='Tabla Impacto'!$D$13),"Moderado",IF(OR(K64='Tabla Impacto'!$C$14,K64='Tabla Impacto'!$D$14),"Mayor",IF(OR(K64='Tabla Impacto'!$C$15,K64='Tabla Impacto'!$D$15),"Catastrófico","")))))</f>
        <v/>
      </c>
      <c r="M64" s="547" t="str">
        <f ca="1">IF(L64="","",IF(L64="Leve",0.2,IF(L64="Menor",0.4,IF(L64="Moderado",0.6,IF(L64="Mayor",0.8,IF(L64="Catastrófico",1,))))))</f>
        <v/>
      </c>
      <c r="N64" s="550" t="str">
        <f ca="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123">
        <v>1</v>
      </c>
      <c r="P64" s="124"/>
      <c r="Q64" s="125" t="str">
        <f>IF(OR(R64="Preventivo",R64="Detectivo"),"Probabilidad",IF(R64="Correctivo","Impacto",""))</f>
        <v/>
      </c>
      <c r="R64" s="126"/>
      <c r="S64" s="126"/>
      <c r="T64" s="127" t="str">
        <f>IF(AND(R64="Preventivo",S64="Automático"),"50%",IF(AND(R64="Preventivo",S64="Manual"),"40%",IF(AND(R64="Detectivo",S64="Automático"),"40%",IF(AND(R64="Detectivo",S64="Manual"),"30%",IF(AND(R64="Correctivo",S64="Automático"),"35%",IF(AND(R64="Correctivo",S64="Manual"),"25%",""))))))</f>
        <v/>
      </c>
      <c r="U64" s="126"/>
      <c r="V64" s="126"/>
      <c r="W64" s="126"/>
      <c r="X64" s="128" t="str">
        <f>IFERROR(IF(Q64="Probabilidad",(I64-(+I64*T64)),IF(Q64="Impacto",I64,"")),"")</f>
        <v/>
      </c>
      <c r="Y64" s="129" t="str">
        <f>IFERROR(IF(X64="","",IF(X64&lt;=0.2,"Muy Baja",IF(X64&lt;=0.4,"Baja",IF(X64&lt;=0.6,"Media",IF(X64&lt;=0.8,"Alta","Muy Alta"))))),"")</f>
        <v/>
      </c>
      <c r="Z64" s="130" t="str">
        <f>+X64</f>
        <v/>
      </c>
      <c r="AA64" s="129" t="str">
        <f>IFERROR(IF(AB64="","",IF(AB64&lt;=0.2,"Leve",IF(AB64&lt;=0.4,"Menor",IF(AB64&lt;=0.6,"Moderado",IF(AB64&lt;=0.8,"Mayor","Catastrófico"))))),"")</f>
        <v/>
      </c>
      <c r="AB64" s="130" t="str">
        <f>IFERROR(IF(Q64="Impacto",(M64-(+M64*T64)),IF(Q64="Probabilidad",M64,"")),"")</f>
        <v/>
      </c>
      <c r="AC64" s="131"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132"/>
      <c r="AE64" s="133"/>
      <c r="AF64" s="134"/>
      <c r="AG64" s="135"/>
      <c r="AH64" s="135"/>
      <c r="AI64" s="133"/>
      <c r="AJ64" s="134"/>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row>
    <row r="65" spans="1:36" ht="151.5" customHeight="1" x14ac:dyDescent="0.3">
      <c r="A65" s="554"/>
      <c r="B65" s="557"/>
      <c r="C65" s="557"/>
      <c r="D65" s="557"/>
      <c r="E65" s="560"/>
      <c r="F65" s="557"/>
      <c r="G65" s="563"/>
      <c r="H65" s="566"/>
      <c r="I65" s="548"/>
      <c r="J65" s="569"/>
      <c r="K65" s="548">
        <f ca="1">IF(NOT(ISERROR(MATCH(J65,_xlfn.ANCHORARRAY(E76),0))),I78&amp;"Por favor no seleccionar los criterios de impacto",J65)</f>
        <v>0</v>
      </c>
      <c r="L65" s="566"/>
      <c r="M65" s="548"/>
      <c r="N65" s="551"/>
      <c r="O65" s="123">
        <v>2</v>
      </c>
      <c r="P65" s="124"/>
      <c r="Q65" s="125" t="str">
        <f>IF(OR(R65="Preventivo",R65="Detectivo"),"Probabilidad",IF(R65="Correctivo","Impacto",""))</f>
        <v/>
      </c>
      <c r="R65" s="126"/>
      <c r="S65" s="126"/>
      <c r="T65" s="127" t="str">
        <f t="shared" ref="T65:T69" si="69">IF(AND(R65="Preventivo",S65="Automático"),"50%",IF(AND(R65="Preventivo",S65="Manual"),"40%",IF(AND(R65="Detectivo",S65="Automático"),"40%",IF(AND(R65="Detectivo",S65="Manual"),"30%",IF(AND(R65="Correctivo",S65="Automático"),"35%",IF(AND(R65="Correctivo",S65="Manual"),"25%",""))))))</f>
        <v/>
      </c>
      <c r="U65" s="126"/>
      <c r="V65" s="126"/>
      <c r="W65" s="126"/>
      <c r="X65" s="128" t="str">
        <f>IFERROR(IF(AND(Q64="Probabilidad",Q65="Probabilidad"),(Z64-(+Z64*T65)),IF(Q65="Probabilidad",(I64-(+I64*T65)),IF(Q65="Impacto",Z64,""))),"")</f>
        <v/>
      </c>
      <c r="Y65" s="129" t="str">
        <f t="shared" si="1"/>
        <v/>
      </c>
      <c r="Z65" s="130" t="str">
        <f t="shared" ref="Z65:Z69" si="70">+X65</f>
        <v/>
      </c>
      <c r="AA65" s="129" t="str">
        <f t="shared" si="3"/>
        <v/>
      </c>
      <c r="AB65" s="130" t="str">
        <f>IFERROR(IF(AND(Q64="Impacto",Q65="Impacto"),(AB58-(+AB58*T65)),IF(Q65="Impacto",($M$64-(+$M$64*T65)),IF(Q65="Probabilidad",AB58,""))),"")</f>
        <v/>
      </c>
      <c r="AC65" s="131"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132"/>
      <c r="AE65" s="133"/>
      <c r="AF65" s="134"/>
      <c r="AG65" s="135"/>
      <c r="AH65" s="135"/>
      <c r="AI65" s="133"/>
      <c r="AJ65" s="134"/>
    </row>
    <row r="66" spans="1:36" ht="151.5" customHeight="1" x14ac:dyDescent="0.3">
      <c r="A66" s="554"/>
      <c r="B66" s="557"/>
      <c r="C66" s="557"/>
      <c r="D66" s="557"/>
      <c r="E66" s="560"/>
      <c r="F66" s="557"/>
      <c r="G66" s="563"/>
      <c r="H66" s="566"/>
      <c r="I66" s="548"/>
      <c r="J66" s="569"/>
      <c r="K66" s="548">
        <f ca="1">IF(NOT(ISERROR(MATCH(J66,_xlfn.ANCHORARRAY(E77),0))),I79&amp;"Por favor no seleccionar los criterios de impacto",J66)</f>
        <v>0</v>
      </c>
      <c r="L66" s="566"/>
      <c r="M66" s="548"/>
      <c r="N66" s="551"/>
      <c r="O66" s="123">
        <v>3</v>
      </c>
      <c r="P66" s="136"/>
      <c r="Q66" s="125" t="str">
        <f>IF(OR(R66="Preventivo",R66="Detectivo"),"Probabilidad",IF(R66="Correctivo","Impacto",""))</f>
        <v/>
      </c>
      <c r="R66" s="126"/>
      <c r="S66" s="126"/>
      <c r="T66" s="127" t="str">
        <f t="shared" si="69"/>
        <v/>
      </c>
      <c r="U66" s="126"/>
      <c r="V66" s="126"/>
      <c r="W66" s="126"/>
      <c r="X66" s="128" t="str">
        <f>IFERROR(IF(AND(Q65="Probabilidad",Q66="Probabilidad"),(Z65-(+Z65*T66)),IF(AND(Q65="Impacto",Q66="Probabilidad"),(Z64-(+Z64*T66)),IF(Q66="Impacto",Z65,""))),"")</f>
        <v/>
      </c>
      <c r="Y66" s="129" t="str">
        <f t="shared" si="1"/>
        <v/>
      </c>
      <c r="Z66" s="130" t="str">
        <f t="shared" si="70"/>
        <v/>
      </c>
      <c r="AA66" s="129" t="str">
        <f t="shared" si="3"/>
        <v/>
      </c>
      <c r="AB66" s="130" t="str">
        <f>IFERROR(IF(AND(Q65="Impacto",Q66="Impacto"),(AB65-(+AB65*T66)),IF(AND(Q65="Probabilidad",Q66="Impacto"),(AB64-(+AB64*T66)),IF(Q66="Probabilidad",AB65,""))),"")</f>
        <v/>
      </c>
      <c r="AC66" s="131" t="str">
        <f t="shared" si="71"/>
        <v/>
      </c>
      <c r="AD66" s="132"/>
      <c r="AE66" s="133"/>
      <c r="AF66" s="134"/>
      <c r="AG66" s="135"/>
      <c r="AH66" s="135"/>
      <c r="AI66" s="133"/>
      <c r="AJ66" s="134"/>
    </row>
    <row r="67" spans="1:36" ht="151.5" customHeight="1" x14ac:dyDescent="0.3">
      <c r="A67" s="554"/>
      <c r="B67" s="557"/>
      <c r="C67" s="557"/>
      <c r="D67" s="557"/>
      <c r="E67" s="560"/>
      <c r="F67" s="557"/>
      <c r="G67" s="563"/>
      <c r="H67" s="566"/>
      <c r="I67" s="548"/>
      <c r="J67" s="569"/>
      <c r="K67" s="548">
        <f ca="1">IF(NOT(ISERROR(MATCH(J67,_xlfn.ANCHORARRAY(E78),0))),I80&amp;"Por favor no seleccionar los criterios de impacto",J67)</f>
        <v>0</v>
      </c>
      <c r="L67" s="566"/>
      <c r="M67" s="548"/>
      <c r="N67" s="551"/>
      <c r="O67" s="123">
        <v>4</v>
      </c>
      <c r="P67" s="124"/>
      <c r="Q67" s="125" t="str">
        <f t="shared" ref="Q67:Q69" si="72">IF(OR(R67="Preventivo",R67="Detectivo"),"Probabilidad",IF(R67="Correctivo","Impacto",""))</f>
        <v/>
      </c>
      <c r="R67" s="126"/>
      <c r="S67" s="126"/>
      <c r="T67" s="127" t="str">
        <f t="shared" si="69"/>
        <v/>
      </c>
      <c r="U67" s="126"/>
      <c r="V67" s="126"/>
      <c r="W67" s="126"/>
      <c r="X67" s="128" t="str">
        <f t="shared" ref="X67:X69" si="73">IFERROR(IF(AND(Q66="Probabilidad",Q67="Probabilidad"),(Z66-(+Z66*T67)),IF(AND(Q66="Impacto",Q67="Probabilidad"),(Z65-(+Z65*T67)),IF(Q67="Impacto",Z66,""))),"")</f>
        <v/>
      </c>
      <c r="Y67" s="129" t="str">
        <f t="shared" si="1"/>
        <v/>
      </c>
      <c r="Z67" s="130" t="str">
        <f t="shared" si="70"/>
        <v/>
      </c>
      <c r="AA67" s="129" t="str">
        <f t="shared" si="3"/>
        <v/>
      </c>
      <c r="AB67" s="130" t="str">
        <f t="shared" ref="AB67:AB69" si="74">IFERROR(IF(AND(Q66="Impacto",Q67="Impacto"),(AB66-(+AB66*T67)),IF(AND(Q66="Probabilidad",Q67="Impacto"),(AB65-(+AB65*T67)),IF(Q67="Probabilidad",AB66,""))),"")</f>
        <v/>
      </c>
      <c r="AC67" s="131"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132"/>
      <c r="AE67" s="133"/>
      <c r="AF67" s="134"/>
      <c r="AG67" s="135"/>
      <c r="AH67" s="135"/>
      <c r="AI67" s="133"/>
      <c r="AJ67" s="134"/>
    </row>
    <row r="68" spans="1:36" ht="151.5" customHeight="1" x14ac:dyDescent="0.3">
      <c r="A68" s="554"/>
      <c r="B68" s="557"/>
      <c r="C68" s="557"/>
      <c r="D68" s="557"/>
      <c r="E68" s="560"/>
      <c r="F68" s="557"/>
      <c r="G68" s="563"/>
      <c r="H68" s="566"/>
      <c r="I68" s="548"/>
      <c r="J68" s="569"/>
      <c r="K68" s="548">
        <f ca="1">IF(NOT(ISERROR(MATCH(J68,_xlfn.ANCHORARRAY(E79),0))),I81&amp;"Por favor no seleccionar los criterios de impacto",J68)</f>
        <v>0</v>
      </c>
      <c r="L68" s="566"/>
      <c r="M68" s="548"/>
      <c r="N68" s="551"/>
      <c r="O68" s="123">
        <v>5</v>
      </c>
      <c r="P68" s="124"/>
      <c r="Q68" s="125" t="str">
        <f t="shared" si="72"/>
        <v/>
      </c>
      <c r="R68" s="126"/>
      <c r="S68" s="126"/>
      <c r="T68" s="127" t="str">
        <f t="shared" si="69"/>
        <v/>
      </c>
      <c r="U68" s="126"/>
      <c r="V68" s="126"/>
      <c r="W68" s="126"/>
      <c r="X68" s="128" t="str">
        <f t="shared" si="73"/>
        <v/>
      </c>
      <c r="Y68" s="129" t="str">
        <f t="shared" si="1"/>
        <v/>
      </c>
      <c r="Z68" s="130" t="str">
        <f t="shared" si="70"/>
        <v/>
      </c>
      <c r="AA68" s="129" t="str">
        <f t="shared" si="3"/>
        <v/>
      </c>
      <c r="AB68" s="130" t="str">
        <f t="shared" si="74"/>
        <v/>
      </c>
      <c r="AC68" s="131"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132"/>
      <c r="AE68" s="133"/>
      <c r="AF68" s="134"/>
      <c r="AG68" s="135"/>
      <c r="AH68" s="135"/>
      <c r="AI68" s="133"/>
      <c r="AJ68" s="134"/>
    </row>
    <row r="69" spans="1:36" ht="151.5" customHeight="1" x14ac:dyDescent="0.3">
      <c r="A69" s="555"/>
      <c r="B69" s="558"/>
      <c r="C69" s="558"/>
      <c r="D69" s="558"/>
      <c r="E69" s="561"/>
      <c r="F69" s="558"/>
      <c r="G69" s="564"/>
      <c r="H69" s="567"/>
      <c r="I69" s="549"/>
      <c r="J69" s="570"/>
      <c r="K69" s="549">
        <f ca="1">IF(NOT(ISERROR(MATCH(J69,_xlfn.ANCHORARRAY(E80),0))),I82&amp;"Por favor no seleccionar los criterios de impacto",J69)</f>
        <v>0</v>
      </c>
      <c r="L69" s="567"/>
      <c r="M69" s="549"/>
      <c r="N69" s="552"/>
      <c r="O69" s="123">
        <v>6</v>
      </c>
      <c r="P69" s="124"/>
      <c r="Q69" s="125" t="str">
        <f t="shared" si="72"/>
        <v/>
      </c>
      <c r="R69" s="126"/>
      <c r="S69" s="126"/>
      <c r="T69" s="127" t="str">
        <f t="shared" si="69"/>
        <v/>
      </c>
      <c r="U69" s="126"/>
      <c r="V69" s="126"/>
      <c r="W69" s="126"/>
      <c r="X69" s="128" t="str">
        <f t="shared" si="73"/>
        <v/>
      </c>
      <c r="Y69" s="129" t="str">
        <f t="shared" si="1"/>
        <v/>
      </c>
      <c r="Z69" s="130" t="str">
        <f t="shared" si="70"/>
        <v/>
      </c>
      <c r="AA69" s="129" t="str">
        <f t="shared" si="3"/>
        <v/>
      </c>
      <c r="AB69" s="130" t="str">
        <f t="shared" si="74"/>
        <v/>
      </c>
      <c r="AC69" s="131" t="str">
        <f t="shared" si="75"/>
        <v/>
      </c>
      <c r="AD69" s="132"/>
      <c r="AE69" s="133"/>
      <c r="AF69" s="134"/>
      <c r="AG69" s="135"/>
      <c r="AH69" s="135"/>
      <c r="AI69" s="133"/>
      <c r="AJ69" s="134"/>
    </row>
    <row r="70" spans="1:36" ht="49.5" customHeight="1" x14ac:dyDescent="0.3">
      <c r="A70" s="6"/>
      <c r="B70" s="544" t="s">
        <v>131</v>
      </c>
      <c r="C70" s="545"/>
      <c r="D70" s="545"/>
      <c r="E70" s="545"/>
      <c r="F70" s="545"/>
      <c r="G70" s="545"/>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6"/>
    </row>
    <row r="72" spans="1:36" x14ac:dyDescent="0.3">
      <c r="A72" s="1"/>
      <c r="B72" s="24" t="s">
        <v>143</v>
      </c>
      <c r="C72" s="1"/>
      <c r="D72" s="1"/>
      <c r="F72" s="1"/>
    </row>
  </sheetData>
  <sheetProtection algorithmName="SHA-512" hashValue="EvJ1+PiI29PplkW7FammMLnuc1LYWeFXJM7HpIdaRHlaYQf9cdUH3BF8ftff5fDT4dbbQ3OnIBT9eOomvzmtCw==" saltValue="pPzcpNDct/p6BSwOcYSWYQ==" spinCount="100000" sheet="1" objects="1" scenarios="1"/>
  <dataConsolidate/>
  <mergeCells count="185">
    <mergeCell ref="F10:F15"/>
    <mergeCell ref="G10:G15"/>
    <mergeCell ref="H10:H15"/>
    <mergeCell ref="A10:A15"/>
    <mergeCell ref="B10:B15"/>
    <mergeCell ref="C10:C15"/>
    <mergeCell ref="D10:D15"/>
    <mergeCell ref="E10:E15"/>
    <mergeCell ref="N10:N15"/>
    <mergeCell ref="I10:I15"/>
    <mergeCell ref="J10:J15"/>
    <mergeCell ref="K10:K15"/>
    <mergeCell ref="L10:L15"/>
    <mergeCell ref="M10:M15"/>
    <mergeCell ref="AA8:AA9"/>
    <mergeCell ref="Y8:Y9"/>
    <mergeCell ref="Z8:Z9"/>
    <mergeCell ref="G8:G9"/>
    <mergeCell ref="H8:H9"/>
    <mergeCell ref="I8:I9"/>
    <mergeCell ref="L8:L9"/>
    <mergeCell ref="M8:M9"/>
    <mergeCell ref="B8:B9"/>
    <mergeCell ref="N8:N9"/>
    <mergeCell ref="J8:J9"/>
    <mergeCell ref="K8:K9"/>
    <mergeCell ref="Q8:Q9"/>
    <mergeCell ref="R8:W8"/>
    <mergeCell ref="D16:D21"/>
    <mergeCell ref="E16:E21"/>
    <mergeCell ref="AE8:AE9"/>
    <mergeCell ref="AJ8:AJ9"/>
    <mergeCell ref="AI8:AI9"/>
    <mergeCell ref="AH8:AH9"/>
    <mergeCell ref="AG8:AG9"/>
    <mergeCell ref="AF8:AF9"/>
    <mergeCell ref="A4:B4"/>
    <mergeCell ref="A5:B5"/>
    <mergeCell ref="A6:B6"/>
    <mergeCell ref="A8:A9"/>
    <mergeCell ref="F8:F9"/>
    <mergeCell ref="E8:E9"/>
    <mergeCell ref="D8:D9"/>
    <mergeCell ref="C8:C9"/>
    <mergeCell ref="AD8:AD9"/>
    <mergeCell ref="C5:N5"/>
    <mergeCell ref="C6:N6"/>
    <mergeCell ref="O8:O9"/>
    <mergeCell ref="AC8:AC9"/>
    <mergeCell ref="AB8:AB9"/>
    <mergeCell ref="X8:X9"/>
    <mergeCell ref="P8:P9"/>
    <mergeCell ref="K16:K21"/>
    <mergeCell ref="L16:L21"/>
    <mergeCell ref="M16:M21"/>
    <mergeCell ref="N16:N21"/>
    <mergeCell ref="A22:A27"/>
    <mergeCell ref="B22:B27"/>
    <mergeCell ref="C22:C27"/>
    <mergeCell ref="D22:D27"/>
    <mergeCell ref="E22:E27"/>
    <mergeCell ref="F22:F27"/>
    <mergeCell ref="G22:G27"/>
    <mergeCell ref="H22:H27"/>
    <mergeCell ref="I22:I27"/>
    <mergeCell ref="J22:J27"/>
    <mergeCell ref="K22:K27"/>
    <mergeCell ref="L22:L27"/>
    <mergeCell ref="F16:F21"/>
    <mergeCell ref="G16:G21"/>
    <mergeCell ref="H16:H21"/>
    <mergeCell ref="I16:I21"/>
    <mergeCell ref="J16:J21"/>
    <mergeCell ref="A16:A21"/>
    <mergeCell ref="B16:B21"/>
    <mergeCell ref="C16:C21"/>
    <mergeCell ref="M22:M27"/>
    <mergeCell ref="N22:N27"/>
    <mergeCell ref="A28:A33"/>
    <mergeCell ref="B28:B33"/>
    <mergeCell ref="C28:C33"/>
    <mergeCell ref="D28:D33"/>
    <mergeCell ref="E28:E33"/>
    <mergeCell ref="F28:F33"/>
    <mergeCell ref="G28:G33"/>
    <mergeCell ref="H28:H33"/>
    <mergeCell ref="I28:I33"/>
    <mergeCell ref="J28:J33"/>
    <mergeCell ref="K28:K33"/>
    <mergeCell ref="L28:L33"/>
    <mergeCell ref="M28:M33"/>
    <mergeCell ref="N28:N33"/>
    <mergeCell ref="M34:M39"/>
    <mergeCell ref="N34:N39"/>
    <mergeCell ref="M40:M45"/>
    <mergeCell ref="N40:N45"/>
    <mergeCell ref="J46:J51"/>
    <mergeCell ref="K46:K51"/>
    <mergeCell ref="L46:L51"/>
    <mergeCell ref="A34:A39"/>
    <mergeCell ref="B34:B39"/>
    <mergeCell ref="C34:C39"/>
    <mergeCell ref="A40:A45"/>
    <mergeCell ref="B40:B45"/>
    <mergeCell ref="C40:C45"/>
    <mergeCell ref="D40:D45"/>
    <mergeCell ref="E40:E45"/>
    <mergeCell ref="F40:F45"/>
    <mergeCell ref="D34:D39"/>
    <mergeCell ref="E34:E39"/>
    <mergeCell ref="J40:J45"/>
    <mergeCell ref="K40:K45"/>
    <mergeCell ref="L40:L45"/>
    <mergeCell ref="F34:F39"/>
    <mergeCell ref="G34:G39"/>
    <mergeCell ref="H34:H39"/>
    <mergeCell ref="I34:I39"/>
    <mergeCell ref="J34:J39"/>
    <mergeCell ref="G40:G45"/>
    <mergeCell ref="H40:H45"/>
    <mergeCell ref="I40:I45"/>
    <mergeCell ref="K34:K39"/>
    <mergeCell ref="L34:L39"/>
    <mergeCell ref="A52:A57"/>
    <mergeCell ref="B52:B57"/>
    <mergeCell ref="C52:C57"/>
    <mergeCell ref="D52:D57"/>
    <mergeCell ref="E52:E57"/>
    <mergeCell ref="A46:A51"/>
    <mergeCell ref="B46:B51"/>
    <mergeCell ref="C46:C51"/>
    <mergeCell ref="D46:D51"/>
    <mergeCell ref="E46:E51"/>
    <mergeCell ref="M46:M51"/>
    <mergeCell ref="N46:N51"/>
    <mergeCell ref="F52:F57"/>
    <mergeCell ref="G52:G57"/>
    <mergeCell ref="H52:H57"/>
    <mergeCell ref="I52:I57"/>
    <mergeCell ref="J52:J57"/>
    <mergeCell ref="F46:F51"/>
    <mergeCell ref="G46:G51"/>
    <mergeCell ref="H46:H51"/>
    <mergeCell ref="I46:I51"/>
    <mergeCell ref="K52:K57"/>
    <mergeCell ref="L52:L57"/>
    <mergeCell ref="M52:M57"/>
    <mergeCell ref="N52:N57"/>
    <mergeCell ref="N64:N69"/>
    <mergeCell ref="J58:J63"/>
    <mergeCell ref="K58:K63"/>
    <mergeCell ref="L58:L63"/>
    <mergeCell ref="A58:A63"/>
    <mergeCell ref="B58:B63"/>
    <mergeCell ref="C58:C63"/>
    <mergeCell ref="D58:D63"/>
    <mergeCell ref="E58:E63"/>
    <mergeCell ref="F58:F63"/>
    <mergeCell ref="G58:G63"/>
    <mergeCell ref="H58:H63"/>
    <mergeCell ref="I58:I63"/>
    <mergeCell ref="C4:N4"/>
    <mergeCell ref="O4:Q4"/>
    <mergeCell ref="A1:AJ2"/>
    <mergeCell ref="A7:G7"/>
    <mergeCell ref="H7:N7"/>
    <mergeCell ref="O7:W7"/>
    <mergeCell ref="X7:AD7"/>
    <mergeCell ref="AE7:AJ7"/>
    <mergeCell ref="B70:AJ70"/>
    <mergeCell ref="M58:M63"/>
    <mergeCell ref="N58:N63"/>
    <mergeCell ref="A64:A69"/>
    <mergeCell ref="B64:B69"/>
    <mergeCell ref="C64:C69"/>
    <mergeCell ref="D64:D69"/>
    <mergeCell ref="E64:E69"/>
    <mergeCell ref="F64:F69"/>
    <mergeCell ref="G64:G69"/>
    <mergeCell ref="H64:H69"/>
    <mergeCell ref="I64:I69"/>
    <mergeCell ref="J64:J69"/>
    <mergeCell ref="K64:K69"/>
    <mergeCell ref="L64:L69"/>
    <mergeCell ref="M64:M69"/>
  </mergeCells>
  <conditionalFormatting sqref="H10 H16">
    <cfRule type="cellIs" dxfId="218" priority="323" operator="equal">
      <formula>"Muy Baja"</formula>
    </cfRule>
    <cfRule type="cellIs" dxfId="217" priority="319" operator="equal">
      <formula>"Muy Alta"</formula>
    </cfRule>
    <cfRule type="cellIs" dxfId="216" priority="322" operator="equal">
      <formula>"Baja"</formula>
    </cfRule>
    <cfRule type="cellIs" dxfId="215" priority="321" operator="equal">
      <formula>"Media"</formula>
    </cfRule>
    <cfRule type="cellIs" dxfId="214" priority="320" operator="equal">
      <formula>"Alta"</formula>
    </cfRule>
  </conditionalFormatting>
  <conditionalFormatting sqref="H22">
    <cfRule type="cellIs" dxfId="213" priority="222" operator="equal">
      <formula>"Alta"</formula>
    </cfRule>
    <cfRule type="cellIs" dxfId="212" priority="225" operator="equal">
      <formula>"Muy Baja"</formula>
    </cfRule>
    <cfRule type="cellIs" dxfId="211" priority="221" operator="equal">
      <formula>"Muy Alta"</formula>
    </cfRule>
    <cfRule type="cellIs" dxfId="210" priority="224" operator="equal">
      <formula>"Baja"</formula>
    </cfRule>
    <cfRule type="cellIs" dxfId="209" priority="223" operator="equal">
      <formula>"Media"</formula>
    </cfRule>
  </conditionalFormatting>
  <conditionalFormatting sqref="H28">
    <cfRule type="cellIs" dxfId="208" priority="197" operator="equal">
      <formula>"Muy Baja"</formula>
    </cfRule>
    <cfRule type="cellIs" dxfId="207" priority="195" operator="equal">
      <formula>"Media"</formula>
    </cfRule>
    <cfRule type="cellIs" dxfId="206" priority="193" operator="equal">
      <formula>"Muy Alta"</formula>
    </cfRule>
    <cfRule type="cellIs" dxfId="205" priority="194" operator="equal">
      <formula>"Alta"</formula>
    </cfRule>
    <cfRule type="cellIs" dxfId="204" priority="196" operator="equal">
      <formula>"Baja"</formula>
    </cfRule>
  </conditionalFormatting>
  <conditionalFormatting sqref="H34">
    <cfRule type="cellIs" dxfId="203" priority="166" operator="equal">
      <formula>"Alta"</formula>
    </cfRule>
    <cfRule type="cellIs" dxfId="202" priority="165" operator="equal">
      <formula>"Muy Alta"</formula>
    </cfRule>
    <cfRule type="cellIs" dxfId="201" priority="167" operator="equal">
      <formula>"Media"</formula>
    </cfRule>
    <cfRule type="cellIs" dxfId="200" priority="168" operator="equal">
      <formula>"Baja"</formula>
    </cfRule>
    <cfRule type="cellIs" dxfId="199" priority="169" operator="equal">
      <formula>"Muy Baja"</formula>
    </cfRule>
  </conditionalFormatting>
  <conditionalFormatting sqref="H40">
    <cfRule type="cellIs" dxfId="198" priority="137" operator="equal">
      <formula>"Muy Alta"</formula>
    </cfRule>
    <cfRule type="cellIs" dxfId="197" priority="139" operator="equal">
      <formula>"Media"</formula>
    </cfRule>
    <cfRule type="cellIs" dxfId="196" priority="141" operator="equal">
      <formula>"Muy Baja"</formula>
    </cfRule>
    <cfRule type="cellIs" dxfId="195" priority="140" operator="equal">
      <formula>"Baja"</formula>
    </cfRule>
    <cfRule type="cellIs" dxfId="194" priority="138" operator="equal">
      <formula>"Alta"</formula>
    </cfRule>
  </conditionalFormatting>
  <conditionalFormatting sqref="H46">
    <cfRule type="cellIs" dxfId="193" priority="113" operator="equal">
      <formula>"Muy Baja"</formula>
    </cfRule>
    <cfRule type="cellIs" dxfId="192" priority="109" operator="equal">
      <formula>"Muy Alta"</formula>
    </cfRule>
    <cfRule type="cellIs" dxfId="191" priority="110" operator="equal">
      <formula>"Alta"</formula>
    </cfRule>
    <cfRule type="cellIs" dxfId="190" priority="111" operator="equal">
      <formula>"Media"</formula>
    </cfRule>
    <cfRule type="cellIs" dxfId="189" priority="112" operator="equal">
      <formula>"Baja"</formula>
    </cfRule>
  </conditionalFormatting>
  <conditionalFormatting sqref="H52">
    <cfRule type="cellIs" dxfId="188" priority="81" operator="equal">
      <formula>"Muy Alta"</formula>
    </cfRule>
    <cfRule type="cellIs" dxfId="187" priority="83" operator="equal">
      <formula>"Media"</formula>
    </cfRule>
    <cfRule type="cellIs" dxfId="186" priority="84" operator="equal">
      <formula>"Baja"</formula>
    </cfRule>
    <cfRule type="cellIs" dxfId="185" priority="85" operator="equal">
      <formula>"Muy Baja"</formula>
    </cfRule>
    <cfRule type="cellIs" dxfId="184" priority="82" operator="equal">
      <formula>"Alta"</formula>
    </cfRule>
  </conditionalFormatting>
  <conditionalFormatting sqref="H58">
    <cfRule type="cellIs" dxfId="183" priority="56" operator="equal">
      <formula>"Baja"</formula>
    </cfRule>
    <cfRule type="cellIs" dxfId="182" priority="53" operator="equal">
      <formula>"Muy Alta"</formula>
    </cfRule>
    <cfRule type="cellIs" dxfId="181" priority="54" operator="equal">
      <formula>"Alta"</formula>
    </cfRule>
    <cfRule type="cellIs" dxfId="180" priority="55" operator="equal">
      <formula>"Media"</formula>
    </cfRule>
    <cfRule type="cellIs" dxfId="179" priority="57" operator="equal">
      <formula>"Muy Baja"</formula>
    </cfRule>
  </conditionalFormatting>
  <conditionalFormatting sqref="H64">
    <cfRule type="cellIs" dxfId="178" priority="29" operator="equal">
      <formula>"Muy Baja"</formula>
    </cfRule>
    <cfRule type="cellIs" dxfId="177" priority="25" operator="equal">
      <formula>"Muy Alta"</formula>
    </cfRule>
    <cfRule type="cellIs" dxfId="176" priority="28" operator="equal">
      <formula>"Baja"</formula>
    </cfRule>
    <cfRule type="cellIs" dxfId="175" priority="27" operator="equal">
      <formula>"Media"</formula>
    </cfRule>
    <cfRule type="cellIs" dxfId="174" priority="26" operator="equal">
      <formula>"Alta"</formula>
    </cfRule>
  </conditionalFormatting>
  <conditionalFormatting sqref="K10:K69">
    <cfRule type="containsText" dxfId="173" priority="1" operator="containsText" text="❌">
      <formula>NOT(ISERROR(SEARCH("❌",K10)))</formula>
    </cfRule>
  </conditionalFormatting>
  <conditionalFormatting sqref="L10 L16 L22 L28 L34 L40 L46 L52 L58 L64">
    <cfRule type="cellIs" dxfId="172" priority="318" operator="equal">
      <formula>"Leve"</formula>
    </cfRule>
    <cfRule type="cellIs" dxfId="171" priority="314" operator="equal">
      <formula>"Catastrófico"</formula>
    </cfRule>
    <cfRule type="cellIs" dxfId="170" priority="315" operator="equal">
      <formula>"Mayor"</formula>
    </cfRule>
    <cfRule type="cellIs" dxfId="169" priority="316" operator="equal">
      <formula>"Moderado"</formula>
    </cfRule>
    <cfRule type="cellIs" dxfId="168" priority="317" operator="equal">
      <formula>"Menor"</formula>
    </cfRule>
  </conditionalFormatting>
  <conditionalFormatting sqref="N10">
    <cfRule type="cellIs" dxfId="167" priority="313" operator="equal">
      <formula>"Bajo"</formula>
    </cfRule>
    <cfRule type="cellIs" dxfId="166" priority="310" operator="equal">
      <formula>"Extremo"</formula>
    </cfRule>
    <cfRule type="cellIs" dxfId="165" priority="311" operator="equal">
      <formula>"Alto"</formula>
    </cfRule>
    <cfRule type="cellIs" dxfId="164" priority="312" operator="equal">
      <formula>"Moderado"</formula>
    </cfRule>
  </conditionalFormatting>
  <conditionalFormatting sqref="N16">
    <cfRule type="cellIs" dxfId="163" priority="240" operator="equal">
      <formula>"Extremo"</formula>
    </cfRule>
    <cfRule type="cellIs" dxfId="162" priority="243" operator="equal">
      <formula>"Bajo"</formula>
    </cfRule>
    <cfRule type="cellIs" dxfId="161" priority="242" operator="equal">
      <formula>"Moderado"</formula>
    </cfRule>
    <cfRule type="cellIs" dxfId="160" priority="241" operator="equal">
      <formula>"Alto"</formula>
    </cfRule>
  </conditionalFormatting>
  <conditionalFormatting sqref="N22">
    <cfRule type="cellIs" dxfId="159" priority="215" operator="equal">
      <formula>"Bajo"</formula>
    </cfRule>
    <cfRule type="cellIs" dxfId="158" priority="212" operator="equal">
      <formula>"Extremo"</formula>
    </cfRule>
    <cfRule type="cellIs" dxfId="157" priority="213" operator="equal">
      <formula>"Alto"</formula>
    </cfRule>
    <cfRule type="cellIs" dxfId="156" priority="214" operator="equal">
      <formula>"Moderado"</formula>
    </cfRule>
  </conditionalFormatting>
  <conditionalFormatting sqref="N28">
    <cfRule type="cellIs" dxfId="155" priority="184" operator="equal">
      <formula>"Extremo"</formula>
    </cfRule>
    <cfRule type="cellIs" dxfId="154" priority="185" operator="equal">
      <formula>"Alto"</formula>
    </cfRule>
    <cfRule type="cellIs" dxfId="153" priority="186" operator="equal">
      <formula>"Moderado"</formula>
    </cfRule>
    <cfRule type="cellIs" dxfId="152" priority="187" operator="equal">
      <formula>"Bajo"</formula>
    </cfRule>
  </conditionalFormatting>
  <conditionalFormatting sqref="N34">
    <cfRule type="cellIs" dxfId="151" priority="157" operator="equal">
      <formula>"Alto"</formula>
    </cfRule>
    <cfRule type="cellIs" dxfId="150" priority="156" operator="equal">
      <formula>"Extremo"</formula>
    </cfRule>
    <cfRule type="cellIs" dxfId="149" priority="158" operator="equal">
      <formula>"Moderado"</formula>
    </cfRule>
    <cfRule type="cellIs" dxfId="148" priority="159" operator="equal">
      <formula>"Bajo"</formula>
    </cfRule>
  </conditionalFormatting>
  <conditionalFormatting sqref="N40">
    <cfRule type="cellIs" dxfId="147" priority="130" operator="equal">
      <formula>"Moderado"</formula>
    </cfRule>
    <cfRule type="cellIs" dxfId="146" priority="129" operator="equal">
      <formula>"Alto"</formula>
    </cfRule>
    <cfRule type="cellIs" dxfId="145" priority="131" operator="equal">
      <formula>"Bajo"</formula>
    </cfRule>
    <cfRule type="cellIs" dxfId="144" priority="128" operator="equal">
      <formula>"Extremo"</formula>
    </cfRule>
  </conditionalFormatting>
  <conditionalFormatting sqref="N46">
    <cfRule type="cellIs" dxfId="143" priority="103" operator="equal">
      <formula>"Bajo"</formula>
    </cfRule>
    <cfRule type="cellIs" dxfId="142" priority="102" operator="equal">
      <formula>"Moderado"</formula>
    </cfRule>
    <cfRule type="cellIs" dxfId="141" priority="101" operator="equal">
      <formula>"Alto"</formula>
    </cfRule>
    <cfRule type="cellIs" dxfId="140" priority="100" operator="equal">
      <formula>"Extremo"</formula>
    </cfRule>
  </conditionalFormatting>
  <conditionalFormatting sqref="N52">
    <cfRule type="cellIs" dxfId="139" priority="72" operator="equal">
      <formula>"Extremo"</formula>
    </cfRule>
    <cfRule type="cellIs" dxfId="138" priority="73" operator="equal">
      <formula>"Alto"</formula>
    </cfRule>
    <cfRule type="cellIs" dxfId="137" priority="75" operator="equal">
      <formula>"Bajo"</formula>
    </cfRule>
    <cfRule type="cellIs" dxfId="136" priority="74" operator="equal">
      <formula>"Moderado"</formula>
    </cfRule>
  </conditionalFormatting>
  <conditionalFormatting sqref="N58">
    <cfRule type="cellIs" dxfId="135" priority="44" operator="equal">
      <formula>"Extremo"</formula>
    </cfRule>
    <cfRule type="cellIs" dxfId="134" priority="45" operator="equal">
      <formula>"Alto"</formula>
    </cfRule>
    <cfRule type="cellIs" dxfId="133" priority="47" operator="equal">
      <formula>"Bajo"</formula>
    </cfRule>
    <cfRule type="cellIs" dxfId="132" priority="46" operator="equal">
      <formula>"Moderado"</formula>
    </cfRule>
  </conditionalFormatting>
  <conditionalFormatting sqref="N64">
    <cfRule type="cellIs" dxfId="131" priority="16" operator="equal">
      <formula>"Extremo"</formula>
    </cfRule>
    <cfRule type="cellIs" dxfId="130" priority="19" operator="equal">
      <formula>"Bajo"</formula>
    </cfRule>
    <cfRule type="cellIs" dxfId="129" priority="18" operator="equal">
      <formula>"Moderado"</formula>
    </cfRule>
    <cfRule type="cellIs" dxfId="128" priority="17" operator="equal">
      <formula>"Alto"</formula>
    </cfRule>
  </conditionalFormatting>
  <conditionalFormatting sqref="Y10:Y69">
    <cfRule type="cellIs" dxfId="127" priority="15" operator="equal">
      <formula>"Muy Baja"</formula>
    </cfRule>
    <cfRule type="cellIs" dxfId="126" priority="13" operator="equal">
      <formula>"Media"</formula>
    </cfRule>
    <cfRule type="cellIs" dxfId="125" priority="12" operator="equal">
      <formula>"Alta"</formula>
    </cfRule>
    <cfRule type="cellIs" dxfId="124" priority="11" operator="equal">
      <formula>"Muy Alta"</formula>
    </cfRule>
    <cfRule type="cellIs" dxfId="123" priority="14" operator="equal">
      <formula>"Baja"</formula>
    </cfRule>
  </conditionalFormatting>
  <conditionalFormatting sqref="AA10:AA69">
    <cfRule type="cellIs" dxfId="122" priority="10" operator="equal">
      <formula>"Leve"</formula>
    </cfRule>
    <cfRule type="cellIs" dxfId="121" priority="9" operator="equal">
      <formula>"Menor"</formula>
    </cfRule>
    <cfRule type="cellIs" dxfId="120" priority="7" operator="equal">
      <formula>"Mayor"</formula>
    </cfRule>
    <cfRule type="cellIs" dxfId="119" priority="6" operator="equal">
      <formula>"Catastrófico"</formula>
    </cfRule>
    <cfRule type="cellIs" dxfId="118" priority="8" operator="equal">
      <formula>"Moderado"</formula>
    </cfRule>
  </conditionalFormatting>
  <conditionalFormatting sqref="AC10:AC69">
    <cfRule type="cellIs" dxfId="117" priority="2" operator="equal">
      <formula>"Extremo"</formula>
    </cfRule>
    <cfRule type="cellIs" dxfId="116" priority="5" operator="equal">
      <formula>"Bajo"</formula>
    </cfRule>
    <cfRule type="cellIs" dxfId="115" priority="4" operator="equal">
      <formula>"Moderado"</formula>
    </cfRule>
    <cfRule type="cellIs" dxfId="114" priority="3" operator="equal">
      <formula>"Alto"</formula>
    </cfRule>
  </conditionalFormatting>
  <pageMargins left="0.7" right="0.7" top="0.75" bottom="0.75" header="0.3" footer="0.3"/>
  <pageSetup orientation="portrait" r:id="rId1"/>
  <ignoredErrors>
    <ignoredError sqref="AB12" formula="1"/>
  </ignoredErrors>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100-000000000000}">
          <x14:formula1>
            <xm:f>'Tabla Valoración controles'!$D$4:$D$6</xm:f>
          </x14:formula1>
          <xm:sqref>R10:R69</xm:sqref>
        </x14:dataValidation>
        <x14:dataValidation type="list" allowBlank="1" showInputMessage="1" showErrorMessage="1" xr:uid="{00000000-0002-0000-0100-000001000000}">
          <x14:formula1>
            <xm:f>'Tabla Valoración controles'!$D$7:$D$8</xm:f>
          </x14:formula1>
          <xm:sqref>S10:S69</xm:sqref>
        </x14:dataValidation>
        <x14:dataValidation type="list" allowBlank="1" showInputMessage="1" showErrorMessage="1" xr:uid="{00000000-0002-0000-0100-000002000000}">
          <x14:formula1>
            <xm:f>'Tabla Valoración controles'!$D$9:$D$10</xm:f>
          </x14:formula1>
          <xm:sqref>U10:U69</xm:sqref>
        </x14:dataValidation>
        <x14:dataValidation type="list" allowBlank="1" showInputMessage="1" showErrorMessage="1" xr:uid="{00000000-0002-0000-0100-000003000000}">
          <x14:formula1>
            <xm:f>'Tabla Valoración controles'!$D$11:$D$12</xm:f>
          </x14:formula1>
          <xm:sqref>V10:V69</xm:sqref>
        </x14:dataValidation>
        <x14:dataValidation type="list" allowBlank="1" showInputMessage="1" showErrorMessage="1" xr:uid="{00000000-0002-0000-0100-000004000000}">
          <x14:formula1>
            <xm:f>'Opciones Tratamiento'!$B$9:$B$10</xm:f>
          </x14:formula1>
          <xm:sqref>AJ10:AJ11 AJ13:AJ14 AJ16:AJ17 AJ19:AJ20 AJ22:AJ23 AJ25:AJ26 AJ28:AJ29 AJ31:AJ32 AJ34:AJ35 AJ37:AJ38 AJ40:AJ41 AJ43:AJ44 AJ46:AJ47 AJ49:AJ50 AJ52:AJ53 AJ55:AJ56 AJ58:AJ59 AJ61:AJ62 AJ64:AJ65 AJ67:AJ68</xm:sqref>
        </x14:dataValidation>
        <x14:dataValidation type="list" allowBlank="1" showInputMessage="1" showErrorMessage="1" xr:uid="{00000000-0002-0000-0100-000005000000}">
          <x14:formula1>
            <xm:f>'Tabla Valoración controles'!$D$13:$D$14</xm:f>
          </x14:formula1>
          <xm:sqref>W10:W69</xm:sqref>
        </x14:dataValidation>
        <x14:dataValidation type="list" allowBlank="1" showInputMessage="1" showErrorMessage="1" xr:uid="{00000000-0002-0000-0100-000006000000}">
          <x14:formula1>
            <xm:f>'Opciones Tratamiento'!$B$13:$B$19</xm:f>
          </x14:formula1>
          <xm:sqref>F10:F69</xm:sqref>
        </x14:dataValidation>
        <x14:dataValidation type="list" allowBlank="1" showInputMessage="1" showErrorMessage="1" xr:uid="{00000000-0002-0000-0100-000007000000}">
          <x14:formula1>
            <xm:f>'Opciones Tratamiento'!$E$2:$E$4</xm:f>
          </x14:formula1>
          <xm:sqref>B10:B69</xm:sqref>
        </x14:dataValidation>
        <x14:dataValidation type="list" allowBlank="1" showInputMessage="1" showErrorMessage="1" xr:uid="{00000000-0002-0000-0100-000008000000}">
          <x14:formula1>
            <xm:f>'Opciones Tratamiento'!$B$2:$B$5</xm:f>
          </x14:formula1>
          <xm:sqref>AD10:AD69</xm:sqref>
        </x14:dataValidation>
        <x14:dataValidation type="list" allowBlank="1" showInputMessage="1" showErrorMessage="1" xr:uid="{00000000-0002-0000-0100-000009000000}">
          <x14:formula1>
            <xm:f>'Tabla Impacto'!$F$210:$F$221</xm:f>
          </x14:formula1>
          <xm:sqref>J10:J69</xm:sqref>
        </x14:dataValidation>
        <x14:dataValidation type="custom" allowBlank="1" showInputMessage="1" showErrorMessage="1" error="Recuerde que las acciones se generan bajo la medida de mitigar el riesgo" xr:uid="{00000000-0002-0000-0100-00000A000000}">
          <x14:formula1>
            <xm:f>IF(OR(AD10='Opciones Tratamiento'!$B$2,AD10='Opciones Tratamiento'!$B$3,AD10='Opciones Tratamiento'!$B$4),ISBLANK(AD10),ISTEXT(AD10))</xm:f>
          </x14:formula1>
          <xm:sqref>AE10:AE69</xm:sqref>
        </x14:dataValidation>
        <x14:dataValidation type="custom" allowBlank="1" showInputMessage="1" showErrorMessage="1" error="Recuerde que las acciones se generan bajo la medida de mitigar el riesgo" xr:uid="{00000000-0002-0000-0100-00000B000000}">
          <x14:formula1>
            <xm:f>IF(OR(AD10='Opciones Tratamiento'!$B$2,AD10='Opciones Tratamiento'!$B$3,AD10='Opciones Tratamiento'!$B$4),ISBLANK(AD10),ISTEXT(AD10))</xm:f>
          </x14:formula1>
          <xm:sqref>AF10:AF69</xm:sqref>
        </x14:dataValidation>
        <x14:dataValidation type="custom" allowBlank="1" showInputMessage="1" showErrorMessage="1" error="Recuerde que las acciones se generan bajo la medida de mitigar el riesgo" xr:uid="{00000000-0002-0000-0100-00000C000000}">
          <x14:formula1>
            <xm:f>IF(OR(AD10='Opciones Tratamiento'!$B$2,AD10='Opciones Tratamiento'!$B$3,AD10='Opciones Tratamiento'!$B$4),ISBLANK(AD10),ISTEXT(AD10))</xm:f>
          </x14:formula1>
          <xm:sqref>AG10:AG69</xm:sqref>
        </x14:dataValidation>
        <x14:dataValidation type="custom" allowBlank="1" showInputMessage="1" showErrorMessage="1" error="Recuerde que las acciones se generan bajo la medida de mitigar el riesgo" xr:uid="{00000000-0002-0000-0100-00000D000000}">
          <x14:formula1>
            <xm:f>IF(OR(AD10='Opciones Tratamiento'!$B$2,AD10='Opciones Tratamiento'!$B$3,AD10='Opciones Tratamiento'!$B$4),ISBLANK(AD10),ISTEXT(AD10))</xm:f>
          </x14:formula1>
          <xm:sqref>AH10:AH69</xm:sqref>
        </x14:dataValidation>
        <x14:dataValidation type="custom" allowBlank="1" showInputMessage="1" showErrorMessage="1" error="Recuerde que las acciones se generan bajo la medida de mitigar el riesgo" xr:uid="{00000000-0002-0000-0100-00000E000000}">
          <x14:formula1>
            <xm:f>IF(OR(AD10='Opciones Tratamiento'!$B$2,AD10='Opciones Tratamiento'!$B$3,AD10='Opciones Tratamiento'!$B$4),ISBLANK(AD10),ISTEXT(AD10))</xm:f>
          </x14:formula1>
          <xm:sqref>AI10:AI69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F370C-3FD1-4D3D-81F7-5A7ED9C76FB4}">
  <sheetPr codeName="Hoja6">
    <tabColor rgb="FF002060"/>
  </sheetPr>
  <dimension ref="A1:QZ124"/>
  <sheetViews>
    <sheetView topLeftCell="A5" zoomScale="70" zoomScaleNormal="70" workbookViewId="0">
      <selection activeCell="E11" sqref="E11:E12"/>
    </sheetView>
  </sheetViews>
  <sheetFormatPr baseColWidth="10" defaultRowHeight="16.5" x14ac:dyDescent="0.3"/>
  <cols>
    <col min="1" max="1" width="4" style="2" bestFit="1" customWidth="1"/>
    <col min="2" max="2" width="20" style="2" customWidth="1"/>
    <col min="3" max="3" width="13.140625" style="2" customWidth="1"/>
    <col min="4" max="4" width="16.140625" style="2" customWidth="1"/>
    <col min="5" max="5" width="32.42578125" style="1" customWidth="1"/>
    <col min="6" max="6" width="19" style="5" customWidth="1"/>
    <col min="7" max="7" width="17.85546875" style="1" customWidth="1"/>
    <col min="8" max="8" width="16.5703125" style="1" customWidth="1"/>
    <col min="9" max="9" width="9" style="1" customWidth="1"/>
    <col min="10" max="10" width="27.28515625" style="1" bestFit="1" customWidth="1"/>
    <col min="11" max="11" width="10.140625" style="1" hidden="1" customWidth="1"/>
    <col min="12" max="12" width="17.5703125" style="1" customWidth="1"/>
    <col min="13" max="13" width="9.28515625" style="1" customWidth="1"/>
    <col min="14" max="14" width="16" style="1" customWidth="1"/>
    <col min="15" max="15" width="5.85546875" style="1" customWidth="1"/>
    <col min="16" max="16" width="43.140625" style="1" customWidth="1"/>
    <col min="17" max="17" width="15.140625" style="1" bestFit="1" customWidth="1"/>
    <col min="18" max="18" width="8.85546875" style="1" customWidth="1"/>
    <col min="19" max="20" width="8.140625" style="1" customWidth="1"/>
    <col min="21" max="23" width="9.5703125" style="1" customWidth="1"/>
    <col min="24" max="24" width="8.140625" style="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2" width="23" style="1" customWidth="1"/>
    <col min="33" max="33" width="18.85546875" style="1" customWidth="1"/>
    <col min="34" max="34" width="21.7109375" style="1" customWidth="1"/>
    <col min="35" max="35" width="23.28515625" style="1" customWidth="1"/>
    <col min="36" max="16384" width="11.42578125" style="1"/>
  </cols>
  <sheetData>
    <row r="1" spans="1:468" ht="104.25" customHeight="1" x14ac:dyDescent="0.3"/>
    <row r="2" spans="1:468" ht="76.5" customHeight="1" x14ac:dyDescent="0.3">
      <c r="A2" s="309"/>
    </row>
    <row r="3" spans="1:468" ht="19.5" customHeight="1" thickBot="1" x14ac:dyDescent="0.35"/>
    <row r="4" spans="1:468" ht="16.5" customHeight="1" x14ac:dyDescent="0.3">
      <c r="A4" s="487" t="s">
        <v>460</v>
      </c>
      <c r="B4" s="488"/>
      <c r="C4" s="488"/>
      <c r="D4" s="488"/>
      <c r="E4" s="488"/>
      <c r="F4" s="488"/>
      <c r="G4" s="488"/>
      <c r="H4" s="488"/>
      <c r="I4" s="488"/>
      <c r="J4" s="488"/>
      <c r="K4" s="488"/>
      <c r="L4" s="488"/>
      <c r="M4" s="488"/>
      <c r="N4" s="488"/>
      <c r="O4" s="488"/>
      <c r="P4" s="488"/>
      <c r="Q4" s="488"/>
      <c r="R4" s="488"/>
      <c r="S4" s="488"/>
      <c r="T4" s="488"/>
      <c r="U4" s="488"/>
      <c r="V4" s="488"/>
      <c r="W4" s="488"/>
      <c r="X4" s="488"/>
      <c r="Y4" s="488"/>
      <c r="Z4" s="488"/>
      <c r="AA4" s="488"/>
      <c r="AB4" s="488"/>
      <c r="AC4" s="488"/>
      <c r="AD4" s="488"/>
      <c r="AE4" s="488"/>
      <c r="AF4" s="488"/>
      <c r="AG4" s="488"/>
      <c r="AH4" s="488"/>
      <c r="AI4" s="489"/>
    </row>
    <row r="5" spans="1:468" ht="24" customHeight="1" thickBot="1" x14ac:dyDescent="0.35">
      <c r="A5" s="617"/>
      <c r="B5" s="492"/>
      <c r="C5" s="492"/>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3"/>
    </row>
    <row r="6" spans="1:468" ht="26.25" customHeight="1" x14ac:dyDescent="0.3">
      <c r="A6" s="494" t="s">
        <v>43</v>
      </c>
      <c r="B6" s="494"/>
      <c r="C6" s="495" t="str">
        <f>'Datos del proceso'!A10</f>
        <v>EVALUACIÓN INDEPENDIENTE DE LA GESTIÓN</v>
      </c>
      <c r="D6" s="495"/>
      <c r="E6" s="495"/>
      <c r="F6" s="495"/>
      <c r="G6" s="495"/>
      <c r="H6" s="495"/>
      <c r="I6" s="495"/>
      <c r="J6" s="495"/>
      <c r="K6" s="495"/>
      <c r="L6" s="495"/>
      <c r="M6" s="495"/>
      <c r="N6" s="495"/>
      <c r="O6" s="496"/>
      <c r="P6" s="496"/>
      <c r="Q6" s="496"/>
      <c r="R6" s="269"/>
      <c r="S6" s="269"/>
      <c r="T6" s="269"/>
      <c r="U6" s="269"/>
      <c r="V6" s="269"/>
      <c r="W6" s="269"/>
      <c r="X6" s="269"/>
      <c r="Y6" s="269"/>
      <c r="Z6" s="269"/>
      <c r="AA6" s="269"/>
      <c r="AB6" s="269"/>
      <c r="AC6" s="269"/>
      <c r="AD6" s="269"/>
      <c r="AE6" s="269"/>
      <c r="AF6" s="269"/>
      <c r="AG6" s="269"/>
      <c r="AH6" s="269"/>
      <c r="AI6" s="269"/>
    </row>
    <row r="7" spans="1:468" ht="70.5" customHeight="1" x14ac:dyDescent="0.3">
      <c r="A7" s="618" t="s">
        <v>130</v>
      </c>
      <c r="B7" s="618"/>
      <c r="C7" s="619" t="str">
        <f>'Datos del proceso'!I10</f>
        <v>En cada vigencia ejecutar el  oportunamente el 100% de los seguimientos y auditorias (trabajos de aseguramiento) contemplados en el plan anual de auditorías, de forma independiente y objetiva, con el fin de detectar desviaciones y generar recomendaciones que contribuyan al mejoramiento de la entidad y el cumplimiento de sus objetivos.</v>
      </c>
      <c r="D7" s="619"/>
      <c r="E7" s="619"/>
      <c r="F7" s="619"/>
      <c r="G7" s="619"/>
      <c r="H7" s="619"/>
      <c r="I7" s="619"/>
      <c r="J7" s="619"/>
      <c r="K7" s="619"/>
      <c r="L7" s="619"/>
      <c r="M7" s="619"/>
      <c r="N7" s="619"/>
      <c r="O7" s="269"/>
      <c r="P7" s="269"/>
      <c r="Q7" s="269"/>
      <c r="R7" s="269"/>
      <c r="S7" s="269"/>
      <c r="T7" s="269"/>
      <c r="U7" s="269"/>
      <c r="V7" s="269"/>
      <c r="W7" s="269"/>
      <c r="X7" s="269"/>
      <c r="Y7" s="269"/>
      <c r="Z7" s="269"/>
      <c r="AA7" s="269"/>
      <c r="AB7" s="269"/>
      <c r="AC7" s="269"/>
      <c r="AD7" s="269"/>
      <c r="AE7" s="269"/>
      <c r="AF7" s="269"/>
      <c r="AG7" s="269"/>
      <c r="AH7" s="269"/>
      <c r="AI7" s="269"/>
    </row>
    <row r="8" spans="1:468" s="271" customFormat="1" ht="15" x14ac:dyDescent="0.2">
      <c r="A8" s="590" t="s">
        <v>139</v>
      </c>
      <c r="B8" s="590"/>
      <c r="C8" s="590"/>
      <c r="D8" s="590"/>
      <c r="E8" s="590"/>
      <c r="F8" s="590"/>
      <c r="G8" s="590"/>
      <c r="H8" s="590" t="s">
        <v>140</v>
      </c>
      <c r="I8" s="590"/>
      <c r="J8" s="590"/>
      <c r="K8" s="590"/>
      <c r="L8" s="590"/>
      <c r="M8" s="590"/>
      <c r="N8" s="590"/>
      <c r="O8" s="590" t="s">
        <v>141</v>
      </c>
      <c r="P8" s="590"/>
      <c r="Q8" s="590"/>
      <c r="R8" s="590"/>
      <c r="S8" s="590"/>
      <c r="T8" s="590"/>
      <c r="U8" s="590"/>
      <c r="V8" s="590"/>
      <c r="W8" s="590"/>
      <c r="X8" s="590" t="s">
        <v>142</v>
      </c>
      <c r="Y8" s="590"/>
      <c r="Z8" s="590"/>
      <c r="AA8" s="590"/>
      <c r="AB8" s="590"/>
      <c r="AC8" s="590"/>
      <c r="AD8" s="590"/>
      <c r="AE8" s="624" t="s">
        <v>34</v>
      </c>
      <c r="AF8" s="625"/>
      <c r="AG8" s="626"/>
      <c r="AH8" s="590" t="s">
        <v>555</v>
      </c>
      <c r="AI8" s="590"/>
    </row>
    <row r="9" spans="1:468" s="271" customFormat="1" ht="16.5" customHeight="1" x14ac:dyDescent="0.2">
      <c r="A9" s="621" t="s">
        <v>0</v>
      </c>
      <c r="B9" s="485" t="s">
        <v>546</v>
      </c>
      <c r="C9" s="485" t="s">
        <v>544</v>
      </c>
      <c r="D9" s="485" t="s">
        <v>545</v>
      </c>
      <c r="E9" s="484" t="s">
        <v>1</v>
      </c>
      <c r="F9" s="485" t="s">
        <v>477</v>
      </c>
      <c r="G9" s="485" t="s">
        <v>552</v>
      </c>
      <c r="H9" s="486" t="s">
        <v>480</v>
      </c>
      <c r="I9" s="485" t="s">
        <v>481</v>
      </c>
      <c r="J9" s="499" t="s">
        <v>547</v>
      </c>
      <c r="K9" s="485" t="s">
        <v>92</v>
      </c>
      <c r="L9" s="499" t="s">
        <v>482</v>
      </c>
      <c r="M9" s="499" t="s">
        <v>483</v>
      </c>
      <c r="N9" s="485" t="s">
        <v>484</v>
      </c>
      <c r="O9" s="502" t="s">
        <v>11</v>
      </c>
      <c r="P9" s="485" t="s">
        <v>163</v>
      </c>
      <c r="Q9" s="485" t="s">
        <v>503</v>
      </c>
      <c r="R9" s="485" t="s">
        <v>8</v>
      </c>
      <c r="S9" s="485"/>
      <c r="T9" s="485"/>
      <c r="U9" s="485"/>
      <c r="V9" s="485"/>
      <c r="W9" s="485"/>
      <c r="X9" s="502" t="s">
        <v>502</v>
      </c>
      <c r="Y9" s="502" t="s">
        <v>485</v>
      </c>
      <c r="Z9" s="502" t="s">
        <v>488</v>
      </c>
      <c r="AA9" s="502" t="s">
        <v>486</v>
      </c>
      <c r="AB9" s="502" t="s">
        <v>481</v>
      </c>
      <c r="AC9" s="502" t="s">
        <v>489</v>
      </c>
      <c r="AD9" s="502" t="s">
        <v>29</v>
      </c>
      <c r="AE9" s="485" t="s">
        <v>553</v>
      </c>
      <c r="AF9" s="485" t="s">
        <v>35</v>
      </c>
      <c r="AG9" s="485" t="s">
        <v>506</v>
      </c>
      <c r="AH9" s="485" t="s">
        <v>234</v>
      </c>
      <c r="AI9" s="485" t="s">
        <v>554</v>
      </c>
    </row>
    <row r="10" spans="1:468" s="274" customFormat="1" ht="83.25" customHeight="1" x14ac:dyDescent="0.25">
      <c r="A10" s="621"/>
      <c r="B10" s="484"/>
      <c r="C10" s="485"/>
      <c r="D10" s="485"/>
      <c r="E10" s="484"/>
      <c r="F10" s="485"/>
      <c r="G10" s="485"/>
      <c r="H10" s="486"/>
      <c r="I10" s="485"/>
      <c r="J10" s="499"/>
      <c r="K10" s="485"/>
      <c r="L10" s="620"/>
      <c r="M10" s="499"/>
      <c r="N10" s="485"/>
      <c r="O10" s="502"/>
      <c r="P10" s="485"/>
      <c r="Q10" s="485"/>
      <c r="R10" s="291" t="s">
        <v>490</v>
      </c>
      <c r="S10" s="291" t="s">
        <v>492</v>
      </c>
      <c r="T10" s="291" t="s">
        <v>487</v>
      </c>
      <c r="U10" s="291" t="s">
        <v>499</v>
      </c>
      <c r="V10" s="291" t="s">
        <v>500</v>
      </c>
      <c r="W10" s="291" t="s">
        <v>501</v>
      </c>
      <c r="X10" s="502"/>
      <c r="Y10" s="502"/>
      <c r="Z10" s="502"/>
      <c r="AA10" s="502"/>
      <c r="AB10" s="502"/>
      <c r="AC10" s="502"/>
      <c r="AD10" s="502"/>
      <c r="AE10" s="485"/>
      <c r="AF10" s="485"/>
      <c r="AG10" s="485"/>
      <c r="AH10" s="485"/>
      <c r="AI10" s="485"/>
      <c r="AJ10" s="304"/>
      <c r="AK10" s="304"/>
      <c r="AL10" s="304"/>
      <c r="AM10" s="304"/>
      <c r="AN10" s="304"/>
      <c r="AO10" s="304"/>
      <c r="AP10" s="304"/>
      <c r="AQ10" s="304"/>
      <c r="AR10" s="304"/>
      <c r="AS10" s="304"/>
      <c r="AT10" s="304"/>
      <c r="AU10" s="304"/>
      <c r="AV10" s="304"/>
      <c r="AW10" s="304"/>
      <c r="AX10" s="304"/>
      <c r="AY10" s="304"/>
      <c r="AZ10" s="304"/>
      <c r="BA10" s="304"/>
      <c r="BB10" s="304"/>
      <c r="BC10" s="304"/>
      <c r="BD10" s="304"/>
      <c r="BE10" s="304"/>
      <c r="BF10" s="304"/>
      <c r="BG10" s="304"/>
      <c r="BH10" s="304"/>
      <c r="BI10" s="304"/>
      <c r="BJ10" s="304"/>
      <c r="BK10" s="304"/>
      <c r="BL10" s="304"/>
      <c r="BM10" s="304"/>
      <c r="BN10" s="304"/>
      <c r="BO10" s="304"/>
      <c r="BP10" s="304"/>
      <c r="BQ10" s="304"/>
      <c r="BR10" s="304"/>
      <c r="BS10" s="304"/>
      <c r="BT10" s="304"/>
      <c r="BU10" s="304"/>
      <c r="BV10" s="304"/>
      <c r="BW10" s="304"/>
      <c r="BX10" s="304"/>
      <c r="BY10" s="304"/>
      <c r="BZ10" s="304"/>
      <c r="CA10" s="304"/>
      <c r="CB10" s="304"/>
      <c r="CC10" s="304"/>
      <c r="CD10" s="304"/>
      <c r="CE10" s="304"/>
      <c r="CF10" s="304"/>
      <c r="CG10" s="304"/>
      <c r="CH10" s="304"/>
      <c r="CI10" s="304"/>
      <c r="CJ10" s="304"/>
      <c r="CK10" s="304"/>
      <c r="CL10" s="304"/>
      <c r="CM10" s="304"/>
      <c r="CN10" s="304"/>
      <c r="CO10" s="304"/>
      <c r="CP10" s="304"/>
      <c r="CQ10" s="304"/>
      <c r="CR10" s="304"/>
      <c r="CS10" s="304"/>
      <c r="CT10" s="304"/>
      <c r="CU10" s="304"/>
      <c r="CV10" s="304"/>
      <c r="CW10" s="304"/>
      <c r="CX10" s="304"/>
      <c r="CY10" s="304"/>
      <c r="CZ10" s="304"/>
      <c r="DA10" s="304"/>
      <c r="DB10" s="304"/>
      <c r="DC10" s="304"/>
      <c r="DD10" s="304"/>
      <c r="DE10" s="304"/>
      <c r="DF10" s="304"/>
      <c r="DG10" s="304"/>
      <c r="DH10" s="304"/>
      <c r="DI10" s="304"/>
      <c r="DJ10" s="304"/>
      <c r="DK10" s="304"/>
      <c r="DL10" s="304"/>
      <c r="DM10" s="304"/>
      <c r="DN10" s="304"/>
      <c r="DO10" s="304"/>
      <c r="DP10" s="304"/>
      <c r="DQ10" s="304"/>
      <c r="DR10" s="304"/>
      <c r="DS10" s="304"/>
      <c r="DT10" s="304"/>
      <c r="DU10" s="304"/>
      <c r="DV10" s="304"/>
      <c r="DW10" s="304"/>
      <c r="DX10" s="304"/>
      <c r="DY10" s="304"/>
      <c r="DZ10" s="304"/>
      <c r="EA10" s="304"/>
      <c r="EB10" s="304"/>
      <c r="EC10" s="304"/>
      <c r="ED10" s="304"/>
      <c r="EE10" s="304"/>
      <c r="EF10" s="304"/>
      <c r="EG10" s="304"/>
      <c r="EH10" s="304"/>
      <c r="EI10" s="304"/>
      <c r="EJ10" s="304"/>
      <c r="EK10" s="304"/>
      <c r="EL10" s="304"/>
      <c r="EM10" s="304"/>
      <c r="EN10" s="304"/>
      <c r="EO10" s="304"/>
      <c r="EP10" s="304"/>
      <c r="EQ10" s="304"/>
      <c r="ER10" s="304"/>
      <c r="ES10" s="304"/>
      <c r="ET10" s="304"/>
      <c r="EU10" s="304"/>
      <c r="EV10" s="304"/>
      <c r="EW10" s="304"/>
      <c r="EX10" s="304"/>
      <c r="EY10" s="304"/>
      <c r="EZ10" s="304"/>
      <c r="FA10" s="304"/>
      <c r="FB10" s="304"/>
      <c r="FC10" s="304"/>
      <c r="FD10" s="304"/>
      <c r="FE10" s="304"/>
      <c r="FF10" s="304"/>
      <c r="FG10" s="304"/>
      <c r="FH10" s="304"/>
      <c r="FI10" s="304"/>
      <c r="FJ10" s="304"/>
      <c r="FK10" s="304"/>
      <c r="FL10" s="304"/>
      <c r="FM10" s="304"/>
      <c r="FN10" s="304"/>
      <c r="FO10" s="304"/>
      <c r="FP10" s="304"/>
      <c r="FQ10" s="304"/>
      <c r="FR10" s="304"/>
      <c r="FS10" s="304"/>
      <c r="FT10" s="304"/>
      <c r="FU10" s="304"/>
      <c r="FV10" s="304"/>
      <c r="FW10" s="304"/>
      <c r="FX10" s="304"/>
      <c r="FY10" s="304"/>
      <c r="FZ10" s="304"/>
      <c r="GA10" s="304"/>
      <c r="GB10" s="304"/>
      <c r="GC10" s="304"/>
      <c r="GD10" s="304"/>
      <c r="GE10" s="304"/>
      <c r="GF10" s="304"/>
      <c r="GG10" s="304"/>
      <c r="GH10" s="304"/>
      <c r="GI10" s="304"/>
      <c r="GJ10" s="304"/>
      <c r="GK10" s="304"/>
      <c r="GL10" s="304"/>
      <c r="GM10" s="304"/>
      <c r="GN10" s="304"/>
      <c r="GO10" s="304"/>
      <c r="GP10" s="304"/>
      <c r="GQ10" s="304"/>
      <c r="GR10" s="304"/>
      <c r="GS10" s="304"/>
      <c r="GT10" s="304"/>
      <c r="GU10" s="304"/>
      <c r="GV10" s="304"/>
      <c r="GW10" s="304"/>
      <c r="GX10" s="304"/>
      <c r="GY10" s="304"/>
      <c r="GZ10" s="304"/>
      <c r="HA10" s="304"/>
      <c r="HB10" s="304"/>
      <c r="HC10" s="304"/>
      <c r="HD10" s="304"/>
      <c r="HE10" s="304"/>
      <c r="HF10" s="304"/>
      <c r="HG10" s="304"/>
      <c r="HH10" s="304"/>
      <c r="HI10" s="304"/>
      <c r="HJ10" s="304"/>
      <c r="HK10" s="304"/>
      <c r="HL10" s="304"/>
      <c r="HM10" s="304"/>
      <c r="HN10" s="304"/>
      <c r="HO10" s="304"/>
      <c r="HP10" s="304"/>
      <c r="HQ10" s="304"/>
      <c r="HR10" s="304"/>
      <c r="HS10" s="304"/>
      <c r="HT10" s="304"/>
      <c r="HU10" s="304"/>
      <c r="HV10" s="304"/>
      <c r="HW10" s="304"/>
      <c r="HX10" s="304"/>
      <c r="HY10" s="304"/>
      <c r="HZ10" s="304"/>
      <c r="IA10" s="304"/>
      <c r="IB10" s="304"/>
      <c r="IC10" s="304"/>
      <c r="ID10" s="304"/>
      <c r="IE10" s="304"/>
      <c r="IF10" s="304"/>
      <c r="IG10" s="304"/>
      <c r="IH10" s="304"/>
      <c r="II10" s="304"/>
      <c r="IJ10" s="304"/>
      <c r="IK10" s="304"/>
      <c r="IL10" s="304"/>
      <c r="IM10" s="304"/>
      <c r="IN10" s="304"/>
      <c r="IO10" s="304"/>
      <c r="IP10" s="304"/>
      <c r="IQ10" s="304"/>
      <c r="IR10" s="304"/>
      <c r="IS10" s="304"/>
      <c r="IT10" s="304"/>
      <c r="IU10" s="304"/>
      <c r="IV10" s="304"/>
      <c r="IW10" s="304"/>
      <c r="IX10" s="304"/>
      <c r="IY10" s="304"/>
      <c r="IZ10" s="304"/>
      <c r="JA10" s="304"/>
      <c r="JB10" s="304"/>
      <c r="JC10" s="304"/>
      <c r="JD10" s="304"/>
      <c r="JE10" s="304"/>
      <c r="JF10" s="304"/>
      <c r="JG10" s="304"/>
      <c r="JH10" s="304"/>
      <c r="JI10" s="304"/>
      <c r="JJ10" s="304"/>
      <c r="JK10" s="304"/>
      <c r="JL10" s="304"/>
      <c r="JM10" s="304"/>
      <c r="JN10" s="304"/>
      <c r="JO10" s="304"/>
      <c r="JP10" s="304"/>
      <c r="JQ10" s="304"/>
      <c r="JR10" s="304"/>
      <c r="JS10" s="304"/>
      <c r="JT10" s="304"/>
      <c r="JU10" s="304"/>
      <c r="JV10" s="304"/>
      <c r="JW10" s="304"/>
      <c r="JX10" s="304"/>
      <c r="JY10" s="304"/>
      <c r="JZ10" s="304"/>
      <c r="KA10" s="304"/>
      <c r="KB10" s="304"/>
      <c r="KC10" s="304"/>
      <c r="KD10" s="304"/>
      <c r="KE10" s="304"/>
      <c r="KF10" s="304"/>
      <c r="KG10" s="304"/>
      <c r="KH10" s="304"/>
      <c r="KI10" s="304"/>
      <c r="KJ10" s="304"/>
      <c r="KK10" s="304"/>
      <c r="KL10" s="304"/>
      <c r="KM10" s="304"/>
      <c r="KN10" s="304"/>
      <c r="KO10" s="304"/>
      <c r="KP10" s="304"/>
      <c r="KQ10" s="304"/>
      <c r="KR10" s="304"/>
      <c r="KS10" s="304"/>
      <c r="KT10" s="304"/>
      <c r="KU10" s="304"/>
      <c r="KV10" s="304"/>
      <c r="KW10" s="304"/>
      <c r="KX10" s="304"/>
      <c r="KY10" s="304"/>
      <c r="KZ10" s="304"/>
      <c r="LA10" s="304"/>
      <c r="LB10" s="304"/>
      <c r="LC10" s="304"/>
      <c r="LD10" s="304"/>
      <c r="LE10" s="304"/>
      <c r="LF10" s="304"/>
      <c r="LG10" s="304"/>
      <c r="LH10" s="304"/>
      <c r="LI10" s="304"/>
      <c r="LJ10" s="304"/>
      <c r="LK10" s="304"/>
      <c r="LL10" s="304"/>
      <c r="LM10" s="304"/>
      <c r="LN10" s="304"/>
      <c r="LO10" s="304"/>
      <c r="LP10" s="304"/>
      <c r="LQ10" s="304"/>
      <c r="LR10" s="304"/>
      <c r="LS10" s="304"/>
      <c r="LT10" s="304"/>
      <c r="LU10" s="304"/>
      <c r="LV10" s="304"/>
      <c r="LW10" s="304"/>
      <c r="LX10" s="304"/>
      <c r="LY10" s="304"/>
      <c r="LZ10" s="304"/>
      <c r="MA10" s="304"/>
      <c r="MB10" s="304"/>
      <c r="MC10" s="304"/>
      <c r="MD10" s="304"/>
      <c r="ME10" s="304"/>
      <c r="MF10" s="304"/>
      <c r="MG10" s="304"/>
      <c r="MH10" s="304"/>
      <c r="MI10" s="304"/>
      <c r="MJ10" s="304"/>
      <c r="MK10" s="304"/>
      <c r="ML10" s="304"/>
      <c r="MM10" s="304"/>
      <c r="MN10" s="304"/>
      <c r="MO10" s="304"/>
      <c r="MP10" s="304"/>
      <c r="MQ10" s="304"/>
      <c r="MR10" s="304"/>
      <c r="MS10" s="304"/>
      <c r="MT10" s="304"/>
      <c r="MU10" s="304"/>
      <c r="MV10" s="304"/>
      <c r="MW10" s="304"/>
      <c r="MX10" s="304"/>
      <c r="MY10" s="304"/>
      <c r="MZ10" s="304"/>
      <c r="NA10" s="304"/>
      <c r="NB10" s="304"/>
      <c r="NC10" s="304"/>
      <c r="ND10" s="304"/>
      <c r="NE10" s="304"/>
      <c r="NF10" s="304"/>
      <c r="NG10" s="304"/>
      <c r="NH10" s="304"/>
      <c r="NI10" s="304"/>
      <c r="NJ10" s="304"/>
      <c r="NK10" s="304"/>
      <c r="NL10" s="304"/>
      <c r="NM10" s="304"/>
      <c r="NN10" s="304"/>
      <c r="NO10" s="304"/>
      <c r="NP10" s="304"/>
      <c r="NQ10" s="304"/>
      <c r="NR10" s="304"/>
      <c r="NS10" s="304"/>
      <c r="NT10" s="304"/>
      <c r="NU10" s="304"/>
      <c r="NV10" s="304"/>
      <c r="NW10" s="304"/>
      <c r="NX10" s="304"/>
      <c r="NY10" s="304"/>
      <c r="NZ10" s="304"/>
      <c r="OA10" s="304"/>
      <c r="OB10" s="304"/>
      <c r="OC10" s="304"/>
      <c r="OD10" s="304"/>
      <c r="OE10" s="304"/>
      <c r="OF10" s="304"/>
      <c r="OG10" s="304"/>
      <c r="OH10" s="304"/>
      <c r="OI10" s="304"/>
      <c r="OJ10" s="304"/>
      <c r="OK10" s="304"/>
      <c r="OL10" s="304"/>
      <c r="OM10" s="304"/>
      <c r="ON10" s="304"/>
      <c r="OO10" s="304"/>
      <c r="OP10" s="304"/>
      <c r="OQ10" s="304"/>
      <c r="OR10" s="304"/>
      <c r="OS10" s="304"/>
      <c r="OT10" s="304"/>
      <c r="OU10" s="304"/>
      <c r="OV10" s="304"/>
      <c r="OW10" s="304"/>
      <c r="OX10" s="304"/>
      <c r="OY10" s="304"/>
      <c r="OZ10" s="304"/>
      <c r="PA10" s="304"/>
      <c r="PB10" s="304"/>
      <c r="PC10" s="304"/>
      <c r="PD10" s="304"/>
      <c r="PE10" s="304"/>
      <c r="PF10" s="304"/>
      <c r="PG10" s="304"/>
      <c r="PH10" s="304"/>
      <c r="PI10" s="304"/>
      <c r="PJ10" s="304"/>
      <c r="PK10" s="304"/>
      <c r="PL10" s="304"/>
      <c r="PM10" s="304"/>
      <c r="PN10" s="304"/>
      <c r="PO10" s="304"/>
      <c r="PP10" s="304"/>
      <c r="PQ10" s="304"/>
      <c r="PR10" s="304"/>
      <c r="PS10" s="304"/>
      <c r="PT10" s="304"/>
      <c r="PU10" s="304"/>
      <c r="PV10" s="304"/>
      <c r="PW10" s="304"/>
      <c r="PX10" s="304"/>
      <c r="PY10" s="304"/>
      <c r="PZ10" s="304"/>
      <c r="QA10" s="304"/>
      <c r="QB10" s="304"/>
      <c r="QC10" s="304"/>
      <c r="QD10" s="304"/>
      <c r="QE10" s="304"/>
      <c r="QF10" s="304"/>
      <c r="QG10" s="304"/>
      <c r="QH10" s="304"/>
      <c r="QI10" s="304"/>
      <c r="QJ10" s="304"/>
      <c r="QK10" s="304"/>
      <c r="QL10" s="304"/>
      <c r="QM10" s="304"/>
      <c r="QN10" s="304"/>
      <c r="QO10" s="304"/>
      <c r="QP10" s="304"/>
      <c r="QQ10" s="304"/>
      <c r="QR10" s="304"/>
      <c r="QS10" s="304"/>
      <c r="QT10" s="304"/>
      <c r="QU10" s="304"/>
      <c r="QV10" s="304"/>
      <c r="QW10" s="304"/>
      <c r="QX10" s="304"/>
      <c r="QY10" s="304"/>
    </row>
    <row r="11" spans="1:468" s="288" customFormat="1" ht="189" customHeight="1" x14ac:dyDescent="0.25">
      <c r="A11" s="505">
        <v>1</v>
      </c>
      <c r="B11" s="506" t="s">
        <v>563</v>
      </c>
      <c r="C11" s="506" t="s">
        <v>574</v>
      </c>
      <c r="D11" s="506" t="s">
        <v>562</v>
      </c>
      <c r="E11" s="591" t="s">
        <v>573</v>
      </c>
      <c r="F11" s="506" t="s">
        <v>470</v>
      </c>
      <c r="G11" s="508">
        <v>26</v>
      </c>
      <c r="H11" s="509" t="str">
        <f>IF(G11&lt;=0,"",IF(G11&lt;=2,"Muy Baja",IF(G11&lt;=24,"Baja",IF(G11&lt;=500,"Media",IF(G11&lt;=5000,"Alta","Muy Alta")))))</f>
        <v>Media</v>
      </c>
      <c r="I11" s="504">
        <f>IF(H11="","",IF(H11="Muy Baja",0.2,IF(H11="Baja",0.4,IF(H11="Media",0.6,IF(H11="Alta",0.8,IF(H11="Muy Alta",1,))))))</f>
        <v>0.6</v>
      </c>
      <c r="J11" s="592">
        <v>0.6</v>
      </c>
      <c r="K11" s="504">
        <f>IF(NOT(ISERROR(MATCH(J11,'[2]Tabla Impacto'!$B$221:$B$223,0))),'[2]Tabla Impacto'!$F$223&amp;"Por favor no seleccionar los criterios de impacto(Afectación Económica o presupuestal y Pérdida Reputacional)",J11)</f>
        <v>0.6</v>
      </c>
      <c r="L11" s="509" t="str">
        <f>IF(J11&lt;=0,"",IF(J11&lt;=10,"Leve",IF(J11&lt;=50,"Menor",IF(J11&lt;=100,"Moderado",IF(J11&lt;=500,"Mayor","Catastrófico")))))</f>
        <v>Leve</v>
      </c>
      <c r="M11" s="504">
        <f>IF(L11="","",IF(L11="Leve",0.2,IF(L11="Menor",0.4,IF(L11="Moderado",0.6,IF(L11="Mayor",0.8,IF(L11="Catastrófico",1,))))))</f>
        <v>0.2</v>
      </c>
      <c r="N11" s="503" t="str">
        <f>IF(OR(AND(H11="Muy Baja",L11="Leve"),AND(H11="Muy Baja",L11="Menor"),AND(H11="Baja",L11="Leve")),"Bajo",IF(OR(AND(H11="Muy baja",L11="Moderado"),AND(H11="Baja",L11="Menor"),AND(H11="Baja",L11="Moderado"),AND(H11="Media",L11="Leve"),AND(H11="Media",L11="Menor"),AND(H11="Media",L11="Moderado"),AND(H11="Alta",L11="Leve"),AND(H11="Alta",L11="Menor")),"Moderado",IF(OR(AND(H11="Muy Baja",L11="Mayor"),AND(H11="Baja",L11="Mayor"),AND(H11="Media",L11="Mayor"),AND(H11="Alta",L11="Moderado"),AND(H11="Alta",L11="Mayor"),AND(H11="Muy Alta",L11="Leve"),AND(H11="Muy Alta",L11="Menor"),AND(H11="Muy Alta",L11="Moderado"),AND(H11="Muy Alta",L11="Mayor")),"Alto",IF(OR(AND(H11="Muy Baja",L11="Catastrófico"),AND(H11="Baja",L11="Catastrófico"),AND(H11="Media",L11="Catastrófico"),AND(H11="Alta",L11="Catastrófico"),AND(H11="Muy Alta",L11="Catastrófico")),"Extremo",""))))</f>
        <v>Moderado</v>
      </c>
      <c r="O11" s="275">
        <v>1</v>
      </c>
      <c r="P11" s="276" t="s">
        <v>575</v>
      </c>
      <c r="Q11" s="277" t="str">
        <f t="shared" ref="Q11:Q31" si="0">IF(OR(R11="Preventivo",R11="Detectivo"),"Probabilidad",IF(R11="Correctivo","Impacto",""))</f>
        <v>Probabilidad</v>
      </c>
      <c r="R11" s="278" t="s">
        <v>15</v>
      </c>
      <c r="S11" s="278" t="s">
        <v>9</v>
      </c>
      <c r="T11" s="279" t="str">
        <f>IF(AND(R11="Preventivo",S11="Automático"),"50%",IF(AND(R11="Preventivo",S11="Manual"),"40%",IF(AND(R11="Detectivo",S11="Automático"),"40%",IF(AND(R11="Detectivo",S11="Manual"),"30%",IF(AND(R11="Correctivo",S11="Automático"),"35%",IF(AND(R11="Correctivo",S11="Manual"),"25%",""))))))</f>
        <v>30%</v>
      </c>
      <c r="U11" s="278" t="s">
        <v>493</v>
      </c>
      <c r="V11" s="278" t="s">
        <v>22</v>
      </c>
      <c r="W11" s="278" t="s">
        <v>497</v>
      </c>
      <c r="X11" s="280">
        <f>IFERROR(IF(Q11="Probabilidad",(I11-(+I11*T11)),IF(Q11="Impacto",I11,"")),"")</f>
        <v>0.42</v>
      </c>
      <c r="Y11" s="281" t="str">
        <f>IFERROR(IF(X11="","",IF(X11&lt;=0.2,"Muy Baja",IF(X11&lt;=0.4,"Baja",IF(X11&lt;=0.6,"Media",IF(X11&lt;=0.8,"Alta","Muy Alta"))))),"")</f>
        <v>Media</v>
      </c>
      <c r="Z11" s="279">
        <f>+X11</f>
        <v>0.42</v>
      </c>
      <c r="AA11" s="281" t="str">
        <f>IFERROR(IF(AB11="","",IF(AB11&lt;=0.2,"Leve",IF(AB11&lt;=0.4,"Menor",IF(AB11&lt;=0.6,"Moderado",IF(AB11&lt;=0.8,"Mayor","Catastrófico"))))),"")</f>
        <v>Leve</v>
      </c>
      <c r="AB11" s="279">
        <f>IFERROR(IF(Q11="Impacto",(M11-(+M11*T11)),IF(Q11="Probabilidad",M11,"")),"")</f>
        <v>0.2</v>
      </c>
      <c r="AC11" s="282" t="str">
        <f>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Moderado</v>
      </c>
      <c r="AD11" s="278" t="s">
        <v>31</v>
      </c>
      <c r="AE11" s="283" t="s">
        <v>393</v>
      </c>
      <c r="AF11" s="283" t="s">
        <v>393</v>
      </c>
      <c r="AG11" s="284" t="s">
        <v>393</v>
      </c>
      <c r="AH11" s="285"/>
      <c r="AI11" s="285"/>
      <c r="AJ11" s="305"/>
      <c r="AK11" s="305"/>
      <c r="AL11" s="305"/>
      <c r="AM11" s="305"/>
      <c r="AN11" s="305"/>
      <c r="AO11" s="305"/>
      <c r="AP11" s="305"/>
      <c r="AQ11" s="305"/>
      <c r="AR11" s="305"/>
      <c r="AS11" s="305"/>
      <c r="AT11" s="305"/>
      <c r="AU11" s="305"/>
      <c r="AV11" s="305"/>
      <c r="AW11" s="305"/>
      <c r="AX11" s="305"/>
      <c r="AY11" s="305"/>
      <c r="AZ11" s="305"/>
      <c r="BA11" s="305"/>
      <c r="BB11" s="305"/>
      <c r="BC11" s="305"/>
      <c r="BD11" s="305"/>
      <c r="BE11" s="305"/>
      <c r="BF11" s="305"/>
      <c r="BG11" s="305"/>
      <c r="BH11" s="305"/>
      <c r="BI11" s="305"/>
      <c r="BJ11" s="305"/>
      <c r="BK11" s="305"/>
      <c r="BL11" s="305"/>
      <c r="BM11" s="305"/>
      <c r="BN11" s="305"/>
      <c r="BO11" s="305"/>
      <c r="BP11" s="305"/>
      <c r="BQ11" s="305"/>
      <c r="BR11" s="305"/>
      <c r="BS11" s="305"/>
      <c r="BT11" s="305"/>
      <c r="BU11" s="305"/>
      <c r="BV11" s="305"/>
      <c r="BW11" s="305"/>
      <c r="BX11" s="305"/>
      <c r="BY11" s="305"/>
      <c r="BZ11" s="305"/>
      <c r="CA11" s="305"/>
      <c r="CB11" s="305"/>
      <c r="CC11" s="305"/>
      <c r="CD11" s="305"/>
      <c r="CE11" s="305"/>
      <c r="CF11" s="305"/>
      <c r="CG11" s="305"/>
      <c r="CH11" s="305"/>
      <c r="CI11" s="305"/>
      <c r="CJ11" s="305"/>
      <c r="CK11" s="305"/>
      <c r="CL11" s="305"/>
      <c r="CM11" s="305"/>
      <c r="CN11" s="305"/>
      <c r="CO11" s="305"/>
      <c r="CP11" s="305"/>
      <c r="CQ11" s="305"/>
      <c r="CR11" s="305"/>
      <c r="CS11" s="305"/>
      <c r="CT11" s="305"/>
      <c r="CU11" s="305"/>
      <c r="CV11" s="305"/>
      <c r="CW11" s="305"/>
      <c r="CX11" s="305"/>
      <c r="CY11" s="305"/>
      <c r="CZ11" s="305"/>
      <c r="DA11" s="305"/>
      <c r="DB11" s="305"/>
      <c r="DC11" s="305"/>
      <c r="DD11" s="305"/>
      <c r="DE11" s="305"/>
      <c r="DF11" s="305"/>
      <c r="DG11" s="305"/>
      <c r="DH11" s="305"/>
      <c r="DI11" s="305"/>
      <c r="DJ11" s="305"/>
      <c r="DK11" s="305"/>
      <c r="DL11" s="305"/>
      <c r="DM11" s="305"/>
      <c r="DN11" s="305"/>
      <c r="DO11" s="305"/>
      <c r="DP11" s="305"/>
      <c r="DQ11" s="305"/>
      <c r="DR11" s="305"/>
      <c r="DS11" s="305"/>
      <c r="DT11" s="305"/>
      <c r="DU11" s="305"/>
      <c r="DV11" s="305"/>
      <c r="DW11" s="305"/>
      <c r="DX11" s="305"/>
      <c r="DY11" s="305"/>
      <c r="DZ11" s="305"/>
      <c r="EA11" s="305"/>
      <c r="EB11" s="305"/>
      <c r="EC11" s="305"/>
      <c r="ED11" s="305"/>
      <c r="EE11" s="305"/>
      <c r="EF11" s="305"/>
      <c r="EG11" s="305"/>
      <c r="EH11" s="305"/>
      <c r="EI11" s="305"/>
      <c r="EJ11" s="305"/>
      <c r="EK11" s="305"/>
      <c r="EL11" s="305"/>
      <c r="EM11" s="305"/>
      <c r="EN11" s="305"/>
      <c r="EO11" s="305"/>
      <c r="EP11" s="305"/>
      <c r="EQ11" s="305"/>
      <c r="ER11" s="305"/>
      <c r="ES11" s="305"/>
      <c r="ET11" s="305"/>
      <c r="EU11" s="305"/>
      <c r="EV11" s="305"/>
      <c r="EW11" s="305"/>
      <c r="EX11" s="305"/>
      <c r="EY11" s="305"/>
      <c r="EZ11" s="305"/>
      <c r="FA11" s="305"/>
      <c r="FB11" s="305"/>
      <c r="FC11" s="305"/>
      <c r="FD11" s="305"/>
      <c r="FE11" s="305"/>
      <c r="FF11" s="305"/>
      <c r="FG11" s="305"/>
      <c r="FH11" s="305"/>
      <c r="FI11" s="305"/>
      <c r="FJ11" s="305"/>
      <c r="FK11" s="305"/>
      <c r="FL11" s="305"/>
      <c r="FM11" s="305"/>
      <c r="FN11" s="305"/>
      <c r="FO11" s="305"/>
      <c r="FP11" s="305"/>
      <c r="FQ11" s="305"/>
      <c r="FR11" s="305"/>
      <c r="FS11" s="305"/>
      <c r="FT11" s="305"/>
      <c r="FU11" s="305"/>
      <c r="FV11" s="305"/>
      <c r="FW11" s="305"/>
      <c r="FX11" s="305"/>
      <c r="FY11" s="305"/>
      <c r="FZ11" s="305"/>
      <c r="GA11" s="305"/>
      <c r="GB11" s="305"/>
      <c r="GC11" s="305"/>
      <c r="GD11" s="305"/>
      <c r="GE11" s="305"/>
      <c r="GF11" s="305"/>
      <c r="GG11" s="305"/>
      <c r="GH11" s="305"/>
      <c r="GI11" s="305"/>
      <c r="GJ11" s="305"/>
      <c r="GK11" s="305"/>
      <c r="GL11" s="305"/>
      <c r="GM11" s="305"/>
      <c r="GN11" s="305"/>
      <c r="GO11" s="305"/>
      <c r="GP11" s="305"/>
      <c r="GQ11" s="305"/>
      <c r="GR11" s="305"/>
      <c r="GS11" s="305"/>
      <c r="GT11" s="305"/>
      <c r="GU11" s="305"/>
      <c r="GV11" s="305"/>
      <c r="GW11" s="305"/>
      <c r="GX11" s="305"/>
      <c r="GY11" s="305"/>
      <c r="GZ11" s="305"/>
      <c r="HA11" s="305"/>
      <c r="HB11" s="305"/>
      <c r="HC11" s="305"/>
      <c r="HD11" s="305"/>
      <c r="HE11" s="305"/>
      <c r="HF11" s="305"/>
      <c r="HG11" s="305"/>
      <c r="HH11" s="305"/>
      <c r="HI11" s="305"/>
      <c r="HJ11" s="305"/>
      <c r="HK11" s="305"/>
      <c r="HL11" s="305"/>
      <c r="HM11" s="305"/>
      <c r="HN11" s="305"/>
      <c r="HO11" s="305"/>
      <c r="HP11" s="305"/>
      <c r="HQ11" s="305"/>
      <c r="HR11" s="305"/>
      <c r="HS11" s="305"/>
      <c r="HT11" s="305"/>
      <c r="HU11" s="305"/>
      <c r="HV11" s="305"/>
      <c r="HW11" s="305"/>
      <c r="HX11" s="305"/>
      <c r="HY11" s="305"/>
      <c r="HZ11" s="305"/>
      <c r="IA11" s="305"/>
      <c r="IB11" s="305"/>
      <c r="IC11" s="305"/>
      <c r="ID11" s="305"/>
      <c r="IE11" s="305"/>
      <c r="IF11" s="305"/>
      <c r="IG11" s="305"/>
      <c r="IH11" s="305"/>
      <c r="II11" s="305"/>
      <c r="IJ11" s="305"/>
      <c r="IK11" s="305"/>
      <c r="IL11" s="305"/>
      <c r="IM11" s="305"/>
      <c r="IN11" s="305"/>
      <c r="IO11" s="305"/>
      <c r="IP11" s="305"/>
      <c r="IQ11" s="305"/>
      <c r="IR11" s="305"/>
      <c r="IS11" s="305"/>
      <c r="IT11" s="305"/>
      <c r="IU11" s="305"/>
      <c r="IV11" s="305"/>
      <c r="IW11" s="305"/>
      <c r="IX11" s="305"/>
      <c r="IY11" s="305"/>
      <c r="IZ11" s="305"/>
      <c r="JA11" s="305"/>
      <c r="JB11" s="305"/>
      <c r="JC11" s="305"/>
      <c r="JD11" s="305"/>
      <c r="JE11" s="305"/>
      <c r="JF11" s="305"/>
      <c r="JG11" s="305"/>
      <c r="JH11" s="305"/>
      <c r="JI11" s="305"/>
      <c r="JJ11" s="305"/>
      <c r="JK11" s="305"/>
      <c r="JL11" s="305"/>
      <c r="JM11" s="305"/>
      <c r="JN11" s="305"/>
      <c r="JO11" s="305"/>
      <c r="JP11" s="305"/>
      <c r="JQ11" s="305"/>
      <c r="JR11" s="305"/>
      <c r="JS11" s="305"/>
      <c r="JT11" s="305"/>
      <c r="JU11" s="305"/>
      <c r="JV11" s="305"/>
      <c r="JW11" s="305"/>
      <c r="JX11" s="305"/>
      <c r="JY11" s="305"/>
      <c r="JZ11" s="305"/>
      <c r="KA11" s="305"/>
      <c r="KB11" s="305"/>
      <c r="KC11" s="305"/>
      <c r="KD11" s="305"/>
      <c r="KE11" s="305"/>
      <c r="KF11" s="305"/>
      <c r="KG11" s="305"/>
      <c r="KH11" s="305"/>
      <c r="KI11" s="305"/>
      <c r="KJ11" s="305"/>
      <c r="KK11" s="305"/>
      <c r="KL11" s="305"/>
      <c r="KM11" s="305"/>
      <c r="KN11" s="305"/>
      <c r="KO11" s="305"/>
      <c r="KP11" s="305"/>
      <c r="KQ11" s="305"/>
      <c r="KR11" s="305"/>
      <c r="KS11" s="305"/>
      <c r="KT11" s="305"/>
      <c r="KU11" s="305"/>
      <c r="KV11" s="305"/>
      <c r="KW11" s="305"/>
      <c r="KX11" s="305"/>
      <c r="KY11" s="305"/>
      <c r="KZ11" s="305"/>
      <c r="LA11" s="305"/>
      <c r="LB11" s="305"/>
      <c r="LC11" s="305"/>
      <c r="LD11" s="305"/>
      <c r="LE11" s="305"/>
      <c r="LF11" s="305"/>
      <c r="LG11" s="305"/>
      <c r="LH11" s="305"/>
      <c r="LI11" s="305"/>
      <c r="LJ11" s="305"/>
      <c r="LK11" s="305"/>
      <c r="LL11" s="305"/>
      <c r="LM11" s="305"/>
      <c r="LN11" s="305"/>
      <c r="LO11" s="305"/>
      <c r="LP11" s="305"/>
      <c r="LQ11" s="305"/>
      <c r="LR11" s="305"/>
      <c r="LS11" s="305"/>
      <c r="LT11" s="305"/>
      <c r="LU11" s="305"/>
      <c r="LV11" s="305"/>
      <c r="LW11" s="305"/>
      <c r="LX11" s="305"/>
      <c r="LY11" s="305"/>
      <c r="LZ11" s="305"/>
      <c r="MA11" s="305"/>
      <c r="MB11" s="305"/>
      <c r="MC11" s="305"/>
      <c r="MD11" s="305"/>
      <c r="ME11" s="305"/>
      <c r="MF11" s="305"/>
      <c r="MG11" s="305"/>
      <c r="MH11" s="305"/>
      <c r="MI11" s="305"/>
      <c r="MJ11" s="305"/>
      <c r="MK11" s="305"/>
      <c r="ML11" s="305"/>
      <c r="MM11" s="305"/>
      <c r="MN11" s="305"/>
      <c r="MO11" s="305"/>
      <c r="MP11" s="305"/>
      <c r="MQ11" s="305"/>
      <c r="MR11" s="305"/>
      <c r="MS11" s="305"/>
      <c r="MT11" s="305"/>
      <c r="MU11" s="305"/>
      <c r="MV11" s="305"/>
      <c r="MW11" s="305"/>
      <c r="MX11" s="305"/>
      <c r="MY11" s="305"/>
      <c r="MZ11" s="305"/>
      <c r="NA11" s="305"/>
      <c r="NB11" s="305"/>
      <c r="NC11" s="305"/>
      <c r="ND11" s="305"/>
      <c r="NE11" s="305"/>
      <c r="NF11" s="305"/>
      <c r="NG11" s="305"/>
      <c r="NH11" s="305"/>
      <c r="NI11" s="305"/>
      <c r="NJ11" s="305"/>
      <c r="NK11" s="305"/>
      <c r="NL11" s="305"/>
      <c r="NM11" s="305"/>
      <c r="NN11" s="305"/>
      <c r="NO11" s="305"/>
      <c r="NP11" s="305"/>
      <c r="NQ11" s="305"/>
      <c r="NR11" s="305"/>
      <c r="NS11" s="305"/>
      <c r="NT11" s="305"/>
      <c r="NU11" s="305"/>
      <c r="NV11" s="305"/>
      <c r="NW11" s="305"/>
      <c r="NX11" s="305"/>
      <c r="NY11" s="305"/>
      <c r="NZ11" s="305"/>
      <c r="OA11" s="305"/>
      <c r="OB11" s="305"/>
      <c r="OC11" s="305"/>
      <c r="OD11" s="305"/>
      <c r="OE11" s="305"/>
      <c r="OF11" s="305"/>
      <c r="OG11" s="305"/>
      <c r="OH11" s="305"/>
      <c r="OI11" s="305"/>
      <c r="OJ11" s="305"/>
      <c r="OK11" s="305"/>
      <c r="OL11" s="305"/>
      <c r="OM11" s="305"/>
      <c r="ON11" s="305"/>
      <c r="OO11" s="305"/>
      <c r="OP11" s="305"/>
      <c r="OQ11" s="305"/>
      <c r="OR11" s="305"/>
      <c r="OS11" s="305"/>
      <c r="OT11" s="305"/>
      <c r="OU11" s="305"/>
      <c r="OV11" s="305"/>
      <c r="OW11" s="305"/>
      <c r="OX11" s="305"/>
      <c r="OY11" s="305"/>
      <c r="OZ11" s="305"/>
      <c r="PA11" s="305"/>
      <c r="PB11" s="305"/>
      <c r="PC11" s="305"/>
      <c r="PD11" s="305"/>
      <c r="PE11" s="305"/>
      <c r="PF11" s="305"/>
      <c r="PG11" s="305"/>
      <c r="PH11" s="305"/>
      <c r="PI11" s="305"/>
      <c r="PJ11" s="305"/>
      <c r="PK11" s="305"/>
      <c r="PL11" s="305"/>
      <c r="PM11" s="305"/>
      <c r="PN11" s="305"/>
      <c r="PO11" s="305"/>
      <c r="PP11" s="305"/>
      <c r="PQ11" s="305"/>
      <c r="PR11" s="305"/>
      <c r="PS11" s="305"/>
      <c r="PT11" s="305"/>
      <c r="PU11" s="305"/>
      <c r="PV11" s="305"/>
      <c r="PW11" s="305"/>
      <c r="PX11" s="305"/>
      <c r="PY11" s="305"/>
      <c r="PZ11" s="305"/>
      <c r="QA11" s="305"/>
      <c r="QB11" s="305"/>
      <c r="QC11" s="305"/>
      <c r="QD11" s="305"/>
      <c r="QE11" s="305"/>
      <c r="QF11" s="305"/>
      <c r="QG11" s="305"/>
      <c r="QH11" s="305"/>
      <c r="QI11" s="305"/>
      <c r="QJ11" s="305"/>
      <c r="QK11" s="305"/>
      <c r="QL11" s="305"/>
      <c r="QM11" s="305"/>
      <c r="QN11" s="305"/>
      <c r="QO11" s="305"/>
      <c r="QP11" s="305"/>
      <c r="QQ11" s="305"/>
      <c r="QR11" s="305"/>
      <c r="QS11" s="305"/>
      <c r="QT11" s="305"/>
      <c r="QU11" s="305"/>
      <c r="QV11" s="305"/>
      <c r="QW11" s="305"/>
      <c r="QX11" s="305"/>
      <c r="QY11" s="305"/>
      <c r="QZ11" s="302"/>
    </row>
    <row r="12" spans="1:468" s="290" customFormat="1" ht="165.75" customHeight="1" x14ac:dyDescent="0.2">
      <c r="A12" s="505"/>
      <c r="B12" s="506"/>
      <c r="C12" s="506"/>
      <c r="D12" s="506"/>
      <c r="E12" s="591"/>
      <c r="F12" s="506"/>
      <c r="G12" s="508"/>
      <c r="H12" s="509"/>
      <c r="I12" s="504"/>
      <c r="J12" s="592"/>
      <c r="K12" s="504">
        <f ca="1">IF(NOT(ISERROR(MATCH(J12,_xlfn.ANCHORARRAY(E16),0))),#REF!&amp;"Por favor no seleccionar los criterios de impacto",J12)</f>
        <v>0</v>
      </c>
      <c r="L12" s="509"/>
      <c r="M12" s="504"/>
      <c r="N12" s="503"/>
      <c r="O12" s="275">
        <v>2</v>
      </c>
      <c r="P12" s="318" t="s">
        <v>576</v>
      </c>
      <c r="Q12" s="277" t="str">
        <f t="shared" si="0"/>
        <v>Probabilidad</v>
      </c>
      <c r="R12" s="278" t="s">
        <v>14</v>
      </c>
      <c r="S12" s="278" t="s">
        <v>9</v>
      </c>
      <c r="T12" s="279" t="str">
        <f t="shared" ref="T12" si="1">IF(AND(R12="Preventivo",S12="Automático"),"50%",IF(AND(R12="Preventivo",S12="Manual"),"40%",IF(AND(R12="Detectivo",S12="Automático"),"40%",IF(AND(R12="Detectivo",S12="Manual"),"30%",IF(AND(R12="Correctivo",S12="Automático"),"35%",IF(AND(R12="Correctivo",S12="Manual"),"25%",""))))))</f>
        <v>40%</v>
      </c>
      <c r="U12" s="278" t="s">
        <v>494</v>
      </c>
      <c r="V12" s="278" t="s">
        <v>22</v>
      </c>
      <c r="W12" s="278" t="s">
        <v>497</v>
      </c>
      <c r="X12" s="280">
        <f>IFERROR(IF(AND(Q11="Probabilidad",Q12="Probabilidad"),(Z11-(+Z11*T12)),IF(Q12="Probabilidad",(I11-(+I11*T12)),IF(Q12="Impacto",Z11,""))),"")</f>
        <v>0.252</v>
      </c>
      <c r="Y12" s="281" t="str">
        <f t="shared" ref="Y12:Y31" si="2">IFERROR(IF(X12="","",IF(X12&lt;=0.2,"Muy Baja",IF(X12&lt;=0.4,"Baja",IF(X12&lt;=0.6,"Media",IF(X12&lt;=0.8,"Alta","Muy Alta"))))),"")</f>
        <v>Baja</v>
      </c>
      <c r="Z12" s="279">
        <f t="shared" ref="Z12" si="3">+X12</f>
        <v>0.252</v>
      </c>
      <c r="AA12" s="281" t="str">
        <f t="shared" ref="AA12:AA31" si="4">IFERROR(IF(AB12="","",IF(AB12&lt;=0.2,"Leve",IF(AB12&lt;=0.4,"Menor",IF(AB12&lt;=0.6,"Moderado",IF(AB12&lt;=0.8,"Mayor","Catastrófico"))))),"")</f>
        <v>Leve</v>
      </c>
      <c r="AB12" s="279">
        <f>IFERROR(IF(AND(Q11="Impacto",Q12="Impacto"),(AB11-(+AB11*T12)),IF(Q12="Impacto",($M$11-(+$M$11*T12)),IF(Q12="Probabilidad",AB11,""))),"")</f>
        <v>0.2</v>
      </c>
      <c r="AC12" s="282" t="str">
        <f t="shared" ref="AC12" si="5">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Bajo</v>
      </c>
      <c r="AD12" s="278" t="s">
        <v>30</v>
      </c>
      <c r="AE12" s="283" t="s">
        <v>570</v>
      </c>
      <c r="AF12" s="283" t="s">
        <v>571</v>
      </c>
      <c r="AG12" s="285">
        <v>44926</v>
      </c>
      <c r="AH12" s="283" t="s">
        <v>572</v>
      </c>
      <c r="AI12" s="322" t="s">
        <v>577</v>
      </c>
      <c r="AJ12" s="271"/>
      <c r="AK12" s="319"/>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D12" s="271"/>
      <c r="CE12" s="271"/>
      <c r="CF12" s="271"/>
      <c r="CG12" s="271"/>
      <c r="CH12" s="271"/>
      <c r="CI12" s="271"/>
      <c r="CJ12" s="271"/>
      <c r="CK12" s="271"/>
      <c r="CL12" s="271"/>
      <c r="CM12" s="271"/>
      <c r="CN12" s="271"/>
      <c r="CO12" s="271"/>
      <c r="CP12" s="271"/>
      <c r="CQ12" s="271"/>
      <c r="CR12" s="271"/>
      <c r="CS12" s="271"/>
      <c r="CT12" s="271"/>
      <c r="CU12" s="271"/>
      <c r="CV12" s="271"/>
      <c r="CW12" s="271"/>
      <c r="CX12" s="271"/>
      <c r="CY12" s="271"/>
      <c r="CZ12" s="271"/>
      <c r="DA12" s="271"/>
      <c r="DB12" s="271"/>
      <c r="DC12" s="271"/>
      <c r="DD12" s="271"/>
      <c r="DE12" s="271"/>
      <c r="DF12" s="271"/>
      <c r="DG12" s="271"/>
      <c r="DH12" s="271"/>
      <c r="DI12" s="271"/>
      <c r="DJ12" s="271"/>
      <c r="DK12" s="271"/>
      <c r="DL12" s="271"/>
      <c r="DM12" s="271"/>
      <c r="DN12" s="271"/>
      <c r="DO12" s="271"/>
      <c r="DP12" s="271"/>
      <c r="DQ12" s="271"/>
      <c r="DR12" s="271"/>
      <c r="DS12" s="271"/>
      <c r="DT12" s="271"/>
      <c r="DU12" s="271"/>
      <c r="DV12" s="271"/>
      <c r="DW12" s="271"/>
      <c r="DX12" s="271"/>
      <c r="DY12" s="271"/>
      <c r="DZ12" s="271"/>
      <c r="EA12" s="271"/>
      <c r="EB12" s="271"/>
      <c r="EC12" s="271"/>
      <c r="ED12" s="271"/>
      <c r="EE12" s="271"/>
      <c r="EF12" s="271"/>
      <c r="EG12" s="271"/>
      <c r="EH12" s="271"/>
      <c r="EI12" s="271"/>
      <c r="EJ12" s="271"/>
      <c r="EK12" s="271"/>
      <c r="EL12" s="271"/>
      <c r="EM12" s="271"/>
      <c r="EN12" s="271"/>
      <c r="EO12" s="271"/>
      <c r="EP12" s="271"/>
      <c r="EQ12" s="271"/>
      <c r="ER12" s="271"/>
      <c r="ES12" s="271"/>
      <c r="ET12" s="271"/>
      <c r="EU12" s="271"/>
      <c r="EV12" s="271"/>
      <c r="EW12" s="271"/>
      <c r="EX12" s="271"/>
      <c r="EY12" s="271"/>
      <c r="EZ12" s="271"/>
      <c r="FA12" s="271"/>
      <c r="FB12" s="271"/>
      <c r="FC12" s="271"/>
      <c r="FD12" s="271"/>
      <c r="FE12" s="271"/>
      <c r="FF12" s="271"/>
      <c r="FG12" s="271"/>
      <c r="FH12" s="271"/>
      <c r="FI12" s="271"/>
      <c r="FJ12" s="271"/>
      <c r="FK12" s="271"/>
      <c r="FL12" s="271"/>
      <c r="FM12" s="271"/>
      <c r="FN12" s="271"/>
      <c r="FO12" s="271"/>
      <c r="FP12" s="271"/>
      <c r="FQ12" s="271"/>
      <c r="FR12" s="271"/>
      <c r="FS12" s="271"/>
      <c r="FT12" s="271"/>
      <c r="FU12" s="271"/>
      <c r="FV12" s="271"/>
      <c r="FW12" s="271"/>
      <c r="FX12" s="271"/>
      <c r="FY12" s="271"/>
      <c r="FZ12" s="271"/>
      <c r="GA12" s="271"/>
      <c r="GB12" s="271"/>
      <c r="GC12" s="271"/>
      <c r="GD12" s="271"/>
      <c r="GE12" s="271"/>
      <c r="GF12" s="271"/>
      <c r="GG12" s="271"/>
      <c r="GH12" s="271"/>
      <c r="GI12" s="271"/>
      <c r="GJ12" s="271"/>
      <c r="GK12" s="271"/>
      <c r="GL12" s="271"/>
      <c r="GM12" s="271"/>
      <c r="GN12" s="271"/>
      <c r="GO12" s="271"/>
      <c r="GP12" s="271"/>
      <c r="GQ12" s="271"/>
      <c r="GR12" s="271"/>
      <c r="GS12" s="271"/>
      <c r="GT12" s="271"/>
      <c r="GU12" s="271"/>
      <c r="GV12" s="271"/>
      <c r="GW12" s="271"/>
      <c r="GX12" s="271"/>
      <c r="GY12" s="271"/>
      <c r="GZ12" s="271"/>
      <c r="HA12" s="271"/>
      <c r="HB12" s="271"/>
      <c r="HC12" s="271"/>
      <c r="HD12" s="271"/>
      <c r="HE12" s="271"/>
      <c r="HF12" s="271"/>
      <c r="HG12" s="271"/>
      <c r="HH12" s="271"/>
      <c r="HI12" s="271"/>
      <c r="HJ12" s="271"/>
      <c r="HK12" s="271"/>
      <c r="HL12" s="271"/>
      <c r="HM12" s="271"/>
      <c r="HN12" s="271"/>
      <c r="HO12" s="271"/>
      <c r="HP12" s="271"/>
      <c r="HQ12" s="271"/>
      <c r="HR12" s="271"/>
      <c r="HS12" s="271"/>
      <c r="HT12" s="271"/>
      <c r="HU12" s="271"/>
      <c r="HV12" s="271"/>
      <c r="HW12" s="271"/>
      <c r="HX12" s="271"/>
      <c r="HY12" s="271"/>
      <c r="HZ12" s="271"/>
      <c r="IA12" s="271"/>
      <c r="IB12" s="271"/>
      <c r="IC12" s="271"/>
      <c r="ID12" s="271"/>
      <c r="IE12" s="271"/>
      <c r="IF12" s="271"/>
      <c r="IG12" s="271"/>
      <c r="IH12" s="271"/>
      <c r="II12" s="271"/>
      <c r="IJ12" s="271"/>
      <c r="IK12" s="271"/>
      <c r="IL12" s="271"/>
      <c r="IM12" s="271"/>
      <c r="IN12" s="271"/>
      <c r="IO12" s="271"/>
      <c r="IP12" s="271"/>
      <c r="IQ12" s="271"/>
      <c r="IR12" s="271"/>
      <c r="IS12" s="271"/>
      <c r="IT12" s="271"/>
      <c r="IU12" s="271"/>
      <c r="IV12" s="271"/>
      <c r="IW12" s="271"/>
      <c r="IX12" s="271"/>
      <c r="IY12" s="271"/>
      <c r="IZ12" s="271"/>
      <c r="JA12" s="271"/>
      <c r="JB12" s="271"/>
      <c r="JC12" s="271"/>
      <c r="JD12" s="271"/>
      <c r="JE12" s="271"/>
      <c r="JF12" s="271"/>
      <c r="JG12" s="271"/>
      <c r="JH12" s="271"/>
      <c r="JI12" s="271"/>
      <c r="JJ12" s="271"/>
      <c r="JK12" s="271"/>
      <c r="JL12" s="271"/>
      <c r="JM12" s="271"/>
      <c r="JN12" s="271"/>
      <c r="JO12" s="271"/>
      <c r="JP12" s="271"/>
      <c r="JQ12" s="271"/>
      <c r="JR12" s="271"/>
      <c r="JS12" s="271"/>
      <c r="JT12" s="271"/>
      <c r="JU12" s="271"/>
      <c r="JV12" s="271"/>
      <c r="JW12" s="271"/>
      <c r="JX12" s="271"/>
      <c r="JY12" s="271"/>
      <c r="JZ12" s="271"/>
      <c r="KA12" s="271"/>
      <c r="KB12" s="271"/>
      <c r="KC12" s="271"/>
      <c r="KD12" s="271"/>
      <c r="KE12" s="271"/>
      <c r="KF12" s="271"/>
      <c r="KG12" s="271"/>
      <c r="KH12" s="271"/>
      <c r="KI12" s="271"/>
      <c r="KJ12" s="271"/>
      <c r="KK12" s="271"/>
      <c r="KL12" s="271"/>
      <c r="KM12" s="271"/>
      <c r="KN12" s="271"/>
      <c r="KO12" s="271"/>
      <c r="KP12" s="271"/>
      <c r="KQ12" s="271"/>
      <c r="KR12" s="271"/>
      <c r="KS12" s="271"/>
      <c r="KT12" s="271"/>
      <c r="KU12" s="271"/>
      <c r="KV12" s="271"/>
      <c r="KW12" s="271"/>
      <c r="KX12" s="271"/>
      <c r="KY12" s="271"/>
      <c r="KZ12" s="271"/>
      <c r="LA12" s="271"/>
      <c r="LB12" s="271"/>
      <c r="LC12" s="271"/>
      <c r="LD12" s="271"/>
      <c r="LE12" s="271"/>
      <c r="LF12" s="271"/>
      <c r="LG12" s="271"/>
      <c r="LH12" s="271"/>
      <c r="LI12" s="271"/>
      <c r="LJ12" s="271"/>
      <c r="LK12" s="271"/>
      <c r="LL12" s="271"/>
      <c r="LM12" s="271"/>
      <c r="LN12" s="271"/>
      <c r="LO12" s="271"/>
      <c r="LP12" s="271"/>
      <c r="LQ12" s="271"/>
      <c r="LR12" s="271"/>
      <c r="LS12" s="271"/>
      <c r="LT12" s="271"/>
      <c r="LU12" s="271"/>
      <c r="LV12" s="271"/>
      <c r="LW12" s="271"/>
      <c r="LX12" s="271"/>
      <c r="LY12" s="271"/>
      <c r="LZ12" s="271"/>
      <c r="MA12" s="271"/>
      <c r="MB12" s="271"/>
      <c r="MC12" s="271"/>
      <c r="MD12" s="271"/>
      <c r="ME12" s="271"/>
      <c r="MF12" s="271"/>
      <c r="MG12" s="271"/>
      <c r="MH12" s="271"/>
      <c r="MI12" s="271"/>
      <c r="MJ12" s="271"/>
      <c r="MK12" s="271"/>
      <c r="ML12" s="271"/>
      <c r="MM12" s="271"/>
      <c r="MN12" s="271"/>
      <c r="MO12" s="271"/>
      <c r="MP12" s="271"/>
      <c r="MQ12" s="271"/>
      <c r="MR12" s="271"/>
      <c r="MS12" s="271"/>
      <c r="MT12" s="271"/>
      <c r="MU12" s="271"/>
      <c r="MV12" s="271"/>
      <c r="MW12" s="271"/>
      <c r="MX12" s="271"/>
      <c r="MY12" s="271"/>
      <c r="MZ12" s="271"/>
      <c r="NA12" s="271"/>
      <c r="NB12" s="271"/>
      <c r="NC12" s="271"/>
      <c r="ND12" s="271"/>
      <c r="NE12" s="271"/>
      <c r="NF12" s="271"/>
      <c r="NG12" s="271"/>
      <c r="NH12" s="271"/>
      <c r="NI12" s="271"/>
      <c r="NJ12" s="271"/>
      <c r="NK12" s="271"/>
      <c r="NL12" s="271"/>
      <c r="NM12" s="271"/>
      <c r="NN12" s="271"/>
      <c r="NO12" s="271"/>
      <c r="NP12" s="271"/>
      <c r="NQ12" s="271"/>
      <c r="NR12" s="271"/>
      <c r="NS12" s="271"/>
      <c r="NT12" s="271"/>
      <c r="NU12" s="271"/>
      <c r="NV12" s="271"/>
      <c r="NW12" s="271"/>
      <c r="NX12" s="271"/>
      <c r="NY12" s="271"/>
      <c r="NZ12" s="271"/>
      <c r="OA12" s="271"/>
      <c r="OB12" s="271"/>
      <c r="OC12" s="271"/>
      <c r="OD12" s="271"/>
      <c r="OE12" s="271"/>
      <c r="OF12" s="271"/>
      <c r="OG12" s="271"/>
      <c r="OH12" s="271"/>
      <c r="OI12" s="271"/>
      <c r="OJ12" s="271"/>
      <c r="OK12" s="271"/>
      <c r="OL12" s="271"/>
      <c r="OM12" s="271"/>
      <c r="ON12" s="271"/>
      <c r="OO12" s="271"/>
      <c r="OP12" s="271"/>
      <c r="OQ12" s="271"/>
      <c r="OR12" s="271"/>
      <c r="OS12" s="271"/>
      <c r="OT12" s="271"/>
      <c r="OU12" s="271"/>
      <c r="OV12" s="271"/>
      <c r="OW12" s="271"/>
      <c r="OX12" s="271"/>
      <c r="OY12" s="271"/>
      <c r="OZ12" s="271"/>
      <c r="PA12" s="271"/>
      <c r="PB12" s="271"/>
      <c r="PC12" s="271"/>
      <c r="PD12" s="271"/>
      <c r="PE12" s="271"/>
      <c r="PF12" s="271"/>
      <c r="PG12" s="271"/>
      <c r="PH12" s="271"/>
      <c r="PI12" s="271"/>
      <c r="PJ12" s="271"/>
      <c r="PK12" s="271"/>
      <c r="PL12" s="271"/>
      <c r="PM12" s="271"/>
      <c r="PN12" s="271"/>
      <c r="PO12" s="271"/>
      <c r="PP12" s="271"/>
      <c r="PQ12" s="271"/>
      <c r="PR12" s="271"/>
      <c r="PS12" s="271"/>
      <c r="PT12" s="271"/>
      <c r="PU12" s="271"/>
      <c r="PV12" s="271"/>
      <c r="PW12" s="271"/>
      <c r="PX12" s="271"/>
      <c r="PY12" s="271"/>
      <c r="PZ12" s="271"/>
      <c r="QA12" s="271"/>
      <c r="QB12" s="271"/>
      <c r="QC12" s="271"/>
      <c r="QD12" s="271"/>
      <c r="QE12" s="271"/>
      <c r="QF12" s="271"/>
      <c r="QG12" s="271"/>
      <c r="QH12" s="271"/>
      <c r="QI12" s="271"/>
      <c r="QJ12" s="271"/>
      <c r="QK12" s="271"/>
      <c r="QL12" s="271"/>
      <c r="QM12" s="271"/>
      <c r="QN12" s="271"/>
      <c r="QO12" s="271"/>
      <c r="QP12" s="271"/>
      <c r="QQ12" s="271"/>
      <c r="QR12" s="271"/>
      <c r="QS12" s="271"/>
      <c r="QT12" s="271"/>
      <c r="QU12" s="271"/>
      <c r="QV12" s="271"/>
      <c r="QW12" s="271"/>
      <c r="QX12" s="271"/>
      <c r="QY12" s="271"/>
      <c r="QZ12" s="303"/>
    </row>
    <row r="13" spans="1:468" s="290" customFormat="1" ht="135.75" customHeight="1" x14ac:dyDescent="0.2">
      <c r="A13" s="596">
        <v>1</v>
      </c>
      <c r="B13" s="593"/>
      <c r="C13" s="593"/>
      <c r="D13" s="593"/>
      <c r="E13" s="593"/>
      <c r="F13" s="593"/>
      <c r="G13" s="614"/>
      <c r="H13" s="608" t="str">
        <f>IF(G13&lt;=0,"",IF(G13&lt;=2,"Muy Baja",IF(G13&lt;=24,"Baja",IF(G13&lt;=500,"Media",IF(G13&lt;=5000,"Alta","Muy Alta")))))</f>
        <v/>
      </c>
      <c r="I13" s="605" t="str">
        <f>IF(H13="","",IF(H13="Muy Baja",0.2,IF(H13="Baja",0.4,IF(H13="Media",0.6,IF(H13="Alta",0.8,IF(H13="Muy Alta",1,))))))</f>
        <v/>
      </c>
      <c r="J13" s="611"/>
      <c r="K13" s="599">
        <v>500</v>
      </c>
      <c r="L13" s="608" t="str">
        <f t="shared" ref="L13" si="6">IF(J13&lt;=0,"",IF(J13&lt;=10,"Leve",IF(J13&lt;=50,"Menor",IF(J13&lt;=100,"Moderado",IF(J13&lt;=500,"Mayor","Catastrófico")))))</f>
        <v/>
      </c>
      <c r="M13" s="605" t="str">
        <f t="shared" ref="M13" si="7">IF(L13="","",IF(L13="Leve",0.2,IF(L13="Menor",0.4,IF(L13="Moderado",0.6,IF(L13="Mayor",0.8,IF(L13="Catastrófico",1,))))))</f>
        <v/>
      </c>
      <c r="N13" s="602" t="str">
        <f>IF(OR(AND(H13="Muy Baja",L13="Leve"),AND(H13="Muy Baja",L13="Menor"),AND(H13="Baja",L13="Leve")),"Bajo",IF(OR(AND(H13="Muy baja",L13="Moderado"),AND(H13="Baja",L13="Menor"),AND(H13="Baja",L13="Moderado"),AND(H13="Media",L13="Leve"),AND(H13="Media",L13="Menor"),AND(H13="Media",L13="Moderado"),AND(H13="Alta",L13="Leve"),AND(H13="Alta",L13="Menor")),"Moderado",IF(OR(AND(H13="Muy Baja",L13="Mayor"),AND(H13="Baja",L13="Mayor"),AND(H13="Media",L13="Mayor"),AND(H13="Alta",L13="Moderado"),AND(H13="Alta",L13="Mayor"),AND(H13="Muy Alta",L13="Leve"),AND(H13="Muy Alta",L13="Menor"),AND(H13="Muy Alta",L13="Moderado"),AND(H13="Muy Alta",L13="Mayor")),"Alto",IF(OR(AND(H13="Muy Baja",L13="Catastrófico"),AND(H13="Baja",L13="Catastrófico"),AND(H13="Media",L13="Catastrófico"),AND(H13="Alta",L13="Catastrófico"),AND(H13="Muy Alta",L13="Catastrófico")),"Extremo",""))))</f>
        <v/>
      </c>
      <c r="O13" s="275">
        <v>1</v>
      </c>
      <c r="P13" s="318"/>
      <c r="Q13" s="277" t="str">
        <f t="shared" si="0"/>
        <v/>
      </c>
      <c r="R13" s="278"/>
      <c r="S13" s="278"/>
      <c r="T13" s="279" t="str">
        <f>IF(AND(R13="Preventivo",S13="Automático"),"50%",IF(AND(R13="Preventivo",S13="Manual"),"40%",IF(AND(R13="Detectivo",S13="Automático"),"40%",IF(AND(R13="Detectivo",S13="Manual"),"30%",IF(AND(R13="Correctivo",S13="Automático"),"35%",IF(AND(R13="Correctivo",S13="Manual"),"25%",""))))))</f>
        <v/>
      </c>
      <c r="U13" s="278"/>
      <c r="V13" s="278"/>
      <c r="W13" s="278"/>
      <c r="X13" s="280" t="str">
        <f>IFERROR(IF(Q13="Probabilidad",(I13-(+I13*T13)),IF(Q13="Impacto",I13,"")),"")</f>
        <v/>
      </c>
      <c r="Y13" s="281" t="str">
        <f>IFERROR(IF(X13="","",IF(X13&lt;=0.2,"Muy Baja",IF(X13&lt;=0.4,"Baja",IF(X13&lt;=0.6,"Media",IF(X13&lt;=0.8,"Alta","Muy Alta"))))),"")</f>
        <v/>
      </c>
      <c r="Z13" s="279" t="str">
        <f>+X13</f>
        <v/>
      </c>
      <c r="AA13" s="281" t="str">
        <f>IFERROR(IF(AB13="","",IF(AB13&lt;=0.2,"Leve",IF(AB13&lt;=0.4,"Menor",IF(AB13&lt;=0.6,"Moderado",IF(AB13&lt;=0.8,"Mayor","Catastrófico"))))),"")</f>
        <v/>
      </c>
      <c r="AB13" s="279" t="str">
        <f>IFERROR(IF(Q13="Impacto",(M13-(+M13*T13)),IF(Q13="Probabilidad",M13,"")),"")</f>
        <v/>
      </c>
      <c r="AC13" s="282"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622" t="s">
        <v>31</v>
      </c>
      <c r="AE13" s="627"/>
      <c r="AF13" s="627"/>
      <c r="AG13" s="629"/>
      <c r="AH13" s="631"/>
      <c r="AI13" s="631"/>
      <c r="AJ13" s="271"/>
      <c r="AK13" s="271"/>
      <c r="AL13" s="271"/>
      <c r="AM13" s="271"/>
      <c r="AN13" s="320"/>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c r="CF13" s="271"/>
      <c r="CG13" s="271"/>
      <c r="CH13" s="271"/>
      <c r="CI13" s="271"/>
      <c r="CJ13" s="271"/>
      <c r="CK13" s="271"/>
      <c r="CL13" s="271"/>
      <c r="CM13" s="271"/>
      <c r="CN13" s="271"/>
      <c r="CO13" s="271"/>
      <c r="CP13" s="271"/>
      <c r="CQ13" s="271"/>
      <c r="CR13" s="271"/>
      <c r="CS13" s="271"/>
      <c r="CT13" s="271"/>
      <c r="CU13" s="271"/>
      <c r="CV13" s="271"/>
      <c r="CW13" s="271"/>
      <c r="CX13" s="271"/>
      <c r="CY13" s="271"/>
      <c r="CZ13" s="271"/>
      <c r="DA13" s="271"/>
      <c r="DB13" s="271"/>
      <c r="DC13" s="271"/>
      <c r="DD13" s="271"/>
      <c r="DE13" s="271"/>
      <c r="DF13" s="271"/>
      <c r="DG13" s="271"/>
      <c r="DH13" s="271"/>
      <c r="DI13" s="271"/>
      <c r="DJ13" s="271"/>
      <c r="DK13" s="271"/>
      <c r="DL13" s="271"/>
      <c r="DM13" s="271"/>
      <c r="DN13" s="271"/>
      <c r="DO13" s="271"/>
      <c r="DP13" s="271"/>
      <c r="DQ13" s="271"/>
      <c r="DR13" s="271"/>
      <c r="DS13" s="271"/>
      <c r="DT13" s="271"/>
      <c r="DU13" s="271"/>
      <c r="DV13" s="271"/>
      <c r="DW13" s="271"/>
      <c r="DX13" s="271"/>
      <c r="DY13" s="271"/>
      <c r="DZ13" s="271"/>
      <c r="EA13" s="271"/>
      <c r="EB13" s="271"/>
      <c r="EC13" s="271"/>
      <c r="ED13" s="271"/>
      <c r="EE13" s="271"/>
      <c r="EF13" s="271"/>
      <c r="EG13" s="271"/>
      <c r="EH13" s="271"/>
      <c r="EI13" s="271"/>
      <c r="EJ13" s="271"/>
      <c r="EK13" s="271"/>
      <c r="EL13" s="271"/>
      <c r="EM13" s="271"/>
      <c r="EN13" s="271"/>
      <c r="EO13" s="271"/>
      <c r="EP13" s="271"/>
      <c r="EQ13" s="271"/>
      <c r="ER13" s="271"/>
      <c r="ES13" s="271"/>
      <c r="ET13" s="271"/>
      <c r="EU13" s="271"/>
      <c r="EV13" s="271"/>
      <c r="EW13" s="271"/>
      <c r="EX13" s="271"/>
      <c r="EY13" s="271"/>
      <c r="EZ13" s="271"/>
      <c r="FA13" s="271"/>
      <c r="FB13" s="271"/>
      <c r="FC13" s="271"/>
      <c r="FD13" s="271"/>
      <c r="FE13" s="271"/>
      <c r="FF13" s="271"/>
      <c r="FG13" s="271"/>
      <c r="FH13" s="271"/>
      <c r="FI13" s="271"/>
      <c r="FJ13" s="271"/>
      <c r="FK13" s="271"/>
      <c r="FL13" s="271"/>
      <c r="FM13" s="271"/>
      <c r="FN13" s="271"/>
      <c r="FO13" s="271"/>
      <c r="FP13" s="271"/>
      <c r="FQ13" s="271"/>
      <c r="FR13" s="271"/>
      <c r="FS13" s="271"/>
      <c r="FT13" s="271"/>
      <c r="FU13" s="271"/>
      <c r="FV13" s="271"/>
      <c r="FW13" s="271"/>
      <c r="FX13" s="271"/>
      <c r="FY13" s="271"/>
      <c r="FZ13" s="271"/>
      <c r="GA13" s="271"/>
      <c r="GB13" s="271"/>
      <c r="GC13" s="271"/>
      <c r="GD13" s="271"/>
      <c r="GE13" s="271"/>
      <c r="GF13" s="271"/>
      <c r="GG13" s="271"/>
      <c r="GH13" s="271"/>
      <c r="GI13" s="271"/>
      <c r="GJ13" s="271"/>
      <c r="GK13" s="271"/>
      <c r="GL13" s="271"/>
      <c r="GM13" s="271"/>
      <c r="GN13" s="271"/>
      <c r="GO13" s="271"/>
      <c r="GP13" s="271"/>
      <c r="GQ13" s="271"/>
      <c r="GR13" s="271"/>
      <c r="GS13" s="271"/>
      <c r="GT13" s="271"/>
      <c r="GU13" s="271"/>
      <c r="GV13" s="271"/>
      <c r="GW13" s="271"/>
      <c r="GX13" s="271"/>
      <c r="GY13" s="271"/>
      <c r="GZ13" s="271"/>
      <c r="HA13" s="271"/>
      <c r="HB13" s="271"/>
      <c r="HC13" s="271"/>
      <c r="HD13" s="271"/>
      <c r="HE13" s="271"/>
      <c r="HF13" s="271"/>
      <c r="HG13" s="271"/>
      <c r="HH13" s="271"/>
      <c r="HI13" s="271"/>
      <c r="HJ13" s="271"/>
      <c r="HK13" s="271"/>
      <c r="HL13" s="271"/>
      <c r="HM13" s="271"/>
      <c r="HN13" s="271"/>
      <c r="HO13" s="271"/>
      <c r="HP13" s="271"/>
      <c r="HQ13" s="271"/>
      <c r="HR13" s="271"/>
      <c r="HS13" s="271"/>
      <c r="HT13" s="271"/>
      <c r="HU13" s="271"/>
      <c r="HV13" s="271"/>
      <c r="HW13" s="271"/>
      <c r="HX13" s="271"/>
      <c r="HY13" s="271"/>
      <c r="HZ13" s="271"/>
      <c r="IA13" s="271"/>
      <c r="IB13" s="271"/>
      <c r="IC13" s="271"/>
      <c r="ID13" s="271"/>
      <c r="IE13" s="271"/>
      <c r="IF13" s="271"/>
      <c r="IG13" s="271"/>
      <c r="IH13" s="271"/>
      <c r="II13" s="271"/>
      <c r="IJ13" s="271"/>
      <c r="IK13" s="271"/>
      <c r="IL13" s="271"/>
      <c r="IM13" s="271"/>
      <c r="IN13" s="271"/>
      <c r="IO13" s="271"/>
      <c r="IP13" s="271"/>
      <c r="IQ13" s="271"/>
      <c r="IR13" s="271"/>
      <c r="IS13" s="271"/>
      <c r="IT13" s="271"/>
      <c r="IU13" s="271"/>
      <c r="IV13" s="271"/>
      <c r="IW13" s="271"/>
      <c r="IX13" s="271"/>
      <c r="IY13" s="271"/>
      <c r="IZ13" s="271"/>
      <c r="JA13" s="271"/>
      <c r="JB13" s="271"/>
      <c r="JC13" s="271"/>
      <c r="JD13" s="271"/>
      <c r="JE13" s="271"/>
      <c r="JF13" s="271"/>
      <c r="JG13" s="271"/>
      <c r="JH13" s="271"/>
      <c r="JI13" s="271"/>
      <c r="JJ13" s="271"/>
      <c r="JK13" s="271"/>
      <c r="JL13" s="271"/>
      <c r="JM13" s="271"/>
      <c r="JN13" s="271"/>
      <c r="JO13" s="271"/>
      <c r="JP13" s="271"/>
      <c r="JQ13" s="271"/>
      <c r="JR13" s="271"/>
      <c r="JS13" s="271"/>
      <c r="JT13" s="271"/>
      <c r="JU13" s="271"/>
      <c r="JV13" s="271"/>
      <c r="JW13" s="271"/>
      <c r="JX13" s="271"/>
      <c r="JY13" s="271"/>
      <c r="JZ13" s="271"/>
      <c r="KA13" s="271"/>
      <c r="KB13" s="271"/>
      <c r="KC13" s="271"/>
      <c r="KD13" s="271"/>
      <c r="KE13" s="271"/>
      <c r="KF13" s="271"/>
      <c r="KG13" s="271"/>
      <c r="KH13" s="271"/>
      <c r="KI13" s="271"/>
      <c r="KJ13" s="271"/>
      <c r="KK13" s="271"/>
      <c r="KL13" s="271"/>
      <c r="KM13" s="271"/>
      <c r="KN13" s="271"/>
      <c r="KO13" s="271"/>
      <c r="KP13" s="271"/>
      <c r="KQ13" s="271"/>
      <c r="KR13" s="271"/>
      <c r="KS13" s="271"/>
      <c r="KT13" s="271"/>
      <c r="KU13" s="271"/>
      <c r="KV13" s="271"/>
      <c r="KW13" s="271"/>
      <c r="KX13" s="271"/>
      <c r="KY13" s="271"/>
      <c r="KZ13" s="271"/>
      <c r="LA13" s="271"/>
      <c r="LB13" s="271"/>
      <c r="LC13" s="271"/>
      <c r="LD13" s="271"/>
      <c r="LE13" s="271"/>
      <c r="LF13" s="271"/>
      <c r="LG13" s="271"/>
      <c r="LH13" s="271"/>
      <c r="LI13" s="271"/>
      <c r="LJ13" s="271"/>
      <c r="LK13" s="271"/>
      <c r="LL13" s="271"/>
      <c r="LM13" s="271"/>
      <c r="LN13" s="271"/>
      <c r="LO13" s="271"/>
      <c r="LP13" s="271"/>
      <c r="LQ13" s="271"/>
      <c r="LR13" s="271"/>
      <c r="LS13" s="271"/>
      <c r="LT13" s="271"/>
      <c r="LU13" s="271"/>
      <c r="LV13" s="271"/>
      <c r="LW13" s="271"/>
      <c r="LX13" s="271"/>
      <c r="LY13" s="271"/>
      <c r="LZ13" s="271"/>
      <c r="MA13" s="271"/>
      <c r="MB13" s="271"/>
      <c r="MC13" s="271"/>
      <c r="MD13" s="271"/>
      <c r="ME13" s="271"/>
      <c r="MF13" s="271"/>
      <c r="MG13" s="271"/>
      <c r="MH13" s="271"/>
      <c r="MI13" s="271"/>
      <c r="MJ13" s="271"/>
      <c r="MK13" s="271"/>
      <c r="ML13" s="271"/>
      <c r="MM13" s="271"/>
      <c r="MN13" s="271"/>
      <c r="MO13" s="271"/>
      <c r="MP13" s="271"/>
      <c r="MQ13" s="271"/>
      <c r="MR13" s="271"/>
      <c r="MS13" s="271"/>
      <c r="MT13" s="271"/>
      <c r="MU13" s="271"/>
      <c r="MV13" s="271"/>
      <c r="MW13" s="271"/>
      <c r="MX13" s="271"/>
      <c r="MY13" s="271"/>
      <c r="MZ13" s="271"/>
      <c r="NA13" s="271"/>
      <c r="NB13" s="271"/>
      <c r="NC13" s="271"/>
      <c r="ND13" s="271"/>
      <c r="NE13" s="271"/>
      <c r="NF13" s="271"/>
      <c r="NG13" s="271"/>
      <c r="NH13" s="271"/>
      <c r="NI13" s="271"/>
      <c r="NJ13" s="271"/>
      <c r="NK13" s="271"/>
      <c r="NL13" s="271"/>
      <c r="NM13" s="271"/>
      <c r="NN13" s="271"/>
      <c r="NO13" s="271"/>
      <c r="NP13" s="271"/>
      <c r="NQ13" s="271"/>
      <c r="NR13" s="271"/>
      <c r="NS13" s="271"/>
      <c r="NT13" s="271"/>
      <c r="NU13" s="271"/>
      <c r="NV13" s="271"/>
      <c r="NW13" s="271"/>
      <c r="NX13" s="271"/>
      <c r="NY13" s="271"/>
      <c r="NZ13" s="271"/>
      <c r="OA13" s="271"/>
      <c r="OB13" s="271"/>
      <c r="OC13" s="271"/>
      <c r="OD13" s="271"/>
      <c r="OE13" s="271"/>
      <c r="OF13" s="271"/>
      <c r="OG13" s="271"/>
      <c r="OH13" s="271"/>
      <c r="OI13" s="271"/>
      <c r="OJ13" s="271"/>
      <c r="OK13" s="271"/>
      <c r="OL13" s="271"/>
      <c r="OM13" s="271"/>
      <c r="ON13" s="271"/>
      <c r="OO13" s="271"/>
      <c r="OP13" s="271"/>
      <c r="OQ13" s="271"/>
      <c r="OR13" s="271"/>
      <c r="OS13" s="271"/>
      <c r="OT13" s="271"/>
      <c r="OU13" s="271"/>
      <c r="OV13" s="271"/>
      <c r="OW13" s="271"/>
      <c r="OX13" s="271"/>
      <c r="OY13" s="271"/>
      <c r="OZ13" s="271"/>
      <c r="PA13" s="271"/>
      <c r="PB13" s="271"/>
      <c r="PC13" s="271"/>
      <c r="PD13" s="271"/>
      <c r="PE13" s="271"/>
      <c r="PF13" s="271"/>
      <c r="PG13" s="271"/>
      <c r="PH13" s="271"/>
      <c r="PI13" s="271"/>
      <c r="PJ13" s="271"/>
      <c r="PK13" s="271"/>
      <c r="PL13" s="271"/>
      <c r="PM13" s="271"/>
      <c r="PN13" s="271"/>
      <c r="PO13" s="271"/>
      <c r="PP13" s="271"/>
      <c r="PQ13" s="271"/>
      <c r="PR13" s="271"/>
      <c r="PS13" s="271"/>
      <c r="PT13" s="271"/>
      <c r="PU13" s="271"/>
      <c r="PV13" s="271"/>
      <c r="PW13" s="271"/>
      <c r="PX13" s="271"/>
      <c r="PY13" s="271"/>
      <c r="PZ13" s="271"/>
      <c r="QA13" s="271"/>
      <c r="QB13" s="271"/>
      <c r="QC13" s="271"/>
      <c r="QD13" s="271"/>
      <c r="QE13" s="271"/>
      <c r="QF13" s="271"/>
      <c r="QG13" s="271"/>
      <c r="QH13" s="271"/>
      <c r="QI13" s="271"/>
      <c r="QJ13" s="271"/>
      <c r="QK13" s="271"/>
      <c r="QL13" s="271"/>
      <c r="QM13" s="271"/>
      <c r="QN13" s="271"/>
      <c r="QO13" s="271"/>
      <c r="QP13" s="271"/>
      <c r="QQ13" s="271"/>
      <c r="QR13" s="271"/>
      <c r="QS13" s="271"/>
      <c r="QT13" s="271"/>
      <c r="QU13" s="271"/>
      <c r="QV13" s="271"/>
      <c r="QW13" s="271"/>
      <c r="QX13" s="271"/>
      <c r="QY13" s="271"/>
      <c r="QZ13" s="303"/>
    </row>
    <row r="14" spans="1:468" s="290" customFormat="1" ht="179.25" customHeight="1" x14ac:dyDescent="0.2">
      <c r="A14" s="597"/>
      <c r="B14" s="594"/>
      <c r="C14" s="594"/>
      <c r="D14" s="594"/>
      <c r="E14" s="594"/>
      <c r="F14" s="594"/>
      <c r="G14" s="615"/>
      <c r="H14" s="609"/>
      <c r="I14" s="606"/>
      <c r="J14" s="612"/>
      <c r="K14" s="600"/>
      <c r="L14" s="609"/>
      <c r="M14" s="606"/>
      <c r="N14" s="603"/>
      <c r="O14" s="275">
        <v>2</v>
      </c>
      <c r="P14" s="318"/>
      <c r="Q14" s="277" t="str">
        <f t="shared" si="0"/>
        <v/>
      </c>
      <c r="R14" s="278"/>
      <c r="S14" s="278"/>
      <c r="T14" s="279" t="str">
        <f t="shared" ref="T14" si="8">IF(AND(R14="Preventivo",S14="Automático"),"50%",IF(AND(R14="Preventivo",S14="Manual"),"40%",IF(AND(R14="Detectivo",S14="Automático"),"40%",IF(AND(R14="Detectivo",S14="Manual"),"30%",IF(AND(R14="Correctivo",S14="Automático"),"35%",IF(AND(R14="Correctivo",S14="Manual"),"25%",""))))))</f>
        <v/>
      </c>
      <c r="U14" s="278"/>
      <c r="V14" s="278"/>
      <c r="W14" s="278"/>
      <c r="X14" s="280" t="str">
        <f>IFERROR(IF(AND(Q13="Probabilidad",Q14="Probabilidad"),(Z13-(+Z13*T14)),IF(Q14="Probabilidad",(I13-(+I13*T14)),IF(Q14="Impacto",Z13,""))),"")</f>
        <v/>
      </c>
      <c r="Y14" s="281" t="str">
        <f>IFERROR(IF(X14="","",IF(X14&lt;=0.2,"Muy Baja",IF(X14&lt;=0.4,"Baja",IF(X14&lt;=0.6,"Media",IF(X14&lt;=0.8,"Alta","Muy Alta"))))),"")</f>
        <v/>
      </c>
      <c r="Z14" s="279" t="str">
        <f t="shared" ref="Z14" si="9">+X14</f>
        <v/>
      </c>
      <c r="AA14" s="281" t="str">
        <f t="shared" si="4"/>
        <v/>
      </c>
      <c r="AB14" s="279" t="str">
        <f>IFERROR(IF(AND(Q13="Impacto",Q14="Impacto"),(AB11-(+AB11*T14)),IF(Q14="Impacto",($M$13-(+$M$13*T14)),IF(Q14="Probabilidad",AB11,""))),"")</f>
        <v/>
      </c>
      <c r="AC14" s="282" t="str">
        <f t="shared" ref="AC14" si="10">IFERROR(IF(OR(AND(Y14="Muy Baja",AA14="Leve"),AND(Y14="Muy Baja",AA14="Menor"),AND(Y14="Baja",AA14="Leve")),"Bajo",IF(OR(AND(Y14="Muy baja",AA14="Moderado"),AND(Y14="Baja",AA14="Menor"),AND(Y14="Baja",AA14="Moderado"),AND(Y14="Media",AA14="Leve"),AND(Y14="Media",AA14="Menor"),AND(Y14="Media",AA14="Moderado"),AND(Y14="Alta",AA14="Leve"),AND(Y14="Alta",AA14="Menor")),"Moderado",IF(OR(AND(Y14="Muy Baja",AA14="Mayor"),AND(Y14="Baja",AA14="Mayor"),AND(Y14="Media",AA14="Mayor"),AND(Y14="Alta",AA14="Moderado"),AND(Y14="Alta",AA14="Mayor"),AND(Y14="Muy Alta",AA14="Leve"),AND(Y14="Muy Alta",AA14="Menor"),AND(Y14="Muy Alta",AA14="Moderado"),AND(Y14="Muy Alta",AA14="Mayor")),"Alto",IF(OR(AND(Y14="Muy Baja",AA14="Catastrófico"),AND(Y14="Baja",AA14="Catastrófico"),AND(Y14="Media",AA14="Catastrófico"),AND(Y14="Alta",AA14="Catastrófico"),AND(Y14="Muy Alta",AA14="Catastrófico")),"Extremo","")))),"")</f>
        <v/>
      </c>
      <c r="AD14" s="623"/>
      <c r="AE14" s="628"/>
      <c r="AF14" s="628"/>
      <c r="AG14" s="630"/>
      <c r="AH14" s="632"/>
      <c r="AI14" s="632"/>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c r="CD14" s="271"/>
      <c r="CE14" s="271"/>
      <c r="CF14" s="271"/>
      <c r="CG14" s="271"/>
      <c r="CH14" s="271"/>
      <c r="CI14" s="271"/>
      <c r="CJ14" s="271"/>
      <c r="CK14" s="271"/>
      <c r="CL14" s="271"/>
      <c r="CM14" s="271"/>
      <c r="CN14" s="271"/>
      <c r="CO14" s="271"/>
      <c r="CP14" s="271"/>
      <c r="CQ14" s="271"/>
      <c r="CR14" s="271"/>
      <c r="CS14" s="271"/>
      <c r="CT14" s="271"/>
      <c r="CU14" s="271"/>
      <c r="CV14" s="271"/>
      <c r="CW14" s="271"/>
      <c r="CX14" s="271"/>
      <c r="CY14" s="271"/>
      <c r="CZ14" s="271"/>
      <c r="DA14" s="271"/>
      <c r="DB14" s="271"/>
      <c r="DC14" s="271"/>
      <c r="DD14" s="271"/>
      <c r="DE14" s="271"/>
      <c r="DF14" s="271"/>
      <c r="DG14" s="271"/>
      <c r="DH14" s="271"/>
      <c r="DI14" s="271"/>
      <c r="DJ14" s="271"/>
      <c r="DK14" s="271"/>
      <c r="DL14" s="271"/>
      <c r="DM14" s="271"/>
      <c r="DN14" s="271"/>
      <c r="DO14" s="271"/>
      <c r="DP14" s="271"/>
      <c r="DQ14" s="271"/>
      <c r="DR14" s="271"/>
      <c r="DS14" s="271"/>
      <c r="DT14" s="271"/>
      <c r="DU14" s="271"/>
      <c r="DV14" s="271"/>
      <c r="DW14" s="271"/>
      <c r="DX14" s="271"/>
      <c r="DY14" s="271"/>
      <c r="DZ14" s="271"/>
      <c r="EA14" s="271"/>
      <c r="EB14" s="271"/>
      <c r="EC14" s="271"/>
      <c r="ED14" s="271"/>
      <c r="EE14" s="271"/>
      <c r="EF14" s="271"/>
      <c r="EG14" s="271"/>
      <c r="EH14" s="271"/>
      <c r="EI14" s="271"/>
      <c r="EJ14" s="271"/>
      <c r="EK14" s="271"/>
      <c r="EL14" s="271"/>
      <c r="EM14" s="271"/>
      <c r="EN14" s="271"/>
      <c r="EO14" s="271"/>
      <c r="EP14" s="271"/>
      <c r="EQ14" s="271"/>
      <c r="ER14" s="271"/>
      <c r="ES14" s="271"/>
      <c r="ET14" s="271"/>
      <c r="EU14" s="271"/>
      <c r="EV14" s="271"/>
      <c r="EW14" s="271"/>
      <c r="EX14" s="271"/>
      <c r="EY14" s="271"/>
      <c r="EZ14" s="271"/>
      <c r="FA14" s="271"/>
      <c r="FB14" s="271"/>
      <c r="FC14" s="271"/>
      <c r="FD14" s="271"/>
      <c r="FE14" s="271"/>
      <c r="FF14" s="271"/>
      <c r="FG14" s="271"/>
      <c r="FH14" s="271"/>
      <c r="FI14" s="271"/>
      <c r="FJ14" s="271"/>
      <c r="FK14" s="271"/>
      <c r="FL14" s="271"/>
      <c r="FM14" s="271"/>
      <c r="FN14" s="271"/>
      <c r="FO14" s="271"/>
      <c r="FP14" s="271"/>
      <c r="FQ14" s="271"/>
      <c r="FR14" s="271"/>
      <c r="FS14" s="271"/>
      <c r="FT14" s="271"/>
      <c r="FU14" s="271"/>
      <c r="FV14" s="271"/>
      <c r="FW14" s="271"/>
      <c r="FX14" s="271"/>
      <c r="FY14" s="271"/>
      <c r="FZ14" s="271"/>
      <c r="GA14" s="271"/>
      <c r="GB14" s="271"/>
      <c r="GC14" s="271"/>
      <c r="GD14" s="271"/>
      <c r="GE14" s="271"/>
      <c r="GF14" s="271"/>
      <c r="GG14" s="271"/>
      <c r="GH14" s="271"/>
      <c r="GI14" s="271"/>
      <c r="GJ14" s="271"/>
      <c r="GK14" s="271"/>
      <c r="GL14" s="271"/>
      <c r="GM14" s="271"/>
      <c r="GN14" s="271"/>
      <c r="GO14" s="271"/>
      <c r="GP14" s="271"/>
      <c r="GQ14" s="271"/>
      <c r="GR14" s="271"/>
      <c r="GS14" s="271"/>
      <c r="GT14" s="271"/>
      <c r="GU14" s="271"/>
      <c r="GV14" s="271"/>
      <c r="GW14" s="271"/>
      <c r="GX14" s="271"/>
      <c r="GY14" s="271"/>
      <c r="GZ14" s="271"/>
      <c r="HA14" s="271"/>
      <c r="HB14" s="271"/>
      <c r="HC14" s="271"/>
      <c r="HD14" s="271"/>
      <c r="HE14" s="271"/>
      <c r="HF14" s="271"/>
      <c r="HG14" s="271"/>
      <c r="HH14" s="271"/>
      <c r="HI14" s="271"/>
      <c r="HJ14" s="271"/>
      <c r="HK14" s="271"/>
      <c r="HL14" s="271"/>
      <c r="HM14" s="271"/>
      <c r="HN14" s="271"/>
      <c r="HO14" s="271"/>
      <c r="HP14" s="271"/>
      <c r="HQ14" s="271"/>
      <c r="HR14" s="271"/>
      <c r="HS14" s="271"/>
      <c r="HT14" s="271"/>
      <c r="HU14" s="271"/>
      <c r="HV14" s="271"/>
      <c r="HW14" s="271"/>
      <c r="HX14" s="271"/>
      <c r="HY14" s="271"/>
      <c r="HZ14" s="271"/>
      <c r="IA14" s="271"/>
      <c r="IB14" s="271"/>
      <c r="IC14" s="271"/>
      <c r="ID14" s="271"/>
      <c r="IE14" s="271"/>
      <c r="IF14" s="271"/>
      <c r="IG14" s="271"/>
      <c r="IH14" s="271"/>
      <c r="II14" s="271"/>
      <c r="IJ14" s="271"/>
      <c r="IK14" s="271"/>
      <c r="IL14" s="271"/>
      <c r="IM14" s="271"/>
      <c r="IN14" s="271"/>
      <c r="IO14" s="271"/>
      <c r="IP14" s="271"/>
      <c r="IQ14" s="271"/>
      <c r="IR14" s="271"/>
      <c r="IS14" s="271"/>
      <c r="IT14" s="271"/>
      <c r="IU14" s="271"/>
      <c r="IV14" s="271"/>
      <c r="IW14" s="271"/>
      <c r="IX14" s="271"/>
      <c r="IY14" s="271"/>
      <c r="IZ14" s="271"/>
      <c r="JA14" s="271"/>
      <c r="JB14" s="271"/>
      <c r="JC14" s="271"/>
      <c r="JD14" s="271"/>
      <c r="JE14" s="271"/>
      <c r="JF14" s="271"/>
      <c r="JG14" s="271"/>
      <c r="JH14" s="271"/>
      <c r="JI14" s="271"/>
      <c r="JJ14" s="271"/>
      <c r="JK14" s="271"/>
      <c r="JL14" s="271"/>
      <c r="JM14" s="271"/>
      <c r="JN14" s="271"/>
      <c r="JO14" s="271"/>
      <c r="JP14" s="271"/>
      <c r="JQ14" s="271"/>
      <c r="JR14" s="271"/>
      <c r="JS14" s="271"/>
      <c r="JT14" s="271"/>
      <c r="JU14" s="271"/>
      <c r="JV14" s="271"/>
      <c r="JW14" s="271"/>
      <c r="JX14" s="271"/>
      <c r="JY14" s="271"/>
      <c r="JZ14" s="271"/>
      <c r="KA14" s="271"/>
      <c r="KB14" s="271"/>
      <c r="KC14" s="271"/>
      <c r="KD14" s="271"/>
      <c r="KE14" s="271"/>
      <c r="KF14" s="271"/>
      <c r="KG14" s="271"/>
      <c r="KH14" s="271"/>
      <c r="KI14" s="271"/>
      <c r="KJ14" s="271"/>
      <c r="KK14" s="271"/>
      <c r="KL14" s="271"/>
      <c r="KM14" s="271"/>
      <c r="KN14" s="271"/>
      <c r="KO14" s="271"/>
      <c r="KP14" s="271"/>
      <c r="KQ14" s="271"/>
      <c r="KR14" s="271"/>
      <c r="KS14" s="271"/>
      <c r="KT14" s="271"/>
      <c r="KU14" s="271"/>
      <c r="KV14" s="271"/>
      <c r="KW14" s="271"/>
      <c r="KX14" s="271"/>
      <c r="KY14" s="271"/>
      <c r="KZ14" s="271"/>
      <c r="LA14" s="271"/>
      <c r="LB14" s="271"/>
      <c r="LC14" s="271"/>
      <c r="LD14" s="271"/>
      <c r="LE14" s="271"/>
      <c r="LF14" s="271"/>
      <c r="LG14" s="271"/>
      <c r="LH14" s="271"/>
      <c r="LI14" s="271"/>
      <c r="LJ14" s="271"/>
      <c r="LK14" s="271"/>
      <c r="LL14" s="271"/>
      <c r="LM14" s="271"/>
      <c r="LN14" s="271"/>
      <c r="LO14" s="271"/>
      <c r="LP14" s="271"/>
      <c r="LQ14" s="271"/>
      <c r="LR14" s="271"/>
      <c r="LS14" s="271"/>
      <c r="LT14" s="271"/>
      <c r="LU14" s="271"/>
      <c r="LV14" s="271"/>
      <c r="LW14" s="271"/>
      <c r="LX14" s="271"/>
      <c r="LY14" s="271"/>
      <c r="LZ14" s="271"/>
      <c r="MA14" s="271"/>
      <c r="MB14" s="271"/>
      <c r="MC14" s="271"/>
      <c r="MD14" s="271"/>
      <c r="ME14" s="271"/>
      <c r="MF14" s="271"/>
      <c r="MG14" s="271"/>
      <c r="MH14" s="271"/>
      <c r="MI14" s="271"/>
      <c r="MJ14" s="271"/>
      <c r="MK14" s="271"/>
      <c r="ML14" s="271"/>
      <c r="MM14" s="271"/>
      <c r="MN14" s="271"/>
      <c r="MO14" s="271"/>
      <c r="MP14" s="271"/>
      <c r="MQ14" s="271"/>
      <c r="MR14" s="271"/>
      <c r="MS14" s="271"/>
      <c r="MT14" s="271"/>
      <c r="MU14" s="271"/>
      <c r="MV14" s="271"/>
      <c r="MW14" s="271"/>
      <c r="MX14" s="271"/>
      <c r="MY14" s="271"/>
      <c r="MZ14" s="271"/>
      <c r="NA14" s="271"/>
      <c r="NB14" s="271"/>
      <c r="NC14" s="271"/>
      <c r="ND14" s="271"/>
      <c r="NE14" s="271"/>
      <c r="NF14" s="271"/>
      <c r="NG14" s="271"/>
      <c r="NH14" s="271"/>
      <c r="NI14" s="271"/>
      <c r="NJ14" s="271"/>
      <c r="NK14" s="271"/>
      <c r="NL14" s="271"/>
      <c r="NM14" s="271"/>
      <c r="NN14" s="271"/>
      <c r="NO14" s="271"/>
      <c r="NP14" s="271"/>
      <c r="NQ14" s="271"/>
      <c r="NR14" s="271"/>
      <c r="NS14" s="271"/>
      <c r="NT14" s="271"/>
      <c r="NU14" s="271"/>
      <c r="NV14" s="271"/>
      <c r="NW14" s="271"/>
      <c r="NX14" s="271"/>
      <c r="NY14" s="271"/>
      <c r="NZ14" s="271"/>
      <c r="OA14" s="271"/>
      <c r="OB14" s="271"/>
      <c r="OC14" s="271"/>
      <c r="OD14" s="271"/>
      <c r="OE14" s="271"/>
      <c r="OF14" s="271"/>
      <c r="OG14" s="271"/>
      <c r="OH14" s="271"/>
      <c r="OI14" s="271"/>
      <c r="OJ14" s="271"/>
      <c r="OK14" s="271"/>
      <c r="OL14" s="271"/>
      <c r="OM14" s="271"/>
      <c r="ON14" s="271"/>
      <c r="OO14" s="271"/>
      <c r="OP14" s="271"/>
      <c r="OQ14" s="271"/>
      <c r="OR14" s="271"/>
      <c r="OS14" s="271"/>
      <c r="OT14" s="271"/>
      <c r="OU14" s="271"/>
      <c r="OV14" s="271"/>
      <c r="OW14" s="271"/>
      <c r="OX14" s="271"/>
      <c r="OY14" s="271"/>
      <c r="OZ14" s="271"/>
      <c r="PA14" s="271"/>
      <c r="PB14" s="271"/>
      <c r="PC14" s="271"/>
      <c r="PD14" s="271"/>
      <c r="PE14" s="271"/>
      <c r="PF14" s="271"/>
      <c r="PG14" s="271"/>
      <c r="PH14" s="271"/>
      <c r="PI14" s="271"/>
      <c r="PJ14" s="271"/>
      <c r="PK14" s="271"/>
      <c r="PL14" s="271"/>
      <c r="PM14" s="271"/>
      <c r="PN14" s="271"/>
      <c r="PO14" s="271"/>
      <c r="PP14" s="271"/>
      <c r="PQ14" s="271"/>
      <c r="PR14" s="271"/>
      <c r="PS14" s="271"/>
      <c r="PT14" s="271"/>
      <c r="PU14" s="271"/>
      <c r="PV14" s="271"/>
      <c r="PW14" s="271"/>
      <c r="PX14" s="271"/>
      <c r="PY14" s="271"/>
      <c r="PZ14" s="271"/>
      <c r="QA14" s="271"/>
      <c r="QB14" s="271"/>
      <c r="QC14" s="271"/>
      <c r="QD14" s="271"/>
      <c r="QE14" s="271"/>
      <c r="QF14" s="271"/>
      <c r="QG14" s="271"/>
      <c r="QH14" s="271"/>
      <c r="QI14" s="271"/>
      <c r="QJ14" s="271"/>
      <c r="QK14" s="271"/>
      <c r="QL14" s="271"/>
      <c r="QM14" s="271"/>
      <c r="QN14" s="271"/>
      <c r="QO14" s="271"/>
      <c r="QP14" s="271"/>
      <c r="QQ14" s="271"/>
      <c r="QR14" s="271"/>
      <c r="QS14" s="271"/>
      <c r="QT14" s="271"/>
      <c r="QU14" s="271"/>
      <c r="QV14" s="271"/>
      <c r="QW14" s="271"/>
      <c r="QX14" s="271"/>
      <c r="QY14" s="271"/>
      <c r="QZ14" s="303"/>
    </row>
    <row r="15" spans="1:468" s="290" customFormat="1" ht="171.75" customHeight="1" x14ac:dyDescent="0.2">
      <c r="A15" s="598"/>
      <c r="B15" s="595"/>
      <c r="C15" s="595"/>
      <c r="D15" s="595"/>
      <c r="E15" s="595"/>
      <c r="F15" s="595"/>
      <c r="G15" s="616"/>
      <c r="H15" s="610"/>
      <c r="I15" s="607"/>
      <c r="J15" s="613"/>
      <c r="K15" s="601"/>
      <c r="L15" s="610"/>
      <c r="M15" s="607"/>
      <c r="N15" s="604"/>
      <c r="O15" s="275">
        <v>3</v>
      </c>
      <c r="P15" s="314"/>
      <c r="Q15" s="277" t="str">
        <f t="shared" si="0"/>
        <v/>
      </c>
      <c r="R15" s="278"/>
      <c r="S15" s="278"/>
      <c r="T15" s="279"/>
      <c r="U15" s="278"/>
      <c r="V15" s="278"/>
      <c r="W15" s="278"/>
      <c r="X15" s="280"/>
      <c r="Y15" s="281"/>
      <c r="Z15" s="279"/>
      <c r="AA15" s="281"/>
      <c r="AB15" s="279"/>
      <c r="AC15" s="282"/>
      <c r="AD15" s="278"/>
      <c r="AE15" s="283"/>
      <c r="AF15" s="283"/>
      <c r="AG15" s="284"/>
      <c r="AH15" s="285"/>
      <c r="AI15" s="285"/>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c r="CD15" s="271"/>
      <c r="CE15" s="271"/>
      <c r="CF15" s="271"/>
      <c r="CG15" s="271"/>
      <c r="CH15" s="271"/>
      <c r="CI15" s="271"/>
      <c r="CJ15" s="271"/>
      <c r="CK15" s="271"/>
      <c r="CL15" s="271"/>
      <c r="CM15" s="271"/>
      <c r="CN15" s="271"/>
      <c r="CO15" s="271"/>
      <c r="CP15" s="271"/>
      <c r="CQ15" s="271"/>
      <c r="CR15" s="271"/>
      <c r="CS15" s="271"/>
      <c r="CT15" s="271"/>
      <c r="CU15" s="271"/>
      <c r="CV15" s="271"/>
      <c r="CW15" s="271"/>
      <c r="CX15" s="271"/>
      <c r="CY15" s="271"/>
      <c r="CZ15" s="271"/>
      <c r="DA15" s="271"/>
      <c r="DB15" s="271"/>
      <c r="DC15" s="271"/>
      <c r="DD15" s="271"/>
      <c r="DE15" s="271"/>
      <c r="DF15" s="271"/>
      <c r="DG15" s="271"/>
      <c r="DH15" s="271"/>
      <c r="DI15" s="271"/>
      <c r="DJ15" s="271"/>
      <c r="DK15" s="271"/>
      <c r="DL15" s="271"/>
      <c r="DM15" s="271"/>
      <c r="DN15" s="271"/>
      <c r="DO15" s="271"/>
      <c r="DP15" s="271"/>
      <c r="DQ15" s="271"/>
      <c r="DR15" s="271"/>
      <c r="DS15" s="271"/>
      <c r="DT15" s="271"/>
      <c r="DU15" s="271"/>
      <c r="DV15" s="271"/>
      <c r="DW15" s="271"/>
      <c r="DX15" s="271"/>
      <c r="DY15" s="271"/>
      <c r="DZ15" s="271"/>
      <c r="EA15" s="271"/>
      <c r="EB15" s="271"/>
      <c r="EC15" s="271"/>
      <c r="ED15" s="271"/>
      <c r="EE15" s="271"/>
      <c r="EF15" s="271"/>
      <c r="EG15" s="271"/>
      <c r="EH15" s="271"/>
      <c r="EI15" s="271"/>
      <c r="EJ15" s="271"/>
      <c r="EK15" s="271"/>
      <c r="EL15" s="271"/>
      <c r="EM15" s="271"/>
      <c r="EN15" s="271"/>
      <c r="EO15" s="271"/>
      <c r="EP15" s="271"/>
      <c r="EQ15" s="271"/>
      <c r="ER15" s="271"/>
      <c r="ES15" s="271"/>
      <c r="ET15" s="271"/>
      <c r="EU15" s="271"/>
      <c r="EV15" s="271"/>
      <c r="EW15" s="271"/>
      <c r="EX15" s="271"/>
      <c r="EY15" s="271"/>
      <c r="EZ15" s="271"/>
      <c r="FA15" s="271"/>
      <c r="FB15" s="271"/>
      <c r="FC15" s="271"/>
      <c r="FD15" s="271"/>
      <c r="FE15" s="271"/>
      <c r="FF15" s="271"/>
      <c r="FG15" s="271"/>
      <c r="FH15" s="271"/>
      <c r="FI15" s="271"/>
      <c r="FJ15" s="271"/>
      <c r="FK15" s="271"/>
      <c r="FL15" s="271"/>
      <c r="FM15" s="271"/>
      <c r="FN15" s="271"/>
      <c r="FO15" s="271"/>
      <c r="FP15" s="271"/>
      <c r="FQ15" s="271"/>
      <c r="FR15" s="271"/>
      <c r="FS15" s="271"/>
      <c r="FT15" s="271"/>
      <c r="FU15" s="271"/>
      <c r="FV15" s="271"/>
      <c r="FW15" s="271"/>
      <c r="FX15" s="271"/>
      <c r="FY15" s="271"/>
      <c r="FZ15" s="271"/>
      <c r="GA15" s="271"/>
      <c r="GB15" s="271"/>
      <c r="GC15" s="271"/>
      <c r="GD15" s="271"/>
      <c r="GE15" s="271"/>
      <c r="GF15" s="271"/>
      <c r="GG15" s="271"/>
      <c r="GH15" s="271"/>
      <c r="GI15" s="271"/>
      <c r="GJ15" s="271"/>
      <c r="GK15" s="271"/>
      <c r="GL15" s="271"/>
      <c r="GM15" s="271"/>
      <c r="GN15" s="271"/>
      <c r="GO15" s="271"/>
      <c r="GP15" s="271"/>
      <c r="GQ15" s="271"/>
      <c r="GR15" s="271"/>
      <c r="GS15" s="271"/>
      <c r="GT15" s="271"/>
      <c r="GU15" s="271"/>
      <c r="GV15" s="271"/>
      <c r="GW15" s="271"/>
      <c r="GX15" s="271"/>
      <c r="GY15" s="271"/>
      <c r="GZ15" s="271"/>
      <c r="HA15" s="271"/>
      <c r="HB15" s="271"/>
      <c r="HC15" s="271"/>
      <c r="HD15" s="271"/>
      <c r="HE15" s="271"/>
      <c r="HF15" s="271"/>
      <c r="HG15" s="271"/>
      <c r="HH15" s="271"/>
      <c r="HI15" s="271"/>
      <c r="HJ15" s="271"/>
      <c r="HK15" s="271"/>
      <c r="HL15" s="271"/>
      <c r="HM15" s="271"/>
      <c r="HN15" s="271"/>
      <c r="HO15" s="271"/>
      <c r="HP15" s="271"/>
      <c r="HQ15" s="271"/>
      <c r="HR15" s="271"/>
      <c r="HS15" s="271"/>
      <c r="HT15" s="271"/>
      <c r="HU15" s="271"/>
      <c r="HV15" s="271"/>
      <c r="HW15" s="271"/>
      <c r="HX15" s="271"/>
      <c r="HY15" s="271"/>
      <c r="HZ15" s="271"/>
      <c r="IA15" s="271"/>
      <c r="IB15" s="271"/>
      <c r="IC15" s="271"/>
      <c r="ID15" s="271"/>
      <c r="IE15" s="271"/>
      <c r="IF15" s="271"/>
      <c r="IG15" s="271"/>
      <c r="IH15" s="271"/>
      <c r="II15" s="271"/>
      <c r="IJ15" s="271"/>
      <c r="IK15" s="271"/>
      <c r="IL15" s="271"/>
      <c r="IM15" s="271"/>
      <c r="IN15" s="271"/>
      <c r="IO15" s="271"/>
      <c r="IP15" s="271"/>
      <c r="IQ15" s="271"/>
      <c r="IR15" s="271"/>
      <c r="IS15" s="271"/>
      <c r="IT15" s="271"/>
      <c r="IU15" s="271"/>
      <c r="IV15" s="271"/>
      <c r="IW15" s="271"/>
      <c r="IX15" s="271"/>
      <c r="IY15" s="271"/>
      <c r="IZ15" s="271"/>
      <c r="JA15" s="271"/>
      <c r="JB15" s="271"/>
      <c r="JC15" s="271"/>
      <c r="JD15" s="271"/>
      <c r="JE15" s="271"/>
      <c r="JF15" s="271"/>
      <c r="JG15" s="271"/>
      <c r="JH15" s="271"/>
      <c r="JI15" s="271"/>
      <c r="JJ15" s="271"/>
      <c r="JK15" s="271"/>
      <c r="JL15" s="271"/>
      <c r="JM15" s="271"/>
      <c r="JN15" s="271"/>
      <c r="JO15" s="271"/>
      <c r="JP15" s="271"/>
      <c r="JQ15" s="271"/>
      <c r="JR15" s="271"/>
      <c r="JS15" s="271"/>
      <c r="JT15" s="271"/>
      <c r="JU15" s="271"/>
      <c r="JV15" s="271"/>
      <c r="JW15" s="271"/>
      <c r="JX15" s="271"/>
      <c r="JY15" s="271"/>
      <c r="JZ15" s="271"/>
      <c r="KA15" s="271"/>
      <c r="KB15" s="271"/>
      <c r="KC15" s="271"/>
      <c r="KD15" s="271"/>
      <c r="KE15" s="271"/>
      <c r="KF15" s="271"/>
      <c r="KG15" s="271"/>
      <c r="KH15" s="271"/>
      <c r="KI15" s="271"/>
      <c r="KJ15" s="271"/>
      <c r="KK15" s="271"/>
      <c r="KL15" s="271"/>
      <c r="KM15" s="271"/>
      <c r="KN15" s="271"/>
      <c r="KO15" s="271"/>
      <c r="KP15" s="271"/>
      <c r="KQ15" s="271"/>
      <c r="KR15" s="271"/>
      <c r="KS15" s="271"/>
      <c r="KT15" s="271"/>
      <c r="KU15" s="271"/>
      <c r="KV15" s="271"/>
      <c r="KW15" s="271"/>
      <c r="KX15" s="271"/>
      <c r="KY15" s="271"/>
      <c r="KZ15" s="271"/>
      <c r="LA15" s="271"/>
      <c r="LB15" s="271"/>
      <c r="LC15" s="271"/>
      <c r="LD15" s="271"/>
      <c r="LE15" s="271"/>
      <c r="LF15" s="271"/>
      <c r="LG15" s="271"/>
      <c r="LH15" s="271"/>
      <c r="LI15" s="271"/>
      <c r="LJ15" s="271"/>
      <c r="LK15" s="271"/>
      <c r="LL15" s="271"/>
      <c r="LM15" s="271"/>
      <c r="LN15" s="271"/>
      <c r="LO15" s="271"/>
      <c r="LP15" s="271"/>
      <c r="LQ15" s="271"/>
      <c r="LR15" s="271"/>
      <c r="LS15" s="271"/>
      <c r="LT15" s="271"/>
      <c r="LU15" s="271"/>
      <c r="LV15" s="271"/>
      <c r="LW15" s="271"/>
      <c r="LX15" s="271"/>
      <c r="LY15" s="271"/>
      <c r="LZ15" s="271"/>
      <c r="MA15" s="271"/>
      <c r="MB15" s="271"/>
      <c r="MC15" s="271"/>
      <c r="MD15" s="271"/>
      <c r="ME15" s="271"/>
      <c r="MF15" s="271"/>
      <c r="MG15" s="271"/>
      <c r="MH15" s="271"/>
      <c r="MI15" s="271"/>
      <c r="MJ15" s="271"/>
      <c r="MK15" s="271"/>
      <c r="ML15" s="271"/>
      <c r="MM15" s="271"/>
      <c r="MN15" s="271"/>
      <c r="MO15" s="271"/>
      <c r="MP15" s="271"/>
      <c r="MQ15" s="271"/>
      <c r="MR15" s="271"/>
      <c r="MS15" s="271"/>
      <c r="MT15" s="271"/>
      <c r="MU15" s="271"/>
      <c r="MV15" s="271"/>
      <c r="MW15" s="271"/>
      <c r="MX15" s="271"/>
      <c r="MY15" s="271"/>
      <c r="MZ15" s="271"/>
      <c r="NA15" s="271"/>
      <c r="NB15" s="271"/>
      <c r="NC15" s="271"/>
      <c r="ND15" s="271"/>
      <c r="NE15" s="271"/>
      <c r="NF15" s="271"/>
      <c r="NG15" s="271"/>
      <c r="NH15" s="271"/>
      <c r="NI15" s="271"/>
      <c r="NJ15" s="271"/>
      <c r="NK15" s="271"/>
      <c r="NL15" s="271"/>
      <c r="NM15" s="271"/>
      <c r="NN15" s="271"/>
      <c r="NO15" s="271"/>
      <c r="NP15" s="271"/>
      <c r="NQ15" s="271"/>
      <c r="NR15" s="271"/>
      <c r="NS15" s="271"/>
      <c r="NT15" s="271"/>
      <c r="NU15" s="271"/>
      <c r="NV15" s="271"/>
      <c r="NW15" s="271"/>
      <c r="NX15" s="271"/>
      <c r="NY15" s="271"/>
      <c r="NZ15" s="271"/>
      <c r="OA15" s="271"/>
      <c r="OB15" s="271"/>
      <c r="OC15" s="271"/>
      <c r="OD15" s="271"/>
      <c r="OE15" s="271"/>
      <c r="OF15" s="271"/>
      <c r="OG15" s="271"/>
      <c r="OH15" s="271"/>
      <c r="OI15" s="271"/>
      <c r="OJ15" s="271"/>
      <c r="OK15" s="271"/>
      <c r="OL15" s="271"/>
      <c r="OM15" s="271"/>
      <c r="ON15" s="271"/>
      <c r="OO15" s="271"/>
      <c r="OP15" s="271"/>
      <c r="OQ15" s="271"/>
      <c r="OR15" s="271"/>
      <c r="OS15" s="271"/>
      <c r="OT15" s="271"/>
      <c r="OU15" s="271"/>
      <c r="OV15" s="271"/>
      <c r="OW15" s="271"/>
      <c r="OX15" s="271"/>
      <c r="OY15" s="271"/>
      <c r="OZ15" s="271"/>
      <c r="PA15" s="271"/>
      <c r="PB15" s="271"/>
      <c r="PC15" s="271"/>
      <c r="PD15" s="271"/>
      <c r="PE15" s="271"/>
      <c r="PF15" s="271"/>
      <c r="PG15" s="271"/>
      <c r="PH15" s="271"/>
      <c r="PI15" s="271"/>
      <c r="PJ15" s="271"/>
      <c r="PK15" s="271"/>
      <c r="PL15" s="271"/>
      <c r="PM15" s="271"/>
      <c r="PN15" s="271"/>
      <c r="PO15" s="271"/>
      <c r="PP15" s="271"/>
      <c r="PQ15" s="271"/>
      <c r="PR15" s="271"/>
      <c r="PS15" s="271"/>
      <c r="PT15" s="271"/>
      <c r="PU15" s="271"/>
      <c r="PV15" s="271"/>
      <c r="PW15" s="271"/>
      <c r="PX15" s="271"/>
      <c r="PY15" s="271"/>
      <c r="PZ15" s="271"/>
      <c r="QA15" s="271"/>
      <c r="QB15" s="271"/>
      <c r="QC15" s="271"/>
      <c r="QD15" s="271"/>
      <c r="QE15" s="271"/>
      <c r="QF15" s="271"/>
      <c r="QG15" s="271"/>
      <c r="QH15" s="271"/>
      <c r="QI15" s="271"/>
      <c r="QJ15" s="271"/>
      <c r="QK15" s="271"/>
      <c r="QL15" s="271"/>
      <c r="QM15" s="271"/>
      <c r="QN15" s="271"/>
      <c r="QO15" s="271"/>
      <c r="QP15" s="271"/>
      <c r="QQ15" s="271"/>
      <c r="QR15" s="271"/>
      <c r="QS15" s="271"/>
      <c r="QT15" s="271"/>
      <c r="QU15" s="271"/>
      <c r="QV15" s="271"/>
      <c r="QW15" s="271"/>
      <c r="QX15" s="271"/>
      <c r="QY15" s="271"/>
      <c r="QZ15" s="303"/>
    </row>
    <row r="16" spans="1:468" s="290" customFormat="1" ht="69" customHeight="1" x14ac:dyDescent="0.2">
      <c r="A16" s="505">
        <v>3</v>
      </c>
      <c r="B16" s="506"/>
      <c r="C16" s="506"/>
      <c r="D16" s="506"/>
      <c r="E16" s="507"/>
      <c r="F16" s="506"/>
      <c r="G16" s="508"/>
      <c r="H16" s="509" t="str">
        <f t="shared" ref="H16" si="11">IF(G16&lt;=0,"",IF(G16&lt;=2,"Muy Baja",IF(G16&lt;=24,"Baja",IF(G16&lt;=500,"Media",IF(G16&lt;=5000,"Alta","Muy Alta")))))</f>
        <v/>
      </c>
      <c r="I16" s="504" t="str">
        <f t="shared" ref="I16" si="12">IF(H16="","",IF(H16="Muy Baja",0.2,IF(H16="Baja",0.4,IF(H16="Media",0.6,IF(H16="Alta",0.8,IF(H16="Muy Alta",1,))))))</f>
        <v/>
      </c>
      <c r="J16" s="506"/>
      <c r="K16" s="504">
        <f>IF(NOT(ISERROR(MATCH(J16,'[2]Tabla Impacto'!$B$221:$B$223,0))),'[2]Tabla Impacto'!$F$223&amp;"Por favor no seleccionar los criterios de impacto(Afectación Económica o presupuestal y Pérdida Reputacional)",J16)</f>
        <v>0</v>
      </c>
      <c r="L16" s="509" t="str">
        <f t="shared" ref="L16" si="13">IF(J16&lt;=0,"",IF(J16&lt;=10,"Leve",IF(J16&lt;=50,"Menor",IF(J16&lt;=100,"Moderado",IF(J16&lt;=500,"Mayor","Catastrófico")))))</f>
        <v/>
      </c>
      <c r="M16" s="504" t="str">
        <f t="shared" ref="M16" si="14">IF(L16="","",IF(L16="Leve",0.2,IF(L16="Menor",0.4,IF(L16="Moderado",0.6,IF(L16="Mayor",0.8,IF(L16="Catastrófico",1,))))))</f>
        <v/>
      </c>
      <c r="N16" s="503" t="str">
        <f t="shared" ref="N16" si="15">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75">
        <v>1</v>
      </c>
      <c r="P16" s="276"/>
      <c r="Q16" s="277" t="str">
        <f t="shared" si="0"/>
        <v/>
      </c>
      <c r="R16" s="278"/>
      <c r="S16" s="278"/>
      <c r="T16" s="279" t="str">
        <f>IF(AND(R16="Preventivo",S16="Automático"),"50%",IF(AND(R16="Preventivo",S16="Manual"),"40%",IF(AND(R16="Detectivo",S16="Automático"),"40%",IF(AND(R16="Detectivo",S16="Manual"),"30%",IF(AND(R16="Correctivo",S16="Automático"),"35%",IF(AND(R16="Correctivo",S16="Manual"),"25%",""))))))</f>
        <v/>
      </c>
      <c r="U16" s="278"/>
      <c r="V16" s="278"/>
      <c r="W16" s="278"/>
      <c r="X16" s="280" t="str">
        <f>IFERROR(IF(Q16="Probabilidad",(I16-(+I16*T16)),IF(Q16="Impacto",I16,"")),"")</f>
        <v/>
      </c>
      <c r="Y16" s="281" t="str">
        <f>IFERROR(IF(X16="","",IF(X16&lt;=0.2,"Muy Baja",IF(X16&lt;=0.4,"Baja",IF(X16&lt;=0.6,"Media",IF(X16&lt;=0.8,"Alta","Muy Alta"))))),"")</f>
        <v/>
      </c>
      <c r="Z16" s="279" t="str">
        <f>+X16</f>
        <v/>
      </c>
      <c r="AA16" s="281" t="str">
        <f>IFERROR(IF(AB16="","",IF(AB16&lt;=0.2,"Leve",IF(AB16&lt;=0.4,"Menor",IF(AB16&lt;=0.6,"Moderado",IF(AB16&lt;=0.8,"Mayor","Catastrófico"))))),"")</f>
        <v/>
      </c>
      <c r="AB16" s="279" t="str">
        <f>IFERROR(IF(Q16="Impacto",(M16-(+M16*T16)),IF(Q16="Probabilidad",M16,"")),"")</f>
        <v/>
      </c>
      <c r="AC16" s="282"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78"/>
      <c r="AE16" s="283"/>
      <c r="AF16" s="283"/>
      <c r="AG16" s="284"/>
      <c r="AH16" s="285"/>
      <c r="AI16" s="285"/>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c r="CD16" s="271"/>
      <c r="CE16" s="271"/>
      <c r="CF16" s="271"/>
      <c r="CG16" s="271"/>
      <c r="CH16" s="271"/>
      <c r="CI16" s="271"/>
      <c r="CJ16" s="271"/>
      <c r="CK16" s="271"/>
      <c r="CL16" s="271"/>
      <c r="CM16" s="271"/>
      <c r="CN16" s="271"/>
      <c r="CO16" s="271"/>
      <c r="CP16" s="271"/>
      <c r="CQ16" s="271"/>
      <c r="CR16" s="271"/>
      <c r="CS16" s="271"/>
      <c r="CT16" s="271"/>
      <c r="CU16" s="271"/>
      <c r="CV16" s="271"/>
      <c r="CW16" s="271"/>
      <c r="CX16" s="271"/>
      <c r="CY16" s="271"/>
      <c r="CZ16" s="271"/>
      <c r="DA16" s="271"/>
      <c r="DB16" s="271"/>
      <c r="DC16" s="271"/>
      <c r="DD16" s="271"/>
      <c r="DE16" s="271"/>
      <c r="DF16" s="271"/>
      <c r="DG16" s="271"/>
      <c r="DH16" s="271"/>
      <c r="DI16" s="271"/>
      <c r="DJ16" s="271"/>
      <c r="DK16" s="271"/>
      <c r="DL16" s="271"/>
      <c r="DM16" s="271"/>
      <c r="DN16" s="271"/>
      <c r="DO16" s="271"/>
      <c r="DP16" s="271"/>
      <c r="DQ16" s="271"/>
      <c r="DR16" s="271"/>
      <c r="DS16" s="271"/>
      <c r="DT16" s="271"/>
      <c r="DU16" s="271"/>
      <c r="DV16" s="271"/>
      <c r="DW16" s="271"/>
      <c r="DX16" s="271"/>
      <c r="DY16" s="271"/>
      <c r="DZ16" s="271"/>
      <c r="EA16" s="271"/>
      <c r="EB16" s="271"/>
      <c r="EC16" s="271"/>
      <c r="ED16" s="271"/>
      <c r="EE16" s="271"/>
      <c r="EF16" s="271"/>
      <c r="EG16" s="271"/>
      <c r="EH16" s="271"/>
      <c r="EI16" s="271"/>
      <c r="EJ16" s="271"/>
      <c r="EK16" s="271"/>
      <c r="EL16" s="271"/>
      <c r="EM16" s="271"/>
      <c r="EN16" s="271"/>
      <c r="EO16" s="271"/>
      <c r="EP16" s="271"/>
      <c r="EQ16" s="271"/>
      <c r="ER16" s="271"/>
      <c r="ES16" s="271"/>
      <c r="ET16" s="271"/>
      <c r="EU16" s="271"/>
      <c r="EV16" s="271"/>
      <c r="EW16" s="271"/>
      <c r="EX16" s="271"/>
      <c r="EY16" s="271"/>
      <c r="EZ16" s="271"/>
      <c r="FA16" s="271"/>
      <c r="FB16" s="271"/>
      <c r="FC16" s="271"/>
      <c r="FD16" s="271"/>
      <c r="FE16" s="271"/>
      <c r="FF16" s="271"/>
      <c r="FG16" s="271"/>
      <c r="FH16" s="271"/>
      <c r="FI16" s="271"/>
      <c r="FJ16" s="271"/>
      <c r="FK16" s="271"/>
      <c r="FL16" s="271"/>
      <c r="FM16" s="271"/>
      <c r="FN16" s="271"/>
      <c r="FO16" s="271"/>
      <c r="FP16" s="271"/>
      <c r="FQ16" s="271"/>
      <c r="FR16" s="271"/>
      <c r="FS16" s="271"/>
      <c r="FT16" s="271"/>
      <c r="FU16" s="271"/>
      <c r="FV16" s="271"/>
      <c r="FW16" s="271"/>
      <c r="FX16" s="271"/>
      <c r="FY16" s="271"/>
      <c r="FZ16" s="271"/>
      <c r="GA16" s="271"/>
      <c r="GB16" s="271"/>
      <c r="GC16" s="271"/>
      <c r="GD16" s="271"/>
      <c r="GE16" s="271"/>
      <c r="GF16" s="271"/>
      <c r="GG16" s="271"/>
      <c r="GH16" s="271"/>
      <c r="GI16" s="271"/>
      <c r="GJ16" s="271"/>
      <c r="GK16" s="271"/>
      <c r="GL16" s="271"/>
      <c r="GM16" s="271"/>
      <c r="GN16" s="271"/>
      <c r="GO16" s="271"/>
      <c r="GP16" s="271"/>
      <c r="GQ16" s="271"/>
      <c r="GR16" s="271"/>
      <c r="GS16" s="271"/>
      <c r="GT16" s="271"/>
      <c r="GU16" s="271"/>
      <c r="GV16" s="271"/>
      <c r="GW16" s="271"/>
      <c r="GX16" s="271"/>
      <c r="GY16" s="271"/>
      <c r="GZ16" s="271"/>
      <c r="HA16" s="271"/>
      <c r="HB16" s="271"/>
      <c r="HC16" s="271"/>
      <c r="HD16" s="271"/>
      <c r="HE16" s="271"/>
      <c r="HF16" s="271"/>
      <c r="HG16" s="271"/>
      <c r="HH16" s="271"/>
      <c r="HI16" s="271"/>
      <c r="HJ16" s="271"/>
      <c r="HK16" s="271"/>
      <c r="HL16" s="271"/>
      <c r="HM16" s="271"/>
      <c r="HN16" s="271"/>
      <c r="HO16" s="271"/>
      <c r="HP16" s="271"/>
      <c r="HQ16" s="271"/>
      <c r="HR16" s="271"/>
      <c r="HS16" s="271"/>
      <c r="HT16" s="271"/>
      <c r="HU16" s="271"/>
      <c r="HV16" s="271"/>
      <c r="HW16" s="271"/>
      <c r="HX16" s="271"/>
      <c r="HY16" s="271"/>
      <c r="HZ16" s="271"/>
      <c r="IA16" s="271"/>
      <c r="IB16" s="271"/>
      <c r="IC16" s="271"/>
      <c r="ID16" s="271"/>
      <c r="IE16" s="271"/>
      <c r="IF16" s="271"/>
      <c r="IG16" s="271"/>
      <c r="IH16" s="271"/>
      <c r="II16" s="271"/>
      <c r="IJ16" s="271"/>
      <c r="IK16" s="271"/>
      <c r="IL16" s="271"/>
      <c r="IM16" s="271"/>
      <c r="IN16" s="271"/>
      <c r="IO16" s="271"/>
      <c r="IP16" s="271"/>
      <c r="IQ16" s="271"/>
      <c r="IR16" s="271"/>
      <c r="IS16" s="271"/>
      <c r="IT16" s="271"/>
      <c r="IU16" s="271"/>
      <c r="IV16" s="271"/>
      <c r="IW16" s="271"/>
      <c r="IX16" s="271"/>
      <c r="IY16" s="271"/>
      <c r="IZ16" s="271"/>
      <c r="JA16" s="271"/>
      <c r="JB16" s="271"/>
      <c r="JC16" s="271"/>
      <c r="JD16" s="271"/>
      <c r="JE16" s="271"/>
      <c r="JF16" s="271"/>
      <c r="JG16" s="271"/>
      <c r="JH16" s="271"/>
      <c r="JI16" s="271"/>
      <c r="JJ16" s="271"/>
      <c r="JK16" s="271"/>
      <c r="JL16" s="271"/>
      <c r="JM16" s="271"/>
      <c r="JN16" s="271"/>
      <c r="JO16" s="271"/>
      <c r="JP16" s="271"/>
      <c r="JQ16" s="271"/>
      <c r="JR16" s="271"/>
      <c r="JS16" s="271"/>
      <c r="JT16" s="271"/>
      <c r="JU16" s="271"/>
      <c r="JV16" s="271"/>
      <c r="JW16" s="271"/>
      <c r="JX16" s="271"/>
      <c r="JY16" s="271"/>
      <c r="JZ16" s="271"/>
      <c r="KA16" s="271"/>
      <c r="KB16" s="271"/>
      <c r="KC16" s="271"/>
      <c r="KD16" s="271"/>
      <c r="KE16" s="271"/>
      <c r="KF16" s="271"/>
      <c r="KG16" s="271"/>
      <c r="KH16" s="271"/>
      <c r="KI16" s="271"/>
      <c r="KJ16" s="271"/>
      <c r="KK16" s="271"/>
      <c r="KL16" s="271"/>
      <c r="KM16" s="271"/>
      <c r="KN16" s="271"/>
      <c r="KO16" s="271"/>
      <c r="KP16" s="271"/>
      <c r="KQ16" s="271"/>
      <c r="KR16" s="271"/>
      <c r="KS16" s="271"/>
      <c r="KT16" s="271"/>
      <c r="KU16" s="271"/>
      <c r="KV16" s="271"/>
      <c r="KW16" s="271"/>
      <c r="KX16" s="271"/>
      <c r="KY16" s="271"/>
      <c r="KZ16" s="271"/>
      <c r="LA16" s="271"/>
      <c r="LB16" s="271"/>
      <c r="LC16" s="271"/>
      <c r="LD16" s="271"/>
      <c r="LE16" s="271"/>
      <c r="LF16" s="271"/>
      <c r="LG16" s="271"/>
      <c r="LH16" s="271"/>
      <c r="LI16" s="271"/>
      <c r="LJ16" s="271"/>
      <c r="LK16" s="271"/>
      <c r="LL16" s="271"/>
      <c r="LM16" s="271"/>
      <c r="LN16" s="271"/>
      <c r="LO16" s="271"/>
      <c r="LP16" s="271"/>
      <c r="LQ16" s="271"/>
      <c r="LR16" s="271"/>
      <c r="LS16" s="271"/>
      <c r="LT16" s="271"/>
      <c r="LU16" s="271"/>
      <c r="LV16" s="271"/>
      <c r="LW16" s="271"/>
      <c r="LX16" s="271"/>
      <c r="LY16" s="271"/>
      <c r="LZ16" s="271"/>
      <c r="MA16" s="271"/>
      <c r="MB16" s="271"/>
      <c r="MC16" s="271"/>
      <c r="MD16" s="271"/>
      <c r="ME16" s="271"/>
      <c r="MF16" s="271"/>
      <c r="MG16" s="271"/>
      <c r="MH16" s="271"/>
      <c r="MI16" s="271"/>
      <c r="MJ16" s="271"/>
      <c r="MK16" s="271"/>
      <c r="ML16" s="271"/>
      <c r="MM16" s="271"/>
      <c r="MN16" s="271"/>
      <c r="MO16" s="271"/>
      <c r="MP16" s="271"/>
      <c r="MQ16" s="271"/>
      <c r="MR16" s="271"/>
      <c r="MS16" s="271"/>
      <c r="MT16" s="271"/>
      <c r="MU16" s="271"/>
      <c r="MV16" s="271"/>
      <c r="MW16" s="271"/>
      <c r="MX16" s="271"/>
      <c r="MY16" s="271"/>
      <c r="MZ16" s="271"/>
      <c r="NA16" s="271"/>
      <c r="NB16" s="271"/>
      <c r="NC16" s="271"/>
      <c r="ND16" s="271"/>
      <c r="NE16" s="271"/>
      <c r="NF16" s="271"/>
      <c r="NG16" s="271"/>
      <c r="NH16" s="271"/>
      <c r="NI16" s="271"/>
      <c r="NJ16" s="271"/>
      <c r="NK16" s="271"/>
      <c r="NL16" s="271"/>
      <c r="NM16" s="271"/>
      <c r="NN16" s="271"/>
      <c r="NO16" s="271"/>
      <c r="NP16" s="271"/>
      <c r="NQ16" s="271"/>
      <c r="NR16" s="271"/>
      <c r="NS16" s="271"/>
      <c r="NT16" s="271"/>
      <c r="NU16" s="271"/>
      <c r="NV16" s="271"/>
      <c r="NW16" s="271"/>
      <c r="NX16" s="271"/>
      <c r="NY16" s="271"/>
      <c r="NZ16" s="271"/>
      <c r="OA16" s="271"/>
      <c r="OB16" s="271"/>
      <c r="OC16" s="271"/>
      <c r="OD16" s="271"/>
      <c r="OE16" s="271"/>
      <c r="OF16" s="271"/>
      <c r="OG16" s="271"/>
      <c r="OH16" s="271"/>
      <c r="OI16" s="271"/>
      <c r="OJ16" s="271"/>
      <c r="OK16" s="271"/>
      <c r="OL16" s="271"/>
      <c r="OM16" s="271"/>
      <c r="ON16" s="271"/>
      <c r="OO16" s="271"/>
      <c r="OP16" s="271"/>
      <c r="OQ16" s="271"/>
      <c r="OR16" s="271"/>
      <c r="OS16" s="271"/>
      <c r="OT16" s="271"/>
      <c r="OU16" s="271"/>
      <c r="OV16" s="271"/>
      <c r="OW16" s="271"/>
      <c r="OX16" s="271"/>
      <c r="OY16" s="271"/>
      <c r="OZ16" s="271"/>
      <c r="PA16" s="271"/>
      <c r="PB16" s="271"/>
      <c r="PC16" s="271"/>
      <c r="PD16" s="271"/>
      <c r="PE16" s="271"/>
      <c r="PF16" s="271"/>
      <c r="PG16" s="271"/>
      <c r="PH16" s="271"/>
      <c r="PI16" s="271"/>
      <c r="PJ16" s="271"/>
      <c r="PK16" s="271"/>
      <c r="PL16" s="271"/>
      <c r="PM16" s="271"/>
      <c r="PN16" s="271"/>
      <c r="PO16" s="271"/>
      <c r="PP16" s="271"/>
      <c r="PQ16" s="271"/>
      <c r="PR16" s="271"/>
      <c r="PS16" s="271"/>
      <c r="PT16" s="271"/>
      <c r="PU16" s="271"/>
      <c r="PV16" s="271"/>
      <c r="PW16" s="271"/>
      <c r="PX16" s="271"/>
      <c r="PY16" s="271"/>
      <c r="PZ16" s="271"/>
      <c r="QA16" s="271"/>
      <c r="QB16" s="271"/>
      <c r="QC16" s="271"/>
      <c r="QD16" s="271"/>
      <c r="QE16" s="271"/>
      <c r="QF16" s="271"/>
      <c r="QG16" s="271"/>
      <c r="QH16" s="271"/>
      <c r="QI16" s="271"/>
      <c r="QJ16" s="271"/>
      <c r="QK16" s="271"/>
      <c r="QL16" s="271"/>
      <c r="QM16" s="271"/>
      <c r="QN16" s="271"/>
      <c r="QO16" s="271"/>
      <c r="QP16" s="271"/>
      <c r="QQ16" s="271"/>
      <c r="QR16" s="271"/>
      <c r="QS16" s="271"/>
      <c r="QT16" s="271"/>
      <c r="QU16" s="271"/>
      <c r="QV16" s="271"/>
      <c r="QW16" s="271"/>
      <c r="QX16" s="271"/>
      <c r="QY16" s="271"/>
      <c r="QZ16" s="303"/>
    </row>
    <row r="17" spans="1:468" s="290" customFormat="1" ht="69" customHeight="1" x14ac:dyDescent="0.2">
      <c r="A17" s="505"/>
      <c r="B17" s="506"/>
      <c r="C17" s="506"/>
      <c r="D17" s="506"/>
      <c r="E17" s="507"/>
      <c r="F17" s="506"/>
      <c r="G17" s="508"/>
      <c r="H17" s="509"/>
      <c r="I17" s="504"/>
      <c r="J17" s="506"/>
      <c r="K17" s="504">
        <f ca="1">IF(NOT(ISERROR(MATCH(J17,_xlfn.ANCHORARRAY(E20),0))),#REF!&amp;"Por favor no seleccionar los criterios de impacto",J17)</f>
        <v>0</v>
      </c>
      <c r="L17" s="509"/>
      <c r="M17" s="504"/>
      <c r="N17" s="503"/>
      <c r="O17" s="275">
        <v>2</v>
      </c>
      <c r="P17" s="276"/>
      <c r="Q17" s="277" t="str">
        <f t="shared" si="0"/>
        <v/>
      </c>
      <c r="R17" s="278"/>
      <c r="S17" s="278"/>
      <c r="T17" s="279" t="str">
        <f t="shared" ref="T17" si="16">IF(AND(R17="Preventivo",S17="Automático"),"50%",IF(AND(R17="Preventivo",S17="Manual"),"40%",IF(AND(R17="Detectivo",S17="Automático"),"40%",IF(AND(R17="Detectivo",S17="Manual"),"30%",IF(AND(R17="Correctivo",S17="Automático"),"35%",IF(AND(R17="Correctivo",S17="Manual"),"25%",""))))))</f>
        <v/>
      </c>
      <c r="U17" s="278"/>
      <c r="V17" s="278"/>
      <c r="W17" s="278"/>
      <c r="X17" s="280" t="str">
        <f>IFERROR(IF(AND(Q16="Probabilidad",Q17="Probabilidad"),(Z16-(+Z16*T17)),IF(Q17="Probabilidad",(I16-(+I16*T17)),IF(Q17="Impacto",Z16,""))),"")</f>
        <v/>
      </c>
      <c r="Y17" s="281" t="str">
        <f t="shared" si="2"/>
        <v/>
      </c>
      <c r="Z17" s="279" t="str">
        <f t="shared" ref="Z17" si="17">+X17</f>
        <v/>
      </c>
      <c r="AA17" s="281" t="str">
        <f t="shared" si="4"/>
        <v/>
      </c>
      <c r="AB17" s="279" t="str">
        <f>IFERROR(IF(AND(Q16="Impacto",Q17="Impacto"),(AB13-(+AB13*T17)),IF(Q17="Impacto",($M$16-(+$M$16*T17)),IF(Q17="Probabilidad",AB13,""))),"")</f>
        <v/>
      </c>
      <c r="AC17" s="282" t="str">
        <f t="shared" ref="AC17" si="18">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278"/>
      <c r="AE17" s="283"/>
      <c r="AF17" s="283"/>
      <c r="AG17" s="284"/>
      <c r="AH17" s="285"/>
      <c r="AI17" s="285"/>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G17" s="271"/>
      <c r="CH17" s="271"/>
      <c r="CI17" s="271"/>
      <c r="CJ17" s="271"/>
      <c r="CK17" s="271"/>
      <c r="CL17" s="271"/>
      <c r="CM17" s="271"/>
      <c r="CN17" s="271"/>
      <c r="CO17" s="271"/>
      <c r="CP17" s="271"/>
      <c r="CQ17" s="271"/>
      <c r="CR17" s="271"/>
      <c r="CS17" s="271"/>
      <c r="CT17" s="271"/>
      <c r="CU17" s="271"/>
      <c r="CV17" s="271"/>
      <c r="CW17" s="271"/>
      <c r="CX17" s="271"/>
      <c r="CY17" s="271"/>
      <c r="CZ17" s="271"/>
      <c r="DA17" s="271"/>
      <c r="DB17" s="271"/>
      <c r="DC17" s="271"/>
      <c r="DD17" s="271"/>
      <c r="DE17" s="271"/>
      <c r="DF17" s="271"/>
      <c r="DG17" s="271"/>
      <c r="DH17" s="271"/>
      <c r="DI17" s="271"/>
      <c r="DJ17" s="271"/>
      <c r="DK17" s="271"/>
      <c r="DL17" s="271"/>
      <c r="DM17" s="271"/>
      <c r="DN17" s="271"/>
      <c r="DO17" s="271"/>
      <c r="DP17" s="271"/>
      <c r="DQ17" s="271"/>
      <c r="DR17" s="271"/>
      <c r="DS17" s="271"/>
      <c r="DT17" s="271"/>
      <c r="DU17" s="271"/>
      <c r="DV17" s="271"/>
      <c r="DW17" s="271"/>
      <c r="DX17" s="271"/>
      <c r="DY17" s="271"/>
      <c r="DZ17" s="271"/>
      <c r="EA17" s="271"/>
      <c r="EB17" s="271"/>
      <c r="EC17" s="271"/>
      <c r="ED17" s="271"/>
      <c r="EE17" s="271"/>
      <c r="EF17" s="271"/>
      <c r="EG17" s="271"/>
      <c r="EH17" s="271"/>
      <c r="EI17" s="271"/>
      <c r="EJ17" s="271"/>
      <c r="EK17" s="271"/>
      <c r="EL17" s="271"/>
      <c r="EM17" s="271"/>
      <c r="EN17" s="271"/>
      <c r="EO17" s="271"/>
      <c r="EP17" s="271"/>
      <c r="EQ17" s="271"/>
      <c r="ER17" s="271"/>
      <c r="ES17" s="271"/>
      <c r="ET17" s="271"/>
      <c r="EU17" s="271"/>
      <c r="EV17" s="271"/>
      <c r="EW17" s="271"/>
      <c r="EX17" s="271"/>
      <c r="EY17" s="271"/>
      <c r="EZ17" s="271"/>
      <c r="FA17" s="271"/>
      <c r="FB17" s="271"/>
      <c r="FC17" s="271"/>
      <c r="FD17" s="271"/>
      <c r="FE17" s="271"/>
      <c r="FF17" s="271"/>
      <c r="FG17" s="271"/>
      <c r="FH17" s="271"/>
      <c r="FI17" s="271"/>
      <c r="FJ17" s="271"/>
      <c r="FK17" s="271"/>
      <c r="FL17" s="271"/>
      <c r="FM17" s="271"/>
      <c r="FN17" s="271"/>
      <c r="FO17" s="271"/>
      <c r="FP17" s="271"/>
      <c r="FQ17" s="271"/>
      <c r="FR17" s="271"/>
      <c r="FS17" s="271"/>
      <c r="FT17" s="271"/>
      <c r="FU17" s="271"/>
      <c r="FV17" s="271"/>
      <c r="FW17" s="271"/>
      <c r="FX17" s="271"/>
      <c r="FY17" s="271"/>
      <c r="FZ17" s="271"/>
      <c r="GA17" s="271"/>
      <c r="GB17" s="271"/>
      <c r="GC17" s="271"/>
      <c r="GD17" s="271"/>
      <c r="GE17" s="271"/>
      <c r="GF17" s="271"/>
      <c r="GG17" s="271"/>
      <c r="GH17" s="271"/>
      <c r="GI17" s="271"/>
      <c r="GJ17" s="271"/>
      <c r="GK17" s="271"/>
      <c r="GL17" s="271"/>
      <c r="GM17" s="271"/>
      <c r="GN17" s="271"/>
      <c r="GO17" s="271"/>
      <c r="GP17" s="271"/>
      <c r="GQ17" s="271"/>
      <c r="GR17" s="271"/>
      <c r="GS17" s="271"/>
      <c r="GT17" s="271"/>
      <c r="GU17" s="271"/>
      <c r="GV17" s="271"/>
      <c r="GW17" s="271"/>
      <c r="GX17" s="271"/>
      <c r="GY17" s="271"/>
      <c r="GZ17" s="271"/>
      <c r="HA17" s="271"/>
      <c r="HB17" s="271"/>
      <c r="HC17" s="271"/>
      <c r="HD17" s="271"/>
      <c r="HE17" s="271"/>
      <c r="HF17" s="271"/>
      <c r="HG17" s="271"/>
      <c r="HH17" s="271"/>
      <c r="HI17" s="271"/>
      <c r="HJ17" s="271"/>
      <c r="HK17" s="271"/>
      <c r="HL17" s="271"/>
      <c r="HM17" s="271"/>
      <c r="HN17" s="271"/>
      <c r="HO17" s="271"/>
      <c r="HP17" s="271"/>
      <c r="HQ17" s="271"/>
      <c r="HR17" s="271"/>
      <c r="HS17" s="271"/>
      <c r="HT17" s="271"/>
      <c r="HU17" s="271"/>
      <c r="HV17" s="271"/>
      <c r="HW17" s="271"/>
      <c r="HX17" s="271"/>
      <c r="HY17" s="271"/>
      <c r="HZ17" s="271"/>
      <c r="IA17" s="271"/>
      <c r="IB17" s="271"/>
      <c r="IC17" s="271"/>
      <c r="ID17" s="271"/>
      <c r="IE17" s="271"/>
      <c r="IF17" s="271"/>
      <c r="IG17" s="271"/>
      <c r="IH17" s="271"/>
      <c r="II17" s="271"/>
      <c r="IJ17" s="271"/>
      <c r="IK17" s="271"/>
      <c r="IL17" s="271"/>
      <c r="IM17" s="271"/>
      <c r="IN17" s="271"/>
      <c r="IO17" s="271"/>
      <c r="IP17" s="271"/>
      <c r="IQ17" s="271"/>
      <c r="IR17" s="271"/>
      <c r="IS17" s="271"/>
      <c r="IT17" s="271"/>
      <c r="IU17" s="271"/>
      <c r="IV17" s="271"/>
      <c r="IW17" s="271"/>
      <c r="IX17" s="271"/>
      <c r="IY17" s="271"/>
      <c r="IZ17" s="271"/>
      <c r="JA17" s="271"/>
      <c r="JB17" s="271"/>
      <c r="JC17" s="271"/>
      <c r="JD17" s="271"/>
      <c r="JE17" s="271"/>
      <c r="JF17" s="271"/>
      <c r="JG17" s="271"/>
      <c r="JH17" s="271"/>
      <c r="JI17" s="271"/>
      <c r="JJ17" s="271"/>
      <c r="JK17" s="271"/>
      <c r="JL17" s="271"/>
      <c r="JM17" s="271"/>
      <c r="JN17" s="271"/>
      <c r="JO17" s="271"/>
      <c r="JP17" s="271"/>
      <c r="JQ17" s="271"/>
      <c r="JR17" s="271"/>
      <c r="JS17" s="271"/>
      <c r="JT17" s="271"/>
      <c r="JU17" s="271"/>
      <c r="JV17" s="271"/>
      <c r="JW17" s="271"/>
      <c r="JX17" s="271"/>
      <c r="JY17" s="271"/>
      <c r="JZ17" s="271"/>
      <c r="KA17" s="271"/>
      <c r="KB17" s="271"/>
      <c r="KC17" s="271"/>
      <c r="KD17" s="271"/>
      <c r="KE17" s="271"/>
      <c r="KF17" s="271"/>
      <c r="KG17" s="271"/>
      <c r="KH17" s="271"/>
      <c r="KI17" s="271"/>
      <c r="KJ17" s="271"/>
      <c r="KK17" s="271"/>
      <c r="KL17" s="271"/>
      <c r="KM17" s="271"/>
      <c r="KN17" s="271"/>
      <c r="KO17" s="271"/>
      <c r="KP17" s="271"/>
      <c r="KQ17" s="271"/>
      <c r="KR17" s="271"/>
      <c r="KS17" s="271"/>
      <c r="KT17" s="271"/>
      <c r="KU17" s="271"/>
      <c r="KV17" s="271"/>
      <c r="KW17" s="271"/>
      <c r="KX17" s="271"/>
      <c r="KY17" s="271"/>
      <c r="KZ17" s="271"/>
      <c r="LA17" s="271"/>
      <c r="LB17" s="271"/>
      <c r="LC17" s="271"/>
      <c r="LD17" s="271"/>
      <c r="LE17" s="271"/>
      <c r="LF17" s="271"/>
      <c r="LG17" s="271"/>
      <c r="LH17" s="271"/>
      <c r="LI17" s="271"/>
      <c r="LJ17" s="271"/>
      <c r="LK17" s="271"/>
      <c r="LL17" s="271"/>
      <c r="LM17" s="271"/>
      <c r="LN17" s="271"/>
      <c r="LO17" s="271"/>
      <c r="LP17" s="271"/>
      <c r="LQ17" s="271"/>
      <c r="LR17" s="271"/>
      <c r="LS17" s="271"/>
      <c r="LT17" s="271"/>
      <c r="LU17" s="271"/>
      <c r="LV17" s="271"/>
      <c r="LW17" s="271"/>
      <c r="LX17" s="271"/>
      <c r="LY17" s="271"/>
      <c r="LZ17" s="271"/>
      <c r="MA17" s="271"/>
      <c r="MB17" s="271"/>
      <c r="MC17" s="271"/>
      <c r="MD17" s="271"/>
      <c r="ME17" s="271"/>
      <c r="MF17" s="271"/>
      <c r="MG17" s="271"/>
      <c r="MH17" s="271"/>
      <c r="MI17" s="271"/>
      <c r="MJ17" s="271"/>
      <c r="MK17" s="271"/>
      <c r="ML17" s="271"/>
      <c r="MM17" s="271"/>
      <c r="MN17" s="271"/>
      <c r="MO17" s="271"/>
      <c r="MP17" s="271"/>
      <c r="MQ17" s="271"/>
      <c r="MR17" s="271"/>
      <c r="MS17" s="271"/>
      <c r="MT17" s="271"/>
      <c r="MU17" s="271"/>
      <c r="MV17" s="271"/>
      <c r="MW17" s="271"/>
      <c r="MX17" s="271"/>
      <c r="MY17" s="271"/>
      <c r="MZ17" s="271"/>
      <c r="NA17" s="271"/>
      <c r="NB17" s="271"/>
      <c r="NC17" s="271"/>
      <c r="ND17" s="271"/>
      <c r="NE17" s="271"/>
      <c r="NF17" s="271"/>
      <c r="NG17" s="271"/>
      <c r="NH17" s="271"/>
      <c r="NI17" s="271"/>
      <c r="NJ17" s="271"/>
      <c r="NK17" s="271"/>
      <c r="NL17" s="271"/>
      <c r="NM17" s="271"/>
      <c r="NN17" s="271"/>
      <c r="NO17" s="271"/>
      <c r="NP17" s="271"/>
      <c r="NQ17" s="271"/>
      <c r="NR17" s="271"/>
      <c r="NS17" s="271"/>
      <c r="NT17" s="271"/>
      <c r="NU17" s="271"/>
      <c r="NV17" s="271"/>
      <c r="NW17" s="271"/>
      <c r="NX17" s="271"/>
      <c r="NY17" s="271"/>
      <c r="NZ17" s="271"/>
      <c r="OA17" s="271"/>
      <c r="OB17" s="271"/>
      <c r="OC17" s="271"/>
      <c r="OD17" s="271"/>
      <c r="OE17" s="271"/>
      <c r="OF17" s="271"/>
      <c r="OG17" s="271"/>
      <c r="OH17" s="271"/>
      <c r="OI17" s="271"/>
      <c r="OJ17" s="271"/>
      <c r="OK17" s="271"/>
      <c r="OL17" s="271"/>
      <c r="OM17" s="271"/>
      <c r="ON17" s="271"/>
      <c r="OO17" s="271"/>
      <c r="OP17" s="271"/>
      <c r="OQ17" s="271"/>
      <c r="OR17" s="271"/>
      <c r="OS17" s="271"/>
      <c r="OT17" s="271"/>
      <c r="OU17" s="271"/>
      <c r="OV17" s="271"/>
      <c r="OW17" s="271"/>
      <c r="OX17" s="271"/>
      <c r="OY17" s="271"/>
      <c r="OZ17" s="271"/>
      <c r="PA17" s="271"/>
      <c r="PB17" s="271"/>
      <c r="PC17" s="271"/>
      <c r="PD17" s="271"/>
      <c r="PE17" s="271"/>
      <c r="PF17" s="271"/>
      <c r="PG17" s="271"/>
      <c r="PH17" s="271"/>
      <c r="PI17" s="271"/>
      <c r="PJ17" s="271"/>
      <c r="PK17" s="271"/>
      <c r="PL17" s="271"/>
      <c r="PM17" s="271"/>
      <c r="PN17" s="271"/>
      <c r="PO17" s="271"/>
      <c r="PP17" s="271"/>
      <c r="PQ17" s="271"/>
      <c r="PR17" s="271"/>
      <c r="PS17" s="271"/>
      <c r="PT17" s="271"/>
      <c r="PU17" s="271"/>
      <c r="PV17" s="271"/>
      <c r="PW17" s="271"/>
      <c r="PX17" s="271"/>
      <c r="PY17" s="271"/>
      <c r="PZ17" s="271"/>
      <c r="QA17" s="271"/>
      <c r="QB17" s="271"/>
      <c r="QC17" s="271"/>
      <c r="QD17" s="271"/>
      <c r="QE17" s="271"/>
      <c r="QF17" s="271"/>
      <c r="QG17" s="271"/>
      <c r="QH17" s="271"/>
      <c r="QI17" s="271"/>
      <c r="QJ17" s="271"/>
      <c r="QK17" s="271"/>
      <c r="QL17" s="271"/>
      <c r="QM17" s="271"/>
      <c r="QN17" s="271"/>
      <c r="QO17" s="271"/>
      <c r="QP17" s="271"/>
      <c r="QQ17" s="271"/>
      <c r="QR17" s="271"/>
      <c r="QS17" s="271"/>
      <c r="QT17" s="271"/>
      <c r="QU17" s="271"/>
      <c r="QV17" s="271"/>
      <c r="QW17" s="271"/>
      <c r="QX17" s="271"/>
      <c r="QY17" s="271"/>
      <c r="QZ17" s="303"/>
    </row>
    <row r="18" spans="1:468" s="290" customFormat="1" ht="69" customHeight="1" x14ac:dyDescent="0.2">
      <c r="A18" s="505">
        <v>4</v>
      </c>
      <c r="B18" s="506"/>
      <c r="C18" s="506"/>
      <c r="D18" s="506"/>
      <c r="E18" s="507"/>
      <c r="F18" s="506"/>
      <c r="G18" s="508"/>
      <c r="H18" s="509" t="str">
        <f t="shared" ref="H18" si="19">IF(G18&lt;=0,"",IF(G18&lt;=2,"Muy Baja",IF(G18&lt;=24,"Baja",IF(G18&lt;=500,"Media",IF(G18&lt;=5000,"Alta","Muy Alta")))))</f>
        <v/>
      </c>
      <c r="I18" s="504" t="str">
        <f t="shared" ref="I18" si="20">IF(H18="","",IF(H18="Muy Baja",0.2,IF(H18="Baja",0.4,IF(H18="Media",0.6,IF(H18="Alta",0.8,IF(H18="Muy Alta",1,))))))</f>
        <v/>
      </c>
      <c r="J18" s="506"/>
      <c r="K18" s="504">
        <f>IF(NOT(ISERROR(MATCH(J18,'[2]Tabla Impacto'!$B$221:$B$223,0))),'[2]Tabla Impacto'!$F$223&amp;"Por favor no seleccionar los criterios de impacto(Afectación Económica o presupuestal y Pérdida Reputacional)",J18)</f>
        <v>0</v>
      </c>
      <c r="L18" s="509" t="str">
        <f t="shared" ref="L18" si="21">IF(J18&lt;=0,"",IF(J18&lt;=10,"Leve",IF(J18&lt;=50,"Menor",IF(J18&lt;=100,"Moderado",IF(J18&lt;=500,"Mayor","Catastrófico")))))</f>
        <v/>
      </c>
      <c r="M18" s="504" t="str">
        <f t="shared" ref="M18" si="22">IF(L18="","",IF(L18="Leve",0.2,IF(L18="Menor",0.4,IF(L18="Moderado",0.6,IF(L18="Mayor",0.8,IF(L18="Catastrófico",1,))))))</f>
        <v/>
      </c>
      <c r="N18" s="503" t="str">
        <f t="shared" ref="N18" si="23">IF(OR(AND(H18="Muy Baja",L18="Leve"),AND(H18="Muy Baja",L18="Menor"),AND(H18="Baja",L18="Leve")),"Bajo",IF(OR(AND(H18="Muy baja",L18="Moderado"),AND(H18="Baja",L18="Menor"),AND(H18="Baja",L18="Moderado"),AND(H18="Media",L18="Leve"),AND(H18="Media",L18="Menor"),AND(H18="Media",L18="Moderado"),AND(H18="Alta",L18="Leve"),AND(H18="Alta",L18="Menor")),"Moderado",IF(OR(AND(H18="Muy Baja",L18="Mayor"),AND(H18="Baja",L18="Mayor"),AND(H18="Media",L18="Mayor"),AND(H18="Alta",L18="Moderado"),AND(H18="Alta",L18="Mayor"),AND(H18="Muy Alta",L18="Leve"),AND(H18="Muy Alta",L18="Menor"),AND(H18="Muy Alta",L18="Moderado"),AND(H18="Muy Alta",L18="Mayor")),"Alto",IF(OR(AND(H18="Muy Baja",L18="Catastrófico"),AND(H18="Baja",L18="Catastrófico"),AND(H18="Media",L18="Catastrófico"),AND(H18="Alta",L18="Catastrófico"),AND(H18="Muy Alta",L18="Catastrófico")),"Extremo",""))))</f>
        <v/>
      </c>
      <c r="O18" s="275">
        <v>1</v>
      </c>
      <c r="P18" s="276"/>
      <c r="Q18" s="277" t="str">
        <f t="shared" si="0"/>
        <v/>
      </c>
      <c r="R18" s="278"/>
      <c r="S18" s="278"/>
      <c r="T18" s="279" t="str">
        <f>IF(AND(R18="Preventivo",S18="Automático"),"50%",IF(AND(R18="Preventivo",S18="Manual"),"40%",IF(AND(R18="Detectivo",S18="Automático"),"40%",IF(AND(R18="Detectivo",S18="Manual"),"30%",IF(AND(R18="Correctivo",S18="Automático"),"35%",IF(AND(R18="Correctivo",S18="Manual"),"25%",""))))))</f>
        <v/>
      </c>
      <c r="U18" s="278"/>
      <c r="V18" s="278"/>
      <c r="W18" s="278"/>
      <c r="X18" s="280" t="str">
        <f>IFERROR(IF(Q18="Probabilidad",(I18-(+I18*T18)),IF(Q18="Impacto",I18,"")),"")</f>
        <v/>
      </c>
      <c r="Y18" s="281" t="str">
        <f>IFERROR(IF(X18="","",IF(X18&lt;=0.2,"Muy Baja",IF(X18&lt;=0.4,"Baja",IF(X18&lt;=0.6,"Media",IF(X18&lt;=0.8,"Alta","Muy Alta"))))),"")</f>
        <v/>
      </c>
      <c r="Z18" s="279" t="str">
        <f>+X18</f>
        <v/>
      </c>
      <c r="AA18" s="281" t="str">
        <f>IFERROR(IF(AB18="","",IF(AB18&lt;=0.2,"Leve",IF(AB18&lt;=0.4,"Menor",IF(AB18&lt;=0.6,"Moderado",IF(AB18&lt;=0.8,"Mayor","Catastrófico"))))),"")</f>
        <v/>
      </c>
      <c r="AB18" s="279" t="str">
        <f>IFERROR(IF(Q18="Impacto",(M18-(+M18*T18)),IF(Q18="Probabilidad",M18,"")),"")</f>
        <v/>
      </c>
      <c r="AC18" s="282" t="str">
        <f>IFERROR(IF(OR(AND(Y18="Muy Baja",AA18="Leve"),AND(Y18="Muy Baja",AA18="Menor"),AND(Y18="Baja",AA18="Leve")),"Bajo",IF(OR(AND(Y18="Muy baja",AA18="Moderado"),AND(Y18="Baja",AA18="Menor"),AND(Y18="Baja",AA18="Moderado"),AND(Y18="Media",AA18="Leve"),AND(Y18="Media",AA18="Menor"),AND(Y18="Media",AA18="Moderado"),AND(Y18="Alta",AA18="Leve"),AND(Y18="Alta",AA18="Menor")),"Moderado",IF(OR(AND(Y18="Muy Baja",AA18="Mayor"),AND(Y18="Baja",AA18="Mayor"),AND(Y18="Media",AA18="Mayor"),AND(Y18="Alta",AA18="Moderado"),AND(Y18="Alta",AA18="Mayor"),AND(Y18="Muy Alta",AA18="Leve"),AND(Y18="Muy Alta",AA18="Menor"),AND(Y18="Muy Alta",AA18="Moderado"),AND(Y18="Muy Alta",AA18="Mayor")),"Alto",IF(OR(AND(Y18="Muy Baja",AA18="Catastrófico"),AND(Y18="Baja",AA18="Catastrófico"),AND(Y18="Media",AA18="Catastrófico"),AND(Y18="Alta",AA18="Catastrófico"),AND(Y18="Muy Alta",AA18="Catastrófico")),"Extremo","")))),"")</f>
        <v/>
      </c>
      <c r="AD18" s="278"/>
      <c r="AE18" s="283"/>
      <c r="AF18" s="283"/>
      <c r="AG18" s="284"/>
      <c r="AH18" s="285"/>
      <c r="AI18" s="285"/>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D18" s="271"/>
      <c r="CE18" s="271"/>
      <c r="CF18" s="271"/>
      <c r="CG18" s="271"/>
      <c r="CH18" s="271"/>
      <c r="CI18" s="271"/>
      <c r="CJ18" s="271"/>
      <c r="CK18" s="271"/>
      <c r="CL18" s="271"/>
      <c r="CM18" s="271"/>
      <c r="CN18" s="271"/>
      <c r="CO18" s="271"/>
      <c r="CP18" s="271"/>
      <c r="CQ18" s="271"/>
      <c r="CR18" s="271"/>
      <c r="CS18" s="271"/>
      <c r="CT18" s="271"/>
      <c r="CU18" s="271"/>
      <c r="CV18" s="271"/>
      <c r="CW18" s="271"/>
      <c r="CX18" s="271"/>
      <c r="CY18" s="271"/>
      <c r="CZ18" s="271"/>
      <c r="DA18" s="271"/>
      <c r="DB18" s="271"/>
      <c r="DC18" s="271"/>
      <c r="DD18" s="271"/>
      <c r="DE18" s="271"/>
      <c r="DF18" s="271"/>
      <c r="DG18" s="271"/>
      <c r="DH18" s="271"/>
      <c r="DI18" s="271"/>
      <c r="DJ18" s="271"/>
      <c r="DK18" s="271"/>
      <c r="DL18" s="271"/>
      <c r="DM18" s="271"/>
      <c r="DN18" s="271"/>
      <c r="DO18" s="271"/>
      <c r="DP18" s="271"/>
      <c r="DQ18" s="271"/>
      <c r="DR18" s="271"/>
      <c r="DS18" s="271"/>
      <c r="DT18" s="271"/>
      <c r="DU18" s="271"/>
      <c r="DV18" s="271"/>
      <c r="DW18" s="271"/>
      <c r="DX18" s="271"/>
      <c r="DY18" s="271"/>
      <c r="DZ18" s="271"/>
      <c r="EA18" s="271"/>
      <c r="EB18" s="271"/>
      <c r="EC18" s="271"/>
      <c r="ED18" s="271"/>
      <c r="EE18" s="271"/>
      <c r="EF18" s="271"/>
      <c r="EG18" s="271"/>
      <c r="EH18" s="271"/>
      <c r="EI18" s="271"/>
      <c r="EJ18" s="271"/>
      <c r="EK18" s="271"/>
      <c r="EL18" s="271"/>
      <c r="EM18" s="271"/>
      <c r="EN18" s="271"/>
      <c r="EO18" s="271"/>
      <c r="EP18" s="271"/>
      <c r="EQ18" s="271"/>
      <c r="ER18" s="271"/>
      <c r="ES18" s="271"/>
      <c r="ET18" s="271"/>
      <c r="EU18" s="271"/>
      <c r="EV18" s="271"/>
      <c r="EW18" s="271"/>
      <c r="EX18" s="271"/>
      <c r="EY18" s="271"/>
      <c r="EZ18" s="271"/>
      <c r="FA18" s="271"/>
      <c r="FB18" s="271"/>
      <c r="FC18" s="271"/>
      <c r="FD18" s="271"/>
      <c r="FE18" s="271"/>
      <c r="FF18" s="271"/>
      <c r="FG18" s="271"/>
      <c r="FH18" s="271"/>
      <c r="FI18" s="271"/>
      <c r="FJ18" s="271"/>
      <c r="FK18" s="271"/>
      <c r="FL18" s="271"/>
      <c r="FM18" s="271"/>
      <c r="FN18" s="271"/>
      <c r="FO18" s="271"/>
      <c r="FP18" s="271"/>
      <c r="FQ18" s="271"/>
      <c r="FR18" s="271"/>
      <c r="FS18" s="271"/>
      <c r="FT18" s="271"/>
      <c r="FU18" s="271"/>
      <c r="FV18" s="271"/>
      <c r="FW18" s="271"/>
      <c r="FX18" s="271"/>
      <c r="FY18" s="271"/>
      <c r="FZ18" s="271"/>
      <c r="GA18" s="271"/>
      <c r="GB18" s="271"/>
      <c r="GC18" s="271"/>
      <c r="GD18" s="271"/>
      <c r="GE18" s="271"/>
      <c r="GF18" s="271"/>
      <c r="GG18" s="271"/>
      <c r="GH18" s="271"/>
      <c r="GI18" s="271"/>
      <c r="GJ18" s="271"/>
      <c r="GK18" s="271"/>
      <c r="GL18" s="271"/>
      <c r="GM18" s="271"/>
      <c r="GN18" s="271"/>
      <c r="GO18" s="271"/>
      <c r="GP18" s="271"/>
      <c r="GQ18" s="271"/>
      <c r="GR18" s="271"/>
      <c r="GS18" s="271"/>
      <c r="GT18" s="271"/>
      <c r="GU18" s="271"/>
      <c r="GV18" s="271"/>
      <c r="GW18" s="271"/>
      <c r="GX18" s="271"/>
      <c r="GY18" s="271"/>
      <c r="GZ18" s="271"/>
      <c r="HA18" s="271"/>
      <c r="HB18" s="271"/>
      <c r="HC18" s="271"/>
      <c r="HD18" s="271"/>
      <c r="HE18" s="271"/>
      <c r="HF18" s="271"/>
      <c r="HG18" s="271"/>
      <c r="HH18" s="271"/>
      <c r="HI18" s="271"/>
      <c r="HJ18" s="271"/>
      <c r="HK18" s="271"/>
      <c r="HL18" s="271"/>
      <c r="HM18" s="271"/>
      <c r="HN18" s="271"/>
      <c r="HO18" s="271"/>
      <c r="HP18" s="271"/>
      <c r="HQ18" s="271"/>
      <c r="HR18" s="271"/>
      <c r="HS18" s="271"/>
      <c r="HT18" s="271"/>
      <c r="HU18" s="271"/>
      <c r="HV18" s="271"/>
      <c r="HW18" s="271"/>
      <c r="HX18" s="271"/>
      <c r="HY18" s="271"/>
      <c r="HZ18" s="271"/>
      <c r="IA18" s="271"/>
      <c r="IB18" s="271"/>
      <c r="IC18" s="271"/>
      <c r="ID18" s="271"/>
      <c r="IE18" s="271"/>
      <c r="IF18" s="271"/>
      <c r="IG18" s="271"/>
      <c r="IH18" s="271"/>
      <c r="II18" s="271"/>
      <c r="IJ18" s="271"/>
      <c r="IK18" s="271"/>
      <c r="IL18" s="271"/>
      <c r="IM18" s="271"/>
      <c r="IN18" s="271"/>
      <c r="IO18" s="271"/>
      <c r="IP18" s="271"/>
      <c r="IQ18" s="271"/>
      <c r="IR18" s="271"/>
      <c r="IS18" s="271"/>
      <c r="IT18" s="271"/>
      <c r="IU18" s="271"/>
      <c r="IV18" s="271"/>
      <c r="IW18" s="271"/>
      <c r="IX18" s="271"/>
      <c r="IY18" s="271"/>
      <c r="IZ18" s="271"/>
      <c r="JA18" s="271"/>
      <c r="JB18" s="271"/>
      <c r="JC18" s="271"/>
      <c r="JD18" s="271"/>
      <c r="JE18" s="271"/>
      <c r="JF18" s="271"/>
      <c r="JG18" s="271"/>
      <c r="JH18" s="271"/>
      <c r="JI18" s="271"/>
      <c r="JJ18" s="271"/>
      <c r="JK18" s="271"/>
      <c r="JL18" s="271"/>
      <c r="JM18" s="271"/>
      <c r="JN18" s="271"/>
      <c r="JO18" s="271"/>
      <c r="JP18" s="271"/>
      <c r="JQ18" s="271"/>
      <c r="JR18" s="271"/>
      <c r="JS18" s="271"/>
      <c r="JT18" s="271"/>
      <c r="JU18" s="271"/>
      <c r="JV18" s="271"/>
      <c r="JW18" s="271"/>
      <c r="JX18" s="271"/>
      <c r="JY18" s="271"/>
      <c r="JZ18" s="271"/>
      <c r="KA18" s="271"/>
      <c r="KB18" s="271"/>
      <c r="KC18" s="271"/>
      <c r="KD18" s="271"/>
      <c r="KE18" s="271"/>
      <c r="KF18" s="271"/>
      <c r="KG18" s="271"/>
      <c r="KH18" s="271"/>
      <c r="KI18" s="271"/>
      <c r="KJ18" s="271"/>
      <c r="KK18" s="271"/>
      <c r="KL18" s="271"/>
      <c r="KM18" s="271"/>
      <c r="KN18" s="271"/>
      <c r="KO18" s="271"/>
      <c r="KP18" s="271"/>
      <c r="KQ18" s="271"/>
      <c r="KR18" s="271"/>
      <c r="KS18" s="271"/>
      <c r="KT18" s="271"/>
      <c r="KU18" s="271"/>
      <c r="KV18" s="271"/>
      <c r="KW18" s="271"/>
      <c r="KX18" s="271"/>
      <c r="KY18" s="271"/>
      <c r="KZ18" s="271"/>
      <c r="LA18" s="271"/>
      <c r="LB18" s="271"/>
      <c r="LC18" s="271"/>
      <c r="LD18" s="271"/>
      <c r="LE18" s="271"/>
      <c r="LF18" s="271"/>
      <c r="LG18" s="271"/>
      <c r="LH18" s="271"/>
      <c r="LI18" s="271"/>
      <c r="LJ18" s="271"/>
      <c r="LK18" s="271"/>
      <c r="LL18" s="271"/>
      <c r="LM18" s="271"/>
      <c r="LN18" s="271"/>
      <c r="LO18" s="271"/>
      <c r="LP18" s="271"/>
      <c r="LQ18" s="271"/>
      <c r="LR18" s="271"/>
      <c r="LS18" s="271"/>
      <c r="LT18" s="271"/>
      <c r="LU18" s="271"/>
      <c r="LV18" s="271"/>
      <c r="LW18" s="271"/>
      <c r="LX18" s="271"/>
      <c r="LY18" s="271"/>
      <c r="LZ18" s="271"/>
      <c r="MA18" s="271"/>
      <c r="MB18" s="271"/>
      <c r="MC18" s="271"/>
      <c r="MD18" s="271"/>
      <c r="ME18" s="271"/>
      <c r="MF18" s="271"/>
      <c r="MG18" s="271"/>
      <c r="MH18" s="271"/>
      <c r="MI18" s="271"/>
      <c r="MJ18" s="271"/>
      <c r="MK18" s="271"/>
      <c r="ML18" s="271"/>
      <c r="MM18" s="271"/>
      <c r="MN18" s="271"/>
      <c r="MO18" s="271"/>
      <c r="MP18" s="271"/>
      <c r="MQ18" s="271"/>
      <c r="MR18" s="271"/>
      <c r="MS18" s="271"/>
      <c r="MT18" s="271"/>
      <c r="MU18" s="271"/>
      <c r="MV18" s="271"/>
      <c r="MW18" s="271"/>
      <c r="MX18" s="271"/>
      <c r="MY18" s="271"/>
      <c r="MZ18" s="271"/>
      <c r="NA18" s="271"/>
      <c r="NB18" s="271"/>
      <c r="NC18" s="271"/>
      <c r="ND18" s="271"/>
      <c r="NE18" s="271"/>
      <c r="NF18" s="271"/>
      <c r="NG18" s="271"/>
      <c r="NH18" s="271"/>
      <c r="NI18" s="271"/>
      <c r="NJ18" s="271"/>
      <c r="NK18" s="271"/>
      <c r="NL18" s="271"/>
      <c r="NM18" s="271"/>
      <c r="NN18" s="271"/>
      <c r="NO18" s="271"/>
      <c r="NP18" s="271"/>
      <c r="NQ18" s="271"/>
      <c r="NR18" s="271"/>
      <c r="NS18" s="271"/>
      <c r="NT18" s="271"/>
      <c r="NU18" s="271"/>
      <c r="NV18" s="271"/>
      <c r="NW18" s="271"/>
      <c r="NX18" s="271"/>
      <c r="NY18" s="271"/>
      <c r="NZ18" s="271"/>
      <c r="OA18" s="271"/>
      <c r="OB18" s="271"/>
      <c r="OC18" s="271"/>
      <c r="OD18" s="271"/>
      <c r="OE18" s="271"/>
      <c r="OF18" s="271"/>
      <c r="OG18" s="271"/>
      <c r="OH18" s="271"/>
      <c r="OI18" s="271"/>
      <c r="OJ18" s="271"/>
      <c r="OK18" s="271"/>
      <c r="OL18" s="271"/>
      <c r="OM18" s="271"/>
      <c r="ON18" s="271"/>
      <c r="OO18" s="271"/>
      <c r="OP18" s="271"/>
      <c r="OQ18" s="271"/>
      <c r="OR18" s="271"/>
      <c r="OS18" s="271"/>
      <c r="OT18" s="271"/>
      <c r="OU18" s="271"/>
      <c r="OV18" s="271"/>
      <c r="OW18" s="271"/>
      <c r="OX18" s="271"/>
      <c r="OY18" s="271"/>
      <c r="OZ18" s="271"/>
      <c r="PA18" s="271"/>
      <c r="PB18" s="271"/>
      <c r="PC18" s="271"/>
      <c r="PD18" s="271"/>
      <c r="PE18" s="271"/>
      <c r="PF18" s="271"/>
      <c r="PG18" s="271"/>
      <c r="PH18" s="271"/>
      <c r="PI18" s="271"/>
      <c r="PJ18" s="271"/>
      <c r="PK18" s="271"/>
      <c r="PL18" s="271"/>
      <c r="PM18" s="271"/>
      <c r="PN18" s="271"/>
      <c r="PO18" s="271"/>
      <c r="PP18" s="271"/>
      <c r="PQ18" s="271"/>
      <c r="PR18" s="271"/>
      <c r="PS18" s="271"/>
      <c r="PT18" s="271"/>
      <c r="PU18" s="271"/>
      <c r="PV18" s="271"/>
      <c r="PW18" s="271"/>
      <c r="PX18" s="271"/>
      <c r="PY18" s="271"/>
      <c r="PZ18" s="271"/>
      <c r="QA18" s="271"/>
      <c r="QB18" s="271"/>
      <c r="QC18" s="271"/>
      <c r="QD18" s="271"/>
      <c r="QE18" s="271"/>
      <c r="QF18" s="271"/>
      <c r="QG18" s="271"/>
      <c r="QH18" s="271"/>
      <c r="QI18" s="271"/>
      <c r="QJ18" s="271"/>
      <c r="QK18" s="271"/>
      <c r="QL18" s="271"/>
      <c r="QM18" s="271"/>
      <c r="QN18" s="271"/>
      <c r="QO18" s="271"/>
      <c r="QP18" s="271"/>
      <c r="QQ18" s="271"/>
      <c r="QR18" s="271"/>
      <c r="QS18" s="271"/>
      <c r="QT18" s="271"/>
      <c r="QU18" s="271"/>
      <c r="QV18" s="271"/>
      <c r="QW18" s="271"/>
      <c r="QX18" s="271"/>
      <c r="QY18" s="271"/>
      <c r="QZ18" s="303"/>
    </row>
    <row r="19" spans="1:468" s="290" customFormat="1" ht="69" customHeight="1" x14ac:dyDescent="0.2">
      <c r="A19" s="505"/>
      <c r="B19" s="506"/>
      <c r="C19" s="506"/>
      <c r="D19" s="506"/>
      <c r="E19" s="507"/>
      <c r="F19" s="506"/>
      <c r="G19" s="508"/>
      <c r="H19" s="509"/>
      <c r="I19" s="504"/>
      <c r="J19" s="506"/>
      <c r="K19" s="504">
        <f ca="1">IF(NOT(ISERROR(MATCH(J19,_xlfn.ANCHORARRAY(E22),0))),#REF!&amp;"Por favor no seleccionar los criterios de impacto",J19)</f>
        <v>0</v>
      </c>
      <c r="L19" s="509"/>
      <c r="M19" s="504"/>
      <c r="N19" s="503"/>
      <c r="O19" s="275">
        <v>2</v>
      </c>
      <c r="P19" s="276"/>
      <c r="Q19" s="277" t="str">
        <f t="shared" si="0"/>
        <v/>
      </c>
      <c r="R19" s="278"/>
      <c r="S19" s="278"/>
      <c r="T19" s="279" t="str">
        <f t="shared" ref="T19" si="24">IF(AND(R19="Preventivo",S19="Automático"),"50%",IF(AND(R19="Preventivo",S19="Manual"),"40%",IF(AND(R19="Detectivo",S19="Automático"),"40%",IF(AND(R19="Detectivo",S19="Manual"),"30%",IF(AND(R19="Correctivo",S19="Automático"),"35%",IF(AND(R19="Correctivo",S19="Manual"),"25%",""))))))</f>
        <v/>
      </c>
      <c r="U19" s="278"/>
      <c r="V19" s="278"/>
      <c r="W19" s="278"/>
      <c r="X19" s="280" t="str">
        <f>IFERROR(IF(AND(Q18="Probabilidad",Q19="Probabilidad"),(Z18-(+Z18*T19)),IF(Q19="Probabilidad",(I18-(+I18*T19)),IF(Q19="Impacto",Z18,""))),"")</f>
        <v/>
      </c>
      <c r="Y19" s="281" t="str">
        <f t="shared" si="2"/>
        <v/>
      </c>
      <c r="Z19" s="279" t="str">
        <f t="shared" ref="Z19" si="25">+X19</f>
        <v/>
      </c>
      <c r="AA19" s="281" t="str">
        <f t="shared" si="4"/>
        <v/>
      </c>
      <c r="AB19" s="279" t="str">
        <f>IFERROR(IF(AND(Q18="Impacto",Q19="Impacto"),(AB16-(+AB16*T19)),IF(Q19="Impacto",($M$18-(+$M$18*T19)),IF(Q19="Probabilidad",AB16,""))),"")</f>
        <v/>
      </c>
      <c r="AC19" s="282" t="str">
        <f t="shared" ref="AC19" si="26">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78"/>
      <c r="AE19" s="283"/>
      <c r="AF19" s="283"/>
      <c r="AG19" s="284"/>
      <c r="AH19" s="285"/>
      <c r="AI19" s="285"/>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c r="CF19" s="271"/>
      <c r="CG19" s="271"/>
      <c r="CH19" s="271"/>
      <c r="CI19" s="271"/>
      <c r="CJ19" s="271"/>
      <c r="CK19" s="271"/>
      <c r="CL19" s="271"/>
      <c r="CM19" s="271"/>
      <c r="CN19" s="271"/>
      <c r="CO19" s="271"/>
      <c r="CP19" s="271"/>
      <c r="CQ19" s="271"/>
      <c r="CR19" s="271"/>
      <c r="CS19" s="271"/>
      <c r="CT19" s="271"/>
      <c r="CU19" s="271"/>
      <c r="CV19" s="271"/>
      <c r="CW19" s="271"/>
      <c r="CX19" s="271"/>
      <c r="CY19" s="271"/>
      <c r="CZ19" s="271"/>
      <c r="DA19" s="271"/>
      <c r="DB19" s="271"/>
      <c r="DC19" s="271"/>
      <c r="DD19" s="271"/>
      <c r="DE19" s="271"/>
      <c r="DF19" s="271"/>
      <c r="DG19" s="271"/>
      <c r="DH19" s="271"/>
      <c r="DI19" s="271"/>
      <c r="DJ19" s="271"/>
      <c r="DK19" s="271"/>
      <c r="DL19" s="271"/>
      <c r="DM19" s="271"/>
      <c r="DN19" s="271"/>
      <c r="DO19" s="271"/>
      <c r="DP19" s="271"/>
      <c r="DQ19" s="271"/>
      <c r="DR19" s="271"/>
      <c r="DS19" s="271"/>
      <c r="DT19" s="271"/>
      <c r="DU19" s="271"/>
      <c r="DV19" s="271"/>
      <c r="DW19" s="271"/>
      <c r="DX19" s="271"/>
      <c r="DY19" s="271"/>
      <c r="DZ19" s="271"/>
      <c r="EA19" s="271"/>
      <c r="EB19" s="271"/>
      <c r="EC19" s="271"/>
      <c r="ED19" s="271"/>
      <c r="EE19" s="271"/>
      <c r="EF19" s="271"/>
      <c r="EG19" s="271"/>
      <c r="EH19" s="271"/>
      <c r="EI19" s="271"/>
      <c r="EJ19" s="271"/>
      <c r="EK19" s="271"/>
      <c r="EL19" s="271"/>
      <c r="EM19" s="271"/>
      <c r="EN19" s="271"/>
      <c r="EO19" s="271"/>
      <c r="EP19" s="271"/>
      <c r="EQ19" s="271"/>
      <c r="ER19" s="271"/>
      <c r="ES19" s="271"/>
      <c r="ET19" s="271"/>
      <c r="EU19" s="271"/>
      <c r="EV19" s="271"/>
      <c r="EW19" s="271"/>
      <c r="EX19" s="271"/>
      <c r="EY19" s="271"/>
      <c r="EZ19" s="271"/>
      <c r="FA19" s="271"/>
      <c r="FB19" s="271"/>
      <c r="FC19" s="271"/>
      <c r="FD19" s="271"/>
      <c r="FE19" s="271"/>
      <c r="FF19" s="271"/>
      <c r="FG19" s="271"/>
      <c r="FH19" s="271"/>
      <c r="FI19" s="271"/>
      <c r="FJ19" s="271"/>
      <c r="FK19" s="271"/>
      <c r="FL19" s="271"/>
      <c r="FM19" s="271"/>
      <c r="FN19" s="271"/>
      <c r="FO19" s="271"/>
      <c r="FP19" s="271"/>
      <c r="FQ19" s="271"/>
      <c r="FR19" s="271"/>
      <c r="FS19" s="271"/>
      <c r="FT19" s="271"/>
      <c r="FU19" s="271"/>
      <c r="FV19" s="271"/>
      <c r="FW19" s="271"/>
      <c r="FX19" s="271"/>
      <c r="FY19" s="271"/>
      <c r="FZ19" s="271"/>
      <c r="GA19" s="271"/>
      <c r="GB19" s="271"/>
      <c r="GC19" s="271"/>
      <c r="GD19" s="271"/>
      <c r="GE19" s="271"/>
      <c r="GF19" s="271"/>
      <c r="GG19" s="271"/>
      <c r="GH19" s="271"/>
      <c r="GI19" s="271"/>
      <c r="GJ19" s="271"/>
      <c r="GK19" s="271"/>
      <c r="GL19" s="271"/>
      <c r="GM19" s="271"/>
      <c r="GN19" s="271"/>
      <c r="GO19" s="271"/>
      <c r="GP19" s="271"/>
      <c r="GQ19" s="271"/>
      <c r="GR19" s="271"/>
      <c r="GS19" s="271"/>
      <c r="GT19" s="271"/>
      <c r="GU19" s="271"/>
      <c r="GV19" s="271"/>
      <c r="GW19" s="271"/>
      <c r="GX19" s="271"/>
      <c r="GY19" s="271"/>
      <c r="GZ19" s="271"/>
      <c r="HA19" s="271"/>
      <c r="HB19" s="271"/>
      <c r="HC19" s="271"/>
      <c r="HD19" s="271"/>
      <c r="HE19" s="271"/>
      <c r="HF19" s="271"/>
      <c r="HG19" s="271"/>
      <c r="HH19" s="271"/>
      <c r="HI19" s="271"/>
      <c r="HJ19" s="271"/>
      <c r="HK19" s="271"/>
      <c r="HL19" s="271"/>
      <c r="HM19" s="271"/>
      <c r="HN19" s="271"/>
      <c r="HO19" s="271"/>
      <c r="HP19" s="271"/>
      <c r="HQ19" s="271"/>
      <c r="HR19" s="271"/>
      <c r="HS19" s="271"/>
      <c r="HT19" s="271"/>
      <c r="HU19" s="271"/>
      <c r="HV19" s="271"/>
      <c r="HW19" s="271"/>
      <c r="HX19" s="271"/>
      <c r="HY19" s="271"/>
      <c r="HZ19" s="271"/>
      <c r="IA19" s="271"/>
      <c r="IB19" s="271"/>
      <c r="IC19" s="271"/>
      <c r="ID19" s="271"/>
      <c r="IE19" s="271"/>
      <c r="IF19" s="271"/>
      <c r="IG19" s="271"/>
      <c r="IH19" s="271"/>
      <c r="II19" s="271"/>
      <c r="IJ19" s="271"/>
      <c r="IK19" s="271"/>
      <c r="IL19" s="271"/>
      <c r="IM19" s="271"/>
      <c r="IN19" s="271"/>
      <c r="IO19" s="271"/>
      <c r="IP19" s="271"/>
      <c r="IQ19" s="271"/>
      <c r="IR19" s="271"/>
      <c r="IS19" s="271"/>
      <c r="IT19" s="271"/>
      <c r="IU19" s="271"/>
      <c r="IV19" s="271"/>
      <c r="IW19" s="271"/>
      <c r="IX19" s="271"/>
      <c r="IY19" s="271"/>
      <c r="IZ19" s="271"/>
      <c r="JA19" s="271"/>
      <c r="JB19" s="271"/>
      <c r="JC19" s="271"/>
      <c r="JD19" s="271"/>
      <c r="JE19" s="271"/>
      <c r="JF19" s="271"/>
      <c r="JG19" s="271"/>
      <c r="JH19" s="271"/>
      <c r="JI19" s="271"/>
      <c r="JJ19" s="271"/>
      <c r="JK19" s="271"/>
      <c r="JL19" s="271"/>
      <c r="JM19" s="271"/>
      <c r="JN19" s="271"/>
      <c r="JO19" s="271"/>
      <c r="JP19" s="271"/>
      <c r="JQ19" s="271"/>
      <c r="JR19" s="271"/>
      <c r="JS19" s="271"/>
      <c r="JT19" s="271"/>
      <c r="JU19" s="271"/>
      <c r="JV19" s="271"/>
      <c r="JW19" s="271"/>
      <c r="JX19" s="271"/>
      <c r="JY19" s="271"/>
      <c r="JZ19" s="271"/>
      <c r="KA19" s="271"/>
      <c r="KB19" s="271"/>
      <c r="KC19" s="271"/>
      <c r="KD19" s="271"/>
      <c r="KE19" s="271"/>
      <c r="KF19" s="271"/>
      <c r="KG19" s="271"/>
      <c r="KH19" s="271"/>
      <c r="KI19" s="271"/>
      <c r="KJ19" s="271"/>
      <c r="KK19" s="271"/>
      <c r="KL19" s="271"/>
      <c r="KM19" s="271"/>
      <c r="KN19" s="271"/>
      <c r="KO19" s="271"/>
      <c r="KP19" s="271"/>
      <c r="KQ19" s="271"/>
      <c r="KR19" s="271"/>
      <c r="KS19" s="271"/>
      <c r="KT19" s="271"/>
      <c r="KU19" s="271"/>
      <c r="KV19" s="271"/>
      <c r="KW19" s="271"/>
      <c r="KX19" s="271"/>
      <c r="KY19" s="271"/>
      <c r="KZ19" s="271"/>
      <c r="LA19" s="271"/>
      <c r="LB19" s="271"/>
      <c r="LC19" s="271"/>
      <c r="LD19" s="271"/>
      <c r="LE19" s="271"/>
      <c r="LF19" s="271"/>
      <c r="LG19" s="271"/>
      <c r="LH19" s="271"/>
      <c r="LI19" s="271"/>
      <c r="LJ19" s="271"/>
      <c r="LK19" s="271"/>
      <c r="LL19" s="271"/>
      <c r="LM19" s="271"/>
      <c r="LN19" s="271"/>
      <c r="LO19" s="271"/>
      <c r="LP19" s="271"/>
      <c r="LQ19" s="271"/>
      <c r="LR19" s="271"/>
      <c r="LS19" s="271"/>
      <c r="LT19" s="271"/>
      <c r="LU19" s="271"/>
      <c r="LV19" s="271"/>
      <c r="LW19" s="271"/>
      <c r="LX19" s="271"/>
      <c r="LY19" s="271"/>
      <c r="LZ19" s="271"/>
      <c r="MA19" s="271"/>
      <c r="MB19" s="271"/>
      <c r="MC19" s="271"/>
      <c r="MD19" s="271"/>
      <c r="ME19" s="271"/>
      <c r="MF19" s="271"/>
      <c r="MG19" s="271"/>
      <c r="MH19" s="271"/>
      <c r="MI19" s="271"/>
      <c r="MJ19" s="271"/>
      <c r="MK19" s="271"/>
      <c r="ML19" s="271"/>
      <c r="MM19" s="271"/>
      <c r="MN19" s="271"/>
      <c r="MO19" s="271"/>
      <c r="MP19" s="271"/>
      <c r="MQ19" s="271"/>
      <c r="MR19" s="271"/>
      <c r="MS19" s="271"/>
      <c r="MT19" s="271"/>
      <c r="MU19" s="271"/>
      <c r="MV19" s="271"/>
      <c r="MW19" s="271"/>
      <c r="MX19" s="271"/>
      <c r="MY19" s="271"/>
      <c r="MZ19" s="271"/>
      <c r="NA19" s="271"/>
      <c r="NB19" s="271"/>
      <c r="NC19" s="271"/>
      <c r="ND19" s="271"/>
      <c r="NE19" s="271"/>
      <c r="NF19" s="271"/>
      <c r="NG19" s="271"/>
      <c r="NH19" s="271"/>
      <c r="NI19" s="271"/>
      <c r="NJ19" s="271"/>
      <c r="NK19" s="271"/>
      <c r="NL19" s="271"/>
      <c r="NM19" s="271"/>
      <c r="NN19" s="271"/>
      <c r="NO19" s="271"/>
      <c r="NP19" s="271"/>
      <c r="NQ19" s="271"/>
      <c r="NR19" s="271"/>
      <c r="NS19" s="271"/>
      <c r="NT19" s="271"/>
      <c r="NU19" s="271"/>
      <c r="NV19" s="271"/>
      <c r="NW19" s="271"/>
      <c r="NX19" s="271"/>
      <c r="NY19" s="271"/>
      <c r="NZ19" s="271"/>
      <c r="OA19" s="271"/>
      <c r="OB19" s="271"/>
      <c r="OC19" s="271"/>
      <c r="OD19" s="271"/>
      <c r="OE19" s="271"/>
      <c r="OF19" s="271"/>
      <c r="OG19" s="271"/>
      <c r="OH19" s="271"/>
      <c r="OI19" s="271"/>
      <c r="OJ19" s="271"/>
      <c r="OK19" s="271"/>
      <c r="OL19" s="271"/>
      <c r="OM19" s="271"/>
      <c r="ON19" s="271"/>
      <c r="OO19" s="271"/>
      <c r="OP19" s="271"/>
      <c r="OQ19" s="271"/>
      <c r="OR19" s="271"/>
      <c r="OS19" s="271"/>
      <c r="OT19" s="271"/>
      <c r="OU19" s="271"/>
      <c r="OV19" s="271"/>
      <c r="OW19" s="271"/>
      <c r="OX19" s="271"/>
      <c r="OY19" s="271"/>
      <c r="OZ19" s="271"/>
      <c r="PA19" s="271"/>
      <c r="PB19" s="271"/>
      <c r="PC19" s="271"/>
      <c r="PD19" s="271"/>
      <c r="PE19" s="271"/>
      <c r="PF19" s="271"/>
      <c r="PG19" s="271"/>
      <c r="PH19" s="271"/>
      <c r="PI19" s="271"/>
      <c r="PJ19" s="271"/>
      <c r="PK19" s="271"/>
      <c r="PL19" s="271"/>
      <c r="PM19" s="271"/>
      <c r="PN19" s="271"/>
      <c r="PO19" s="271"/>
      <c r="PP19" s="271"/>
      <c r="PQ19" s="271"/>
      <c r="PR19" s="271"/>
      <c r="PS19" s="271"/>
      <c r="PT19" s="271"/>
      <c r="PU19" s="271"/>
      <c r="PV19" s="271"/>
      <c r="PW19" s="271"/>
      <c r="PX19" s="271"/>
      <c r="PY19" s="271"/>
      <c r="PZ19" s="271"/>
      <c r="QA19" s="271"/>
      <c r="QB19" s="271"/>
      <c r="QC19" s="271"/>
      <c r="QD19" s="271"/>
      <c r="QE19" s="271"/>
      <c r="QF19" s="271"/>
      <c r="QG19" s="271"/>
      <c r="QH19" s="271"/>
      <c r="QI19" s="271"/>
      <c r="QJ19" s="271"/>
      <c r="QK19" s="271"/>
      <c r="QL19" s="271"/>
      <c r="QM19" s="271"/>
      <c r="QN19" s="271"/>
      <c r="QO19" s="271"/>
      <c r="QP19" s="271"/>
      <c r="QQ19" s="271"/>
      <c r="QR19" s="271"/>
      <c r="QS19" s="271"/>
      <c r="QT19" s="271"/>
      <c r="QU19" s="271"/>
      <c r="QV19" s="271"/>
      <c r="QW19" s="271"/>
      <c r="QX19" s="271"/>
      <c r="QY19" s="271"/>
      <c r="QZ19" s="303"/>
    </row>
    <row r="20" spans="1:468" s="290" customFormat="1" ht="69" customHeight="1" x14ac:dyDescent="0.2">
      <c r="A20" s="505">
        <v>5</v>
      </c>
      <c r="B20" s="506"/>
      <c r="C20" s="506"/>
      <c r="D20" s="506"/>
      <c r="E20" s="507"/>
      <c r="F20" s="506"/>
      <c r="G20" s="508"/>
      <c r="H20" s="509" t="str">
        <f t="shared" ref="H20" si="27">IF(G20&lt;=0,"",IF(G20&lt;=2,"Muy Baja",IF(G20&lt;=24,"Baja",IF(G20&lt;=500,"Media",IF(G20&lt;=5000,"Alta","Muy Alta")))))</f>
        <v/>
      </c>
      <c r="I20" s="504" t="str">
        <f t="shared" ref="I20" si="28">IF(H20="","",IF(H20="Muy Baja",0.2,IF(H20="Baja",0.4,IF(H20="Media",0.6,IF(H20="Alta",0.8,IF(H20="Muy Alta",1,))))))</f>
        <v/>
      </c>
      <c r="J20" s="506"/>
      <c r="K20" s="504">
        <f>IF(NOT(ISERROR(MATCH(J20,'[2]Tabla Impacto'!$B$221:$B$223,0))),'[2]Tabla Impacto'!$F$223&amp;"Por favor no seleccionar los criterios de impacto(Afectación Económica o presupuestal y Pérdida Reputacional)",J20)</f>
        <v>0</v>
      </c>
      <c r="L20" s="509" t="str">
        <f t="shared" ref="L20" si="29">IF(J20&lt;=0,"",IF(J20&lt;=10,"Leve",IF(J20&lt;=50,"Menor",IF(J20&lt;=100,"Moderado",IF(J20&lt;=500,"Mayor","Catastrófico")))))</f>
        <v/>
      </c>
      <c r="M20" s="504" t="str">
        <f t="shared" ref="M20" si="30">IF(L20="","",IF(L20="Leve",0.2,IF(L20="Menor",0.4,IF(L20="Moderado",0.6,IF(L20="Mayor",0.8,IF(L20="Catastrófico",1,))))))</f>
        <v/>
      </c>
      <c r="N20" s="503" t="str">
        <f t="shared" ref="N20" si="31">IF(OR(AND(H20="Muy Baja",L20="Leve"),AND(H20="Muy Baja",L20="Menor"),AND(H20="Baja",L20="Leve")),"Bajo",IF(OR(AND(H20="Muy baja",L20="Moderado"),AND(H20="Baja",L20="Menor"),AND(H20="Baja",L20="Moderado"),AND(H20="Media",L20="Leve"),AND(H20="Media",L20="Menor"),AND(H20="Media",L20="Moderado"),AND(H20="Alta",L20="Leve"),AND(H20="Alta",L20="Menor")),"Moderado",IF(OR(AND(H20="Muy Baja",L20="Mayor"),AND(H20="Baja",L20="Mayor"),AND(H20="Media",L20="Mayor"),AND(H20="Alta",L20="Moderado"),AND(H20="Alta",L20="Mayor"),AND(H20="Muy Alta",L20="Leve"),AND(H20="Muy Alta",L20="Menor"),AND(H20="Muy Alta",L20="Moderado"),AND(H20="Muy Alta",L20="Mayor")),"Alto",IF(OR(AND(H20="Muy Baja",L20="Catastrófico"),AND(H20="Baja",L20="Catastrófico"),AND(H20="Media",L20="Catastrófico"),AND(H20="Alta",L20="Catastrófico"),AND(H20="Muy Alta",L20="Catastrófico")),"Extremo",""))))</f>
        <v/>
      </c>
      <c r="O20" s="275">
        <v>1</v>
      </c>
      <c r="P20" s="276"/>
      <c r="Q20" s="277" t="str">
        <f t="shared" si="0"/>
        <v/>
      </c>
      <c r="R20" s="278"/>
      <c r="S20" s="278"/>
      <c r="T20" s="279" t="str">
        <f>IF(AND(R20="Preventivo",S20="Automático"),"50%",IF(AND(R20="Preventivo",S20="Manual"),"40%",IF(AND(R20="Detectivo",S20="Automático"),"40%",IF(AND(R20="Detectivo",S20="Manual"),"30%",IF(AND(R20="Correctivo",S20="Automático"),"35%",IF(AND(R20="Correctivo",S20="Manual"),"25%",""))))))</f>
        <v/>
      </c>
      <c r="U20" s="278"/>
      <c r="V20" s="278"/>
      <c r="W20" s="278"/>
      <c r="X20" s="280" t="str">
        <f>IFERROR(IF(Q20="Probabilidad",(I20-(+I20*T20)),IF(Q20="Impacto",I20,"")),"")</f>
        <v/>
      </c>
      <c r="Y20" s="281" t="str">
        <f>IFERROR(IF(X20="","",IF(X20&lt;=0.2,"Muy Baja",IF(X20&lt;=0.4,"Baja",IF(X20&lt;=0.6,"Media",IF(X20&lt;=0.8,"Alta","Muy Alta"))))),"")</f>
        <v/>
      </c>
      <c r="Z20" s="279" t="str">
        <f>+X20</f>
        <v/>
      </c>
      <c r="AA20" s="281" t="str">
        <f>IFERROR(IF(AB20="","",IF(AB20&lt;=0.2,"Leve",IF(AB20&lt;=0.4,"Menor",IF(AB20&lt;=0.6,"Moderado",IF(AB20&lt;=0.8,"Mayor","Catastrófico"))))),"")</f>
        <v/>
      </c>
      <c r="AB20" s="279" t="str">
        <f>IFERROR(IF(Q20="Impacto",(M20-(+M20*T20)),IF(Q20="Probabilidad",M20,"")),"")</f>
        <v/>
      </c>
      <c r="AC20" s="282" t="str">
        <f>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78"/>
      <c r="AE20" s="283"/>
      <c r="AF20" s="283"/>
      <c r="AG20" s="284"/>
      <c r="AH20" s="285"/>
      <c r="AI20" s="285"/>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c r="CD20" s="271"/>
      <c r="CE20" s="271"/>
      <c r="CF20" s="271"/>
      <c r="CG20" s="271"/>
      <c r="CH20" s="271"/>
      <c r="CI20" s="271"/>
      <c r="CJ20" s="271"/>
      <c r="CK20" s="271"/>
      <c r="CL20" s="271"/>
      <c r="CM20" s="271"/>
      <c r="CN20" s="271"/>
      <c r="CO20" s="271"/>
      <c r="CP20" s="271"/>
      <c r="CQ20" s="271"/>
      <c r="CR20" s="271"/>
      <c r="CS20" s="271"/>
      <c r="CT20" s="271"/>
      <c r="CU20" s="271"/>
      <c r="CV20" s="271"/>
      <c r="CW20" s="271"/>
      <c r="CX20" s="271"/>
      <c r="CY20" s="271"/>
      <c r="CZ20" s="271"/>
      <c r="DA20" s="271"/>
      <c r="DB20" s="271"/>
      <c r="DC20" s="271"/>
      <c r="DD20" s="271"/>
      <c r="DE20" s="271"/>
      <c r="DF20" s="271"/>
      <c r="DG20" s="271"/>
      <c r="DH20" s="271"/>
      <c r="DI20" s="271"/>
      <c r="DJ20" s="271"/>
      <c r="DK20" s="271"/>
      <c r="DL20" s="271"/>
      <c r="DM20" s="271"/>
      <c r="DN20" s="271"/>
      <c r="DO20" s="271"/>
      <c r="DP20" s="271"/>
      <c r="DQ20" s="271"/>
      <c r="DR20" s="271"/>
      <c r="DS20" s="271"/>
      <c r="DT20" s="271"/>
      <c r="DU20" s="271"/>
      <c r="DV20" s="271"/>
      <c r="DW20" s="271"/>
      <c r="DX20" s="271"/>
      <c r="DY20" s="271"/>
      <c r="DZ20" s="271"/>
      <c r="EA20" s="271"/>
      <c r="EB20" s="271"/>
      <c r="EC20" s="271"/>
      <c r="ED20" s="271"/>
      <c r="EE20" s="271"/>
      <c r="EF20" s="271"/>
      <c r="EG20" s="271"/>
      <c r="EH20" s="271"/>
      <c r="EI20" s="271"/>
      <c r="EJ20" s="271"/>
      <c r="EK20" s="271"/>
      <c r="EL20" s="271"/>
      <c r="EM20" s="271"/>
      <c r="EN20" s="271"/>
      <c r="EO20" s="271"/>
      <c r="EP20" s="271"/>
      <c r="EQ20" s="271"/>
      <c r="ER20" s="271"/>
      <c r="ES20" s="271"/>
      <c r="ET20" s="271"/>
      <c r="EU20" s="271"/>
      <c r="EV20" s="271"/>
      <c r="EW20" s="271"/>
      <c r="EX20" s="271"/>
      <c r="EY20" s="271"/>
      <c r="EZ20" s="271"/>
      <c r="FA20" s="271"/>
      <c r="FB20" s="271"/>
      <c r="FC20" s="271"/>
      <c r="FD20" s="271"/>
      <c r="FE20" s="271"/>
      <c r="FF20" s="271"/>
      <c r="FG20" s="271"/>
      <c r="FH20" s="271"/>
      <c r="FI20" s="271"/>
      <c r="FJ20" s="271"/>
      <c r="FK20" s="271"/>
      <c r="FL20" s="271"/>
      <c r="FM20" s="271"/>
      <c r="FN20" s="271"/>
      <c r="FO20" s="271"/>
      <c r="FP20" s="271"/>
      <c r="FQ20" s="271"/>
      <c r="FR20" s="271"/>
      <c r="FS20" s="271"/>
      <c r="FT20" s="271"/>
      <c r="FU20" s="271"/>
      <c r="FV20" s="271"/>
      <c r="FW20" s="271"/>
      <c r="FX20" s="271"/>
      <c r="FY20" s="271"/>
      <c r="FZ20" s="271"/>
      <c r="GA20" s="271"/>
      <c r="GB20" s="271"/>
      <c r="GC20" s="271"/>
      <c r="GD20" s="271"/>
      <c r="GE20" s="271"/>
      <c r="GF20" s="271"/>
      <c r="GG20" s="271"/>
      <c r="GH20" s="271"/>
      <c r="GI20" s="271"/>
      <c r="GJ20" s="271"/>
      <c r="GK20" s="271"/>
      <c r="GL20" s="271"/>
      <c r="GM20" s="271"/>
      <c r="GN20" s="271"/>
      <c r="GO20" s="271"/>
      <c r="GP20" s="271"/>
      <c r="GQ20" s="271"/>
      <c r="GR20" s="271"/>
      <c r="GS20" s="271"/>
      <c r="GT20" s="271"/>
      <c r="GU20" s="271"/>
      <c r="GV20" s="271"/>
      <c r="GW20" s="271"/>
      <c r="GX20" s="271"/>
      <c r="GY20" s="271"/>
      <c r="GZ20" s="271"/>
      <c r="HA20" s="271"/>
      <c r="HB20" s="271"/>
      <c r="HC20" s="271"/>
      <c r="HD20" s="271"/>
      <c r="HE20" s="271"/>
      <c r="HF20" s="271"/>
      <c r="HG20" s="271"/>
      <c r="HH20" s="271"/>
      <c r="HI20" s="271"/>
      <c r="HJ20" s="271"/>
      <c r="HK20" s="271"/>
      <c r="HL20" s="271"/>
      <c r="HM20" s="271"/>
      <c r="HN20" s="271"/>
      <c r="HO20" s="271"/>
      <c r="HP20" s="271"/>
      <c r="HQ20" s="271"/>
      <c r="HR20" s="271"/>
      <c r="HS20" s="271"/>
      <c r="HT20" s="271"/>
      <c r="HU20" s="271"/>
      <c r="HV20" s="271"/>
      <c r="HW20" s="271"/>
      <c r="HX20" s="271"/>
      <c r="HY20" s="271"/>
      <c r="HZ20" s="271"/>
      <c r="IA20" s="271"/>
      <c r="IB20" s="271"/>
      <c r="IC20" s="271"/>
      <c r="ID20" s="271"/>
      <c r="IE20" s="271"/>
      <c r="IF20" s="271"/>
      <c r="IG20" s="271"/>
      <c r="IH20" s="271"/>
      <c r="II20" s="271"/>
      <c r="IJ20" s="271"/>
      <c r="IK20" s="271"/>
      <c r="IL20" s="271"/>
      <c r="IM20" s="271"/>
      <c r="IN20" s="271"/>
      <c r="IO20" s="271"/>
      <c r="IP20" s="271"/>
      <c r="IQ20" s="271"/>
      <c r="IR20" s="271"/>
      <c r="IS20" s="271"/>
      <c r="IT20" s="271"/>
      <c r="IU20" s="271"/>
      <c r="IV20" s="271"/>
      <c r="IW20" s="271"/>
      <c r="IX20" s="271"/>
      <c r="IY20" s="271"/>
      <c r="IZ20" s="271"/>
      <c r="JA20" s="271"/>
      <c r="JB20" s="271"/>
      <c r="JC20" s="271"/>
      <c r="JD20" s="271"/>
      <c r="JE20" s="271"/>
      <c r="JF20" s="271"/>
      <c r="JG20" s="271"/>
      <c r="JH20" s="271"/>
      <c r="JI20" s="271"/>
      <c r="JJ20" s="271"/>
      <c r="JK20" s="271"/>
      <c r="JL20" s="271"/>
      <c r="JM20" s="271"/>
      <c r="JN20" s="271"/>
      <c r="JO20" s="271"/>
      <c r="JP20" s="271"/>
      <c r="JQ20" s="271"/>
      <c r="JR20" s="271"/>
      <c r="JS20" s="271"/>
      <c r="JT20" s="271"/>
      <c r="JU20" s="271"/>
      <c r="JV20" s="271"/>
      <c r="JW20" s="271"/>
      <c r="JX20" s="271"/>
      <c r="JY20" s="271"/>
      <c r="JZ20" s="271"/>
      <c r="KA20" s="271"/>
      <c r="KB20" s="271"/>
      <c r="KC20" s="271"/>
      <c r="KD20" s="271"/>
      <c r="KE20" s="271"/>
      <c r="KF20" s="271"/>
      <c r="KG20" s="271"/>
      <c r="KH20" s="271"/>
      <c r="KI20" s="271"/>
      <c r="KJ20" s="271"/>
      <c r="KK20" s="271"/>
      <c r="KL20" s="271"/>
      <c r="KM20" s="271"/>
      <c r="KN20" s="271"/>
      <c r="KO20" s="271"/>
      <c r="KP20" s="271"/>
      <c r="KQ20" s="271"/>
      <c r="KR20" s="271"/>
      <c r="KS20" s="271"/>
      <c r="KT20" s="271"/>
      <c r="KU20" s="271"/>
      <c r="KV20" s="271"/>
      <c r="KW20" s="271"/>
      <c r="KX20" s="271"/>
      <c r="KY20" s="271"/>
      <c r="KZ20" s="271"/>
      <c r="LA20" s="271"/>
      <c r="LB20" s="271"/>
      <c r="LC20" s="271"/>
      <c r="LD20" s="271"/>
      <c r="LE20" s="271"/>
      <c r="LF20" s="271"/>
      <c r="LG20" s="271"/>
      <c r="LH20" s="271"/>
      <c r="LI20" s="271"/>
      <c r="LJ20" s="271"/>
      <c r="LK20" s="271"/>
      <c r="LL20" s="271"/>
      <c r="LM20" s="271"/>
      <c r="LN20" s="271"/>
      <c r="LO20" s="271"/>
      <c r="LP20" s="271"/>
      <c r="LQ20" s="271"/>
      <c r="LR20" s="271"/>
      <c r="LS20" s="271"/>
      <c r="LT20" s="271"/>
      <c r="LU20" s="271"/>
      <c r="LV20" s="271"/>
      <c r="LW20" s="271"/>
      <c r="LX20" s="271"/>
      <c r="LY20" s="271"/>
      <c r="LZ20" s="271"/>
      <c r="MA20" s="271"/>
      <c r="MB20" s="271"/>
      <c r="MC20" s="271"/>
      <c r="MD20" s="271"/>
      <c r="ME20" s="271"/>
      <c r="MF20" s="271"/>
      <c r="MG20" s="271"/>
      <c r="MH20" s="271"/>
      <c r="MI20" s="271"/>
      <c r="MJ20" s="271"/>
      <c r="MK20" s="271"/>
      <c r="ML20" s="271"/>
      <c r="MM20" s="271"/>
      <c r="MN20" s="271"/>
      <c r="MO20" s="271"/>
      <c r="MP20" s="271"/>
      <c r="MQ20" s="271"/>
      <c r="MR20" s="271"/>
      <c r="MS20" s="271"/>
      <c r="MT20" s="271"/>
      <c r="MU20" s="271"/>
      <c r="MV20" s="271"/>
      <c r="MW20" s="271"/>
      <c r="MX20" s="271"/>
      <c r="MY20" s="271"/>
      <c r="MZ20" s="271"/>
      <c r="NA20" s="271"/>
      <c r="NB20" s="271"/>
      <c r="NC20" s="271"/>
      <c r="ND20" s="271"/>
      <c r="NE20" s="271"/>
      <c r="NF20" s="271"/>
      <c r="NG20" s="271"/>
      <c r="NH20" s="271"/>
      <c r="NI20" s="271"/>
      <c r="NJ20" s="271"/>
      <c r="NK20" s="271"/>
      <c r="NL20" s="271"/>
      <c r="NM20" s="271"/>
      <c r="NN20" s="271"/>
      <c r="NO20" s="271"/>
      <c r="NP20" s="271"/>
      <c r="NQ20" s="271"/>
      <c r="NR20" s="271"/>
      <c r="NS20" s="271"/>
      <c r="NT20" s="271"/>
      <c r="NU20" s="271"/>
      <c r="NV20" s="271"/>
      <c r="NW20" s="271"/>
      <c r="NX20" s="271"/>
      <c r="NY20" s="271"/>
      <c r="NZ20" s="271"/>
      <c r="OA20" s="271"/>
      <c r="OB20" s="271"/>
      <c r="OC20" s="271"/>
      <c r="OD20" s="271"/>
      <c r="OE20" s="271"/>
      <c r="OF20" s="271"/>
      <c r="OG20" s="271"/>
      <c r="OH20" s="271"/>
      <c r="OI20" s="271"/>
      <c r="OJ20" s="271"/>
      <c r="OK20" s="271"/>
      <c r="OL20" s="271"/>
      <c r="OM20" s="271"/>
      <c r="ON20" s="271"/>
      <c r="OO20" s="271"/>
      <c r="OP20" s="271"/>
      <c r="OQ20" s="271"/>
      <c r="OR20" s="271"/>
      <c r="OS20" s="271"/>
      <c r="OT20" s="271"/>
      <c r="OU20" s="271"/>
      <c r="OV20" s="271"/>
      <c r="OW20" s="271"/>
      <c r="OX20" s="271"/>
      <c r="OY20" s="271"/>
      <c r="OZ20" s="271"/>
      <c r="PA20" s="271"/>
      <c r="PB20" s="271"/>
      <c r="PC20" s="271"/>
      <c r="PD20" s="271"/>
      <c r="PE20" s="271"/>
      <c r="PF20" s="271"/>
      <c r="PG20" s="271"/>
      <c r="PH20" s="271"/>
      <c r="PI20" s="271"/>
      <c r="PJ20" s="271"/>
      <c r="PK20" s="271"/>
      <c r="PL20" s="271"/>
      <c r="PM20" s="271"/>
      <c r="PN20" s="271"/>
      <c r="PO20" s="271"/>
      <c r="PP20" s="271"/>
      <c r="PQ20" s="271"/>
      <c r="PR20" s="271"/>
      <c r="PS20" s="271"/>
      <c r="PT20" s="271"/>
      <c r="PU20" s="271"/>
      <c r="PV20" s="271"/>
      <c r="PW20" s="271"/>
      <c r="PX20" s="271"/>
      <c r="PY20" s="271"/>
      <c r="PZ20" s="271"/>
      <c r="QA20" s="271"/>
      <c r="QB20" s="271"/>
      <c r="QC20" s="271"/>
      <c r="QD20" s="271"/>
      <c r="QE20" s="271"/>
      <c r="QF20" s="271"/>
      <c r="QG20" s="271"/>
      <c r="QH20" s="271"/>
      <c r="QI20" s="271"/>
      <c r="QJ20" s="271"/>
      <c r="QK20" s="271"/>
      <c r="QL20" s="271"/>
      <c r="QM20" s="271"/>
      <c r="QN20" s="271"/>
      <c r="QO20" s="271"/>
      <c r="QP20" s="271"/>
      <c r="QQ20" s="271"/>
      <c r="QR20" s="271"/>
      <c r="QS20" s="271"/>
      <c r="QT20" s="271"/>
      <c r="QU20" s="271"/>
      <c r="QV20" s="271"/>
      <c r="QW20" s="271"/>
      <c r="QX20" s="271"/>
      <c r="QY20" s="271"/>
      <c r="QZ20" s="303"/>
    </row>
    <row r="21" spans="1:468" s="290" customFormat="1" ht="69" customHeight="1" x14ac:dyDescent="0.2">
      <c r="A21" s="505"/>
      <c r="B21" s="506"/>
      <c r="C21" s="506"/>
      <c r="D21" s="506"/>
      <c r="E21" s="507"/>
      <c r="F21" s="506"/>
      <c r="G21" s="508"/>
      <c r="H21" s="509"/>
      <c r="I21" s="504"/>
      <c r="J21" s="506"/>
      <c r="K21" s="504">
        <f ca="1">IF(NOT(ISERROR(MATCH(J21,_xlfn.ANCHORARRAY(E24),0))),#REF!&amp;"Por favor no seleccionar los criterios de impacto",J21)</f>
        <v>0</v>
      </c>
      <c r="L21" s="509"/>
      <c r="M21" s="504"/>
      <c r="N21" s="503"/>
      <c r="O21" s="275">
        <v>2</v>
      </c>
      <c r="P21" s="276"/>
      <c r="Q21" s="277" t="str">
        <f t="shared" si="0"/>
        <v/>
      </c>
      <c r="R21" s="278"/>
      <c r="S21" s="278"/>
      <c r="T21" s="279" t="str">
        <f t="shared" ref="T21" si="32">IF(AND(R21="Preventivo",S21="Automático"),"50%",IF(AND(R21="Preventivo",S21="Manual"),"40%",IF(AND(R21="Detectivo",S21="Automático"),"40%",IF(AND(R21="Detectivo",S21="Manual"),"30%",IF(AND(R21="Correctivo",S21="Automático"),"35%",IF(AND(R21="Correctivo",S21="Manual"),"25%",""))))))</f>
        <v/>
      </c>
      <c r="U21" s="278"/>
      <c r="V21" s="278"/>
      <c r="W21" s="278"/>
      <c r="X21" s="280" t="str">
        <f>IFERROR(IF(AND(Q20="Probabilidad",Q21="Probabilidad"),(Z20-(+Z20*T21)),IF(Q21="Probabilidad",(I20-(+I20*T21)),IF(Q21="Impacto",Z20,""))),"")</f>
        <v/>
      </c>
      <c r="Y21" s="281" t="str">
        <f t="shared" si="2"/>
        <v/>
      </c>
      <c r="Z21" s="279" t="str">
        <f t="shared" ref="Z21" si="33">+X21</f>
        <v/>
      </c>
      <c r="AA21" s="281" t="str">
        <f t="shared" si="4"/>
        <v/>
      </c>
      <c r="AB21" s="279" t="str">
        <f>IFERROR(IF(AND(Q20="Impacto",Q21="Impacto"),(AB18-(+AB18*T21)),IF(Q21="Impacto",($M$20-(+$M$20*T21)),IF(Q21="Probabilidad",AB18,""))),"")</f>
        <v/>
      </c>
      <c r="AC21" s="282" t="str">
        <f t="shared" ref="AC21" si="34">IFERROR(IF(OR(AND(Y21="Muy Baja",AA21="Leve"),AND(Y21="Muy Baja",AA21="Menor"),AND(Y21="Baja",AA21="Leve")),"Bajo",IF(OR(AND(Y21="Muy baja",AA21="Moderado"),AND(Y21="Baja",AA21="Menor"),AND(Y21="Baja",AA21="Moderado"),AND(Y21="Media",AA21="Leve"),AND(Y21="Media",AA21="Menor"),AND(Y21="Media",AA21="Moderado"),AND(Y21="Alta",AA21="Leve"),AND(Y21="Alta",AA21="Menor")),"Moderado",IF(OR(AND(Y21="Muy Baja",AA21="Mayor"),AND(Y21="Baja",AA21="Mayor"),AND(Y21="Media",AA21="Mayor"),AND(Y21="Alta",AA21="Moderado"),AND(Y21="Alta",AA21="Mayor"),AND(Y21="Muy Alta",AA21="Leve"),AND(Y21="Muy Alta",AA21="Menor"),AND(Y21="Muy Alta",AA21="Moderado"),AND(Y21="Muy Alta",AA21="Mayor")),"Alto",IF(OR(AND(Y21="Muy Baja",AA21="Catastrófico"),AND(Y21="Baja",AA21="Catastrófico"),AND(Y21="Media",AA21="Catastrófico"),AND(Y21="Alta",AA21="Catastrófico"),AND(Y21="Muy Alta",AA21="Catastrófico")),"Extremo","")))),"")</f>
        <v/>
      </c>
      <c r="AD21" s="278"/>
      <c r="AE21" s="283"/>
      <c r="AF21" s="283"/>
      <c r="AG21" s="284"/>
      <c r="AH21" s="285"/>
      <c r="AI21" s="285"/>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c r="CD21" s="271"/>
      <c r="CE21" s="271"/>
      <c r="CF21" s="271"/>
      <c r="CG21" s="271"/>
      <c r="CH21" s="271"/>
      <c r="CI21" s="271"/>
      <c r="CJ21" s="271"/>
      <c r="CK21" s="271"/>
      <c r="CL21" s="271"/>
      <c r="CM21" s="271"/>
      <c r="CN21" s="271"/>
      <c r="CO21" s="271"/>
      <c r="CP21" s="271"/>
      <c r="CQ21" s="271"/>
      <c r="CR21" s="271"/>
      <c r="CS21" s="271"/>
      <c r="CT21" s="271"/>
      <c r="CU21" s="271"/>
      <c r="CV21" s="271"/>
      <c r="CW21" s="271"/>
      <c r="CX21" s="271"/>
      <c r="CY21" s="271"/>
      <c r="CZ21" s="271"/>
      <c r="DA21" s="271"/>
      <c r="DB21" s="271"/>
      <c r="DC21" s="271"/>
      <c r="DD21" s="271"/>
      <c r="DE21" s="271"/>
      <c r="DF21" s="271"/>
      <c r="DG21" s="271"/>
      <c r="DH21" s="271"/>
      <c r="DI21" s="271"/>
      <c r="DJ21" s="271"/>
      <c r="DK21" s="271"/>
      <c r="DL21" s="271"/>
      <c r="DM21" s="271"/>
      <c r="DN21" s="271"/>
      <c r="DO21" s="271"/>
      <c r="DP21" s="271"/>
      <c r="DQ21" s="271"/>
      <c r="DR21" s="271"/>
      <c r="DS21" s="271"/>
      <c r="DT21" s="271"/>
      <c r="DU21" s="271"/>
      <c r="DV21" s="271"/>
      <c r="DW21" s="271"/>
      <c r="DX21" s="271"/>
      <c r="DY21" s="271"/>
      <c r="DZ21" s="271"/>
      <c r="EA21" s="271"/>
      <c r="EB21" s="271"/>
      <c r="EC21" s="271"/>
      <c r="ED21" s="271"/>
      <c r="EE21" s="271"/>
      <c r="EF21" s="271"/>
      <c r="EG21" s="271"/>
      <c r="EH21" s="271"/>
      <c r="EI21" s="271"/>
      <c r="EJ21" s="271"/>
      <c r="EK21" s="271"/>
      <c r="EL21" s="271"/>
      <c r="EM21" s="271"/>
      <c r="EN21" s="271"/>
      <c r="EO21" s="271"/>
      <c r="EP21" s="271"/>
      <c r="EQ21" s="271"/>
      <c r="ER21" s="271"/>
      <c r="ES21" s="271"/>
      <c r="ET21" s="271"/>
      <c r="EU21" s="271"/>
      <c r="EV21" s="271"/>
      <c r="EW21" s="271"/>
      <c r="EX21" s="271"/>
      <c r="EY21" s="271"/>
      <c r="EZ21" s="271"/>
      <c r="FA21" s="271"/>
      <c r="FB21" s="271"/>
      <c r="FC21" s="271"/>
      <c r="FD21" s="271"/>
      <c r="FE21" s="271"/>
      <c r="FF21" s="271"/>
      <c r="FG21" s="271"/>
      <c r="FH21" s="271"/>
      <c r="FI21" s="271"/>
      <c r="FJ21" s="271"/>
      <c r="FK21" s="271"/>
      <c r="FL21" s="271"/>
      <c r="FM21" s="271"/>
      <c r="FN21" s="271"/>
      <c r="FO21" s="271"/>
      <c r="FP21" s="271"/>
      <c r="FQ21" s="271"/>
      <c r="FR21" s="271"/>
      <c r="FS21" s="271"/>
      <c r="FT21" s="271"/>
      <c r="FU21" s="271"/>
      <c r="FV21" s="271"/>
      <c r="FW21" s="271"/>
      <c r="FX21" s="271"/>
      <c r="FY21" s="271"/>
      <c r="FZ21" s="271"/>
      <c r="GA21" s="271"/>
      <c r="GB21" s="271"/>
      <c r="GC21" s="271"/>
      <c r="GD21" s="271"/>
      <c r="GE21" s="271"/>
      <c r="GF21" s="271"/>
      <c r="GG21" s="271"/>
      <c r="GH21" s="271"/>
      <c r="GI21" s="271"/>
      <c r="GJ21" s="271"/>
      <c r="GK21" s="271"/>
      <c r="GL21" s="271"/>
      <c r="GM21" s="271"/>
      <c r="GN21" s="271"/>
      <c r="GO21" s="271"/>
      <c r="GP21" s="271"/>
      <c r="GQ21" s="271"/>
      <c r="GR21" s="271"/>
      <c r="GS21" s="271"/>
      <c r="GT21" s="271"/>
      <c r="GU21" s="271"/>
      <c r="GV21" s="271"/>
      <c r="GW21" s="271"/>
      <c r="GX21" s="271"/>
      <c r="GY21" s="271"/>
      <c r="GZ21" s="271"/>
      <c r="HA21" s="271"/>
      <c r="HB21" s="271"/>
      <c r="HC21" s="271"/>
      <c r="HD21" s="271"/>
      <c r="HE21" s="271"/>
      <c r="HF21" s="271"/>
      <c r="HG21" s="271"/>
      <c r="HH21" s="271"/>
      <c r="HI21" s="271"/>
      <c r="HJ21" s="271"/>
      <c r="HK21" s="271"/>
      <c r="HL21" s="271"/>
      <c r="HM21" s="271"/>
      <c r="HN21" s="271"/>
      <c r="HO21" s="271"/>
      <c r="HP21" s="271"/>
      <c r="HQ21" s="271"/>
      <c r="HR21" s="271"/>
      <c r="HS21" s="271"/>
      <c r="HT21" s="271"/>
      <c r="HU21" s="271"/>
      <c r="HV21" s="271"/>
      <c r="HW21" s="271"/>
      <c r="HX21" s="271"/>
      <c r="HY21" s="271"/>
      <c r="HZ21" s="271"/>
      <c r="IA21" s="271"/>
      <c r="IB21" s="271"/>
      <c r="IC21" s="271"/>
      <c r="ID21" s="271"/>
      <c r="IE21" s="271"/>
      <c r="IF21" s="271"/>
      <c r="IG21" s="271"/>
      <c r="IH21" s="271"/>
      <c r="II21" s="271"/>
      <c r="IJ21" s="271"/>
      <c r="IK21" s="271"/>
      <c r="IL21" s="271"/>
      <c r="IM21" s="271"/>
      <c r="IN21" s="271"/>
      <c r="IO21" s="271"/>
      <c r="IP21" s="271"/>
      <c r="IQ21" s="271"/>
      <c r="IR21" s="271"/>
      <c r="IS21" s="271"/>
      <c r="IT21" s="271"/>
      <c r="IU21" s="271"/>
      <c r="IV21" s="271"/>
      <c r="IW21" s="271"/>
      <c r="IX21" s="271"/>
      <c r="IY21" s="271"/>
      <c r="IZ21" s="271"/>
      <c r="JA21" s="271"/>
      <c r="JB21" s="271"/>
      <c r="JC21" s="271"/>
      <c r="JD21" s="271"/>
      <c r="JE21" s="271"/>
      <c r="JF21" s="271"/>
      <c r="JG21" s="271"/>
      <c r="JH21" s="271"/>
      <c r="JI21" s="271"/>
      <c r="JJ21" s="271"/>
      <c r="JK21" s="271"/>
      <c r="JL21" s="271"/>
      <c r="JM21" s="271"/>
      <c r="JN21" s="271"/>
      <c r="JO21" s="271"/>
      <c r="JP21" s="271"/>
      <c r="JQ21" s="271"/>
      <c r="JR21" s="271"/>
      <c r="JS21" s="271"/>
      <c r="JT21" s="271"/>
      <c r="JU21" s="271"/>
      <c r="JV21" s="271"/>
      <c r="JW21" s="271"/>
      <c r="JX21" s="271"/>
      <c r="JY21" s="271"/>
      <c r="JZ21" s="271"/>
      <c r="KA21" s="271"/>
      <c r="KB21" s="271"/>
      <c r="KC21" s="271"/>
      <c r="KD21" s="271"/>
      <c r="KE21" s="271"/>
      <c r="KF21" s="271"/>
      <c r="KG21" s="271"/>
      <c r="KH21" s="271"/>
      <c r="KI21" s="271"/>
      <c r="KJ21" s="271"/>
      <c r="KK21" s="271"/>
      <c r="KL21" s="271"/>
      <c r="KM21" s="271"/>
      <c r="KN21" s="271"/>
      <c r="KO21" s="271"/>
      <c r="KP21" s="271"/>
      <c r="KQ21" s="271"/>
      <c r="KR21" s="271"/>
      <c r="KS21" s="271"/>
      <c r="KT21" s="271"/>
      <c r="KU21" s="271"/>
      <c r="KV21" s="271"/>
      <c r="KW21" s="271"/>
      <c r="KX21" s="271"/>
      <c r="KY21" s="271"/>
      <c r="KZ21" s="271"/>
      <c r="LA21" s="271"/>
      <c r="LB21" s="271"/>
      <c r="LC21" s="271"/>
      <c r="LD21" s="271"/>
      <c r="LE21" s="271"/>
      <c r="LF21" s="271"/>
      <c r="LG21" s="271"/>
      <c r="LH21" s="271"/>
      <c r="LI21" s="271"/>
      <c r="LJ21" s="271"/>
      <c r="LK21" s="271"/>
      <c r="LL21" s="271"/>
      <c r="LM21" s="271"/>
      <c r="LN21" s="271"/>
      <c r="LO21" s="271"/>
      <c r="LP21" s="271"/>
      <c r="LQ21" s="271"/>
      <c r="LR21" s="271"/>
      <c r="LS21" s="271"/>
      <c r="LT21" s="271"/>
      <c r="LU21" s="271"/>
      <c r="LV21" s="271"/>
      <c r="LW21" s="271"/>
      <c r="LX21" s="271"/>
      <c r="LY21" s="271"/>
      <c r="LZ21" s="271"/>
      <c r="MA21" s="271"/>
      <c r="MB21" s="271"/>
      <c r="MC21" s="271"/>
      <c r="MD21" s="271"/>
      <c r="ME21" s="271"/>
      <c r="MF21" s="271"/>
      <c r="MG21" s="271"/>
      <c r="MH21" s="271"/>
      <c r="MI21" s="271"/>
      <c r="MJ21" s="271"/>
      <c r="MK21" s="271"/>
      <c r="ML21" s="271"/>
      <c r="MM21" s="271"/>
      <c r="MN21" s="271"/>
      <c r="MO21" s="271"/>
      <c r="MP21" s="271"/>
      <c r="MQ21" s="271"/>
      <c r="MR21" s="271"/>
      <c r="MS21" s="271"/>
      <c r="MT21" s="271"/>
      <c r="MU21" s="271"/>
      <c r="MV21" s="271"/>
      <c r="MW21" s="271"/>
      <c r="MX21" s="271"/>
      <c r="MY21" s="271"/>
      <c r="MZ21" s="271"/>
      <c r="NA21" s="271"/>
      <c r="NB21" s="271"/>
      <c r="NC21" s="271"/>
      <c r="ND21" s="271"/>
      <c r="NE21" s="271"/>
      <c r="NF21" s="271"/>
      <c r="NG21" s="271"/>
      <c r="NH21" s="271"/>
      <c r="NI21" s="271"/>
      <c r="NJ21" s="271"/>
      <c r="NK21" s="271"/>
      <c r="NL21" s="271"/>
      <c r="NM21" s="271"/>
      <c r="NN21" s="271"/>
      <c r="NO21" s="271"/>
      <c r="NP21" s="271"/>
      <c r="NQ21" s="271"/>
      <c r="NR21" s="271"/>
      <c r="NS21" s="271"/>
      <c r="NT21" s="271"/>
      <c r="NU21" s="271"/>
      <c r="NV21" s="271"/>
      <c r="NW21" s="271"/>
      <c r="NX21" s="271"/>
      <c r="NY21" s="271"/>
      <c r="NZ21" s="271"/>
      <c r="OA21" s="271"/>
      <c r="OB21" s="271"/>
      <c r="OC21" s="271"/>
      <c r="OD21" s="271"/>
      <c r="OE21" s="271"/>
      <c r="OF21" s="271"/>
      <c r="OG21" s="271"/>
      <c r="OH21" s="271"/>
      <c r="OI21" s="271"/>
      <c r="OJ21" s="271"/>
      <c r="OK21" s="271"/>
      <c r="OL21" s="271"/>
      <c r="OM21" s="271"/>
      <c r="ON21" s="271"/>
      <c r="OO21" s="271"/>
      <c r="OP21" s="271"/>
      <c r="OQ21" s="271"/>
      <c r="OR21" s="271"/>
      <c r="OS21" s="271"/>
      <c r="OT21" s="271"/>
      <c r="OU21" s="271"/>
      <c r="OV21" s="271"/>
      <c r="OW21" s="271"/>
      <c r="OX21" s="271"/>
      <c r="OY21" s="271"/>
      <c r="OZ21" s="271"/>
      <c r="PA21" s="271"/>
      <c r="PB21" s="271"/>
      <c r="PC21" s="271"/>
      <c r="PD21" s="271"/>
      <c r="PE21" s="271"/>
      <c r="PF21" s="271"/>
      <c r="PG21" s="271"/>
      <c r="PH21" s="271"/>
      <c r="PI21" s="271"/>
      <c r="PJ21" s="271"/>
      <c r="PK21" s="271"/>
      <c r="PL21" s="271"/>
      <c r="PM21" s="271"/>
      <c r="PN21" s="271"/>
      <c r="PO21" s="271"/>
      <c r="PP21" s="271"/>
      <c r="PQ21" s="271"/>
      <c r="PR21" s="271"/>
      <c r="PS21" s="271"/>
      <c r="PT21" s="271"/>
      <c r="PU21" s="271"/>
      <c r="PV21" s="271"/>
      <c r="PW21" s="271"/>
      <c r="PX21" s="271"/>
      <c r="PY21" s="271"/>
      <c r="PZ21" s="271"/>
      <c r="QA21" s="271"/>
      <c r="QB21" s="271"/>
      <c r="QC21" s="271"/>
      <c r="QD21" s="271"/>
      <c r="QE21" s="271"/>
      <c r="QF21" s="271"/>
      <c r="QG21" s="271"/>
      <c r="QH21" s="271"/>
      <c r="QI21" s="271"/>
      <c r="QJ21" s="271"/>
      <c r="QK21" s="271"/>
      <c r="QL21" s="271"/>
      <c r="QM21" s="271"/>
      <c r="QN21" s="271"/>
      <c r="QO21" s="271"/>
      <c r="QP21" s="271"/>
      <c r="QQ21" s="271"/>
      <c r="QR21" s="271"/>
      <c r="QS21" s="271"/>
      <c r="QT21" s="271"/>
      <c r="QU21" s="271"/>
      <c r="QV21" s="271"/>
      <c r="QW21" s="271"/>
      <c r="QX21" s="271"/>
      <c r="QY21" s="271"/>
      <c r="QZ21" s="303"/>
    </row>
    <row r="22" spans="1:468" s="290" customFormat="1" ht="69" customHeight="1" x14ac:dyDescent="0.2">
      <c r="A22" s="505">
        <v>6</v>
      </c>
      <c r="B22" s="506"/>
      <c r="C22" s="506"/>
      <c r="D22" s="506"/>
      <c r="E22" s="507"/>
      <c r="F22" s="506"/>
      <c r="G22" s="508"/>
      <c r="H22" s="509" t="str">
        <f t="shared" ref="H22" si="35">IF(G22&lt;=0,"",IF(G22&lt;=2,"Muy Baja",IF(G22&lt;=24,"Baja",IF(G22&lt;=500,"Media",IF(G22&lt;=5000,"Alta","Muy Alta")))))</f>
        <v/>
      </c>
      <c r="I22" s="504" t="str">
        <f t="shared" ref="I22" si="36">IF(H22="","",IF(H22="Muy Baja",0.2,IF(H22="Baja",0.4,IF(H22="Media",0.6,IF(H22="Alta",0.8,IF(H22="Muy Alta",1,))))))</f>
        <v/>
      </c>
      <c r="J22" s="506"/>
      <c r="K22" s="504">
        <f>IF(NOT(ISERROR(MATCH(J22,'[2]Tabla Impacto'!$B$221:$B$223,0))),'[2]Tabla Impacto'!$F$223&amp;"Por favor no seleccionar los criterios de impacto(Afectación Económica o presupuestal y Pérdida Reputacional)",J22)</f>
        <v>0</v>
      </c>
      <c r="L22" s="509" t="str">
        <f t="shared" ref="L22" si="37">IF(J22&lt;=0,"",IF(J22&lt;=10,"Leve",IF(J22&lt;=50,"Menor",IF(J22&lt;=100,"Moderado",IF(J22&lt;=500,"Mayor","Catastrófico")))))</f>
        <v/>
      </c>
      <c r="M22" s="504" t="str">
        <f t="shared" ref="M22" si="38">IF(L22="","",IF(L22="Leve",0.2,IF(L22="Menor",0.4,IF(L22="Moderado",0.6,IF(L22="Mayor",0.8,IF(L22="Catastrófico",1,))))))</f>
        <v/>
      </c>
      <c r="N22" s="503" t="str">
        <f t="shared" ref="N22" si="39">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75">
        <v>1</v>
      </c>
      <c r="P22" s="276"/>
      <c r="Q22" s="277" t="str">
        <f t="shared" si="0"/>
        <v/>
      </c>
      <c r="R22" s="278"/>
      <c r="S22" s="278"/>
      <c r="T22" s="279" t="str">
        <f>IF(AND(R22="Preventivo",S22="Automático"),"50%",IF(AND(R22="Preventivo",S22="Manual"),"40%",IF(AND(R22="Detectivo",S22="Automático"),"40%",IF(AND(R22="Detectivo",S22="Manual"),"30%",IF(AND(R22="Correctivo",S22="Automático"),"35%",IF(AND(R22="Correctivo",S22="Manual"),"25%",""))))))</f>
        <v/>
      </c>
      <c r="U22" s="278"/>
      <c r="V22" s="278"/>
      <c r="W22" s="278"/>
      <c r="X22" s="280" t="str">
        <f>IFERROR(IF(Q22="Probabilidad",(I22-(+I22*T22)),IF(Q22="Impacto",I22,"")),"")</f>
        <v/>
      </c>
      <c r="Y22" s="281" t="str">
        <f>IFERROR(IF(X22="","",IF(X22&lt;=0.2,"Muy Baja",IF(X22&lt;=0.4,"Baja",IF(X22&lt;=0.6,"Media",IF(X22&lt;=0.8,"Alta","Muy Alta"))))),"")</f>
        <v/>
      </c>
      <c r="Z22" s="279" t="str">
        <f>+X22</f>
        <v/>
      </c>
      <c r="AA22" s="281" t="str">
        <f>IFERROR(IF(AB22="","",IF(AB22&lt;=0.2,"Leve",IF(AB22&lt;=0.4,"Menor",IF(AB22&lt;=0.6,"Moderado",IF(AB22&lt;=0.8,"Mayor","Catastrófico"))))),"")</f>
        <v/>
      </c>
      <c r="AB22" s="279" t="str">
        <f>IFERROR(IF(Q22="Impacto",(M22-(+M22*T22)),IF(Q22="Probabilidad",M22,"")),"")</f>
        <v/>
      </c>
      <c r="AC22" s="282"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78"/>
      <c r="AE22" s="283"/>
      <c r="AF22" s="283"/>
      <c r="AG22" s="284"/>
      <c r="AH22" s="285"/>
      <c r="AI22" s="285"/>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A22" s="271"/>
      <c r="CB22" s="271"/>
      <c r="CC22" s="271"/>
      <c r="CD22" s="271"/>
      <c r="CE22" s="271"/>
      <c r="CF22" s="271"/>
      <c r="CG22" s="271"/>
      <c r="CH22" s="271"/>
      <c r="CI22" s="271"/>
      <c r="CJ22" s="271"/>
      <c r="CK22" s="271"/>
      <c r="CL22" s="271"/>
      <c r="CM22" s="271"/>
      <c r="CN22" s="271"/>
      <c r="CO22" s="271"/>
      <c r="CP22" s="271"/>
      <c r="CQ22" s="271"/>
      <c r="CR22" s="271"/>
      <c r="CS22" s="271"/>
      <c r="CT22" s="271"/>
      <c r="CU22" s="271"/>
      <c r="CV22" s="271"/>
      <c r="CW22" s="271"/>
      <c r="CX22" s="271"/>
      <c r="CY22" s="271"/>
      <c r="CZ22" s="271"/>
      <c r="DA22" s="271"/>
      <c r="DB22" s="271"/>
      <c r="DC22" s="271"/>
      <c r="DD22" s="271"/>
      <c r="DE22" s="271"/>
      <c r="DF22" s="271"/>
      <c r="DG22" s="271"/>
      <c r="DH22" s="271"/>
      <c r="DI22" s="271"/>
      <c r="DJ22" s="271"/>
      <c r="DK22" s="271"/>
      <c r="DL22" s="271"/>
      <c r="DM22" s="271"/>
      <c r="DN22" s="271"/>
      <c r="DO22" s="271"/>
      <c r="DP22" s="271"/>
      <c r="DQ22" s="271"/>
      <c r="DR22" s="271"/>
      <c r="DS22" s="271"/>
      <c r="DT22" s="271"/>
      <c r="DU22" s="271"/>
      <c r="DV22" s="271"/>
      <c r="DW22" s="271"/>
      <c r="DX22" s="271"/>
      <c r="DY22" s="271"/>
      <c r="DZ22" s="271"/>
      <c r="EA22" s="271"/>
      <c r="EB22" s="271"/>
      <c r="EC22" s="271"/>
      <c r="ED22" s="271"/>
      <c r="EE22" s="271"/>
      <c r="EF22" s="271"/>
      <c r="EG22" s="271"/>
      <c r="EH22" s="271"/>
      <c r="EI22" s="271"/>
      <c r="EJ22" s="271"/>
      <c r="EK22" s="271"/>
      <c r="EL22" s="271"/>
      <c r="EM22" s="271"/>
      <c r="EN22" s="271"/>
      <c r="EO22" s="271"/>
      <c r="EP22" s="271"/>
      <c r="EQ22" s="271"/>
      <c r="ER22" s="271"/>
      <c r="ES22" s="271"/>
      <c r="ET22" s="271"/>
      <c r="EU22" s="271"/>
      <c r="EV22" s="271"/>
      <c r="EW22" s="271"/>
      <c r="EX22" s="271"/>
      <c r="EY22" s="271"/>
      <c r="EZ22" s="271"/>
      <c r="FA22" s="271"/>
      <c r="FB22" s="271"/>
      <c r="FC22" s="271"/>
      <c r="FD22" s="271"/>
      <c r="FE22" s="271"/>
      <c r="FF22" s="271"/>
      <c r="FG22" s="271"/>
      <c r="FH22" s="271"/>
      <c r="FI22" s="271"/>
      <c r="FJ22" s="271"/>
      <c r="FK22" s="271"/>
      <c r="FL22" s="271"/>
      <c r="FM22" s="271"/>
      <c r="FN22" s="271"/>
      <c r="FO22" s="271"/>
      <c r="FP22" s="271"/>
      <c r="FQ22" s="271"/>
      <c r="FR22" s="271"/>
      <c r="FS22" s="271"/>
      <c r="FT22" s="271"/>
      <c r="FU22" s="271"/>
      <c r="FV22" s="271"/>
      <c r="FW22" s="271"/>
      <c r="FX22" s="271"/>
      <c r="FY22" s="271"/>
      <c r="FZ22" s="271"/>
      <c r="GA22" s="271"/>
      <c r="GB22" s="271"/>
      <c r="GC22" s="271"/>
      <c r="GD22" s="271"/>
      <c r="GE22" s="271"/>
      <c r="GF22" s="271"/>
      <c r="GG22" s="271"/>
      <c r="GH22" s="271"/>
      <c r="GI22" s="271"/>
      <c r="GJ22" s="271"/>
      <c r="GK22" s="271"/>
      <c r="GL22" s="271"/>
      <c r="GM22" s="271"/>
      <c r="GN22" s="271"/>
      <c r="GO22" s="271"/>
      <c r="GP22" s="271"/>
      <c r="GQ22" s="271"/>
      <c r="GR22" s="271"/>
      <c r="GS22" s="271"/>
      <c r="GT22" s="271"/>
      <c r="GU22" s="271"/>
      <c r="GV22" s="271"/>
      <c r="GW22" s="271"/>
      <c r="GX22" s="271"/>
      <c r="GY22" s="271"/>
      <c r="GZ22" s="271"/>
      <c r="HA22" s="271"/>
      <c r="HB22" s="271"/>
      <c r="HC22" s="271"/>
      <c r="HD22" s="271"/>
      <c r="HE22" s="271"/>
      <c r="HF22" s="271"/>
      <c r="HG22" s="271"/>
      <c r="HH22" s="271"/>
      <c r="HI22" s="271"/>
      <c r="HJ22" s="271"/>
      <c r="HK22" s="271"/>
      <c r="HL22" s="271"/>
      <c r="HM22" s="271"/>
      <c r="HN22" s="271"/>
      <c r="HO22" s="271"/>
      <c r="HP22" s="271"/>
      <c r="HQ22" s="271"/>
      <c r="HR22" s="271"/>
      <c r="HS22" s="271"/>
      <c r="HT22" s="271"/>
      <c r="HU22" s="271"/>
      <c r="HV22" s="271"/>
      <c r="HW22" s="271"/>
      <c r="HX22" s="271"/>
      <c r="HY22" s="271"/>
      <c r="HZ22" s="271"/>
      <c r="IA22" s="271"/>
      <c r="IB22" s="271"/>
      <c r="IC22" s="271"/>
      <c r="ID22" s="271"/>
      <c r="IE22" s="271"/>
      <c r="IF22" s="271"/>
      <c r="IG22" s="271"/>
      <c r="IH22" s="271"/>
      <c r="II22" s="271"/>
      <c r="IJ22" s="271"/>
      <c r="IK22" s="271"/>
      <c r="IL22" s="271"/>
      <c r="IM22" s="271"/>
      <c r="IN22" s="271"/>
      <c r="IO22" s="271"/>
      <c r="IP22" s="271"/>
      <c r="IQ22" s="271"/>
      <c r="IR22" s="271"/>
      <c r="IS22" s="271"/>
      <c r="IT22" s="271"/>
      <c r="IU22" s="271"/>
      <c r="IV22" s="271"/>
      <c r="IW22" s="271"/>
      <c r="IX22" s="271"/>
      <c r="IY22" s="271"/>
      <c r="IZ22" s="271"/>
      <c r="JA22" s="271"/>
      <c r="JB22" s="271"/>
      <c r="JC22" s="271"/>
      <c r="JD22" s="271"/>
      <c r="JE22" s="271"/>
      <c r="JF22" s="271"/>
      <c r="JG22" s="271"/>
      <c r="JH22" s="271"/>
      <c r="JI22" s="271"/>
      <c r="JJ22" s="271"/>
      <c r="JK22" s="271"/>
      <c r="JL22" s="271"/>
      <c r="JM22" s="271"/>
      <c r="JN22" s="271"/>
      <c r="JO22" s="271"/>
      <c r="JP22" s="271"/>
      <c r="JQ22" s="271"/>
      <c r="JR22" s="271"/>
      <c r="JS22" s="271"/>
      <c r="JT22" s="271"/>
      <c r="JU22" s="271"/>
      <c r="JV22" s="271"/>
      <c r="JW22" s="271"/>
      <c r="JX22" s="271"/>
      <c r="JY22" s="271"/>
      <c r="JZ22" s="271"/>
      <c r="KA22" s="271"/>
      <c r="KB22" s="271"/>
      <c r="KC22" s="271"/>
      <c r="KD22" s="271"/>
      <c r="KE22" s="271"/>
      <c r="KF22" s="271"/>
      <c r="KG22" s="271"/>
      <c r="KH22" s="271"/>
      <c r="KI22" s="271"/>
      <c r="KJ22" s="271"/>
      <c r="KK22" s="271"/>
      <c r="KL22" s="271"/>
      <c r="KM22" s="271"/>
      <c r="KN22" s="271"/>
      <c r="KO22" s="271"/>
      <c r="KP22" s="271"/>
      <c r="KQ22" s="271"/>
      <c r="KR22" s="271"/>
      <c r="KS22" s="271"/>
      <c r="KT22" s="271"/>
      <c r="KU22" s="271"/>
      <c r="KV22" s="271"/>
      <c r="KW22" s="271"/>
      <c r="KX22" s="271"/>
      <c r="KY22" s="271"/>
      <c r="KZ22" s="271"/>
      <c r="LA22" s="271"/>
      <c r="LB22" s="271"/>
      <c r="LC22" s="271"/>
      <c r="LD22" s="271"/>
      <c r="LE22" s="271"/>
      <c r="LF22" s="271"/>
      <c r="LG22" s="271"/>
      <c r="LH22" s="271"/>
      <c r="LI22" s="271"/>
      <c r="LJ22" s="271"/>
      <c r="LK22" s="271"/>
      <c r="LL22" s="271"/>
      <c r="LM22" s="271"/>
      <c r="LN22" s="271"/>
      <c r="LO22" s="271"/>
      <c r="LP22" s="271"/>
      <c r="LQ22" s="271"/>
      <c r="LR22" s="271"/>
      <c r="LS22" s="271"/>
      <c r="LT22" s="271"/>
      <c r="LU22" s="271"/>
      <c r="LV22" s="271"/>
      <c r="LW22" s="271"/>
      <c r="LX22" s="271"/>
      <c r="LY22" s="271"/>
      <c r="LZ22" s="271"/>
      <c r="MA22" s="271"/>
      <c r="MB22" s="271"/>
      <c r="MC22" s="271"/>
      <c r="MD22" s="271"/>
      <c r="ME22" s="271"/>
      <c r="MF22" s="271"/>
      <c r="MG22" s="271"/>
      <c r="MH22" s="271"/>
      <c r="MI22" s="271"/>
      <c r="MJ22" s="271"/>
      <c r="MK22" s="271"/>
      <c r="ML22" s="271"/>
      <c r="MM22" s="271"/>
      <c r="MN22" s="271"/>
      <c r="MO22" s="271"/>
      <c r="MP22" s="271"/>
      <c r="MQ22" s="271"/>
      <c r="MR22" s="271"/>
      <c r="MS22" s="271"/>
      <c r="MT22" s="271"/>
      <c r="MU22" s="271"/>
      <c r="MV22" s="271"/>
      <c r="MW22" s="271"/>
      <c r="MX22" s="271"/>
      <c r="MY22" s="271"/>
      <c r="MZ22" s="271"/>
      <c r="NA22" s="271"/>
      <c r="NB22" s="271"/>
      <c r="NC22" s="271"/>
      <c r="ND22" s="271"/>
      <c r="NE22" s="271"/>
      <c r="NF22" s="271"/>
      <c r="NG22" s="271"/>
      <c r="NH22" s="271"/>
      <c r="NI22" s="271"/>
      <c r="NJ22" s="271"/>
      <c r="NK22" s="271"/>
      <c r="NL22" s="271"/>
      <c r="NM22" s="271"/>
      <c r="NN22" s="271"/>
      <c r="NO22" s="271"/>
      <c r="NP22" s="271"/>
      <c r="NQ22" s="271"/>
      <c r="NR22" s="271"/>
      <c r="NS22" s="271"/>
      <c r="NT22" s="271"/>
      <c r="NU22" s="271"/>
      <c r="NV22" s="271"/>
      <c r="NW22" s="271"/>
      <c r="NX22" s="271"/>
      <c r="NY22" s="271"/>
      <c r="NZ22" s="271"/>
      <c r="OA22" s="271"/>
      <c r="OB22" s="271"/>
      <c r="OC22" s="271"/>
      <c r="OD22" s="271"/>
      <c r="OE22" s="271"/>
      <c r="OF22" s="271"/>
      <c r="OG22" s="271"/>
      <c r="OH22" s="271"/>
      <c r="OI22" s="271"/>
      <c r="OJ22" s="271"/>
      <c r="OK22" s="271"/>
      <c r="OL22" s="271"/>
      <c r="OM22" s="271"/>
      <c r="ON22" s="271"/>
      <c r="OO22" s="271"/>
      <c r="OP22" s="271"/>
      <c r="OQ22" s="271"/>
      <c r="OR22" s="271"/>
      <c r="OS22" s="271"/>
      <c r="OT22" s="271"/>
      <c r="OU22" s="271"/>
      <c r="OV22" s="271"/>
      <c r="OW22" s="271"/>
      <c r="OX22" s="271"/>
      <c r="OY22" s="271"/>
      <c r="OZ22" s="271"/>
      <c r="PA22" s="271"/>
      <c r="PB22" s="271"/>
      <c r="PC22" s="271"/>
      <c r="PD22" s="271"/>
      <c r="PE22" s="271"/>
      <c r="PF22" s="271"/>
      <c r="PG22" s="271"/>
      <c r="PH22" s="271"/>
      <c r="PI22" s="271"/>
      <c r="PJ22" s="271"/>
      <c r="PK22" s="271"/>
      <c r="PL22" s="271"/>
      <c r="PM22" s="271"/>
      <c r="PN22" s="271"/>
      <c r="PO22" s="271"/>
      <c r="PP22" s="271"/>
      <c r="PQ22" s="271"/>
      <c r="PR22" s="271"/>
      <c r="PS22" s="271"/>
      <c r="PT22" s="271"/>
      <c r="PU22" s="271"/>
      <c r="PV22" s="271"/>
      <c r="PW22" s="271"/>
      <c r="PX22" s="271"/>
      <c r="PY22" s="271"/>
      <c r="PZ22" s="271"/>
      <c r="QA22" s="271"/>
      <c r="QB22" s="271"/>
      <c r="QC22" s="271"/>
      <c r="QD22" s="271"/>
      <c r="QE22" s="271"/>
      <c r="QF22" s="271"/>
      <c r="QG22" s="271"/>
      <c r="QH22" s="271"/>
      <c r="QI22" s="271"/>
      <c r="QJ22" s="271"/>
      <c r="QK22" s="271"/>
      <c r="QL22" s="271"/>
      <c r="QM22" s="271"/>
      <c r="QN22" s="271"/>
      <c r="QO22" s="271"/>
      <c r="QP22" s="271"/>
      <c r="QQ22" s="271"/>
      <c r="QR22" s="271"/>
      <c r="QS22" s="271"/>
      <c r="QT22" s="271"/>
      <c r="QU22" s="271"/>
      <c r="QV22" s="271"/>
      <c r="QW22" s="271"/>
      <c r="QX22" s="271"/>
      <c r="QY22" s="271"/>
      <c r="QZ22" s="303"/>
    </row>
    <row r="23" spans="1:468" s="290" customFormat="1" ht="69" customHeight="1" x14ac:dyDescent="0.2">
      <c r="A23" s="505"/>
      <c r="B23" s="506"/>
      <c r="C23" s="506"/>
      <c r="D23" s="506"/>
      <c r="E23" s="507"/>
      <c r="F23" s="506"/>
      <c r="G23" s="508"/>
      <c r="H23" s="509"/>
      <c r="I23" s="504"/>
      <c r="J23" s="506"/>
      <c r="K23" s="504">
        <f ca="1">IF(NOT(ISERROR(MATCH(J23,_xlfn.ANCHORARRAY(E26),0))),#REF!&amp;"Por favor no seleccionar los criterios de impacto",J23)</f>
        <v>0</v>
      </c>
      <c r="L23" s="509"/>
      <c r="M23" s="504"/>
      <c r="N23" s="503"/>
      <c r="O23" s="275">
        <v>2</v>
      </c>
      <c r="P23" s="276"/>
      <c r="Q23" s="277" t="str">
        <f t="shared" si="0"/>
        <v/>
      </c>
      <c r="R23" s="278"/>
      <c r="S23" s="278"/>
      <c r="T23" s="279" t="str">
        <f t="shared" ref="T23" si="40">IF(AND(R23="Preventivo",S23="Automático"),"50%",IF(AND(R23="Preventivo",S23="Manual"),"40%",IF(AND(R23="Detectivo",S23="Automático"),"40%",IF(AND(R23="Detectivo",S23="Manual"),"30%",IF(AND(R23="Correctivo",S23="Automático"),"35%",IF(AND(R23="Correctivo",S23="Manual"),"25%",""))))))</f>
        <v/>
      </c>
      <c r="U23" s="278"/>
      <c r="V23" s="278"/>
      <c r="W23" s="278"/>
      <c r="X23" s="280" t="str">
        <f>IFERROR(IF(AND(Q22="Probabilidad",Q23="Probabilidad"),(Z22-(+Z22*T23)),IF(Q23="Probabilidad",(I22-(+I22*T23)),IF(Q23="Impacto",Z22,""))),"")</f>
        <v/>
      </c>
      <c r="Y23" s="281" t="str">
        <f t="shared" si="2"/>
        <v/>
      </c>
      <c r="Z23" s="279" t="str">
        <f t="shared" ref="Z23" si="41">+X23</f>
        <v/>
      </c>
      <c r="AA23" s="281" t="str">
        <f t="shared" si="4"/>
        <v/>
      </c>
      <c r="AB23" s="279" t="str">
        <f>IFERROR(IF(AND(Q22="Impacto",Q23="Impacto"),(AB20-(+AB20*T23)),IF(Q23="Impacto",($M$22-(+$M$22*T23)),IF(Q23="Probabilidad",AB20,""))),"")</f>
        <v/>
      </c>
      <c r="AC23" s="282" t="str">
        <f t="shared" ref="AC23" si="42">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78"/>
      <c r="AE23" s="283"/>
      <c r="AF23" s="283"/>
      <c r="AG23" s="284"/>
      <c r="AH23" s="285"/>
      <c r="AI23" s="285"/>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c r="CD23" s="271"/>
      <c r="CE23" s="271"/>
      <c r="CF23" s="271"/>
      <c r="CG23" s="271"/>
      <c r="CH23" s="271"/>
      <c r="CI23" s="271"/>
      <c r="CJ23" s="271"/>
      <c r="CK23" s="271"/>
      <c r="CL23" s="271"/>
      <c r="CM23" s="271"/>
      <c r="CN23" s="271"/>
      <c r="CO23" s="271"/>
      <c r="CP23" s="271"/>
      <c r="CQ23" s="271"/>
      <c r="CR23" s="271"/>
      <c r="CS23" s="271"/>
      <c r="CT23" s="271"/>
      <c r="CU23" s="271"/>
      <c r="CV23" s="271"/>
      <c r="CW23" s="271"/>
      <c r="CX23" s="271"/>
      <c r="CY23" s="271"/>
      <c r="CZ23" s="271"/>
      <c r="DA23" s="271"/>
      <c r="DB23" s="271"/>
      <c r="DC23" s="271"/>
      <c r="DD23" s="271"/>
      <c r="DE23" s="271"/>
      <c r="DF23" s="271"/>
      <c r="DG23" s="271"/>
      <c r="DH23" s="271"/>
      <c r="DI23" s="271"/>
      <c r="DJ23" s="271"/>
      <c r="DK23" s="271"/>
      <c r="DL23" s="271"/>
      <c r="DM23" s="271"/>
      <c r="DN23" s="271"/>
      <c r="DO23" s="271"/>
      <c r="DP23" s="271"/>
      <c r="DQ23" s="271"/>
      <c r="DR23" s="271"/>
      <c r="DS23" s="271"/>
      <c r="DT23" s="271"/>
      <c r="DU23" s="271"/>
      <c r="DV23" s="271"/>
      <c r="DW23" s="271"/>
      <c r="DX23" s="271"/>
      <c r="DY23" s="271"/>
      <c r="DZ23" s="271"/>
      <c r="EA23" s="271"/>
      <c r="EB23" s="271"/>
      <c r="EC23" s="271"/>
      <c r="ED23" s="271"/>
      <c r="EE23" s="271"/>
      <c r="EF23" s="271"/>
      <c r="EG23" s="271"/>
      <c r="EH23" s="271"/>
      <c r="EI23" s="271"/>
      <c r="EJ23" s="271"/>
      <c r="EK23" s="271"/>
      <c r="EL23" s="271"/>
      <c r="EM23" s="271"/>
      <c r="EN23" s="271"/>
      <c r="EO23" s="271"/>
      <c r="EP23" s="271"/>
      <c r="EQ23" s="271"/>
      <c r="ER23" s="271"/>
      <c r="ES23" s="271"/>
      <c r="ET23" s="271"/>
      <c r="EU23" s="271"/>
      <c r="EV23" s="271"/>
      <c r="EW23" s="271"/>
      <c r="EX23" s="271"/>
      <c r="EY23" s="271"/>
      <c r="EZ23" s="271"/>
      <c r="FA23" s="271"/>
      <c r="FB23" s="271"/>
      <c r="FC23" s="271"/>
      <c r="FD23" s="271"/>
      <c r="FE23" s="271"/>
      <c r="FF23" s="271"/>
      <c r="FG23" s="271"/>
      <c r="FH23" s="271"/>
      <c r="FI23" s="271"/>
      <c r="FJ23" s="271"/>
      <c r="FK23" s="271"/>
      <c r="FL23" s="271"/>
      <c r="FM23" s="271"/>
      <c r="FN23" s="271"/>
      <c r="FO23" s="271"/>
      <c r="FP23" s="271"/>
      <c r="FQ23" s="271"/>
      <c r="FR23" s="271"/>
      <c r="FS23" s="271"/>
      <c r="FT23" s="271"/>
      <c r="FU23" s="271"/>
      <c r="FV23" s="271"/>
      <c r="FW23" s="271"/>
      <c r="FX23" s="271"/>
      <c r="FY23" s="271"/>
      <c r="FZ23" s="271"/>
      <c r="GA23" s="271"/>
      <c r="GB23" s="271"/>
      <c r="GC23" s="271"/>
      <c r="GD23" s="271"/>
      <c r="GE23" s="271"/>
      <c r="GF23" s="271"/>
      <c r="GG23" s="271"/>
      <c r="GH23" s="271"/>
      <c r="GI23" s="271"/>
      <c r="GJ23" s="271"/>
      <c r="GK23" s="271"/>
      <c r="GL23" s="271"/>
      <c r="GM23" s="271"/>
      <c r="GN23" s="271"/>
      <c r="GO23" s="271"/>
      <c r="GP23" s="271"/>
      <c r="GQ23" s="271"/>
      <c r="GR23" s="271"/>
      <c r="GS23" s="271"/>
      <c r="GT23" s="271"/>
      <c r="GU23" s="271"/>
      <c r="GV23" s="271"/>
      <c r="GW23" s="271"/>
      <c r="GX23" s="271"/>
      <c r="GY23" s="271"/>
      <c r="GZ23" s="271"/>
      <c r="HA23" s="271"/>
      <c r="HB23" s="271"/>
      <c r="HC23" s="271"/>
      <c r="HD23" s="271"/>
      <c r="HE23" s="271"/>
      <c r="HF23" s="271"/>
      <c r="HG23" s="271"/>
      <c r="HH23" s="271"/>
      <c r="HI23" s="271"/>
      <c r="HJ23" s="271"/>
      <c r="HK23" s="271"/>
      <c r="HL23" s="271"/>
      <c r="HM23" s="271"/>
      <c r="HN23" s="271"/>
      <c r="HO23" s="271"/>
      <c r="HP23" s="271"/>
      <c r="HQ23" s="271"/>
      <c r="HR23" s="271"/>
      <c r="HS23" s="271"/>
      <c r="HT23" s="271"/>
      <c r="HU23" s="271"/>
      <c r="HV23" s="271"/>
      <c r="HW23" s="271"/>
      <c r="HX23" s="271"/>
      <c r="HY23" s="271"/>
      <c r="HZ23" s="271"/>
      <c r="IA23" s="271"/>
      <c r="IB23" s="271"/>
      <c r="IC23" s="271"/>
      <c r="ID23" s="271"/>
      <c r="IE23" s="271"/>
      <c r="IF23" s="271"/>
      <c r="IG23" s="271"/>
      <c r="IH23" s="271"/>
      <c r="II23" s="271"/>
      <c r="IJ23" s="271"/>
      <c r="IK23" s="271"/>
      <c r="IL23" s="271"/>
      <c r="IM23" s="271"/>
      <c r="IN23" s="271"/>
      <c r="IO23" s="271"/>
      <c r="IP23" s="271"/>
      <c r="IQ23" s="271"/>
      <c r="IR23" s="271"/>
      <c r="IS23" s="271"/>
      <c r="IT23" s="271"/>
      <c r="IU23" s="271"/>
      <c r="IV23" s="271"/>
      <c r="IW23" s="271"/>
      <c r="IX23" s="271"/>
      <c r="IY23" s="271"/>
      <c r="IZ23" s="271"/>
      <c r="JA23" s="271"/>
      <c r="JB23" s="271"/>
      <c r="JC23" s="271"/>
      <c r="JD23" s="271"/>
      <c r="JE23" s="271"/>
      <c r="JF23" s="271"/>
      <c r="JG23" s="271"/>
      <c r="JH23" s="271"/>
      <c r="JI23" s="271"/>
      <c r="JJ23" s="271"/>
      <c r="JK23" s="271"/>
      <c r="JL23" s="271"/>
      <c r="JM23" s="271"/>
      <c r="JN23" s="271"/>
      <c r="JO23" s="271"/>
      <c r="JP23" s="271"/>
      <c r="JQ23" s="271"/>
      <c r="JR23" s="271"/>
      <c r="JS23" s="271"/>
      <c r="JT23" s="271"/>
      <c r="JU23" s="271"/>
      <c r="JV23" s="271"/>
      <c r="JW23" s="271"/>
      <c r="JX23" s="271"/>
      <c r="JY23" s="271"/>
      <c r="JZ23" s="271"/>
      <c r="KA23" s="271"/>
      <c r="KB23" s="271"/>
      <c r="KC23" s="271"/>
      <c r="KD23" s="271"/>
      <c r="KE23" s="271"/>
      <c r="KF23" s="271"/>
      <c r="KG23" s="271"/>
      <c r="KH23" s="271"/>
      <c r="KI23" s="271"/>
      <c r="KJ23" s="271"/>
      <c r="KK23" s="271"/>
      <c r="KL23" s="271"/>
      <c r="KM23" s="271"/>
      <c r="KN23" s="271"/>
      <c r="KO23" s="271"/>
      <c r="KP23" s="271"/>
      <c r="KQ23" s="271"/>
      <c r="KR23" s="271"/>
      <c r="KS23" s="271"/>
      <c r="KT23" s="271"/>
      <c r="KU23" s="271"/>
      <c r="KV23" s="271"/>
      <c r="KW23" s="271"/>
      <c r="KX23" s="271"/>
      <c r="KY23" s="271"/>
      <c r="KZ23" s="271"/>
      <c r="LA23" s="271"/>
      <c r="LB23" s="271"/>
      <c r="LC23" s="271"/>
      <c r="LD23" s="271"/>
      <c r="LE23" s="271"/>
      <c r="LF23" s="271"/>
      <c r="LG23" s="271"/>
      <c r="LH23" s="271"/>
      <c r="LI23" s="271"/>
      <c r="LJ23" s="271"/>
      <c r="LK23" s="271"/>
      <c r="LL23" s="271"/>
      <c r="LM23" s="271"/>
      <c r="LN23" s="271"/>
      <c r="LO23" s="271"/>
      <c r="LP23" s="271"/>
      <c r="LQ23" s="271"/>
      <c r="LR23" s="271"/>
      <c r="LS23" s="271"/>
      <c r="LT23" s="271"/>
      <c r="LU23" s="271"/>
      <c r="LV23" s="271"/>
      <c r="LW23" s="271"/>
      <c r="LX23" s="271"/>
      <c r="LY23" s="271"/>
      <c r="LZ23" s="271"/>
      <c r="MA23" s="271"/>
      <c r="MB23" s="271"/>
      <c r="MC23" s="271"/>
      <c r="MD23" s="271"/>
      <c r="ME23" s="271"/>
      <c r="MF23" s="271"/>
      <c r="MG23" s="271"/>
      <c r="MH23" s="271"/>
      <c r="MI23" s="271"/>
      <c r="MJ23" s="271"/>
      <c r="MK23" s="271"/>
      <c r="ML23" s="271"/>
      <c r="MM23" s="271"/>
      <c r="MN23" s="271"/>
      <c r="MO23" s="271"/>
      <c r="MP23" s="271"/>
      <c r="MQ23" s="271"/>
      <c r="MR23" s="271"/>
      <c r="MS23" s="271"/>
      <c r="MT23" s="271"/>
      <c r="MU23" s="271"/>
      <c r="MV23" s="271"/>
      <c r="MW23" s="271"/>
      <c r="MX23" s="271"/>
      <c r="MY23" s="271"/>
      <c r="MZ23" s="271"/>
      <c r="NA23" s="271"/>
      <c r="NB23" s="271"/>
      <c r="NC23" s="271"/>
      <c r="ND23" s="271"/>
      <c r="NE23" s="271"/>
      <c r="NF23" s="271"/>
      <c r="NG23" s="271"/>
      <c r="NH23" s="271"/>
      <c r="NI23" s="271"/>
      <c r="NJ23" s="271"/>
      <c r="NK23" s="271"/>
      <c r="NL23" s="271"/>
      <c r="NM23" s="271"/>
      <c r="NN23" s="271"/>
      <c r="NO23" s="271"/>
      <c r="NP23" s="271"/>
      <c r="NQ23" s="271"/>
      <c r="NR23" s="271"/>
      <c r="NS23" s="271"/>
      <c r="NT23" s="271"/>
      <c r="NU23" s="271"/>
      <c r="NV23" s="271"/>
      <c r="NW23" s="271"/>
      <c r="NX23" s="271"/>
      <c r="NY23" s="271"/>
      <c r="NZ23" s="271"/>
      <c r="OA23" s="271"/>
      <c r="OB23" s="271"/>
      <c r="OC23" s="271"/>
      <c r="OD23" s="271"/>
      <c r="OE23" s="271"/>
      <c r="OF23" s="271"/>
      <c r="OG23" s="271"/>
      <c r="OH23" s="271"/>
      <c r="OI23" s="271"/>
      <c r="OJ23" s="271"/>
      <c r="OK23" s="271"/>
      <c r="OL23" s="271"/>
      <c r="OM23" s="271"/>
      <c r="ON23" s="271"/>
      <c r="OO23" s="271"/>
      <c r="OP23" s="271"/>
      <c r="OQ23" s="271"/>
      <c r="OR23" s="271"/>
      <c r="OS23" s="271"/>
      <c r="OT23" s="271"/>
      <c r="OU23" s="271"/>
      <c r="OV23" s="271"/>
      <c r="OW23" s="271"/>
      <c r="OX23" s="271"/>
      <c r="OY23" s="271"/>
      <c r="OZ23" s="271"/>
      <c r="PA23" s="271"/>
      <c r="PB23" s="271"/>
      <c r="PC23" s="271"/>
      <c r="PD23" s="271"/>
      <c r="PE23" s="271"/>
      <c r="PF23" s="271"/>
      <c r="PG23" s="271"/>
      <c r="PH23" s="271"/>
      <c r="PI23" s="271"/>
      <c r="PJ23" s="271"/>
      <c r="PK23" s="271"/>
      <c r="PL23" s="271"/>
      <c r="PM23" s="271"/>
      <c r="PN23" s="271"/>
      <c r="PO23" s="271"/>
      <c r="PP23" s="271"/>
      <c r="PQ23" s="271"/>
      <c r="PR23" s="271"/>
      <c r="PS23" s="271"/>
      <c r="PT23" s="271"/>
      <c r="PU23" s="271"/>
      <c r="PV23" s="271"/>
      <c r="PW23" s="271"/>
      <c r="PX23" s="271"/>
      <c r="PY23" s="271"/>
      <c r="PZ23" s="271"/>
      <c r="QA23" s="271"/>
      <c r="QB23" s="271"/>
      <c r="QC23" s="271"/>
      <c r="QD23" s="271"/>
      <c r="QE23" s="271"/>
      <c r="QF23" s="271"/>
      <c r="QG23" s="271"/>
      <c r="QH23" s="271"/>
      <c r="QI23" s="271"/>
      <c r="QJ23" s="271"/>
      <c r="QK23" s="271"/>
      <c r="QL23" s="271"/>
      <c r="QM23" s="271"/>
      <c r="QN23" s="271"/>
      <c r="QO23" s="271"/>
      <c r="QP23" s="271"/>
      <c r="QQ23" s="271"/>
      <c r="QR23" s="271"/>
      <c r="QS23" s="271"/>
      <c r="QT23" s="271"/>
      <c r="QU23" s="271"/>
      <c r="QV23" s="271"/>
      <c r="QW23" s="271"/>
      <c r="QX23" s="271"/>
      <c r="QY23" s="271"/>
      <c r="QZ23" s="303"/>
    </row>
    <row r="24" spans="1:468" s="290" customFormat="1" ht="69" customHeight="1" x14ac:dyDescent="0.2">
      <c r="A24" s="505">
        <v>7</v>
      </c>
      <c r="B24" s="506"/>
      <c r="C24" s="506"/>
      <c r="D24" s="506"/>
      <c r="E24" s="507"/>
      <c r="F24" s="506"/>
      <c r="G24" s="508"/>
      <c r="H24" s="509" t="str">
        <f t="shared" ref="H24" si="43">IF(G24&lt;=0,"",IF(G24&lt;=2,"Muy Baja",IF(G24&lt;=24,"Baja",IF(G24&lt;=500,"Media",IF(G24&lt;=5000,"Alta","Muy Alta")))))</f>
        <v/>
      </c>
      <c r="I24" s="504" t="str">
        <f t="shared" ref="I24" si="44">IF(H24="","",IF(H24="Muy Baja",0.2,IF(H24="Baja",0.4,IF(H24="Media",0.6,IF(H24="Alta",0.8,IF(H24="Muy Alta",1,))))))</f>
        <v/>
      </c>
      <c r="J24" s="506"/>
      <c r="K24" s="504">
        <f>IF(NOT(ISERROR(MATCH(J24,'[2]Tabla Impacto'!$B$221:$B$223,0))),'[2]Tabla Impacto'!$F$223&amp;"Por favor no seleccionar los criterios de impacto(Afectación Económica o presupuestal y Pérdida Reputacional)",J24)</f>
        <v>0</v>
      </c>
      <c r="L24" s="509" t="str">
        <f t="shared" ref="L24" si="45">IF(J24&lt;=0,"",IF(J24&lt;=10,"Leve",IF(J24&lt;=50,"Menor",IF(J24&lt;=100,"Moderado",IF(J24&lt;=500,"Mayor","Catastrófico")))))</f>
        <v/>
      </c>
      <c r="M24" s="504" t="str">
        <f t="shared" ref="M24" si="46">IF(L24="","",IF(L24="Leve",0.2,IF(L24="Menor",0.4,IF(L24="Moderado",0.6,IF(L24="Mayor",0.8,IF(L24="Catastrófico",1,))))))</f>
        <v/>
      </c>
      <c r="N24" s="503" t="str">
        <f t="shared" ref="N24" si="47">IF(OR(AND(H24="Muy Baja",L24="Leve"),AND(H24="Muy Baja",L24="Menor"),AND(H24="Baja",L24="Leve")),"Bajo",IF(OR(AND(H24="Muy baja",L24="Moderado"),AND(H24="Baja",L24="Menor"),AND(H24="Baja",L24="Moderado"),AND(H24="Media",L24="Leve"),AND(H24="Media",L24="Menor"),AND(H24="Media",L24="Moderado"),AND(H24="Alta",L24="Leve"),AND(H24="Alta",L24="Menor")),"Moderado",IF(OR(AND(H24="Muy Baja",L24="Mayor"),AND(H24="Baja",L24="Mayor"),AND(H24="Media",L24="Mayor"),AND(H24="Alta",L24="Moderado"),AND(H24="Alta",L24="Mayor"),AND(H24="Muy Alta",L24="Leve"),AND(H24="Muy Alta",L24="Menor"),AND(H24="Muy Alta",L24="Moderado"),AND(H24="Muy Alta",L24="Mayor")),"Alto",IF(OR(AND(H24="Muy Baja",L24="Catastrófico"),AND(H24="Baja",L24="Catastrófico"),AND(H24="Media",L24="Catastrófico"),AND(H24="Alta",L24="Catastrófico"),AND(H24="Muy Alta",L24="Catastrófico")),"Extremo",""))))</f>
        <v/>
      </c>
      <c r="O24" s="275">
        <v>1</v>
      </c>
      <c r="P24" s="276"/>
      <c r="Q24" s="277" t="str">
        <f t="shared" si="0"/>
        <v/>
      </c>
      <c r="R24" s="278"/>
      <c r="S24" s="278"/>
      <c r="T24" s="279" t="str">
        <f>IF(AND(R24="Preventivo",S24="Automático"),"50%",IF(AND(R24="Preventivo",S24="Manual"),"40%",IF(AND(R24="Detectivo",S24="Automático"),"40%",IF(AND(R24="Detectivo",S24="Manual"),"30%",IF(AND(R24="Correctivo",S24="Automático"),"35%",IF(AND(R24="Correctivo",S24="Manual"),"25%",""))))))</f>
        <v/>
      </c>
      <c r="U24" s="278"/>
      <c r="V24" s="278"/>
      <c r="W24" s="278"/>
      <c r="X24" s="280" t="str">
        <f>IFERROR(IF(Q24="Probabilidad",(I24-(+I24*T24)),IF(Q24="Impacto",I24,"")),"")</f>
        <v/>
      </c>
      <c r="Y24" s="281" t="str">
        <f>IFERROR(IF(X24="","",IF(X24&lt;=0.2,"Muy Baja",IF(X24&lt;=0.4,"Baja",IF(X24&lt;=0.6,"Media",IF(X24&lt;=0.8,"Alta","Muy Alta"))))),"")</f>
        <v/>
      </c>
      <c r="Z24" s="279" t="str">
        <f>+X24</f>
        <v/>
      </c>
      <c r="AA24" s="281" t="str">
        <f>IFERROR(IF(AB24="","",IF(AB24&lt;=0.2,"Leve",IF(AB24&lt;=0.4,"Menor",IF(AB24&lt;=0.6,"Moderado",IF(AB24&lt;=0.8,"Mayor","Catastrófico"))))),"")</f>
        <v/>
      </c>
      <c r="AB24" s="279" t="str">
        <f>IFERROR(IF(Q24="Impacto",(M24-(+M24*T24)),IF(Q24="Probabilidad",M24,"")),"")</f>
        <v/>
      </c>
      <c r="AC24" s="282" t="str">
        <f>IFERROR(IF(OR(AND(Y24="Muy Baja",AA24="Leve"),AND(Y24="Muy Baja",AA24="Menor"),AND(Y24="Baja",AA24="Leve")),"Bajo",IF(OR(AND(Y24="Muy baja",AA24="Moderado"),AND(Y24="Baja",AA24="Menor"),AND(Y24="Baja",AA24="Moderado"),AND(Y24="Media",AA24="Leve"),AND(Y24="Media",AA24="Menor"),AND(Y24="Media",AA24="Moderado"),AND(Y24="Alta",AA24="Leve"),AND(Y24="Alta",AA24="Menor")),"Moderado",IF(OR(AND(Y24="Muy Baja",AA24="Mayor"),AND(Y24="Baja",AA24="Mayor"),AND(Y24="Media",AA24="Mayor"),AND(Y24="Alta",AA24="Moderado"),AND(Y24="Alta",AA24="Mayor"),AND(Y24="Muy Alta",AA24="Leve"),AND(Y24="Muy Alta",AA24="Menor"),AND(Y24="Muy Alta",AA24="Moderado"),AND(Y24="Muy Alta",AA24="Mayor")),"Alto",IF(OR(AND(Y24="Muy Baja",AA24="Catastrófico"),AND(Y24="Baja",AA24="Catastrófico"),AND(Y24="Media",AA24="Catastrófico"),AND(Y24="Alta",AA24="Catastrófico"),AND(Y24="Muy Alta",AA24="Catastrófico")),"Extremo","")))),"")</f>
        <v/>
      </c>
      <c r="AD24" s="278"/>
      <c r="AE24" s="283"/>
      <c r="AF24" s="283"/>
      <c r="AG24" s="284"/>
      <c r="AH24" s="285"/>
      <c r="AI24" s="285"/>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c r="CD24" s="271"/>
      <c r="CE24" s="271"/>
      <c r="CF24" s="271"/>
      <c r="CG24" s="271"/>
      <c r="CH24" s="271"/>
      <c r="CI24" s="271"/>
      <c r="CJ24" s="271"/>
      <c r="CK24" s="271"/>
      <c r="CL24" s="271"/>
      <c r="CM24" s="271"/>
      <c r="CN24" s="271"/>
      <c r="CO24" s="271"/>
      <c r="CP24" s="271"/>
      <c r="CQ24" s="271"/>
      <c r="CR24" s="271"/>
      <c r="CS24" s="271"/>
      <c r="CT24" s="271"/>
      <c r="CU24" s="271"/>
      <c r="CV24" s="271"/>
      <c r="CW24" s="271"/>
      <c r="CX24" s="271"/>
      <c r="CY24" s="271"/>
      <c r="CZ24" s="271"/>
      <c r="DA24" s="271"/>
      <c r="DB24" s="271"/>
      <c r="DC24" s="271"/>
      <c r="DD24" s="271"/>
      <c r="DE24" s="271"/>
      <c r="DF24" s="271"/>
      <c r="DG24" s="271"/>
      <c r="DH24" s="271"/>
      <c r="DI24" s="271"/>
      <c r="DJ24" s="271"/>
      <c r="DK24" s="271"/>
      <c r="DL24" s="271"/>
      <c r="DM24" s="271"/>
      <c r="DN24" s="271"/>
      <c r="DO24" s="271"/>
      <c r="DP24" s="271"/>
      <c r="DQ24" s="271"/>
      <c r="DR24" s="271"/>
      <c r="DS24" s="271"/>
      <c r="DT24" s="271"/>
      <c r="DU24" s="271"/>
      <c r="DV24" s="271"/>
      <c r="DW24" s="271"/>
      <c r="DX24" s="271"/>
      <c r="DY24" s="271"/>
      <c r="DZ24" s="271"/>
      <c r="EA24" s="271"/>
      <c r="EB24" s="271"/>
      <c r="EC24" s="271"/>
      <c r="ED24" s="271"/>
      <c r="EE24" s="271"/>
      <c r="EF24" s="271"/>
      <c r="EG24" s="271"/>
      <c r="EH24" s="271"/>
      <c r="EI24" s="271"/>
      <c r="EJ24" s="271"/>
      <c r="EK24" s="271"/>
      <c r="EL24" s="271"/>
      <c r="EM24" s="271"/>
      <c r="EN24" s="271"/>
      <c r="EO24" s="271"/>
      <c r="EP24" s="271"/>
      <c r="EQ24" s="271"/>
      <c r="ER24" s="271"/>
      <c r="ES24" s="271"/>
      <c r="ET24" s="271"/>
      <c r="EU24" s="271"/>
      <c r="EV24" s="271"/>
      <c r="EW24" s="271"/>
      <c r="EX24" s="271"/>
      <c r="EY24" s="271"/>
      <c r="EZ24" s="271"/>
      <c r="FA24" s="271"/>
      <c r="FB24" s="271"/>
      <c r="FC24" s="271"/>
      <c r="FD24" s="271"/>
      <c r="FE24" s="271"/>
      <c r="FF24" s="271"/>
      <c r="FG24" s="271"/>
      <c r="FH24" s="271"/>
      <c r="FI24" s="271"/>
      <c r="FJ24" s="271"/>
      <c r="FK24" s="271"/>
      <c r="FL24" s="271"/>
      <c r="FM24" s="271"/>
      <c r="FN24" s="271"/>
      <c r="FO24" s="271"/>
      <c r="FP24" s="271"/>
      <c r="FQ24" s="271"/>
      <c r="FR24" s="271"/>
      <c r="FS24" s="271"/>
      <c r="FT24" s="271"/>
      <c r="FU24" s="271"/>
      <c r="FV24" s="271"/>
      <c r="FW24" s="271"/>
      <c r="FX24" s="271"/>
      <c r="FY24" s="271"/>
      <c r="FZ24" s="271"/>
      <c r="GA24" s="271"/>
      <c r="GB24" s="271"/>
      <c r="GC24" s="271"/>
      <c r="GD24" s="271"/>
      <c r="GE24" s="271"/>
      <c r="GF24" s="271"/>
      <c r="GG24" s="271"/>
      <c r="GH24" s="271"/>
      <c r="GI24" s="271"/>
      <c r="GJ24" s="271"/>
      <c r="GK24" s="271"/>
      <c r="GL24" s="271"/>
      <c r="GM24" s="271"/>
      <c r="GN24" s="271"/>
      <c r="GO24" s="271"/>
      <c r="GP24" s="271"/>
      <c r="GQ24" s="271"/>
      <c r="GR24" s="271"/>
      <c r="GS24" s="271"/>
      <c r="GT24" s="271"/>
      <c r="GU24" s="271"/>
      <c r="GV24" s="271"/>
      <c r="GW24" s="271"/>
      <c r="GX24" s="271"/>
      <c r="GY24" s="271"/>
      <c r="GZ24" s="271"/>
      <c r="HA24" s="271"/>
      <c r="HB24" s="271"/>
      <c r="HC24" s="271"/>
      <c r="HD24" s="271"/>
      <c r="HE24" s="271"/>
      <c r="HF24" s="271"/>
      <c r="HG24" s="271"/>
      <c r="HH24" s="271"/>
      <c r="HI24" s="271"/>
      <c r="HJ24" s="271"/>
      <c r="HK24" s="271"/>
      <c r="HL24" s="271"/>
      <c r="HM24" s="271"/>
      <c r="HN24" s="271"/>
      <c r="HO24" s="271"/>
      <c r="HP24" s="271"/>
      <c r="HQ24" s="271"/>
      <c r="HR24" s="271"/>
      <c r="HS24" s="271"/>
      <c r="HT24" s="271"/>
      <c r="HU24" s="271"/>
      <c r="HV24" s="271"/>
      <c r="HW24" s="271"/>
      <c r="HX24" s="271"/>
      <c r="HY24" s="271"/>
      <c r="HZ24" s="271"/>
      <c r="IA24" s="271"/>
      <c r="IB24" s="271"/>
      <c r="IC24" s="271"/>
      <c r="ID24" s="271"/>
      <c r="IE24" s="271"/>
      <c r="IF24" s="271"/>
      <c r="IG24" s="271"/>
      <c r="IH24" s="271"/>
      <c r="II24" s="271"/>
      <c r="IJ24" s="271"/>
      <c r="IK24" s="271"/>
      <c r="IL24" s="271"/>
      <c r="IM24" s="271"/>
      <c r="IN24" s="271"/>
      <c r="IO24" s="271"/>
      <c r="IP24" s="271"/>
      <c r="IQ24" s="271"/>
      <c r="IR24" s="271"/>
      <c r="IS24" s="271"/>
      <c r="IT24" s="271"/>
      <c r="IU24" s="271"/>
      <c r="IV24" s="271"/>
      <c r="IW24" s="271"/>
      <c r="IX24" s="271"/>
      <c r="IY24" s="271"/>
      <c r="IZ24" s="271"/>
      <c r="JA24" s="271"/>
      <c r="JB24" s="271"/>
      <c r="JC24" s="271"/>
      <c r="JD24" s="271"/>
      <c r="JE24" s="271"/>
      <c r="JF24" s="271"/>
      <c r="JG24" s="271"/>
      <c r="JH24" s="271"/>
      <c r="JI24" s="271"/>
      <c r="JJ24" s="271"/>
      <c r="JK24" s="271"/>
      <c r="JL24" s="271"/>
      <c r="JM24" s="271"/>
      <c r="JN24" s="271"/>
      <c r="JO24" s="271"/>
      <c r="JP24" s="271"/>
      <c r="JQ24" s="271"/>
      <c r="JR24" s="271"/>
      <c r="JS24" s="271"/>
      <c r="JT24" s="271"/>
      <c r="JU24" s="271"/>
      <c r="JV24" s="271"/>
      <c r="JW24" s="271"/>
      <c r="JX24" s="271"/>
      <c r="JY24" s="271"/>
      <c r="JZ24" s="271"/>
      <c r="KA24" s="271"/>
      <c r="KB24" s="271"/>
      <c r="KC24" s="271"/>
      <c r="KD24" s="271"/>
      <c r="KE24" s="271"/>
      <c r="KF24" s="271"/>
      <c r="KG24" s="271"/>
      <c r="KH24" s="271"/>
      <c r="KI24" s="271"/>
      <c r="KJ24" s="271"/>
      <c r="KK24" s="271"/>
      <c r="KL24" s="271"/>
      <c r="KM24" s="271"/>
      <c r="KN24" s="271"/>
      <c r="KO24" s="271"/>
      <c r="KP24" s="271"/>
      <c r="KQ24" s="271"/>
      <c r="KR24" s="271"/>
      <c r="KS24" s="271"/>
      <c r="KT24" s="271"/>
      <c r="KU24" s="271"/>
      <c r="KV24" s="271"/>
      <c r="KW24" s="271"/>
      <c r="KX24" s="271"/>
      <c r="KY24" s="271"/>
      <c r="KZ24" s="271"/>
      <c r="LA24" s="271"/>
      <c r="LB24" s="271"/>
      <c r="LC24" s="271"/>
      <c r="LD24" s="271"/>
      <c r="LE24" s="271"/>
      <c r="LF24" s="271"/>
      <c r="LG24" s="271"/>
      <c r="LH24" s="271"/>
      <c r="LI24" s="271"/>
      <c r="LJ24" s="271"/>
      <c r="LK24" s="271"/>
      <c r="LL24" s="271"/>
      <c r="LM24" s="271"/>
      <c r="LN24" s="271"/>
      <c r="LO24" s="271"/>
      <c r="LP24" s="271"/>
      <c r="LQ24" s="271"/>
      <c r="LR24" s="271"/>
      <c r="LS24" s="271"/>
      <c r="LT24" s="271"/>
      <c r="LU24" s="271"/>
      <c r="LV24" s="271"/>
      <c r="LW24" s="271"/>
      <c r="LX24" s="271"/>
      <c r="LY24" s="271"/>
      <c r="LZ24" s="271"/>
      <c r="MA24" s="271"/>
      <c r="MB24" s="271"/>
      <c r="MC24" s="271"/>
      <c r="MD24" s="271"/>
      <c r="ME24" s="271"/>
      <c r="MF24" s="271"/>
      <c r="MG24" s="271"/>
      <c r="MH24" s="271"/>
      <c r="MI24" s="271"/>
      <c r="MJ24" s="271"/>
      <c r="MK24" s="271"/>
      <c r="ML24" s="271"/>
      <c r="MM24" s="271"/>
      <c r="MN24" s="271"/>
      <c r="MO24" s="271"/>
      <c r="MP24" s="271"/>
      <c r="MQ24" s="271"/>
      <c r="MR24" s="271"/>
      <c r="MS24" s="271"/>
      <c r="MT24" s="271"/>
      <c r="MU24" s="271"/>
      <c r="MV24" s="271"/>
      <c r="MW24" s="271"/>
      <c r="MX24" s="271"/>
      <c r="MY24" s="271"/>
      <c r="MZ24" s="271"/>
      <c r="NA24" s="271"/>
      <c r="NB24" s="271"/>
      <c r="NC24" s="271"/>
      <c r="ND24" s="271"/>
      <c r="NE24" s="271"/>
      <c r="NF24" s="271"/>
      <c r="NG24" s="271"/>
      <c r="NH24" s="271"/>
      <c r="NI24" s="271"/>
      <c r="NJ24" s="271"/>
      <c r="NK24" s="271"/>
      <c r="NL24" s="271"/>
      <c r="NM24" s="271"/>
      <c r="NN24" s="271"/>
      <c r="NO24" s="271"/>
      <c r="NP24" s="271"/>
      <c r="NQ24" s="271"/>
      <c r="NR24" s="271"/>
      <c r="NS24" s="271"/>
      <c r="NT24" s="271"/>
      <c r="NU24" s="271"/>
      <c r="NV24" s="271"/>
      <c r="NW24" s="271"/>
      <c r="NX24" s="271"/>
      <c r="NY24" s="271"/>
      <c r="NZ24" s="271"/>
      <c r="OA24" s="271"/>
      <c r="OB24" s="271"/>
      <c r="OC24" s="271"/>
      <c r="OD24" s="271"/>
      <c r="OE24" s="271"/>
      <c r="OF24" s="271"/>
      <c r="OG24" s="271"/>
      <c r="OH24" s="271"/>
      <c r="OI24" s="271"/>
      <c r="OJ24" s="271"/>
      <c r="OK24" s="271"/>
      <c r="OL24" s="271"/>
      <c r="OM24" s="271"/>
      <c r="ON24" s="271"/>
      <c r="OO24" s="271"/>
      <c r="OP24" s="271"/>
      <c r="OQ24" s="271"/>
      <c r="OR24" s="271"/>
      <c r="OS24" s="271"/>
      <c r="OT24" s="271"/>
      <c r="OU24" s="271"/>
      <c r="OV24" s="271"/>
      <c r="OW24" s="271"/>
      <c r="OX24" s="271"/>
      <c r="OY24" s="271"/>
      <c r="OZ24" s="271"/>
      <c r="PA24" s="271"/>
      <c r="PB24" s="271"/>
      <c r="PC24" s="271"/>
      <c r="PD24" s="271"/>
      <c r="PE24" s="271"/>
      <c r="PF24" s="271"/>
      <c r="PG24" s="271"/>
      <c r="PH24" s="271"/>
      <c r="PI24" s="271"/>
      <c r="PJ24" s="271"/>
      <c r="PK24" s="271"/>
      <c r="PL24" s="271"/>
      <c r="PM24" s="271"/>
      <c r="PN24" s="271"/>
      <c r="PO24" s="271"/>
      <c r="PP24" s="271"/>
      <c r="PQ24" s="271"/>
      <c r="PR24" s="271"/>
      <c r="PS24" s="271"/>
      <c r="PT24" s="271"/>
      <c r="PU24" s="271"/>
      <c r="PV24" s="271"/>
      <c r="PW24" s="271"/>
      <c r="PX24" s="271"/>
      <c r="PY24" s="271"/>
      <c r="PZ24" s="271"/>
      <c r="QA24" s="271"/>
      <c r="QB24" s="271"/>
      <c r="QC24" s="271"/>
      <c r="QD24" s="271"/>
      <c r="QE24" s="271"/>
      <c r="QF24" s="271"/>
      <c r="QG24" s="271"/>
      <c r="QH24" s="271"/>
      <c r="QI24" s="271"/>
      <c r="QJ24" s="271"/>
      <c r="QK24" s="271"/>
      <c r="QL24" s="271"/>
      <c r="QM24" s="271"/>
      <c r="QN24" s="271"/>
      <c r="QO24" s="271"/>
      <c r="QP24" s="271"/>
      <c r="QQ24" s="271"/>
      <c r="QR24" s="271"/>
      <c r="QS24" s="271"/>
      <c r="QT24" s="271"/>
      <c r="QU24" s="271"/>
      <c r="QV24" s="271"/>
      <c r="QW24" s="271"/>
      <c r="QX24" s="271"/>
      <c r="QY24" s="271"/>
      <c r="QZ24" s="303"/>
    </row>
    <row r="25" spans="1:468" s="290" customFormat="1" ht="69" customHeight="1" x14ac:dyDescent="0.2">
      <c r="A25" s="505"/>
      <c r="B25" s="506"/>
      <c r="C25" s="506"/>
      <c r="D25" s="506"/>
      <c r="E25" s="507"/>
      <c r="F25" s="506"/>
      <c r="G25" s="508"/>
      <c r="H25" s="509"/>
      <c r="I25" s="504"/>
      <c r="J25" s="506"/>
      <c r="K25" s="504">
        <f ca="1">IF(NOT(ISERROR(MATCH(J25,_xlfn.ANCHORARRAY(E28),0))),#REF!&amp;"Por favor no seleccionar los criterios de impacto",J25)</f>
        <v>0</v>
      </c>
      <c r="L25" s="509"/>
      <c r="M25" s="504"/>
      <c r="N25" s="503"/>
      <c r="O25" s="275">
        <v>2</v>
      </c>
      <c r="P25" s="276"/>
      <c r="Q25" s="277" t="str">
        <f t="shared" si="0"/>
        <v/>
      </c>
      <c r="R25" s="278"/>
      <c r="S25" s="278"/>
      <c r="T25" s="279" t="str">
        <f t="shared" ref="T25" si="48">IF(AND(R25="Preventivo",S25="Automático"),"50%",IF(AND(R25="Preventivo",S25="Manual"),"40%",IF(AND(R25="Detectivo",S25="Automático"),"40%",IF(AND(R25="Detectivo",S25="Manual"),"30%",IF(AND(R25="Correctivo",S25="Automático"),"35%",IF(AND(R25="Correctivo",S25="Manual"),"25%",""))))))</f>
        <v/>
      </c>
      <c r="U25" s="278"/>
      <c r="V25" s="278"/>
      <c r="W25" s="278"/>
      <c r="X25" s="280" t="str">
        <f>IFERROR(IF(AND(Q24="Probabilidad",Q25="Probabilidad"),(Z24-(+Z24*T25)),IF(Q25="Probabilidad",(I24-(+I24*T25)),IF(Q25="Impacto",Z24,""))),"")</f>
        <v/>
      </c>
      <c r="Y25" s="281" t="str">
        <f t="shared" si="2"/>
        <v/>
      </c>
      <c r="Z25" s="279" t="str">
        <f t="shared" ref="Z25" si="49">+X25</f>
        <v/>
      </c>
      <c r="AA25" s="281" t="str">
        <f t="shared" si="4"/>
        <v/>
      </c>
      <c r="AB25" s="279" t="str">
        <f>IFERROR(IF(AND(Q24="Impacto",Q25="Impacto"),(AB22-(+AB22*T25)),IF(Q25="Impacto",($M$24-(+$M$24*T25)),IF(Q25="Probabilidad",AB22,""))),"")</f>
        <v/>
      </c>
      <c r="AC25" s="282" t="str">
        <f t="shared" ref="AC25" si="50">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78"/>
      <c r="AE25" s="283"/>
      <c r="AF25" s="283"/>
      <c r="AG25" s="284"/>
      <c r="AH25" s="285"/>
      <c r="AI25" s="285"/>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C25" s="271"/>
      <c r="CD25" s="271"/>
      <c r="CE25" s="271"/>
      <c r="CF25" s="271"/>
      <c r="CG25" s="271"/>
      <c r="CH25" s="271"/>
      <c r="CI25" s="271"/>
      <c r="CJ25" s="271"/>
      <c r="CK25" s="271"/>
      <c r="CL25" s="271"/>
      <c r="CM25" s="271"/>
      <c r="CN25" s="271"/>
      <c r="CO25" s="271"/>
      <c r="CP25" s="271"/>
      <c r="CQ25" s="271"/>
      <c r="CR25" s="271"/>
      <c r="CS25" s="271"/>
      <c r="CT25" s="271"/>
      <c r="CU25" s="271"/>
      <c r="CV25" s="271"/>
      <c r="CW25" s="271"/>
      <c r="CX25" s="271"/>
      <c r="CY25" s="271"/>
      <c r="CZ25" s="271"/>
      <c r="DA25" s="271"/>
      <c r="DB25" s="271"/>
      <c r="DC25" s="271"/>
      <c r="DD25" s="271"/>
      <c r="DE25" s="271"/>
      <c r="DF25" s="271"/>
      <c r="DG25" s="271"/>
      <c r="DH25" s="271"/>
      <c r="DI25" s="271"/>
      <c r="DJ25" s="271"/>
      <c r="DK25" s="271"/>
      <c r="DL25" s="271"/>
      <c r="DM25" s="271"/>
      <c r="DN25" s="271"/>
      <c r="DO25" s="271"/>
      <c r="DP25" s="271"/>
      <c r="DQ25" s="271"/>
      <c r="DR25" s="271"/>
      <c r="DS25" s="271"/>
      <c r="DT25" s="271"/>
      <c r="DU25" s="271"/>
      <c r="DV25" s="271"/>
      <c r="DW25" s="271"/>
      <c r="DX25" s="271"/>
      <c r="DY25" s="271"/>
      <c r="DZ25" s="271"/>
      <c r="EA25" s="271"/>
      <c r="EB25" s="271"/>
      <c r="EC25" s="271"/>
      <c r="ED25" s="271"/>
      <c r="EE25" s="271"/>
      <c r="EF25" s="271"/>
      <c r="EG25" s="271"/>
      <c r="EH25" s="271"/>
      <c r="EI25" s="271"/>
      <c r="EJ25" s="271"/>
      <c r="EK25" s="271"/>
      <c r="EL25" s="271"/>
      <c r="EM25" s="271"/>
      <c r="EN25" s="271"/>
      <c r="EO25" s="271"/>
      <c r="EP25" s="271"/>
      <c r="EQ25" s="271"/>
      <c r="ER25" s="271"/>
      <c r="ES25" s="271"/>
      <c r="ET25" s="271"/>
      <c r="EU25" s="271"/>
      <c r="EV25" s="271"/>
      <c r="EW25" s="271"/>
      <c r="EX25" s="271"/>
      <c r="EY25" s="271"/>
      <c r="EZ25" s="271"/>
      <c r="FA25" s="271"/>
      <c r="FB25" s="271"/>
      <c r="FC25" s="271"/>
      <c r="FD25" s="271"/>
      <c r="FE25" s="271"/>
      <c r="FF25" s="271"/>
      <c r="FG25" s="271"/>
      <c r="FH25" s="271"/>
      <c r="FI25" s="271"/>
      <c r="FJ25" s="271"/>
      <c r="FK25" s="271"/>
      <c r="FL25" s="271"/>
      <c r="FM25" s="271"/>
      <c r="FN25" s="271"/>
      <c r="FO25" s="271"/>
      <c r="FP25" s="271"/>
      <c r="FQ25" s="271"/>
      <c r="FR25" s="271"/>
      <c r="FS25" s="271"/>
      <c r="FT25" s="271"/>
      <c r="FU25" s="271"/>
      <c r="FV25" s="271"/>
      <c r="FW25" s="271"/>
      <c r="FX25" s="271"/>
      <c r="FY25" s="271"/>
      <c r="FZ25" s="271"/>
      <c r="GA25" s="271"/>
      <c r="GB25" s="271"/>
      <c r="GC25" s="271"/>
      <c r="GD25" s="271"/>
      <c r="GE25" s="271"/>
      <c r="GF25" s="271"/>
      <c r="GG25" s="271"/>
      <c r="GH25" s="271"/>
      <c r="GI25" s="271"/>
      <c r="GJ25" s="271"/>
      <c r="GK25" s="271"/>
      <c r="GL25" s="271"/>
      <c r="GM25" s="271"/>
      <c r="GN25" s="271"/>
      <c r="GO25" s="271"/>
      <c r="GP25" s="271"/>
      <c r="GQ25" s="271"/>
      <c r="GR25" s="271"/>
      <c r="GS25" s="271"/>
      <c r="GT25" s="271"/>
      <c r="GU25" s="271"/>
      <c r="GV25" s="271"/>
      <c r="GW25" s="271"/>
      <c r="GX25" s="271"/>
      <c r="GY25" s="271"/>
      <c r="GZ25" s="271"/>
      <c r="HA25" s="271"/>
      <c r="HB25" s="271"/>
      <c r="HC25" s="271"/>
      <c r="HD25" s="271"/>
      <c r="HE25" s="271"/>
      <c r="HF25" s="271"/>
      <c r="HG25" s="271"/>
      <c r="HH25" s="271"/>
      <c r="HI25" s="271"/>
      <c r="HJ25" s="271"/>
      <c r="HK25" s="271"/>
      <c r="HL25" s="271"/>
      <c r="HM25" s="271"/>
      <c r="HN25" s="271"/>
      <c r="HO25" s="271"/>
      <c r="HP25" s="271"/>
      <c r="HQ25" s="271"/>
      <c r="HR25" s="271"/>
      <c r="HS25" s="271"/>
      <c r="HT25" s="271"/>
      <c r="HU25" s="271"/>
      <c r="HV25" s="271"/>
      <c r="HW25" s="271"/>
      <c r="HX25" s="271"/>
      <c r="HY25" s="271"/>
      <c r="HZ25" s="271"/>
      <c r="IA25" s="271"/>
      <c r="IB25" s="271"/>
      <c r="IC25" s="271"/>
      <c r="ID25" s="271"/>
      <c r="IE25" s="271"/>
      <c r="IF25" s="271"/>
      <c r="IG25" s="271"/>
      <c r="IH25" s="271"/>
      <c r="II25" s="271"/>
      <c r="IJ25" s="271"/>
      <c r="IK25" s="271"/>
      <c r="IL25" s="271"/>
      <c r="IM25" s="271"/>
      <c r="IN25" s="271"/>
      <c r="IO25" s="271"/>
      <c r="IP25" s="271"/>
      <c r="IQ25" s="271"/>
      <c r="IR25" s="271"/>
      <c r="IS25" s="271"/>
      <c r="IT25" s="271"/>
      <c r="IU25" s="271"/>
      <c r="IV25" s="271"/>
      <c r="IW25" s="271"/>
      <c r="IX25" s="271"/>
      <c r="IY25" s="271"/>
      <c r="IZ25" s="271"/>
      <c r="JA25" s="271"/>
      <c r="JB25" s="271"/>
      <c r="JC25" s="271"/>
      <c r="JD25" s="271"/>
      <c r="JE25" s="271"/>
      <c r="JF25" s="271"/>
      <c r="JG25" s="271"/>
      <c r="JH25" s="271"/>
      <c r="JI25" s="271"/>
      <c r="JJ25" s="271"/>
      <c r="JK25" s="271"/>
      <c r="JL25" s="271"/>
      <c r="JM25" s="271"/>
      <c r="JN25" s="271"/>
      <c r="JO25" s="271"/>
      <c r="JP25" s="271"/>
      <c r="JQ25" s="271"/>
      <c r="JR25" s="271"/>
      <c r="JS25" s="271"/>
      <c r="JT25" s="271"/>
      <c r="JU25" s="271"/>
      <c r="JV25" s="271"/>
      <c r="JW25" s="271"/>
      <c r="JX25" s="271"/>
      <c r="JY25" s="271"/>
      <c r="JZ25" s="271"/>
      <c r="KA25" s="271"/>
      <c r="KB25" s="271"/>
      <c r="KC25" s="271"/>
      <c r="KD25" s="271"/>
      <c r="KE25" s="271"/>
      <c r="KF25" s="271"/>
      <c r="KG25" s="271"/>
      <c r="KH25" s="271"/>
      <c r="KI25" s="271"/>
      <c r="KJ25" s="271"/>
      <c r="KK25" s="271"/>
      <c r="KL25" s="271"/>
      <c r="KM25" s="271"/>
      <c r="KN25" s="271"/>
      <c r="KO25" s="271"/>
      <c r="KP25" s="271"/>
      <c r="KQ25" s="271"/>
      <c r="KR25" s="271"/>
      <c r="KS25" s="271"/>
      <c r="KT25" s="271"/>
      <c r="KU25" s="271"/>
      <c r="KV25" s="271"/>
      <c r="KW25" s="271"/>
      <c r="KX25" s="271"/>
      <c r="KY25" s="271"/>
      <c r="KZ25" s="271"/>
      <c r="LA25" s="271"/>
      <c r="LB25" s="271"/>
      <c r="LC25" s="271"/>
      <c r="LD25" s="271"/>
      <c r="LE25" s="271"/>
      <c r="LF25" s="271"/>
      <c r="LG25" s="271"/>
      <c r="LH25" s="271"/>
      <c r="LI25" s="271"/>
      <c r="LJ25" s="271"/>
      <c r="LK25" s="271"/>
      <c r="LL25" s="271"/>
      <c r="LM25" s="271"/>
      <c r="LN25" s="271"/>
      <c r="LO25" s="271"/>
      <c r="LP25" s="271"/>
      <c r="LQ25" s="271"/>
      <c r="LR25" s="271"/>
      <c r="LS25" s="271"/>
      <c r="LT25" s="271"/>
      <c r="LU25" s="271"/>
      <c r="LV25" s="271"/>
      <c r="LW25" s="271"/>
      <c r="LX25" s="271"/>
      <c r="LY25" s="271"/>
      <c r="LZ25" s="271"/>
      <c r="MA25" s="271"/>
      <c r="MB25" s="271"/>
      <c r="MC25" s="271"/>
      <c r="MD25" s="271"/>
      <c r="ME25" s="271"/>
      <c r="MF25" s="271"/>
      <c r="MG25" s="271"/>
      <c r="MH25" s="271"/>
      <c r="MI25" s="271"/>
      <c r="MJ25" s="271"/>
      <c r="MK25" s="271"/>
      <c r="ML25" s="271"/>
      <c r="MM25" s="271"/>
      <c r="MN25" s="271"/>
      <c r="MO25" s="271"/>
      <c r="MP25" s="271"/>
      <c r="MQ25" s="271"/>
      <c r="MR25" s="271"/>
      <c r="MS25" s="271"/>
      <c r="MT25" s="271"/>
      <c r="MU25" s="271"/>
      <c r="MV25" s="271"/>
      <c r="MW25" s="271"/>
      <c r="MX25" s="271"/>
      <c r="MY25" s="271"/>
      <c r="MZ25" s="271"/>
      <c r="NA25" s="271"/>
      <c r="NB25" s="271"/>
      <c r="NC25" s="271"/>
      <c r="ND25" s="271"/>
      <c r="NE25" s="271"/>
      <c r="NF25" s="271"/>
      <c r="NG25" s="271"/>
      <c r="NH25" s="271"/>
      <c r="NI25" s="271"/>
      <c r="NJ25" s="271"/>
      <c r="NK25" s="271"/>
      <c r="NL25" s="271"/>
      <c r="NM25" s="271"/>
      <c r="NN25" s="271"/>
      <c r="NO25" s="271"/>
      <c r="NP25" s="271"/>
      <c r="NQ25" s="271"/>
      <c r="NR25" s="271"/>
      <c r="NS25" s="271"/>
      <c r="NT25" s="271"/>
      <c r="NU25" s="271"/>
      <c r="NV25" s="271"/>
      <c r="NW25" s="271"/>
      <c r="NX25" s="271"/>
      <c r="NY25" s="271"/>
      <c r="NZ25" s="271"/>
      <c r="OA25" s="271"/>
      <c r="OB25" s="271"/>
      <c r="OC25" s="271"/>
      <c r="OD25" s="271"/>
      <c r="OE25" s="271"/>
      <c r="OF25" s="271"/>
      <c r="OG25" s="271"/>
      <c r="OH25" s="271"/>
      <c r="OI25" s="271"/>
      <c r="OJ25" s="271"/>
      <c r="OK25" s="271"/>
      <c r="OL25" s="271"/>
      <c r="OM25" s="271"/>
      <c r="ON25" s="271"/>
      <c r="OO25" s="271"/>
      <c r="OP25" s="271"/>
      <c r="OQ25" s="271"/>
      <c r="OR25" s="271"/>
      <c r="OS25" s="271"/>
      <c r="OT25" s="271"/>
      <c r="OU25" s="271"/>
      <c r="OV25" s="271"/>
      <c r="OW25" s="271"/>
      <c r="OX25" s="271"/>
      <c r="OY25" s="271"/>
      <c r="OZ25" s="271"/>
      <c r="PA25" s="271"/>
      <c r="PB25" s="271"/>
      <c r="PC25" s="271"/>
      <c r="PD25" s="271"/>
      <c r="PE25" s="271"/>
      <c r="PF25" s="271"/>
      <c r="PG25" s="271"/>
      <c r="PH25" s="271"/>
      <c r="PI25" s="271"/>
      <c r="PJ25" s="271"/>
      <c r="PK25" s="271"/>
      <c r="PL25" s="271"/>
      <c r="PM25" s="271"/>
      <c r="PN25" s="271"/>
      <c r="PO25" s="271"/>
      <c r="PP25" s="271"/>
      <c r="PQ25" s="271"/>
      <c r="PR25" s="271"/>
      <c r="PS25" s="271"/>
      <c r="PT25" s="271"/>
      <c r="PU25" s="271"/>
      <c r="PV25" s="271"/>
      <c r="PW25" s="271"/>
      <c r="PX25" s="271"/>
      <c r="PY25" s="271"/>
      <c r="PZ25" s="271"/>
      <c r="QA25" s="271"/>
      <c r="QB25" s="271"/>
      <c r="QC25" s="271"/>
      <c r="QD25" s="271"/>
      <c r="QE25" s="271"/>
      <c r="QF25" s="271"/>
      <c r="QG25" s="271"/>
      <c r="QH25" s="271"/>
      <c r="QI25" s="271"/>
      <c r="QJ25" s="271"/>
      <c r="QK25" s="271"/>
      <c r="QL25" s="271"/>
      <c r="QM25" s="271"/>
      <c r="QN25" s="271"/>
      <c r="QO25" s="271"/>
      <c r="QP25" s="271"/>
      <c r="QQ25" s="271"/>
      <c r="QR25" s="271"/>
      <c r="QS25" s="271"/>
      <c r="QT25" s="271"/>
      <c r="QU25" s="271"/>
      <c r="QV25" s="271"/>
      <c r="QW25" s="271"/>
      <c r="QX25" s="271"/>
      <c r="QY25" s="271"/>
      <c r="QZ25" s="303"/>
    </row>
    <row r="26" spans="1:468" s="290" customFormat="1" ht="69" customHeight="1" x14ac:dyDescent="0.2">
      <c r="A26" s="505">
        <v>8</v>
      </c>
      <c r="B26" s="506"/>
      <c r="C26" s="506"/>
      <c r="D26" s="506"/>
      <c r="E26" s="507"/>
      <c r="F26" s="506"/>
      <c r="G26" s="508"/>
      <c r="H26" s="509" t="str">
        <f t="shared" ref="H26" si="51">IF(G26&lt;=0,"",IF(G26&lt;=2,"Muy Baja",IF(G26&lt;=24,"Baja",IF(G26&lt;=500,"Media",IF(G26&lt;=5000,"Alta","Muy Alta")))))</f>
        <v/>
      </c>
      <c r="I26" s="504" t="str">
        <f t="shared" ref="I26" si="52">IF(H26="","",IF(H26="Muy Baja",0.2,IF(H26="Baja",0.4,IF(H26="Media",0.6,IF(H26="Alta",0.8,IF(H26="Muy Alta",1,))))))</f>
        <v/>
      </c>
      <c r="J26" s="506"/>
      <c r="K26" s="504">
        <f>IF(NOT(ISERROR(MATCH(J26,'[2]Tabla Impacto'!$B$221:$B$223,0))),'[2]Tabla Impacto'!$F$223&amp;"Por favor no seleccionar los criterios de impacto(Afectación Económica o presupuestal y Pérdida Reputacional)",J26)</f>
        <v>0</v>
      </c>
      <c r="L26" s="509" t="str">
        <f t="shared" ref="L26" si="53">IF(J26&lt;=0,"",IF(J26&lt;=10,"Leve",IF(J26&lt;=50,"Menor",IF(J26&lt;=100,"Moderado",IF(J26&lt;=500,"Mayor","Catastrófico")))))</f>
        <v/>
      </c>
      <c r="M26" s="504" t="str">
        <f t="shared" ref="M26" si="54">IF(L26="","",IF(L26="Leve",0.2,IF(L26="Menor",0.4,IF(L26="Moderado",0.6,IF(L26="Mayor",0.8,IF(L26="Catastrófico",1,))))))</f>
        <v/>
      </c>
      <c r="N26" s="503" t="str">
        <f t="shared" ref="N26" si="55">IF(OR(AND(H26="Muy Baja",L26="Leve"),AND(H26="Muy Baja",L26="Menor"),AND(H26="Baja",L26="Leve")),"Bajo",IF(OR(AND(H26="Muy baja",L26="Moderado"),AND(H26="Baja",L26="Menor"),AND(H26="Baja",L26="Moderado"),AND(H26="Media",L26="Leve"),AND(H26="Media",L26="Menor"),AND(H26="Media",L26="Moderado"),AND(H26="Alta",L26="Leve"),AND(H26="Alta",L26="Menor")),"Moderado",IF(OR(AND(H26="Muy Baja",L26="Mayor"),AND(H26="Baja",L26="Mayor"),AND(H26="Media",L26="Mayor"),AND(H26="Alta",L26="Moderado"),AND(H26="Alta",L26="Mayor"),AND(H26="Muy Alta",L26="Leve"),AND(H26="Muy Alta",L26="Menor"),AND(H26="Muy Alta",L26="Moderado"),AND(H26="Muy Alta",L26="Mayor")),"Alto",IF(OR(AND(H26="Muy Baja",L26="Catastrófico"),AND(H26="Baja",L26="Catastrófico"),AND(H26="Media",L26="Catastrófico"),AND(H26="Alta",L26="Catastrófico"),AND(H26="Muy Alta",L26="Catastrófico")),"Extremo",""))))</f>
        <v/>
      </c>
      <c r="O26" s="275">
        <v>1</v>
      </c>
      <c r="P26" s="276"/>
      <c r="Q26" s="277" t="str">
        <f t="shared" si="0"/>
        <v/>
      </c>
      <c r="R26" s="278"/>
      <c r="S26" s="278"/>
      <c r="T26" s="279" t="str">
        <f>IF(AND(R26="Preventivo",S26="Automático"),"50%",IF(AND(R26="Preventivo",S26="Manual"),"40%",IF(AND(R26="Detectivo",S26="Automático"),"40%",IF(AND(R26="Detectivo",S26="Manual"),"30%",IF(AND(R26="Correctivo",S26="Automático"),"35%",IF(AND(R26="Correctivo",S26="Manual"),"25%",""))))))</f>
        <v/>
      </c>
      <c r="U26" s="278"/>
      <c r="V26" s="278"/>
      <c r="W26" s="278"/>
      <c r="X26" s="280" t="str">
        <f>IFERROR(IF(Q26="Probabilidad",(I26-(+I26*T26)),IF(Q26="Impacto",I26,"")),"")</f>
        <v/>
      </c>
      <c r="Y26" s="281" t="str">
        <f>IFERROR(IF(X26="","",IF(X26&lt;=0.2,"Muy Baja",IF(X26&lt;=0.4,"Baja",IF(X26&lt;=0.6,"Media",IF(X26&lt;=0.8,"Alta","Muy Alta"))))),"")</f>
        <v/>
      </c>
      <c r="Z26" s="279" t="str">
        <f>+X26</f>
        <v/>
      </c>
      <c r="AA26" s="281" t="str">
        <f>IFERROR(IF(AB26="","",IF(AB26&lt;=0.2,"Leve",IF(AB26&lt;=0.4,"Menor",IF(AB26&lt;=0.6,"Moderado",IF(AB26&lt;=0.8,"Mayor","Catastrófico"))))),"")</f>
        <v/>
      </c>
      <c r="AB26" s="279" t="str">
        <f>IFERROR(IF(Q26="Impacto",(M26-(+M26*T26)),IF(Q26="Probabilidad",M26,"")),"")</f>
        <v/>
      </c>
      <c r="AC26" s="282" t="str">
        <f>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78"/>
      <c r="AE26" s="283"/>
      <c r="AF26" s="283"/>
      <c r="AG26" s="284"/>
      <c r="AH26" s="285"/>
      <c r="AI26" s="285"/>
      <c r="AJ26" s="271"/>
      <c r="AK26" s="271"/>
      <c r="AL26" s="271"/>
      <c r="AM26" s="271"/>
      <c r="AN26" s="271"/>
      <c r="AO26" s="271"/>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c r="CB26" s="271"/>
      <c r="CC26" s="271"/>
      <c r="CD26" s="271"/>
      <c r="CE26" s="271"/>
      <c r="CF26" s="271"/>
      <c r="CG26" s="271"/>
      <c r="CH26" s="271"/>
      <c r="CI26" s="271"/>
      <c r="CJ26" s="271"/>
      <c r="CK26" s="271"/>
      <c r="CL26" s="271"/>
      <c r="CM26" s="271"/>
      <c r="CN26" s="271"/>
      <c r="CO26" s="271"/>
      <c r="CP26" s="271"/>
      <c r="CQ26" s="271"/>
      <c r="CR26" s="271"/>
      <c r="CS26" s="271"/>
      <c r="CT26" s="271"/>
      <c r="CU26" s="271"/>
      <c r="CV26" s="271"/>
      <c r="CW26" s="271"/>
      <c r="CX26" s="271"/>
      <c r="CY26" s="271"/>
      <c r="CZ26" s="271"/>
      <c r="DA26" s="271"/>
      <c r="DB26" s="271"/>
      <c r="DC26" s="271"/>
      <c r="DD26" s="271"/>
      <c r="DE26" s="271"/>
      <c r="DF26" s="271"/>
      <c r="DG26" s="271"/>
      <c r="DH26" s="271"/>
      <c r="DI26" s="271"/>
      <c r="DJ26" s="271"/>
      <c r="DK26" s="271"/>
      <c r="DL26" s="271"/>
      <c r="DM26" s="271"/>
      <c r="DN26" s="271"/>
      <c r="DO26" s="271"/>
      <c r="DP26" s="271"/>
      <c r="DQ26" s="271"/>
      <c r="DR26" s="271"/>
      <c r="DS26" s="271"/>
      <c r="DT26" s="271"/>
      <c r="DU26" s="271"/>
      <c r="DV26" s="271"/>
      <c r="DW26" s="271"/>
      <c r="DX26" s="271"/>
      <c r="DY26" s="271"/>
      <c r="DZ26" s="271"/>
      <c r="EA26" s="271"/>
      <c r="EB26" s="271"/>
      <c r="EC26" s="271"/>
      <c r="ED26" s="271"/>
      <c r="EE26" s="271"/>
      <c r="EF26" s="271"/>
      <c r="EG26" s="271"/>
      <c r="EH26" s="271"/>
      <c r="EI26" s="271"/>
      <c r="EJ26" s="271"/>
      <c r="EK26" s="271"/>
      <c r="EL26" s="271"/>
      <c r="EM26" s="271"/>
      <c r="EN26" s="271"/>
      <c r="EO26" s="271"/>
      <c r="EP26" s="271"/>
      <c r="EQ26" s="271"/>
      <c r="ER26" s="271"/>
      <c r="ES26" s="271"/>
      <c r="ET26" s="271"/>
      <c r="EU26" s="271"/>
      <c r="EV26" s="271"/>
      <c r="EW26" s="271"/>
      <c r="EX26" s="271"/>
      <c r="EY26" s="271"/>
      <c r="EZ26" s="271"/>
      <c r="FA26" s="271"/>
      <c r="FB26" s="271"/>
      <c r="FC26" s="271"/>
      <c r="FD26" s="271"/>
      <c r="FE26" s="271"/>
      <c r="FF26" s="271"/>
      <c r="FG26" s="271"/>
      <c r="FH26" s="271"/>
      <c r="FI26" s="271"/>
      <c r="FJ26" s="271"/>
      <c r="FK26" s="271"/>
      <c r="FL26" s="271"/>
      <c r="FM26" s="271"/>
      <c r="FN26" s="271"/>
      <c r="FO26" s="271"/>
      <c r="FP26" s="271"/>
      <c r="FQ26" s="271"/>
      <c r="FR26" s="271"/>
      <c r="FS26" s="271"/>
      <c r="FT26" s="271"/>
      <c r="FU26" s="271"/>
      <c r="FV26" s="271"/>
      <c r="FW26" s="271"/>
      <c r="FX26" s="271"/>
      <c r="FY26" s="271"/>
      <c r="FZ26" s="271"/>
      <c r="GA26" s="271"/>
      <c r="GB26" s="271"/>
      <c r="GC26" s="271"/>
      <c r="GD26" s="271"/>
      <c r="GE26" s="271"/>
      <c r="GF26" s="271"/>
      <c r="GG26" s="271"/>
      <c r="GH26" s="271"/>
      <c r="GI26" s="271"/>
      <c r="GJ26" s="271"/>
      <c r="GK26" s="271"/>
      <c r="GL26" s="271"/>
      <c r="GM26" s="271"/>
      <c r="GN26" s="271"/>
      <c r="GO26" s="271"/>
      <c r="GP26" s="271"/>
      <c r="GQ26" s="271"/>
      <c r="GR26" s="271"/>
      <c r="GS26" s="271"/>
      <c r="GT26" s="271"/>
      <c r="GU26" s="271"/>
      <c r="GV26" s="271"/>
      <c r="GW26" s="271"/>
      <c r="GX26" s="271"/>
      <c r="GY26" s="271"/>
      <c r="GZ26" s="271"/>
      <c r="HA26" s="271"/>
      <c r="HB26" s="271"/>
      <c r="HC26" s="271"/>
      <c r="HD26" s="271"/>
      <c r="HE26" s="271"/>
      <c r="HF26" s="271"/>
      <c r="HG26" s="271"/>
      <c r="HH26" s="271"/>
      <c r="HI26" s="271"/>
      <c r="HJ26" s="271"/>
      <c r="HK26" s="271"/>
      <c r="HL26" s="271"/>
      <c r="HM26" s="271"/>
      <c r="HN26" s="271"/>
      <c r="HO26" s="271"/>
      <c r="HP26" s="271"/>
      <c r="HQ26" s="271"/>
      <c r="HR26" s="271"/>
      <c r="HS26" s="271"/>
      <c r="HT26" s="271"/>
      <c r="HU26" s="271"/>
      <c r="HV26" s="271"/>
      <c r="HW26" s="271"/>
      <c r="HX26" s="271"/>
      <c r="HY26" s="271"/>
      <c r="HZ26" s="271"/>
      <c r="IA26" s="271"/>
      <c r="IB26" s="271"/>
      <c r="IC26" s="271"/>
      <c r="ID26" s="271"/>
      <c r="IE26" s="271"/>
      <c r="IF26" s="271"/>
      <c r="IG26" s="271"/>
      <c r="IH26" s="271"/>
      <c r="II26" s="271"/>
      <c r="IJ26" s="271"/>
      <c r="IK26" s="271"/>
      <c r="IL26" s="271"/>
      <c r="IM26" s="271"/>
      <c r="IN26" s="271"/>
      <c r="IO26" s="271"/>
      <c r="IP26" s="271"/>
      <c r="IQ26" s="271"/>
      <c r="IR26" s="271"/>
      <c r="IS26" s="271"/>
      <c r="IT26" s="271"/>
      <c r="IU26" s="271"/>
      <c r="IV26" s="271"/>
      <c r="IW26" s="271"/>
      <c r="IX26" s="271"/>
      <c r="IY26" s="271"/>
      <c r="IZ26" s="271"/>
      <c r="JA26" s="271"/>
      <c r="JB26" s="271"/>
      <c r="JC26" s="271"/>
      <c r="JD26" s="271"/>
      <c r="JE26" s="271"/>
      <c r="JF26" s="271"/>
      <c r="JG26" s="271"/>
      <c r="JH26" s="271"/>
      <c r="JI26" s="271"/>
      <c r="JJ26" s="271"/>
      <c r="JK26" s="271"/>
      <c r="JL26" s="271"/>
      <c r="JM26" s="271"/>
      <c r="JN26" s="271"/>
      <c r="JO26" s="271"/>
      <c r="JP26" s="271"/>
      <c r="JQ26" s="271"/>
      <c r="JR26" s="271"/>
      <c r="JS26" s="271"/>
      <c r="JT26" s="271"/>
      <c r="JU26" s="271"/>
      <c r="JV26" s="271"/>
      <c r="JW26" s="271"/>
      <c r="JX26" s="271"/>
      <c r="JY26" s="271"/>
      <c r="JZ26" s="271"/>
      <c r="KA26" s="271"/>
      <c r="KB26" s="271"/>
      <c r="KC26" s="271"/>
      <c r="KD26" s="271"/>
      <c r="KE26" s="271"/>
      <c r="KF26" s="271"/>
      <c r="KG26" s="271"/>
      <c r="KH26" s="271"/>
      <c r="KI26" s="271"/>
      <c r="KJ26" s="271"/>
      <c r="KK26" s="271"/>
      <c r="KL26" s="271"/>
      <c r="KM26" s="271"/>
      <c r="KN26" s="271"/>
      <c r="KO26" s="271"/>
      <c r="KP26" s="271"/>
      <c r="KQ26" s="271"/>
      <c r="KR26" s="271"/>
      <c r="KS26" s="271"/>
      <c r="KT26" s="271"/>
      <c r="KU26" s="271"/>
      <c r="KV26" s="271"/>
      <c r="KW26" s="271"/>
      <c r="KX26" s="271"/>
      <c r="KY26" s="271"/>
      <c r="KZ26" s="271"/>
      <c r="LA26" s="271"/>
      <c r="LB26" s="271"/>
      <c r="LC26" s="271"/>
      <c r="LD26" s="271"/>
      <c r="LE26" s="271"/>
      <c r="LF26" s="271"/>
      <c r="LG26" s="271"/>
      <c r="LH26" s="271"/>
      <c r="LI26" s="271"/>
      <c r="LJ26" s="271"/>
      <c r="LK26" s="271"/>
      <c r="LL26" s="271"/>
      <c r="LM26" s="271"/>
      <c r="LN26" s="271"/>
      <c r="LO26" s="271"/>
      <c r="LP26" s="271"/>
      <c r="LQ26" s="271"/>
      <c r="LR26" s="271"/>
      <c r="LS26" s="271"/>
      <c r="LT26" s="271"/>
      <c r="LU26" s="271"/>
      <c r="LV26" s="271"/>
      <c r="LW26" s="271"/>
      <c r="LX26" s="271"/>
      <c r="LY26" s="271"/>
      <c r="LZ26" s="271"/>
      <c r="MA26" s="271"/>
      <c r="MB26" s="271"/>
      <c r="MC26" s="271"/>
      <c r="MD26" s="271"/>
      <c r="ME26" s="271"/>
      <c r="MF26" s="271"/>
      <c r="MG26" s="271"/>
      <c r="MH26" s="271"/>
      <c r="MI26" s="271"/>
      <c r="MJ26" s="271"/>
      <c r="MK26" s="271"/>
      <c r="ML26" s="271"/>
      <c r="MM26" s="271"/>
      <c r="MN26" s="271"/>
      <c r="MO26" s="271"/>
      <c r="MP26" s="271"/>
      <c r="MQ26" s="271"/>
      <c r="MR26" s="271"/>
      <c r="MS26" s="271"/>
      <c r="MT26" s="271"/>
      <c r="MU26" s="271"/>
      <c r="MV26" s="271"/>
      <c r="MW26" s="271"/>
      <c r="MX26" s="271"/>
      <c r="MY26" s="271"/>
      <c r="MZ26" s="271"/>
      <c r="NA26" s="271"/>
      <c r="NB26" s="271"/>
      <c r="NC26" s="271"/>
      <c r="ND26" s="271"/>
      <c r="NE26" s="271"/>
      <c r="NF26" s="271"/>
      <c r="NG26" s="271"/>
      <c r="NH26" s="271"/>
      <c r="NI26" s="271"/>
      <c r="NJ26" s="271"/>
      <c r="NK26" s="271"/>
      <c r="NL26" s="271"/>
      <c r="NM26" s="271"/>
      <c r="NN26" s="271"/>
      <c r="NO26" s="271"/>
      <c r="NP26" s="271"/>
      <c r="NQ26" s="271"/>
      <c r="NR26" s="271"/>
      <c r="NS26" s="271"/>
      <c r="NT26" s="271"/>
      <c r="NU26" s="271"/>
      <c r="NV26" s="271"/>
      <c r="NW26" s="271"/>
      <c r="NX26" s="271"/>
      <c r="NY26" s="271"/>
      <c r="NZ26" s="271"/>
      <c r="OA26" s="271"/>
      <c r="OB26" s="271"/>
      <c r="OC26" s="271"/>
      <c r="OD26" s="271"/>
      <c r="OE26" s="271"/>
      <c r="OF26" s="271"/>
      <c r="OG26" s="271"/>
      <c r="OH26" s="271"/>
      <c r="OI26" s="271"/>
      <c r="OJ26" s="271"/>
      <c r="OK26" s="271"/>
      <c r="OL26" s="271"/>
      <c r="OM26" s="271"/>
      <c r="ON26" s="271"/>
      <c r="OO26" s="271"/>
      <c r="OP26" s="271"/>
      <c r="OQ26" s="271"/>
      <c r="OR26" s="271"/>
      <c r="OS26" s="271"/>
      <c r="OT26" s="271"/>
      <c r="OU26" s="271"/>
      <c r="OV26" s="271"/>
      <c r="OW26" s="271"/>
      <c r="OX26" s="271"/>
      <c r="OY26" s="271"/>
      <c r="OZ26" s="271"/>
      <c r="PA26" s="271"/>
      <c r="PB26" s="271"/>
      <c r="PC26" s="271"/>
      <c r="PD26" s="271"/>
      <c r="PE26" s="271"/>
      <c r="PF26" s="271"/>
      <c r="PG26" s="271"/>
      <c r="PH26" s="271"/>
      <c r="PI26" s="271"/>
      <c r="PJ26" s="271"/>
      <c r="PK26" s="271"/>
      <c r="PL26" s="271"/>
      <c r="PM26" s="271"/>
      <c r="PN26" s="271"/>
      <c r="PO26" s="271"/>
      <c r="PP26" s="271"/>
      <c r="PQ26" s="271"/>
      <c r="PR26" s="271"/>
      <c r="PS26" s="271"/>
      <c r="PT26" s="271"/>
      <c r="PU26" s="271"/>
      <c r="PV26" s="271"/>
      <c r="PW26" s="271"/>
      <c r="PX26" s="271"/>
      <c r="PY26" s="271"/>
      <c r="PZ26" s="271"/>
      <c r="QA26" s="271"/>
      <c r="QB26" s="271"/>
      <c r="QC26" s="271"/>
      <c r="QD26" s="271"/>
      <c r="QE26" s="271"/>
      <c r="QF26" s="271"/>
      <c r="QG26" s="271"/>
      <c r="QH26" s="271"/>
      <c r="QI26" s="271"/>
      <c r="QJ26" s="271"/>
      <c r="QK26" s="271"/>
      <c r="QL26" s="271"/>
      <c r="QM26" s="271"/>
      <c r="QN26" s="271"/>
      <c r="QO26" s="271"/>
      <c r="QP26" s="271"/>
      <c r="QQ26" s="271"/>
      <c r="QR26" s="271"/>
      <c r="QS26" s="271"/>
      <c r="QT26" s="271"/>
      <c r="QU26" s="271"/>
      <c r="QV26" s="271"/>
      <c r="QW26" s="271"/>
      <c r="QX26" s="271"/>
      <c r="QY26" s="271"/>
      <c r="QZ26" s="303"/>
    </row>
    <row r="27" spans="1:468" s="290" customFormat="1" ht="69" customHeight="1" x14ac:dyDescent="0.2">
      <c r="A27" s="505"/>
      <c r="B27" s="506"/>
      <c r="C27" s="506"/>
      <c r="D27" s="506"/>
      <c r="E27" s="507"/>
      <c r="F27" s="506"/>
      <c r="G27" s="508"/>
      <c r="H27" s="509"/>
      <c r="I27" s="504"/>
      <c r="J27" s="506"/>
      <c r="K27" s="504">
        <f ca="1">IF(NOT(ISERROR(MATCH(J27,_xlfn.ANCHORARRAY(E30),0))),#REF!&amp;"Por favor no seleccionar los criterios de impacto",J27)</f>
        <v>0</v>
      </c>
      <c r="L27" s="509"/>
      <c r="M27" s="504"/>
      <c r="N27" s="503"/>
      <c r="O27" s="275">
        <v>2</v>
      </c>
      <c r="P27" s="276"/>
      <c r="Q27" s="277" t="str">
        <f t="shared" si="0"/>
        <v/>
      </c>
      <c r="R27" s="278"/>
      <c r="S27" s="278"/>
      <c r="T27" s="279" t="str">
        <f t="shared" ref="T27" si="56">IF(AND(R27="Preventivo",S27="Automático"),"50%",IF(AND(R27="Preventivo",S27="Manual"),"40%",IF(AND(R27="Detectivo",S27="Automático"),"40%",IF(AND(R27="Detectivo",S27="Manual"),"30%",IF(AND(R27="Correctivo",S27="Automático"),"35%",IF(AND(R27="Correctivo",S27="Manual"),"25%",""))))))</f>
        <v/>
      </c>
      <c r="U27" s="278"/>
      <c r="V27" s="278"/>
      <c r="W27" s="278"/>
      <c r="X27" s="280" t="str">
        <f>IFERROR(IF(AND(Q26="Probabilidad",Q27="Probabilidad"),(Z26-(+Z26*T27)),IF(Q27="Probabilidad",(I26-(+I26*T27)),IF(Q27="Impacto",Z26,""))),"")</f>
        <v/>
      </c>
      <c r="Y27" s="281" t="str">
        <f t="shared" si="2"/>
        <v/>
      </c>
      <c r="Z27" s="279" t="str">
        <f t="shared" ref="Z27" si="57">+X27</f>
        <v/>
      </c>
      <c r="AA27" s="281" t="str">
        <f t="shared" si="4"/>
        <v/>
      </c>
      <c r="AB27" s="279" t="str">
        <f>IFERROR(IF(AND(Q26="Impacto",Q27="Impacto"),(AB24-(+AB24*T27)),IF(Q27="Impacto",($M$26-(+$M$26*T27)),IF(Q27="Probabilidad",AB24,""))),"")</f>
        <v/>
      </c>
      <c r="AC27" s="282" t="str">
        <f t="shared" ref="AC27" si="58">IFERROR(IF(OR(AND(Y27="Muy Baja",AA27="Leve"),AND(Y27="Muy Baja",AA27="Menor"),AND(Y27="Baja",AA27="Leve")),"Bajo",IF(OR(AND(Y27="Muy baja",AA27="Moderado"),AND(Y27="Baja",AA27="Menor"),AND(Y27="Baja",AA27="Moderado"),AND(Y27="Media",AA27="Leve"),AND(Y27="Media",AA27="Menor"),AND(Y27="Media",AA27="Moderado"),AND(Y27="Alta",AA27="Leve"),AND(Y27="Alta",AA27="Menor")),"Moderado",IF(OR(AND(Y27="Muy Baja",AA27="Mayor"),AND(Y27="Baja",AA27="Mayor"),AND(Y27="Media",AA27="Mayor"),AND(Y27="Alta",AA27="Moderado"),AND(Y27="Alta",AA27="Mayor"),AND(Y27="Muy Alta",AA27="Leve"),AND(Y27="Muy Alta",AA27="Menor"),AND(Y27="Muy Alta",AA27="Moderado"),AND(Y27="Muy Alta",AA27="Mayor")),"Alto",IF(OR(AND(Y27="Muy Baja",AA27="Catastrófico"),AND(Y27="Baja",AA27="Catastrófico"),AND(Y27="Media",AA27="Catastrófico"),AND(Y27="Alta",AA27="Catastrófico"),AND(Y27="Muy Alta",AA27="Catastrófico")),"Extremo","")))),"")</f>
        <v/>
      </c>
      <c r="AD27" s="278"/>
      <c r="AE27" s="283"/>
      <c r="AF27" s="283"/>
      <c r="AG27" s="284"/>
      <c r="AH27" s="285"/>
      <c r="AI27" s="285"/>
      <c r="AJ27" s="271"/>
      <c r="AK27" s="271"/>
      <c r="AL27" s="271"/>
      <c r="AM27" s="271"/>
      <c r="AN27" s="271"/>
      <c r="AO27" s="271"/>
      <c r="AP27" s="271"/>
      <c r="AQ27" s="271"/>
      <c r="AR27" s="271"/>
      <c r="AS27" s="271"/>
      <c r="AT27" s="271"/>
      <c r="AU27" s="271"/>
      <c r="AV27" s="271"/>
      <c r="AW27" s="271"/>
      <c r="AX27" s="271"/>
      <c r="AY27" s="271"/>
      <c r="AZ27" s="271"/>
      <c r="BA27" s="271"/>
      <c r="BB27" s="271"/>
      <c r="BC27" s="271"/>
      <c r="BD27" s="271"/>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A27" s="271"/>
      <c r="CB27" s="271"/>
      <c r="CC27" s="271"/>
      <c r="CD27" s="271"/>
      <c r="CE27" s="271"/>
      <c r="CF27" s="271"/>
      <c r="CG27" s="271"/>
      <c r="CH27" s="271"/>
      <c r="CI27" s="271"/>
      <c r="CJ27" s="271"/>
      <c r="CK27" s="271"/>
      <c r="CL27" s="271"/>
      <c r="CM27" s="271"/>
      <c r="CN27" s="271"/>
      <c r="CO27" s="271"/>
      <c r="CP27" s="271"/>
      <c r="CQ27" s="271"/>
      <c r="CR27" s="271"/>
      <c r="CS27" s="271"/>
      <c r="CT27" s="271"/>
      <c r="CU27" s="271"/>
      <c r="CV27" s="271"/>
      <c r="CW27" s="271"/>
      <c r="CX27" s="271"/>
      <c r="CY27" s="271"/>
      <c r="CZ27" s="271"/>
      <c r="DA27" s="271"/>
      <c r="DB27" s="271"/>
      <c r="DC27" s="271"/>
      <c r="DD27" s="271"/>
      <c r="DE27" s="271"/>
      <c r="DF27" s="271"/>
      <c r="DG27" s="271"/>
      <c r="DH27" s="271"/>
      <c r="DI27" s="271"/>
      <c r="DJ27" s="271"/>
      <c r="DK27" s="271"/>
      <c r="DL27" s="271"/>
      <c r="DM27" s="271"/>
      <c r="DN27" s="271"/>
      <c r="DO27" s="271"/>
      <c r="DP27" s="271"/>
      <c r="DQ27" s="271"/>
      <c r="DR27" s="271"/>
      <c r="DS27" s="271"/>
      <c r="DT27" s="271"/>
      <c r="DU27" s="271"/>
      <c r="DV27" s="271"/>
      <c r="DW27" s="271"/>
      <c r="DX27" s="271"/>
      <c r="DY27" s="271"/>
      <c r="DZ27" s="271"/>
      <c r="EA27" s="271"/>
      <c r="EB27" s="271"/>
      <c r="EC27" s="271"/>
      <c r="ED27" s="271"/>
      <c r="EE27" s="271"/>
      <c r="EF27" s="271"/>
      <c r="EG27" s="271"/>
      <c r="EH27" s="271"/>
      <c r="EI27" s="271"/>
      <c r="EJ27" s="271"/>
      <c r="EK27" s="271"/>
      <c r="EL27" s="271"/>
      <c r="EM27" s="271"/>
      <c r="EN27" s="271"/>
      <c r="EO27" s="271"/>
      <c r="EP27" s="271"/>
      <c r="EQ27" s="271"/>
      <c r="ER27" s="271"/>
      <c r="ES27" s="271"/>
      <c r="ET27" s="271"/>
      <c r="EU27" s="271"/>
      <c r="EV27" s="271"/>
      <c r="EW27" s="271"/>
      <c r="EX27" s="271"/>
      <c r="EY27" s="271"/>
      <c r="EZ27" s="271"/>
      <c r="FA27" s="271"/>
      <c r="FB27" s="271"/>
      <c r="FC27" s="271"/>
      <c r="FD27" s="271"/>
      <c r="FE27" s="271"/>
      <c r="FF27" s="271"/>
      <c r="FG27" s="271"/>
      <c r="FH27" s="271"/>
      <c r="FI27" s="271"/>
      <c r="FJ27" s="271"/>
      <c r="FK27" s="271"/>
      <c r="FL27" s="271"/>
      <c r="FM27" s="271"/>
      <c r="FN27" s="271"/>
      <c r="FO27" s="271"/>
      <c r="FP27" s="271"/>
      <c r="FQ27" s="271"/>
      <c r="FR27" s="271"/>
      <c r="FS27" s="271"/>
      <c r="FT27" s="271"/>
      <c r="FU27" s="271"/>
      <c r="FV27" s="271"/>
      <c r="FW27" s="271"/>
      <c r="FX27" s="271"/>
      <c r="FY27" s="271"/>
      <c r="FZ27" s="271"/>
      <c r="GA27" s="271"/>
      <c r="GB27" s="271"/>
      <c r="GC27" s="271"/>
      <c r="GD27" s="271"/>
      <c r="GE27" s="271"/>
      <c r="GF27" s="271"/>
      <c r="GG27" s="271"/>
      <c r="GH27" s="271"/>
      <c r="GI27" s="271"/>
      <c r="GJ27" s="271"/>
      <c r="GK27" s="271"/>
      <c r="GL27" s="271"/>
      <c r="GM27" s="271"/>
      <c r="GN27" s="271"/>
      <c r="GO27" s="271"/>
      <c r="GP27" s="271"/>
      <c r="GQ27" s="271"/>
      <c r="GR27" s="271"/>
      <c r="GS27" s="271"/>
      <c r="GT27" s="271"/>
      <c r="GU27" s="271"/>
      <c r="GV27" s="271"/>
      <c r="GW27" s="271"/>
      <c r="GX27" s="271"/>
      <c r="GY27" s="271"/>
      <c r="GZ27" s="271"/>
      <c r="HA27" s="271"/>
      <c r="HB27" s="271"/>
      <c r="HC27" s="271"/>
      <c r="HD27" s="271"/>
      <c r="HE27" s="271"/>
      <c r="HF27" s="271"/>
      <c r="HG27" s="271"/>
      <c r="HH27" s="271"/>
      <c r="HI27" s="271"/>
      <c r="HJ27" s="271"/>
      <c r="HK27" s="271"/>
      <c r="HL27" s="271"/>
      <c r="HM27" s="271"/>
      <c r="HN27" s="271"/>
      <c r="HO27" s="271"/>
      <c r="HP27" s="271"/>
      <c r="HQ27" s="271"/>
      <c r="HR27" s="271"/>
      <c r="HS27" s="271"/>
      <c r="HT27" s="271"/>
      <c r="HU27" s="271"/>
      <c r="HV27" s="271"/>
      <c r="HW27" s="271"/>
      <c r="HX27" s="271"/>
      <c r="HY27" s="271"/>
      <c r="HZ27" s="271"/>
      <c r="IA27" s="271"/>
      <c r="IB27" s="271"/>
      <c r="IC27" s="271"/>
      <c r="ID27" s="271"/>
      <c r="IE27" s="271"/>
      <c r="IF27" s="271"/>
      <c r="IG27" s="271"/>
      <c r="IH27" s="271"/>
      <c r="II27" s="271"/>
      <c r="IJ27" s="271"/>
      <c r="IK27" s="271"/>
      <c r="IL27" s="271"/>
      <c r="IM27" s="271"/>
      <c r="IN27" s="271"/>
      <c r="IO27" s="271"/>
      <c r="IP27" s="271"/>
      <c r="IQ27" s="271"/>
      <c r="IR27" s="271"/>
      <c r="IS27" s="271"/>
      <c r="IT27" s="271"/>
      <c r="IU27" s="271"/>
      <c r="IV27" s="271"/>
      <c r="IW27" s="271"/>
      <c r="IX27" s="271"/>
      <c r="IY27" s="271"/>
      <c r="IZ27" s="271"/>
      <c r="JA27" s="271"/>
      <c r="JB27" s="271"/>
      <c r="JC27" s="271"/>
      <c r="JD27" s="271"/>
      <c r="JE27" s="271"/>
      <c r="JF27" s="271"/>
      <c r="JG27" s="271"/>
      <c r="JH27" s="271"/>
      <c r="JI27" s="271"/>
      <c r="JJ27" s="271"/>
      <c r="JK27" s="271"/>
      <c r="JL27" s="271"/>
      <c r="JM27" s="271"/>
      <c r="JN27" s="271"/>
      <c r="JO27" s="271"/>
      <c r="JP27" s="271"/>
      <c r="JQ27" s="271"/>
      <c r="JR27" s="271"/>
      <c r="JS27" s="271"/>
      <c r="JT27" s="271"/>
      <c r="JU27" s="271"/>
      <c r="JV27" s="271"/>
      <c r="JW27" s="271"/>
      <c r="JX27" s="271"/>
      <c r="JY27" s="271"/>
      <c r="JZ27" s="271"/>
      <c r="KA27" s="271"/>
      <c r="KB27" s="271"/>
      <c r="KC27" s="271"/>
      <c r="KD27" s="271"/>
      <c r="KE27" s="271"/>
      <c r="KF27" s="271"/>
      <c r="KG27" s="271"/>
      <c r="KH27" s="271"/>
      <c r="KI27" s="271"/>
      <c r="KJ27" s="271"/>
      <c r="KK27" s="271"/>
      <c r="KL27" s="271"/>
      <c r="KM27" s="271"/>
      <c r="KN27" s="271"/>
      <c r="KO27" s="271"/>
      <c r="KP27" s="271"/>
      <c r="KQ27" s="271"/>
      <c r="KR27" s="271"/>
      <c r="KS27" s="271"/>
      <c r="KT27" s="271"/>
      <c r="KU27" s="271"/>
      <c r="KV27" s="271"/>
      <c r="KW27" s="271"/>
      <c r="KX27" s="271"/>
      <c r="KY27" s="271"/>
      <c r="KZ27" s="271"/>
      <c r="LA27" s="271"/>
      <c r="LB27" s="271"/>
      <c r="LC27" s="271"/>
      <c r="LD27" s="271"/>
      <c r="LE27" s="271"/>
      <c r="LF27" s="271"/>
      <c r="LG27" s="271"/>
      <c r="LH27" s="271"/>
      <c r="LI27" s="271"/>
      <c r="LJ27" s="271"/>
      <c r="LK27" s="271"/>
      <c r="LL27" s="271"/>
      <c r="LM27" s="271"/>
      <c r="LN27" s="271"/>
      <c r="LO27" s="271"/>
      <c r="LP27" s="271"/>
      <c r="LQ27" s="271"/>
      <c r="LR27" s="271"/>
      <c r="LS27" s="271"/>
      <c r="LT27" s="271"/>
      <c r="LU27" s="271"/>
      <c r="LV27" s="271"/>
      <c r="LW27" s="271"/>
      <c r="LX27" s="271"/>
      <c r="LY27" s="271"/>
      <c r="LZ27" s="271"/>
      <c r="MA27" s="271"/>
      <c r="MB27" s="271"/>
      <c r="MC27" s="271"/>
      <c r="MD27" s="271"/>
      <c r="ME27" s="271"/>
      <c r="MF27" s="271"/>
      <c r="MG27" s="271"/>
      <c r="MH27" s="271"/>
      <c r="MI27" s="271"/>
      <c r="MJ27" s="271"/>
      <c r="MK27" s="271"/>
      <c r="ML27" s="271"/>
      <c r="MM27" s="271"/>
      <c r="MN27" s="271"/>
      <c r="MO27" s="271"/>
      <c r="MP27" s="271"/>
      <c r="MQ27" s="271"/>
      <c r="MR27" s="271"/>
      <c r="MS27" s="271"/>
      <c r="MT27" s="271"/>
      <c r="MU27" s="271"/>
      <c r="MV27" s="271"/>
      <c r="MW27" s="271"/>
      <c r="MX27" s="271"/>
      <c r="MY27" s="271"/>
      <c r="MZ27" s="271"/>
      <c r="NA27" s="271"/>
      <c r="NB27" s="271"/>
      <c r="NC27" s="271"/>
      <c r="ND27" s="271"/>
      <c r="NE27" s="271"/>
      <c r="NF27" s="271"/>
      <c r="NG27" s="271"/>
      <c r="NH27" s="271"/>
      <c r="NI27" s="271"/>
      <c r="NJ27" s="271"/>
      <c r="NK27" s="271"/>
      <c r="NL27" s="271"/>
      <c r="NM27" s="271"/>
      <c r="NN27" s="271"/>
      <c r="NO27" s="271"/>
      <c r="NP27" s="271"/>
      <c r="NQ27" s="271"/>
      <c r="NR27" s="271"/>
      <c r="NS27" s="271"/>
      <c r="NT27" s="271"/>
      <c r="NU27" s="271"/>
      <c r="NV27" s="271"/>
      <c r="NW27" s="271"/>
      <c r="NX27" s="271"/>
      <c r="NY27" s="271"/>
      <c r="NZ27" s="271"/>
      <c r="OA27" s="271"/>
      <c r="OB27" s="271"/>
      <c r="OC27" s="271"/>
      <c r="OD27" s="271"/>
      <c r="OE27" s="271"/>
      <c r="OF27" s="271"/>
      <c r="OG27" s="271"/>
      <c r="OH27" s="271"/>
      <c r="OI27" s="271"/>
      <c r="OJ27" s="271"/>
      <c r="OK27" s="271"/>
      <c r="OL27" s="271"/>
      <c r="OM27" s="271"/>
      <c r="ON27" s="271"/>
      <c r="OO27" s="271"/>
      <c r="OP27" s="271"/>
      <c r="OQ27" s="271"/>
      <c r="OR27" s="271"/>
      <c r="OS27" s="271"/>
      <c r="OT27" s="271"/>
      <c r="OU27" s="271"/>
      <c r="OV27" s="271"/>
      <c r="OW27" s="271"/>
      <c r="OX27" s="271"/>
      <c r="OY27" s="271"/>
      <c r="OZ27" s="271"/>
      <c r="PA27" s="271"/>
      <c r="PB27" s="271"/>
      <c r="PC27" s="271"/>
      <c r="PD27" s="271"/>
      <c r="PE27" s="271"/>
      <c r="PF27" s="271"/>
      <c r="PG27" s="271"/>
      <c r="PH27" s="271"/>
      <c r="PI27" s="271"/>
      <c r="PJ27" s="271"/>
      <c r="PK27" s="271"/>
      <c r="PL27" s="271"/>
      <c r="PM27" s="271"/>
      <c r="PN27" s="271"/>
      <c r="PO27" s="271"/>
      <c r="PP27" s="271"/>
      <c r="PQ27" s="271"/>
      <c r="PR27" s="271"/>
      <c r="PS27" s="271"/>
      <c r="PT27" s="271"/>
      <c r="PU27" s="271"/>
      <c r="PV27" s="271"/>
      <c r="PW27" s="271"/>
      <c r="PX27" s="271"/>
      <c r="PY27" s="271"/>
      <c r="PZ27" s="271"/>
      <c r="QA27" s="271"/>
      <c r="QB27" s="271"/>
      <c r="QC27" s="271"/>
      <c r="QD27" s="271"/>
      <c r="QE27" s="271"/>
      <c r="QF27" s="271"/>
      <c r="QG27" s="271"/>
      <c r="QH27" s="271"/>
      <c r="QI27" s="271"/>
      <c r="QJ27" s="271"/>
      <c r="QK27" s="271"/>
      <c r="QL27" s="271"/>
      <c r="QM27" s="271"/>
      <c r="QN27" s="271"/>
      <c r="QO27" s="271"/>
      <c r="QP27" s="271"/>
      <c r="QQ27" s="271"/>
      <c r="QR27" s="271"/>
      <c r="QS27" s="271"/>
      <c r="QT27" s="271"/>
      <c r="QU27" s="271"/>
      <c r="QV27" s="271"/>
      <c r="QW27" s="271"/>
      <c r="QX27" s="271"/>
      <c r="QY27" s="271"/>
      <c r="QZ27" s="303"/>
    </row>
    <row r="28" spans="1:468" s="290" customFormat="1" ht="69" customHeight="1" x14ac:dyDescent="0.2">
      <c r="A28" s="505">
        <v>9</v>
      </c>
      <c r="B28" s="506"/>
      <c r="C28" s="506"/>
      <c r="D28" s="506"/>
      <c r="E28" s="507"/>
      <c r="F28" s="506"/>
      <c r="G28" s="508"/>
      <c r="H28" s="509" t="str">
        <f t="shared" ref="H28" si="59">IF(G28&lt;=0,"",IF(G28&lt;=2,"Muy Baja",IF(G28&lt;=24,"Baja",IF(G28&lt;=500,"Media",IF(G28&lt;=5000,"Alta","Muy Alta")))))</f>
        <v/>
      </c>
      <c r="I28" s="504" t="str">
        <f t="shared" ref="I28" si="60">IF(H28="","",IF(H28="Muy Baja",0.2,IF(H28="Baja",0.4,IF(H28="Media",0.6,IF(H28="Alta",0.8,IF(H28="Muy Alta",1,))))))</f>
        <v/>
      </c>
      <c r="J28" s="506"/>
      <c r="K28" s="504">
        <f>IF(NOT(ISERROR(MATCH(J28,'[2]Tabla Impacto'!$B$221:$B$223,0))),'[2]Tabla Impacto'!$F$223&amp;"Por favor no seleccionar los criterios de impacto(Afectación Económica o presupuestal y Pérdida Reputacional)",J28)</f>
        <v>0</v>
      </c>
      <c r="L28" s="509" t="str">
        <f t="shared" ref="L28" si="61">IF(J28&lt;=0,"",IF(J28&lt;=10,"Leve",IF(J28&lt;=50,"Menor",IF(J28&lt;=100,"Moderado",IF(J28&lt;=500,"Mayor","Catastrófico")))))</f>
        <v/>
      </c>
      <c r="M28" s="504" t="str">
        <f t="shared" ref="M28" si="62">IF(L28="","",IF(L28="Leve",0.2,IF(L28="Menor",0.4,IF(L28="Moderado",0.6,IF(L28="Mayor",0.8,IF(L28="Catastrófico",1,))))))</f>
        <v/>
      </c>
      <c r="N28" s="503" t="str">
        <f t="shared" ref="N28" si="63">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75">
        <v>1</v>
      </c>
      <c r="P28" s="276"/>
      <c r="Q28" s="277" t="str">
        <f t="shared" si="0"/>
        <v/>
      </c>
      <c r="R28" s="278"/>
      <c r="S28" s="278"/>
      <c r="T28" s="279" t="str">
        <f>IF(AND(R28="Preventivo",S28="Automático"),"50%",IF(AND(R28="Preventivo",S28="Manual"),"40%",IF(AND(R28="Detectivo",S28="Automático"),"40%",IF(AND(R28="Detectivo",S28="Manual"),"30%",IF(AND(R28="Correctivo",S28="Automático"),"35%",IF(AND(R28="Correctivo",S28="Manual"),"25%",""))))))</f>
        <v/>
      </c>
      <c r="U28" s="278"/>
      <c r="V28" s="278"/>
      <c r="W28" s="278"/>
      <c r="X28" s="280" t="str">
        <f>IFERROR(IF(Q28="Probabilidad",(I28-(+I28*T28)),IF(Q28="Impacto",I28,"")),"")</f>
        <v/>
      </c>
      <c r="Y28" s="281" t="str">
        <f>IFERROR(IF(X28="","",IF(X28&lt;=0.2,"Muy Baja",IF(X28&lt;=0.4,"Baja",IF(X28&lt;=0.6,"Media",IF(X28&lt;=0.8,"Alta","Muy Alta"))))),"")</f>
        <v/>
      </c>
      <c r="Z28" s="279" t="str">
        <f>+X28</f>
        <v/>
      </c>
      <c r="AA28" s="281" t="str">
        <f>IFERROR(IF(AB28="","",IF(AB28&lt;=0.2,"Leve",IF(AB28&lt;=0.4,"Menor",IF(AB28&lt;=0.6,"Moderado",IF(AB28&lt;=0.8,"Mayor","Catastrófico"))))),"")</f>
        <v/>
      </c>
      <c r="AB28" s="279" t="str">
        <f>IFERROR(IF(Q28="Impacto",(M28-(+M28*T28)),IF(Q28="Probabilidad",M28,"")),"")</f>
        <v/>
      </c>
      <c r="AC28" s="282"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78"/>
      <c r="AE28" s="283"/>
      <c r="AF28" s="283"/>
      <c r="AG28" s="284"/>
      <c r="AH28" s="285"/>
      <c r="AI28" s="285"/>
      <c r="AJ28" s="271"/>
      <c r="AK28" s="271"/>
      <c r="AL28" s="271"/>
      <c r="AM28" s="271"/>
      <c r="AN28" s="271"/>
      <c r="AO28" s="271"/>
      <c r="AP28" s="271"/>
      <c r="AQ28" s="271"/>
      <c r="AR28" s="271"/>
      <c r="AS28" s="271"/>
      <c r="AT28" s="271"/>
      <c r="AU28" s="271"/>
      <c r="AV28" s="271"/>
      <c r="AW28" s="271"/>
      <c r="AX28" s="271"/>
      <c r="AY28" s="271"/>
      <c r="AZ28" s="271"/>
      <c r="BA28" s="271"/>
      <c r="BB28" s="271"/>
      <c r="BC28" s="271"/>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c r="CB28" s="271"/>
      <c r="CC28" s="271"/>
      <c r="CD28" s="271"/>
      <c r="CE28" s="271"/>
      <c r="CF28" s="271"/>
      <c r="CG28" s="271"/>
      <c r="CH28" s="271"/>
      <c r="CI28" s="271"/>
      <c r="CJ28" s="271"/>
      <c r="CK28" s="271"/>
      <c r="CL28" s="271"/>
      <c r="CM28" s="271"/>
      <c r="CN28" s="271"/>
      <c r="CO28" s="271"/>
      <c r="CP28" s="271"/>
      <c r="CQ28" s="271"/>
      <c r="CR28" s="271"/>
      <c r="CS28" s="271"/>
      <c r="CT28" s="271"/>
      <c r="CU28" s="271"/>
      <c r="CV28" s="271"/>
      <c r="CW28" s="271"/>
      <c r="CX28" s="271"/>
      <c r="CY28" s="271"/>
      <c r="CZ28" s="271"/>
      <c r="DA28" s="271"/>
      <c r="DB28" s="271"/>
      <c r="DC28" s="271"/>
      <c r="DD28" s="271"/>
      <c r="DE28" s="271"/>
      <c r="DF28" s="271"/>
      <c r="DG28" s="271"/>
      <c r="DH28" s="271"/>
      <c r="DI28" s="271"/>
      <c r="DJ28" s="271"/>
      <c r="DK28" s="271"/>
      <c r="DL28" s="271"/>
      <c r="DM28" s="271"/>
      <c r="DN28" s="271"/>
      <c r="DO28" s="271"/>
      <c r="DP28" s="271"/>
      <c r="DQ28" s="271"/>
      <c r="DR28" s="271"/>
      <c r="DS28" s="271"/>
      <c r="DT28" s="271"/>
      <c r="DU28" s="271"/>
      <c r="DV28" s="271"/>
      <c r="DW28" s="271"/>
      <c r="DX28" s="271"/>
      <c r="DY28" s="271"/>
      <c r="DZ28" s="271"/>
      <c r="EA28" s="271"/>
      <c r="EB28" s="271"/>
      <c r="EC28" s="271"/>
      <c r="ED28" s="271"/>
      <c r="EE28" s="271"/>
      <c r="EF28" s="271"/>
      <c r="EG28" s="271"/>
      <c r="EH28" s="271"/>
      <c r="EI28" s="271"/>
      <c r="EJ28" s="271"/>
      <c r="EK28" s="271"/>
      <c r="EL28" s="271"/>
      <c r="EM28" s="271"/>
      <c r="EN28" s="271"/>
      <c r="EO28" s="271"/>
      <c r="EP28" s="271"/>
      <c r="EQ28" s="271"/>
      <c r="ER28" s="271"/>
      <c r="ES28" s="271"/>
      <c r="ET28" s="271"/>
      <c r="EU28" s="271"/>
      <c r="EV28" s="271"/>
      <c r="EW28" s="271"/>
      <c r="EX28" s="271"/>
      <c r="EY28" s="271"/>
      <c r="EZ28" s="271"/>
      <c r="FA28" s="271"/>
      <c r="FB28" s="271"/>
      <c r="FC28" s="271"/>
      <c r="FD28" s="271"/>
      <c r="FE28" s="271"/>
      <c r="FF28" s="271"/>
      <c r="FG28" s="271"/>
      <c r="FH28" s="271"/>
      <c r="FI28" s="271"/>
      <c r="FJ28" s="271"/>
      <c r="FK28" s="271"/>
      <c r="FL28" s="271"/>
      <c r="FM28" s="271"/>
      <c r="FN28" s="271"/>
      <c r="FO28" s="271"/>
      <c r="FP28" s="271"/>
      <c r="FQ28" s="271"/>
      <c r="FR28" s="271"/>
      <c r="FS28" s="271"/>
      <c r="FT28" s="271"/>
      <c r="FU28" s="271"/>
      <c r="FV28" s="271"/>
      <c r="FW28" s="271"/>
      <c r="FX28" s="271"/>
      <c r="FY28" s="271"/>
      <c r="FZ28" s="271"/>
      <c r="GA28" s="271"/>
      <c r="GB28" s="271"/>
      <c r="GC28" s="271"/>
      <c r="GD28" s="271"/>
      <c r="GE28" s="271"/>
      <c r="GF28" s="271"/>
      <c r="GG28" s="271"/>
      <c r="GH28" s="271"/>
      <c r="GI28" s="271"/>
      <c r="GJ28" s="271"/>
      <c r="GK28" s="271"/>
      <c r="GL28" s="271"/>
      <c r="GM28" s="271"/>
      <c r="GN28" s="271"/>
      <c r="GO28" s="271"/>
      <c r="GP28" s="271"/>
      <c r="GQ28" s="271"/>
      <c r="GR28" s="271"/>
      <c r="GS28" s="271"/>
      <c r="GT28" s="271"/>
      <c r="GU28" s="271"/>
      <c r="GV28" s="271"/>
      <c r="GW28" s="271"/>
      <c r="GX28" s="271"/>
      <c r="GY28" s="271"/>
      <c r="GZ28" s="271"/>
      <c r="HA28" s="271"/>
      <c r="HB28" s="271"/>
      <c r="HC28" s="271"/>
      <c r="HD28" s="271"/>
      <c r="HE28" s="271"/>
      <c r="HF28" s="271"/>
      <c r="HG28" s="271"/>
      <c r="HH28" s="271"/>
      <c r="HI28" s="271"/>
      <c r="HJ28" s="271"/>
      <c r="HK28" s="271"/>
      <c r="HL28" s="271"/>
      <c r="HM28" s="271"/>
      <c r="HN28" s="271"/>
      <c r="HO28" s="271"/>
      <c r="HP28" s="271"/>
      <c r="HQ28" s="271"/>
      <c r="HR28" s="271"/>
      <c r="HS28" s="271"/>
      <c r="HT28" s="271"/>
      <c r="HU28" s="271"/>
      <c r="HV28" s="271"/>
      <c r="HW28" s="271"/>
      <c r="HX28" s="271"/>
      <c r="HY28" s="271"/>
      <c r="HZ28" s="271"/>
      <c r="IA28" s="271"/>
      <c r="IB28" s="271"/>
      <c r="IC28" s="271"/>
      <c r="ID28" s="271"/>
      <c r="IE28" s="271"/>
      <c r="IF28" s="271"/>
      <c r="IG28" s="271"/>
      <c r="IH28" s="271"/>
      <c r="II28" s="271"/>
      <c r="IJ28" s="271"/>
      <c r="IK28" s="271"/>
      <c r="IL28" s="271"/>
      <c r="IM28" s="271"/>
      <c r="IN28" s="271"/>
      <c r="IO28" s="271"/>
      <c r="IP28" s="271"/>
      <c r="IQ28" s="271"/>
      <c r="IR28" s="271"/>
      <c r="IS28" s="271"/>
      <c r="IT28" s="271"/>
      <c r="IU28" s="271"/>
      <c r="IV28" s="271"/>
      <c r="IW28" s="271"/>
      <c r="IX28" s="271"/>
      <c r="IY28" s="271"/>
      <c r="IZ28" s="271"/>
      <c r="JA28" s="271"/>
      <c r="JB28" s="271"/>
      <c r="JC28" s="271"/>
      <c r="JD28" s="271"/>
      <c r="JE28" s="271"/>
      <c r="JF28" s="271"/>
      <c r="JG28" s="271"/>
      <c r="JH28" s="271"/>
      <c r="JI28" s="271"/>
      <c r="JJ28" s="271"/>
      <c r="JK28" s="271"/>
      <c r="JL28" s="271"/>
      <c r="JM28" s="271"/>
      <c r="JN28" s="271"/>
      <c r="JO28" s="271"/>
      <c r="JP28" s="271"/>
      <c r="JQ28" s="271"/>
      <c r="JR28" s="271"/>
      <c r="JS28" s="271"/>
      <c r="JT28" s="271"/>
      <c r="JU28" s="271"/>
      <c r="JV28" s="271"/>
      <c r="JW28" s="271"/>
      <c r="JX28" s="271"/>
      <c r="JY28" s="271"/>
      <c r="JZ28" s="271"/>
      <c r="KA28" s="271"/>
      <c r="KB28" s="271"/>
      <c r="KC28" s="271"/>
      <c r="KD28" s="271"/>
      <c r="KE28" s="271"/>
      <c r="KF28" s="271"/>
      <c r="KG28" s="271"/>
      <c r="KH28" s="271"/>
      <c r="KI28" s="271"/>
      <c r="KJ28" s="271"/>
      <c r="KK28" s="271"/>
      <c r="KL28" s="271"/>
      <c r="KM28" s="271"/>
      <c r="KN28" s="271"/>
      <c r="KO28" s="271"/>
      <c r="KP28" s="271"/>
      <c r="KQ28" s="271"/>
      <c r="KR28" s="271"/>
      <c r="KS28" s="271"/>
      <c r="KT28" s="271"/>
      <c r="KU28" s="271"/>
      <c r="KV28" s="271"/>
      <c r="KW28" s="271"/>
      <c r="KX28" s="271"/>
      <c r="KY28" s="271"/>
      <c r="KZ28" s="271"/>
      <c r="LA28" s="271"/>
      <c r="LB28" s="271"/>
      <c r="LC28" s="271"/>
      <c r="LD28" s="271"/>
      <c r="LE28" s="271"/>
      <c r="LF28" s="271"/>
      <c r="LG28" s="271"/>
      <c r="LH28" s="271"/>
      <c r="LI28" s="271"/>
      <c r="LJ28" s="271"/>
      <c r="LK28" s="271"/>
      <c r="LL28" s="271"/>
      <c r="LM28" s="271"/>
      <c r="LN28" s="271"/>
      <c r="LO28" s="271"/>
      <c r="LP28" s="271"/>
      <c r="LQ28" s="271"/>
      <c r="LR28" s="271"/>
      <c r="LS28" s="271"/>
      <c r="LT28" s="271"/>
      <c r="LU28" s="271"/>
      <c r="LV28" s="271"/>
      <c r="LW28" s="271"/>
      <c r="LX28" s="271"/>
      <c r="LY28" s="271"/>
      <c r="LZ28" s="271"/>
      <c r="MA28" s="271"/>
      <c r="MB28" s="271"/>
      <c r="MC28" s="271"/>
      <c r="MD28" s="271"/>
      <c r="ME28" s="271"/>
      <c r="MF28" s="271"/>
      <c r="MG28" s="271"/>
      <c r="MH28" s="271"/>
      <c r="MI28" s="271"/>
      <c r="MJ28" s="271"/>
      <c r="MK28" s="271"/>
      <c r="ML28" s="271"/>
      <c r="MM28" s="271"/>
      <c r="MN28" s="271"/>
      <c r="MO28" s="271"/>
      <c r="MP28" s="271"/>
      <c r="MQ28" s="271"/>
      <c r="MR28" s="271"/>
      <c r="MS28" s="271"/>
      <c r="MT28" s="271"/>
      <c r="MU28" s="271"/>
      <c r="MV28" s="271"/>
      <c r="MW28" s="271"/>
      <c r="MX28" s="271"/>
      <c r="MY28" s="271"/>
      <c r="MZ28" s="271"/>
      <c r="NA28" s="271"/>
      <c r="NB28" s="271"/>
      <c r="NC28" s="271"/>
      <c r="ND28" s="271"/>
      <c r="NE28" s="271"/>
      <c r="NF28" s="271"/>
      <c r="NG28" s="271"/>
      <c r="NH28" s="271"/>
      <c r="NI28" s="271"/>
      <c r="NJ28" s="271"/>
      <c r="NK28" s="271"/>
      <c r="NL28" s="271"/>
      <c r="NM28" s="271"/>
      <c r="NN28" s="271"/>
      <c r="NO28" s="271"/>
      <c r="NP28" s="271"/>
      <c r="NQ28" s="271"/>
      <c r="NR28" s="271"/>
      <c r="NS28" s="271"/>
      <c r="NT28" s="271"/>
      <c r="NU28" s="271"/>
      <c r="NV28" s="271"/>
      <c r="NW28" s="271"/>
      <c r="NX28" s="271"/>
      <c r="NY28" s="271"/>
      <c r="NZ28" s="271"/>
      <c r="OA28" s="271"/>
      <c r="OB28" s="271"/>
      <c r="OC28" s="271"/>
      <c r="OD28" s="271"/>
      <c r="OE28" s="271"/>
      <c r="OF28" s="271"/>
      <c r="OG28" s="271"/>
      <c r="OH28" s="271"/>
      <c r="OI28" s="271"/>
      <c r="OJ28" s="271"/>
      <c r="OK28" s="271"/>
      <c r="OL28" s="271"/>
      <c r="OM28" s="271"/>
      <c r="ON28" s="271"/>
      <c r="OO28" s="271"/>
      <c r="OP28" s="271"/>
      <c r="OQ28" s="271"/>
      <c r="OR28" s="271"/>
      <c r="OS28" s="271"/>
      <c r="OT28" s="271"/>
      <c r="OU28" s="271"/>
      <c r="OV28" s="271"/>
      <c r="OW28" s="271"/>
      <c r="OX28" s="271"/>
      <c r="OY28" s="271"/>
      <c r="OZ28" s="271"/>
      <c r="PA28" s="271"/>
      <c r="PB28" s="271"/>
      <c r="PC28" s="271"/>
      <c r="PD28" s="271"/>
      <c r="PE28" s="271"/>
      <c r="PF28" s="271"/>
      <c r="PG28" s="271"/>
      <c r="PH28" s="271"/>
      <c r="PI28" s="271"/>
      <c r="PJ28" s="271"/>
      <c r="PK28" s="271"/>
      <c r="PL28" s="271"/>
      <c r="PM28" s="271"/>
      <c r="PN28" s="271"/>
      <c r="PO28" s="271"/>
      <c r="PP28" s="271"/>
      <c r="PQ28" s="271"/>
      <c r="PR28" s="271"/>
      <c r="PS28" s="271"/>
      <c r="PT28" s="271"/>
      <c r="PU28" s="271"/>
      <c r="PV28" s="271"/>
      <c r="PW28" s="271"/>
      <c r="PX28" s="271"/>
      <c r="PY28" s="271"/>
      <c r="PZ28" s="271"/>
      <c r="QA28" s="271"/>
      <c r="QB28" s="271"/>
      <c r="QC28" s="271"/>
      <c r="QD28" s="271"/>
      <c r="QE28" s="271"/>
      <c r="QF28" s="271"/>
      <c r="QG28" s="271"/>
      <c r="QH28" s="271"/>
      <c r="QI28" s="271"/>
      <c r="QJ28" s="271"/>
      <c r="QK28" s="271"/>
      <c r="QL28" s="271"/>
      <c r="QM28" s="271"/>
      <c r="QN28" s="271"/>
      <c r="QO28" s="271"/>
      <c r="QP28" s="271"/>
      <c r="QQ28" s="271"/>
      <c r="QR28" s="271"/>
      <c r="QS28" s="271"/>
      <c r="QT28" s="271"/>
      <c r="QU28" s="271"/>
      <c r="QV28" s="271"/>
      <c r="QW28" s="271"/>
      <c r="QX28" s="271"/>
      <c r="QY28" s="271"/>
      <c r="QZ28" s="303"/>
    </row>
    <row r="29" spans="1:468" s="290" customFormat="1" ht="69" customHeight="1" x14ac:dyDescent="0.2">
      <c r="A29" s="505"/>
      <c r="B29" s="506"/>
      <c r="C29" s="506"/>
      <c r="D29" s="506"/>
      <c r="E29" s="507"/>
      <c r="F29" s="506"/>
      <c r="G29" s="508"/>
      <c r="H29" s="509"/>
      <c r="I29" s="504"/>
      <c r="J29" s="506"/>
      <c r="K29" s="504">
        <f ca="1">IF(NOT(ISERROR(MATCH(J29,_xlfn.ANCHORARRAY(E32),0))),#REF!&amp;"Por favor no seleccionar los criterios de impacto",J29)</f>
        <v>0</v>
      </c>
      <c r="L29" s="509"/>
      <c r="M29" s="504"/>
      <c r="N29" s="503"/>
      <c r="O29" s="275">
        <v>2</v>
      </c>
      <c r="P29" s="276"/>
      <c r="Q29" s="277" t="str">
        <f t="shared" si="0"/>
        <v/>
      </c>
      <c r="R29" s="278"/>
      <c r="S29" s="278"/>
      <c r="T29" s="279" t="str">
        <f t="shared" ref="T29" si="64">IF(AND(R29="Preventivo",S29="Automático"),"50%",IF(AND(R29="Preventivo",S29="Manual"),"40%",IF(AND(R29="Detectivo",S29="Automático"),"40%",IF(AND(R29="Detectivo",S29="Manual"),"30%",IF(AND(R29="Correctivo",S29="Automático"),"35%",IF(AND(R29="Correctivo",S29="Manual"),"25%",""))))))</f>
        <v/>
      </c>
      <c r="U29" s="278"/>
      <c r="V29" s="278"/>
      <c r="W29" s="278"/>
      <c r="X29" s="280" t="str">
        <f>IFERROR(IF(AND(Q28="Probabilidad",Q29="Probabilidad"),(Z28-(+Z28*T29)),IF(Q29="Probabilidad",(I28-(+I28*T29)),IF(Q29="Impacto",Z28,""))),"")</f>
        <v/>
      </c>
      <c r="Y29" s="281" t="str">
        <f t="shared" si="2"/>
        <v/>
      </c>
      <c r="Z29" s="279" t="str">
        <f t="shared" ref="Z29" si="65">+X29</f>
        <v/>
      </c>
      <c r="AA29" s="281" t="str">
        <f t="shared" si="4"/>
        <v/>
      </c>
      <c r="AB29" s="279" t="str">
        <f>IFERROR(IF(AND(Q28="Impacto",Q29="Impacto"),(AB26-(+AB26*T29)),IF(Q29="Impacto",($M$28-(+$M$28*T29)),IF(Q29="Probabilidad",AB26,""))),"")</f>
        <v/>
      </c>
      <c r="AC29" s="282" t="str">
        <f t="shared" ref="AC29" si="6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78"/>
      <c r="AE29" s="283"/>
      <c r="AF29" s="283"/>
      <c r="AG29" s="284"/>
      <c r="AH29" s="285"/>
      <c r="AI29" s="285"/>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C29" s="271"/>
      <c r="CD29" s="271"/>
      <c r="CE29" s="271"/>
      <c r="CF29" s="271"/>
      <c r="CG29" s="271"/>
      <c r="CH29" s="271"/>
      <c r="CI29" s="271"/>
      <c r="CJ29" s="271"/>
      <c r="CK29" s="271"/>
      <c r="CL29" s="271"/>
      <c r="CM29" s="271"/>
      <c r="CN29" s="271"/>
      <c r="CO29" s="271"/>
      <c r="CP29" s="271"/>
      <c r="CQ29" s="271"/>
      <c r="CR29" s="271"/>
      <c r="CS29" s="271"/>
      <c r="CT29" s="271"/>
      <c r="CU29" s="271"/>
      <c r="CV29" s="271"/>
      <c r="CW29" s="271"/>
      <c r="CX29" s="271"/>
      <c r="CY29" s="271"/>
      <c r="CZ29" s="271"/>
      <c r="DA29" s="271"/>
      <c r="DB29" s="271"/>
      <c r="DC29" s="271"/>
      <c r="DD29" s="271"/>
      <c r="DE29" s="271"/>
      <c r="DF29" s="271"/>
      <c r="DG29" s="271"/>
      <c r="DH29" s="271"/>
      <c r="DI29" s="271"/>
      <c r="DJ29" s="271"/>
      <c r="DK29" s="271"/>
      <c r="DL29" s="271"/>
      <c r="DM29" s="271"/>
      <c r="DN29" s="271"/>
      <c r="DO29" s="271"/>
      <c r="DP29" s="271"/>
      <c r="DQ29" s="271"/>
      <c r="DR29" s="271"/>
      <c r="DS29" s="271"/>
      <c r="DT29" s="271"/>
      <c r="DU29" s="271"/>
      <c r="DV29" s="271"/>
      <c r="DW29" s="271"/>
      <c r="DX29" s="271"/>
      <c r="DY29" s="271"/>
      <c r="DZ29" s="271"/>
      <c r="EA29" s="271"/>
      <c r="EB29" s="271"/>
      <c r="EC29" s="271"/>
      <c r="ED29" s="271"/>
      <c r="EE29" s="271"/>
      <c r="EF29" s="271"/>
      <c r="EG29" s="271"/>
      <c r="EH29" s="271"/>
      <c r="EI29" s="271"/>
      <c r="EJ29" s="271"/>
      <c r="EK29" s="271"/>
      <c r="EL29" s="271"/>
      <c r="EM29" s="271"/>
      <c r="EN29" s="271"/>
      <c r="EO29" s="271"/>
      <c r="EP29" s="271"/>
      <c r="EQ29" s="271"/>
      <c r="ER29" s="271"/>
      <c r="ES29" s="271"/>
      <c r="ET29" s="271"/>
      <c r="EU29" s="271"/>
      <c r="EV29" s="271"/>
      <c r="EW29" s="271"/>
      <c r="EX29" s="271"/>
      <c r="EY29" s="271"/>
      <c r="EZ29" s="271"/>
      <c r="FA29" s="271"/>
      <c r="FB29" s="271"/>
      <c r="FC29" s="271"/>
      <c r="FD29" s="271"/>
      <c r="FE29" s="271"/>
      <c r="FF29" s="271"/>
      <c r="FG29" s="271"/>
      <c r="FH29" s="271"/>
      <c r="FI29" s="271"/>
      <c r="FJ29" s="271"/>
      <c r="FK29" s="271"/>
      <c r="FL29" s="271"/>
      <c r="FM29" s="271"/>
      <c r="FN29" s="271"/>
      <c r="FO29" s="271"/>
      <c r="FP29" s="271"/>
      <c r="FQ29" s="271"/>
      <c r="FR29" s="271"/>
      <c r="FS29" s="271"/>
      <c r="FT29" s="271"/>
      <c r="FU29" s="271"/>
      <c r="FV29" s="271"/>
      <c r="FW29" s="271"/>
      <c r="FX29" s="271"/>
      <c r="FY29" s="271"/>
      <c r="FZ29" s="271"/>
      <c r="GA29" s="271"/>
      <c r="GB29" s="271"/>
      <c r="GC29" s="271"/>
      <c r="GD29" s="271"/>
      <c r="GE29" s="271"/>
      <c r="GF29" s="271"/>
      <c r="GG29" s="271"/>
      <c r="GH29" s="271"/>
      <c r="GI29" s="271"/>
      <c r="GJ29" s="271"/>
      <c r="GK29" s="271"/>
      <c r="GL29" s="271"/>
      <c r="GM29" s="271"/>
      <c r="GN29" s="271"/>
      <c r="GO29" s="271"/>
      <c r="GP29" s="271"/>
      <c r="GQ29" s="271"/>
      <c r="GR29" s="271"/>
      <c r="GS29" s="271"/>
      <c r="GT29" s="271"/>
      <c r="GU29" s="271"/>
      <c r="GV29" s="271"/>
      <c r="GW29" s="271"/>
      <c r="GX29" s="271"/>
      <c r="GY29" s="271"/>
      <c r="GZ29" s="271"/>
      <c r="HA29" s="271"/>
      <c r="HB29" s="271"/>
      <c r="HC29" s="271"/>
      <c r="HD29" s="271"/>
      <c r="HE29" s="271"/>
      <c r="HF29" s="271"/>
      <c r="HG29" s="271"/>
      <c r="HH29" s="271"/>
      <c r="HI29" s="271"/>
      <c r="HJ29" s="271"/>
      <c r="HK29" s="271"/>
      <c r="HL29" s="271"/>
      <c r="HM29" s="271"/>
      <c r="HN29" s="271"/>
      <c r="HO29" s="271"/>
      <c r="HP29" s="271"/>
      <c r="HQ29" s="271"/>
      <c r="HR29" s="271"/>
      <c r="HS29" s="271"/>
      <c r="HT29" s="271"/>
      <c r="HU29" s="271"/>
      <c r="HV29" s="271"/>
      <c r="HW29" s="271"/>
      <c r="HX29" s="271"/>
      <c r="HY29" s="271"/>
      <c r="HZ29" s="271"/>
      <c r="IA29" s="271"/>
      <c r="IB29" s="271"/>
      <c r="IC29" s="271"/>
      <c r="ID29" s="271"/>
      <c r="IE29" s="271"/>
      <c r="IF29" s="271"/>
      <c r="IG29" s="271"/>
      <c r="IH29" s="271"/>
      <c r="II29" s="271"/>
      <c r="IJ29" s="271"/>
      <c r="IK29" s="271"/>
      <c r="IL29" s="271"/>
      <c r="IM29" s="271"/>
      <c r="IN29" s="271"/>
      <c r="IO29" s="271"/>
      <c r="IP29" s="271"/>
      <c r="IQ29" s="271"/>
      <c r="IR29" s="271"/>
      <c r="IS29" s="271"/>
      <c r="IT29" s="271"/>
      <c r="IU29" s="271"/>
      <c r="IV29" s="271"/>
      <c r="IW29" s="271"/>
      <c r="IX29" s="271"/>
      <c r="IY29" s="271"/>
      <c r="IZ29" s="271"/>
      <c r="JA29" s="271"/>
      <c r="JB29" s="271"/>
      <c r="JC29" s="271"/>
      <c r="JD29" s="271"/>
      <c r="JE29" s="271"/>
      <c r="JF29" s="271"/>
      <c r="JG29" s="271"/>
      <c r="JH29" s="271"/>
      <c r="JI29" s="271"/>
      <c r="JJ29" s="271"/>
      <c r="JK29" s="271"/>
      <c r="JL29" s="271"/>
      <c r="JM29" s="271"/>
      <c r="JN29" s="271"/>
      <c r="JO29" s="271"/>
      <c r="JP29" s="271"/>
      <c r="JQ29" s="271"/>
      <c r="JR29" s="271"/>
      <c r="JS29" s="271"/>
      <c r="JT29" s="271"/>
      <c r="JU29" s="271"/>
      <c r="JV29" s="271"/>
      <c r="JW29" s="271"/>
      <c r="JX29" s="271"/>
      <c r="JY29" s="271"/>
      <c r="JZ29" s="271"/>
      <c r="KA29" s="271"/>
      <c r="KB29" s="271"/>
      <c r="KC29" s="271"/>
      <c r="KD29" s="271"/>
      <c r="KE29" s="271"/>
      <c r="KF29" s="271"/>
      <c r="KG29" s="271"/>
      <c r="KH29" s="271"/>
      <c r="KI29" s="271"/>
      <c r="KJ29" s="271"/>
      <c r="KK29" s="271"/>
      <c r="KL29" s="271"/>
      <c r="KM29" s="271"/>
      <c r="KN29" s="271"/>
      <c r="KO29" s="271"/>
      <c r="KP29" s="271"/>
      <c r="KQ29" s="271"/>
      <c r="KR29" s="271"/>
      <c r="KS29" s="271"/>
      <c r="KT29" s="271"/>
      <c r="KU29" s="271"/>
      <c r="KV29" s="271"/>
      <c r="KW29" s="271"/>
      <c r="KX29" s="271"/>
      <c r="KY29" s="271"/>
      <c r="KZ29" s="271"/>
      <c r="LA29" s="271"/>
      <c r="LB29" s="271"/>
      <c r="LC29" s="271"/>
      <c r="LD29" s="271"/>
      <c r="LE29" s="271"/>
      <c r="LF29" s="271"/>
      <c r="LG29" s="271"/>
      <c r="LH29" s="271"/>
      <c r="LI29" s="271"/>
      <c r="LJ29" s="271"/>
      <c r="LK29" s="271"/>
      <c r="LL29" s="271"/>
      <c r="LM29" s="271"/>
      <c r="LN29" s="271"/>
      <c r="LO29" s="271"/>
      <c r="LP29" s="271"/>
      <c r="LQ29" s="271"/>
      <c r="LR29" s="271"/>
      <c r="LS29" s="271"/>
      <c r="LT29" s="271"/>
      <c r="LU29" s="271"/>
      <c r="LV29" s="271"/>
      <c r="LW29" s="271"/>
      <c r="LX29" s="271"/>
      <c r="LY29" s="271"/>
      <c r="LZ29" s="271"/>
      <c r="MA29" s="271"/>
      <c r="MB29" s="271"/>
      <c r="MC29" s="271"/>
      <c r="MD29" s="271"/>
      <c r="ME29" s="271"/>
      <c r="MF29" s="271"/>
      <c r="MG29" s="271"/>
      <c r="MH29" s="271"/>
      <c r="MI29" s="271"/>
      <c r="MJ29" s="271"/>
      <c r="MK29" s="271"/>
      <c r="ML29" s="271"/>
      <c r="MM29" s="271"/>
      <c r="MN29" s="271"/>
      <c r="MO29" s="271"/>
      <c r="MP29" s="271"/>
      <c r="MQ29" s="271"/>
      <c r="MR29" s="271"/>
      <c r="MS29" s="271"/>
      <c r="MT29" s="271"/>
      <c r="MU29" s="271"/>
      <c r="MV29" s="271"/>
      <c r="MW29" s="271"/>
      <c r="MX29" s="271"/>
      <c r="MY29" s="271"/>
      <c r="MZ29" s="271"/>
      <c r="NA29" s="271"/>
      <c r="NB29" s="271"/>
      <c r="NC29" s="271"/>
      <c r="ND29" s="271"/>
      <c r="NE29" s="271"/>
      <c r="NF29" s="271"/>
      <c r="NG29" s="271"/>
      <c r="NH29" s="271"/>
      <c r="NI29" s="271"/>
      <c r="NJ29" s="271"/>
      <c r="NK29" s="271"/>
      <c r="NL29" s="271"/>
      <c r="NM29" s="271"/>
      <c r="NN29" s="271"/>
      <c r="NO29" s="271"/>
      <c r="NP29" s="271"/>
      <c r="NQ29" s="271"/>
      <c r="NR29" s="271"/>
      <c r="NS29" s="271"/>
      <c r="NT29" s="271"/>
      <c r="NU29" s="271"/>
      <c r="NV29" s="271"/>
      <c r="NW29" s="271"/>
      <c r="NX29" s="271"/>
      <c r="NY29" s="271"/>
      <c r="NZ29" s="271"/>
      <c r="OA29" s="271"/>
      <c r="OB29" s="271"/>
      <c r="OC29" s="271"/>
      <c r="OD29" s="271"/>
      <c r="OE29" s="271"/>
      <c r="OF29" s="271"/>
      <c r="OG29" s="271"/>
      <c r="OH29" s="271"/>
      <c r="OI29" s="271"/>
      <c r="OJ29" s="271"/>
      <c r="OK29" s="271"/>
      <c r="OL29" s="271"/>
      <c r="OM29" s="271"/>
      <c r="ON29" s="271"/>
      <c r="OO29" s="271"/>
      <c r="OP29" s="271"/>
      <c r="OQ29" s="271"/>
      <c r="OR29" s="271"/>
      <c r="OS29" s="271"/>
      <c r="OT29" s="271"/>
      <c r="OU29" s="271"/>
      <c r="OV29" s="271"/>
      <c r="OW29" s="271"/>
      <c r="OX29" s="271"/>
      <c r="OY29" s="271"/>
      <c r="OZ29" s="271"/>
      <c r="PA29" s="271"/>
      <c r="PB29" s="271"/>
      <c r="PC29" s="271"/>
      <c r="PD29" s="271"/>
      <c r="PE29" s="271"/>
      <c r="PF29" s="271"/>
      <c r="PG29" s="271"/>
      <c r="PH29" s="271"/>
      <c r="PI29" s="271"/>
      <c r="PJ29" s="271"/>
      <c r="PK29" s="271"/>
      <c r="PL29" s="271"/>
      <c r="PM29" s="271"/>
      <c r="PN29" s="271"/>
      <c r="PO29" s="271"/>
      <c r="PP29" s="271"/>
      <c r="PQ29" s="271"/>
      <c r="PR29" s="271"/>
      <c r="PS29" s="271"/>
      <c r="PT29" s="271"/>
      <c r="PU29" s="271"/>
      <c r="PV29" s="271"/>
      <c r="PW29" s="271"/>
      <c r="PX29" s="271"/>
      <c r="PY29" s="271"/>
      <c r="PZ29" s="271"/>
      <c r="QA29" s="271"/>
      <c r="QB29" s="271"/>
      <c r="QC29" s="271"/>
      <c r="QD29" s="271"/>
      <c r="QE29" s="271"/>
      <c r="QF29" s="271"/>
      <c r="QG29" s="271"/>
      <c r="QH29" s="271"/>
      <c r="QI29" s="271"/>
      <c r="QJ29" s="271"/>
      <c r="QK29" s="271"/>
      <c r="QL29" s="271"/>
      <c r="QM29" s="271"/>
      <c r="QN29" s="271"/>
      <c r="QO29" s="271"/>
      <c r="QP29" s="271"/>
      <c r="QQ29" s="271"/>
      <c r="QR29" s="271"/>
      <c r="QS29" s="271"/>
      <c r="QT29" s="271"/>
      <c r="QU29" s="271"/>
      <c r="QV29" s="271"/>
      <c r="QW29" s="271"/>
      <c r="QX29" s="271"/>
      <c r="QY29" s="271"/>
      <c r="QZ29" s="303"/>
    </row>
    <row r="30" spans="1:468" s="290" customFormat="1" ht="69" customHeight="1" x14ac:dyDescent="0.2">
      <c r="A30" s="505">
        <v>10</v>
      </c>
      <c r="B30" s="506"/>
      <c r="C30" s="506"/>
      <c r="D30" s="506"/>
      <c r="E30" s="507"/>
      <c r="F30" s="506"/>
      <c r="G30" s="508"/>
      <c r="H30" s="509" t="str">
        <f t="shared" ref="H30" si="67">IF(G30&lt;=0,"",IF(G30&lt;=2,"Muy Baja",IF(G30&lt;=24,"Baja",IF(G30&lt;=500,"Media",IF(G30&lt;=5000,"Alta","Muy Alta")))))</f>
        <v/>
      </c>
      <c r="I30" s="504" t="str">
        <f t="shared" ref="I30" si="68">IF(H30="","",IF(H30="Muy Baja",0.2,IF(H30="Baja",0.4,IF(H30="Media",0.6,IF(H30="Alta",0.8,IF(H30="Muy Alta",1,))))))</f>
        <v/>
      </c>
      <c r="J30" s="506"/>
      <c r="K30" s="504">
        <f>IF(NOT(ISERROR(MATCH(J30,'[2]Tabla Impacto'!$B$221:$B$223,0))),'[2]Tabla Impacto'!$F$223&amp;"Por favor no seleccionar los criterios de impacto(Afectación Económica o presupuestal y Pérdida Reputacional)",J30)</f>
        <v>0</v>
      </c>
      <c r="L30" s="509" t="str">
        <f t="shared" ref="L30" si="69">IF(J30&lt;=0,"",IF(J30&lt;=10,"Leve",IF(J30&lt;=50,"Menor",IF(J30&lt;=100,"Moderado",IF(J30&lt;=500,"Mayor","Catastrófico")))))</f>
        <v/>
      </c>
      <c r="M30" s="504" t="str">
        <f t="shared" ref="M30" si="70">IF(L30="","",IF(L30="Leve",0.2,IF(L30="Menor",0.4,IF(L30="Moderado",0.6,IF(L30="Mayor",0.8,IF(L30="Catastrófico",1,))))))</f>
        <v/>
      </c>
      <c r="N30" s="503" t="str">
        <f t="shared" ref="N30" si="71">IF(OR(AND(H30="Muy Baja",L30="Leve"),AND(H30="Muy Baja",L30="Menor"),AND(H30="Baja",L30="Leve")),"Bajo",IF(OR(AND(H30="Muy baja",L30="Moderado"),AND(H30="Baja",L30="Menor"),AND(H30="Baja",L30="Moderado"),AND(H30="Media",L30="Leve"),AND(H30="Media",L30="Menor"),AND(H30="Media",L30="Moderado"),AND(H30="Alta",L30="Leve"),AND(H30="Alta",L30="Menor")),"Moderado",IF(OR(AND(H30="Muy Baja",L30="Mayor"),AND(H30="Baja",L30="Mayor"),AND(H30="Media",L30="Mayor"),AND(H30="Alta",L30="Moderado"),AND(H30="Alta",L30="Mayor"),AND(H30="Muy Alta",L30="Leve"),AND(H30="Muy Alta",L30="Menor"),AND(H30="Muy Alta",L30="Moderado"),AND(H30="Muy Alta",L30="Mayor")),"Alto",IF(OR(AND(H30="Muy Baja",L30="Catastrófico"),AND(H30="Baja",L30="Catastrófico"),AND(H30="Media",L30="Catastrófico"),AND(H30="Alta",L30="Catastrófico"),AND(H30="Muy Alta",L30="Catastrófico")),"Extremo",""))))</f>
        <v/>
      </c>
      <c r="O30" s="275">
        <v>1</v>
      </c>
      <c r="P30" s="276"/>
      <c r="Q30" s="277" t="str">
        <f t="shared" si="0"/>
        <v/>
      </c>
      <c r="R30" s="278"/>
      <c r="S30" s="278"/>
      <c r="T30" s="279" t="str">
        <f>IF(AND(R30="Preventivo",S30="Automático"),"50%",IF(AND(R30="Preventivo",S30="Manual"),"40%",IF(AND(R30="Detectivo",S30="Automático"),"40%",IF(AND(R30="Detectivo",S30="Manual"),"30%",IF(AND(R30="Correctivo",S30="Automático"),"35%",IF(AND(R30="Correctivo",S30="Manual"),"25%",""))))))</f>
        <v/>
      </c>
      <c r="U30" s="278"/>
      <c r="V30" s="278"/>
      <c r="W30" s="278"/>
      <c r="X30" s="280" t="str">
        <f>IFERROR(IF(Q30="Probabilidad",(I30-(+I30*T30)),IF(Q30="Impacto",I30,"")),"")</f>
        <v/>
      </c>
      <c r="Y30" s="281" t="str">
        <f>IFERROR(IF(X30="","",IF(X30&lt;=0.2,"Muy Baja",IF(X30&lt;=0.4,"Baja",IF(X30&lt;=0.6,"Media",IF(X30&lt;=0.8,"Alta","Muy Alta"))))),"")</f>
        <v/>
      </c>
      <c r="Z30" s="279" t="str">
        <f>+X30</f>
        <v/>
      </c>
      <c r="AA30" s="281" t="str">
        <f>IFERROR(IF(AB30="","",IF(AB30&lt;=0.2,"Leve",IF(AB30&lt;=0.4,"Menor",IF(AB30&lt;=0.6,"Moderado",IF(AB30&lt;=0.8,"Mayor","Catastrófico"))))),"")</f>
        <v/>
      </c>
      <c r="AB30" s="279" t="str">
        <f>IFERROR(IF(Q30="Impacto",(M30-(+M30*T30)),IF(Q30="Probabilidad",M30,"")),"")</f>
        <v/>
      </c>
      <c r="AC30" s="282" t="str">
        <f>IFERROR(IF(OR(AND(Y30="Muy Baja",AA30="Leve"),AND(Y30="Muy Baja",AA30="Menor"),AND(Y30="Baja",AA30="Leve")),"Bajo",IF(OR(AND(Y30="Muy baja",AA30="Moderado"),AND(Y30="Baja",AA30="Menor"),AND(Y30="Baja",AA30="Moderado"),AND(Y30="Media",AA30="Leve"),AND(Y30="Media",AA30="Menor"),AND(Y30="Media",AA30="Moderado"),AND(Y30="Alta",AA30="Leve"),AND(Y30="Alta",AA30="Menor")),"Moderado",IF(OR(AND(Y30="Muy Baja",AA30="Mayor"),AND(Y30="Baja",AA30="Mayor"),AND(Y30="Media",AA30="Mayor"),AND(Y30="Alta",AA30="Moderado"),AND(Y30="Alta",AA30="Mayor"),AND(Y30="Muy Alta",AA30="Leve"),AND(Y30="Muy Alta",AA30="Menor"),AND(Y30="Muy Alta",AA30="Moderado"),AND(Y30="Muy Alta",AA30="Mayor")),"Alto",IF(OR(AND(Y30="Muy Baja",AA30="Catastrófico"),AND(Y30="Baja",AA30="Catastrófico"),AND(Y30="Media",AA30="Catastrófico"),AND(Y30="Alta",AA30="Catastrófico"),AND(Y30="Muy Alta",AA30="Catastrófico")),"Extremo","")))),"")</f>
        <v/>
      </c>
      <c r="AD30" s="278"/>
      <c r="AE30" s="283"/>
      <c r="AF30" s="283"/>
      <c r="AG30" s="284"/>
      <c r="AH30" s="285"/>
      <c r="AI30" s="285"/>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C30" s="271"/>
      <c r="CD30" s="271"/>
      <c r="CE30" s="271"/>
      <c r="CF30" s="271"/>
      <c r="CG30" s="271"/>
      <c r="CH30" s="271"/>
      <c r="CI30" s="271"/>
      <c r="CJ30" s="271"/>
      <c r="CK30" s="271"/>
      <c r="CL30" s="271"/>
      <c r="CM30" s="271"/>
      <c r="CN30" s="271"/>
      <c r="CO30" s="271"/>
      <c r="CP30" s="271"/>
      <c r="CQ30" s="271"/>
      <c r="CR30" s="271"/>
      <c r="CS30" s="271"/>
      <c r="CT30" s="271"/>
      <c r="CU30" s="271"/>
      <c r="CV30" s="271"/>
      <c r="CW30" s="271"/>
      <c r="CX30" s="271"/>
      <c r="CY30" s="271"/>
      <c r="CZ30" s="271"/>
      <c r="DA30" s="271"/>
      <c r="DB30" s="271"/>
      <c r="DC30" s="271"/>
      <c r="DD30" s="271"/>
      <c r="DE30" s="271"/>
      <c r="DF30" s="271"/>
      <c r="DG30" s="271"/>
      <c r="DH30" s="271"/>
      <c r="DI30" s="271"/>
      <c r="DJ30" s="271"/>
      <c r="DK30" s="271"/>
      <c r="DL30" s="271"/>
      <c r="DM30" s="271"/>
      <c r="DN30" s="271"/>
      <c r="DO30" s="271"/>
      <c r="DP30" s="271"/>
      <c r="DQ30" s="271"/>
      <c r="DR30" s="271"/>
      <c r="DS30" s="271"/>
      <c r="DT30" s="271"/>
      <c r="DU30" s="271"/>
      <c r="DV30" s="271"/>
      <c r="DW30" s="271"/>
      <c r="DX30" s="271"/>
      <c r="DY30" s="271"/>
      <c r="DZ30" s="271"/>
      <c r="EA30" s="271"/>
      <c r="EB30" s="271"/>
      <c r="EC30" s="271"/>
      <c r="ED30" s="271"/>
      <c r="EE30" s="271"/>
      <c r="EF30" s="271"/>
      <c r="EG30" s="271"/>
      <c r="EH30" s="271"/>
      <c r="EI30" s="271"/>
      <c r="EJ30" s="271"/>
      <c r="EK30" s="271"/>
      <c r="EL30" s="271"/>
      <c r="EM30" s="271"/>
      <c r="EN30" s="271"/>
      <c r="EO30" s="271"/>
      <c r="EP30" s="271"/>
      <c r="EQ30" s="271"/>
      <c r="ER30" s="271"/>
      <c r="ES30" s="271"/>
      <c r="ET30" s="271"/>
      <c r="EU30" s="271"/>
      <c r="EV30" s="271"/>
      <c r="EW30" s="271"/>
      <c r="EX30" s="271"/>
      <c r="EY30" s="271"/>
      <c r="EZ30" s="271"/>
      <c r="FA30" s="271"/>
      <c r="FB30" s="271"/>
      <c r="FC30" s="271"/>
      <c r="FD30" s="271"/>
      <c r="FE30" s="271"/>
      <c r="FF30" s="271"/>
      <c r="FG30" s="271"/>
      <c r="FH30" s="271"/>
      <c r="FI30" s="271"/>
      <c r="FJ30" s="271"/>
      <c r="FK30" s="271"/>
      <c r="FL30" s="271"/>
      <c r="FM30" s="271"/>
      <c r="FN30" s="271"/>
      <c r="FO30" s="271"/>
      <c r="FP30" s="271"/>
      <c r="FQ30" s="271"/>
      <c r="FR30" s="271"/>
      <c r="FS30" s="271"/>
      <c r="FT30" s="271"/>
      <c r="FU30" s="271"/>
      <c r="FV30" s="271"/>
      <c r="FW30" s="271"/>
      <c r="FX30" s="271"/>
      <c r="FY30" s="271"/>
      <c r="FZ30" s="271"/>
      <c r="GA30" s="271"/>
      <c r="GB30" s="271"/>
      <c r="GC30" s="271"/>
      <c r="GD30" s="271"/>
      <c r="GE30" s="271"/>
      <c r="GF30" s="271"/>
      <c r="GG30" s="271"/>
      <c r="GH30" s="271"/>
      <c r="GI30" s="271"/>
      <c r="GJ30" s="271"/>
      <c r="GK30" s="271"/>
      <c r="GL30" s="271"/>
      <c r="GM30" s="271"/>
      <c r="GN30" s="271"/>
      <c r="GO30" s="271"/>
      <c r="GP30" s="271"/>
      <c r="GQ30" s="271"/>
      <c r="GR30" s="271"/>
      <c r="GS30" s="271"/>
      <c r="GT30" s="271"/>
      <c r="GU30" s="271"/>
      <c r="GV30" s="271"/>
      <c r="GW30" s="271"/>
      <c r="GX30" s="271"/>
      <c r="GY30" s="271"/>
      <c r="GZ30" s="271"/>
      <c r="HA30" s="271"/>
      <c r="HB30" s="271"/>
      <c r="HC30" s="271"/>
      <c r="HD30" s="271"/>
      <c r="HE30" s="271"/>
      <c r="HF30" s="271"/>
      <c r="HG30" s="271"/>
      <c r="HH30" s="271"/>
      <c r="HI30" s="271"/>
      <c r="HJ30" s="271"/>
      <c r="HK30" s="271"/>
      <c r="HL30" s="271"/>
      <c r="HM30" s="271"/>
      <c r="HN30" s="271"/>
      <c r="HO30" s="271"/>
      <c r="HP30" s="271"/>
      <c r="HQ30" s="271"/>
      <c r="HR30" s="271"/>
      <c r="HS30" s="271"/>
      <c r="HT30" s="271"/>
      <c r="HU30" s="271"/>
      <c r="HV30" s="271"/>
      <c r="HW30" s="271"/>
      <c r="HX30" s="271"/>
      <c r="HY30" s="271"/>
      <c r="HZ30" s="271"/>
      <c r="IA30" s="271"/>
      <c r="IB30" s="271"/>
      <c r="IC30" s="271"/>
      <c r="ID30" s="271"/>
      <c r="IE30" s="271"/>
      <c r="IF30" s="271"/>
      <c r="IG30" s="271"/>
      <c r="IH30" s="271"/>
      <c r="II30" s="271"/>
      <c r="IJ30" s="271"/>
      <c r="IK30" s="271"/>
      <c r="IL30" s="271"/>
      <c r="IM30" s="271"/>
      <c r="IN30" s="271"/>
      <c r="IO30" s="271"/>
      <c r="IP30" s="271"/>
      <c r="IQ30" s="271"/>
      <c r="IR30" s="271"/>
      <c r="IS30" s="271"/>
      <c r="IT30" s="271"/>
      <c r="IU30" s="271"/>
      <c r="IV30" s="271"/>
      <c r="IW30" s="271"/>
      <c r="IX30" s="271"/>
      <c r="IY30" s="271"/>
      <c r="IZ30" s="271"/>
      <c r="JA30" s="271"/>
      <c r="JB30" s="271"/>
      <c r="JC30" s="271"/>
      <c r="JD30" s="271"/>
      <c r="JE30" s="271"/>
      <c r="JF30" s="271"/>
      <c r="JG30" s="271"/>
      <c r="JH30" s="271"/>
      <c r="JI30" s="271"/>
      <c r="JJ30" s="271"/>
      <c r="JK30" s="271"/>
      <c r="JL30" s="271"/>
      <c r="JM30" s="271"/>
      <c r="JN30" s="271"/>
      <c r="JO30" s="271"/>
      <c r="JP30" s="271"/>
      <c r="JQ30" s="271"/>
      <c r="JR30" s="271"/>
      <c r="JS30" s="271"/>
      <c r="JT30" s="271"/>
      <c r="JU30" s="271"/>
      <c r="JV30" s="271"/>
      <c r="JW30" s="271"/>
      <c r="JX30" s="271"/>
      <c r="JY30" s="271"/>
      <c r="JZ30" s="271"/>
      <c r="KA30" s="271"/>
      <c r="KB30" s="271"/>
      <c r="KC30" s="271"/>
      <c r="KD30" s="271"/>
      <c r="KE30" s="271"/>
      <c r="KF30" s="271"/>
      <c r="KG30" s="271"/>
      <c r="KH30" s="271"/>
      <c r="KI30" s="271"/>
      <c r="KJ30" s="271"/>
      <c r="KK30" s="271"/>
      <c r="KL30" s="271"/>
      <c r="KM30" s="271"/>
      <c r="KN30" s="271"/>
      <c r="KO30" s="271"/>
      <c r="KP30" s="271"/>
      <c r="KQ30" s="271"/>
      <c r="KR30" s="271"/>
      <c r="KS30" s="271"/>
      <c r="KT30" s="271"/>
      <c r="KU30" s="271"/>
      <c r="KV30" s="271"/>
      <c r="KW30" s="271"/>
      <c r="KX30" s="271"/>
      <c r="KY30" s="271"/>
      <c r="KZ30" s="271"/>
      <c r="LA30" s="271"/>
      <c r="LB30" s="271"/>
      <c r="LC30" s="271"/>
      <c r="LD30" s="271"/>
      <c r="LE30" s="271"/>
      <c r="LF30" s="271"/>
      <c r="LG30" s="271"/>
      <c r="LH30" s="271"/>
      <c r="LI30" s="271"/>
      <c r="LJ30" s="271"/>
      <c r="LK30" s="271"/>
      <c r="LL30" s="271"/>
      <c r="LM30" s="271"/>
      <c r="LN30" s="271"/>
      <c r="LO30" s="271"/>
      <c r="LP30" s="271"/>
      <c r="LQ30" s="271"/>
      <c r="LR30" s="271"/>
      <c r="LS30" s="271"/>
      <c r="LT30" s="271"/>
      <c r="LU30" s="271"/>
      <c r="LV30" s="271"/>
      <c r="LW30" s="271"/>
      <c r="LX30" s="271"/>
      <c r="LY30" s="271"/>
      <c r="LZ30" s="271"/>
      <c r="MA30" s="271"/>
      <c r="MB30" s="271"/>
      <c r="MC30" s="271"/>
      <c r="MD30" s="271"/>
      <c r="ME30" s="271"/>
      <c r="MF30" s="271"/>
      <c r="MG30" s="271"/>
      <c r="MH30" s="271"/>
      <c r="MI30" s="271"/>
      <c r="MJ30" s="271"/>
      <c r="MK30" s="271"/>
      <c r="ML30" s="271"/>
      <c r="MM30" s="271"/>
      <c r="MN30" s="271"/>
      <c r="MO30" s="271"/>
      <c r="MP30" s="271"/>
      <c r="MQ30" s="271"/>
      <c r="MR30" s="271"/>
      <c r="MS30" s="271"/>
      <c r="MT30" s="271"/>
      <c r="MU30" s="271"/>
      <c r="MV30" s="271"/>
      <c r="MW30" s="271"/>
      <c r="MX30" s="271"/>
      <c r="MY30" s="271"/>
      <c r="MZ30" s="271"/>
      <c r="NA30" s="271"/>
      <c r="NB30" s="271"/>
      <c r="NC30" s="271"/>
      <c r="ND30" s="271"/>
      <c r="NE30" s="271"/>
      <c r="NF30" s="271"/>
      <c r="NG30" s="271"/>
      <c r="NH30" s="271"/>
      <c r="NI30" s="271"/>
      <c r="NJ30" s="271"/>
      <c r="NK30" s="271"/>
      <c r="NL30" s="271"/>
      <c r="NM30" s="271"/>
      <c r="NN30" s="271"/>
      <c r="NO30" s="271"/>
      <c r="NP30" s="271"/>
      <c r="NQ30" s="271"/>
      <c r="NR30" s="271"/>
      <c r="NS30" s="271"/>
      <c r="NT30" s="271"/>
      <c r="NU30" s="271"/>
      <c r="NV30" s="271"/>
      <c r="NW30" s="271"/>
      <c r="NX30" s="271"/>
      <c r="NY30" s="271"/>
      <c r="NZ30" s="271"/>
      <c r="OA30" s="271"/>
      <c r="OB30" s="271"/>
      <c r="OC30" s="271"/>
      <c r="OD30" s="271"/>
      <c r="OE30" s="271"/>
      <c r="OF30" s="271"/>
      <c r="OG30" s="271"/>
      <c r="OH30" s="271"/>
      <c r="OI30" s="271"/>
      <c r="OJ30" s="271"/>
      <c r="OK30" s="271"/>
      <c r="OL30" s="271"/>
      <c r="OM30" s="271"/>
      <c r="ON30" s="271"/>
      <c r="OO30" s="271"/>
      <c r="OP30" s="271"/>
      <c r="OQ30" s="271"/>
      <c r="OR30" s="271"/>
      <c r="OS30" s="271"/>
      <c r="OT30" s="271"/>
      <c r="OU30" s="271"/>
      <c r="OV30" s="271"/>
      <c r="OW30" s="271"/>
      <c r="OX30" s="271"/>
      <c r="OY30" s="271"/>
      <c r="OZ30" s="271"/>
      <c r="PA30" s="271"/>
      <c r="PB30" s="271"/>
      <c r="PC30" s="271"/>
      <c r="PD30" s="271"/>
      <c r="PE30" s="271"/>
      <c r="PF30" s="271"/>
      <c r="PG30" s="271"/>
      <c r="PH30" s="271"/>
      <c r="PI30" s="271"/>
      <c r="PJ30" s="271"/>
      <c r="PK30" s="271"/>
      <c r="PL30" s="271"/>
      <c r="PM30" s="271"/>
      <c r="PN30" s="271"/>
      <c r="PO30" s="271"/>
      <c r="PP30" s="271"/>
      <c r="PQ30" s="271"/>
      <c r="PR30" s="271"/>
      <c r="PS30" s="271"/>
      <c r="PT30" s="271"/>
      <c r="PU30" s="271"/>
      <c r="PV30" s="271"/>
      <c r="PW30" s="271"/>
      <c r="PX30" s="271"/>
      <c r="PY30" s="271"/>
      <c r="PZ30" s="271"/>
      <c r="QA30" s="271"/>
      <c r="QB30" s="271"/>
      <c r="QC30" s="271"/>
      <c r="QD30" s="271"/>
      <c r="QE30" s="271"/>
      <c r="QF30" s="271"/>
      <c r="QG30" s="271"/>
      <c r="QH30" s="271"/>
      <c r="QI30" s="271"/>
      <c r="QJ30" s="271"/>
      <c r="QK30" s="271"/>
      <c r="QL30" s="271"/>
      <c r="QM30" s="271"/>
      <c r="QN30" s="271"/>
      <c r="QO30" s="271"/>
      <c r="QP30" s="271"/>
      <c r="QQ30" s="271"/>
      <c r="QR30" s="271"/>
      <c r="QS30" s="271"/>
      <c r="QT30" s="271"/>
      <c r="QU30" s="271"/>
      <c r="QV30" s="271"/>
      <c r="QW30" s="271"/>
      <c r="QX30" s="271"/>
      <c r="QY30" s="271"/>
      <c r="QZ30" s="303"/>
    </row>
    <row r="31" spans="1:468" s="290" customFormat="1" ht="69" customHeight="1" x14ac:dyDescent="0.2">
      <c r="A31" s="505"/>
      <c r="B31" s="506"/>
      <c r="C31" s="506"/>
      <c r="D31" s="506"/>
      <c r="E31" s="507"/>
      <c r="F31" s="506"/>
      <c r="G31" s="508"/>
      <c r="H31" s="509"/>
      <c r="I31" s="504"/>
      <c r="J31" s="506"/>
      <c r="K31" s="504">
        <f ca="1">IF(NOT(ISERROR(MATCH(J31,_xlfn.ANCHORARRAY(E34),0))),#REF!&amp;"Por favor no seleccionar los criterios de impacto",J31)</f>
        <v>0</v>
      </c>
      <c r="L31" s="509"/>
      <c r="M31" s="504"/>
      <c r="N31" s="503"/>
      <c r="O31" s="275">
        <v>2</v>
      </c>
      <c r="P31" s="276"/>
      <c r="Q31" s="277" t="str">
        <f t="shared" si="0"/>
        <v/>
      </c>
      <c r="R31" s="278"/>
      <c r="S31" s="278"/>
      <c r="T31" s="279" t="str">
        <f t="shared" ref="T31" si="72">IF(AND(R31="Preventivo",S31="Automático"),"50%",IF(AND(R31="Preventivo",S31="Manual"),"40%",IF(AND(R31="Detectivo",S31="Automático"),"40%",IF(AND(R31="Detectivo",S31="Manual"),"30%",IF(AND(R31="Correctivo",S31="Automático"),"35%",IF(AND(R31="Correctivo",S31="Manual"),"25%",""))))))</f>
        <v/>
      </c>
      <c r="U31" s="278"/>
      <c r="V31" s="278"/>
      <c r="W31" s="278"/>
      <c r="X31" s="280" t="str">
        <f>IFERROR(IF(AND(Q30="Probabilidad",Q31="Probabilidad"),(Z30-(+Z30*T31)),IF(Q31="Probabilidad",(I30-(+I30*T31)),IF(Q31="Impacto",Z30,""))),"")</f>
        <v/>
      </c>
      <c r="Y31" s="281" t="str">
        <f t="shared" si="2"/>
        <v/>
      </c>
      <c r="Z31" s="279" t="str">
        <f t="shared" ref="Z31" si="73">+X31</f>
        <v/>
      </c>
      <c r="AA31" s="281" t="str">
        <f t="shared" si="4"/>
        <v/>
      </c>
      <c r="AB31" s="279" t="str">
        <f>IFERROR(IF(AND(Q30="Impacto",Q31="Impacto"),(AB28-(+AB28*T31)),IF(Q31="Impacto",($M$30-(+$M$30*T31)),IF(Q31="Probabilidad",AB28,""))),"")</f>
        <v/>
      </c>
      <c r="AC31" s="282" t="str">
        <f t="shared" ref="AC31" si="74">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78"/>
      <c r="AE31" s="283"/>
      <c r="AF31" s="283"/>
      <c r="AG31" s="284"/>
      <c r="AH31" s="285"/>
      <c r="AI31" s="285"/>
      <c r="AJ31" s="271"/>
      <c r="AK31" s="271"/>
      <c r="AL31" s="271"/>
      <c r="AM31" s="271"/>
      <c r="AN31" s="271"/>
      <c r="AO31" s="271"/>
      <c r="AP31" s="271"/>
      <c r="AQ31" s="271"/>
      <c r="AR31" s="271"/>
      <c r="AS31" s="271"/>
      <c r="AT31" s="271"/>
      <c r="AU31" s="271"/>
      <c r="AV31" s="271"/>
      <c r="AW31" s="271"/>
      <c r="AX31" s="271"/>
      <c r="AY31" s="271"/>
      <c r="AZ31" s="271"/>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c r="CC31" s="271"/>
      <c r="CD31" s="271"/>
      <c r="CE31" s="271"/>
      <c r="CF31" s="271"/>
      <c r="CG31" s="271"/>
      <c r="CH31" s="271"/>
      <c r="CI31" s="271"/>
      <c r="CJ31" s="271"/>
      <c r="CK31" s="271"/>
      <c r="CL31" s="271"/>
      <c r="CM31" s="271"/>
      <c r="CN31" s="271"/>
      <c r="CO31" s="271"/>
      <c r="CP31" s="271"/>
      <c r="CQ31" s="271"/>
      <c r="CR31" s="271"/>
      <c r="CS31" s="271"/>
      <c r="CT31" s="271"/>
      <c r="CU31" s="271"/>
      <c r="CV31" s="271"/>
      <c r="CW31" s="271"/>
      <c r="CX31" s="271"/>
      <c r="CY31" s="271"/>
      <c r="CZ31" s="271"/>
      <c r="DA31" s="271"/>
      <c r="DB31" s="271"/>
      <c r="DC31" s="271"/>
      <c r="DD31" s="271"/>
      <c r="DE31" s="271"/>
      <c r="DF31" s="271"/>
      <c r="DG31" s="271"/>
      <c r="DH31" s="271"/>
      <c r="DI31" s="271"/>
      <c r="DJ31" s="271"/>
      <c r="DK31" s="271"/>
      <c r="DL31" s="271"/>
      <c r="DM31" s="271"/>
      <c r="DN31" s="271"/>
      <c r="DO31" s="271"/>
      <c r="DP31" s="271"/>
      <c r="DQ31" s="271"/>
      <c r="DR31" s="271"/>
      <c r="DS31" s="271"/>
      <c r="DT31" s="271"/>
      <c r="DU31" s="271"/>
      <c r="DV31" s="271"/>
      <c r="DW31" s="271"/>
      <c r="DX31" s="271"/>
      <c r="DY31" s="271"/>
      <c r="DZ31" s="271"/>
      <c r="EA31" s="271"/>
      <c r="EB31" s="271"/>
      <c r="EC31" s="271"/>
      <c r="ED31" s="271"/>
      <c r="EE31" s="271"/>
      <c r="EF31" s="271"/>
      <c r="EG31" s="271"/>
      <c r="EH31" s="271"/>
      <c r="EI31" s="271"/>
      <c r="EJ31" s="271"/>
      <c r="EK31" s="271"/>
      <c r="EL31" s="271"/>
      <c r="EM31" s="271"/>
      <c r="EN31" s="271"/>
      <c r="EO31" s="271"/>
      <c r="EP31" s="271"/>
      <c r="EQ31" s="271"/>
      <c r="ER31" s="271"/>
      <c r="ES31" s="271"/>
      <c r="ET31" s="271"/>
      <c r="EU31" s="271"/>
      <c r="EV31" s="271"/>
      <c r="EW31" s="271"/>
      <c r="EX31" s="271"/>
      <c r="EY31" s="271"/>
      <c r="EZ31" s="271"/>
      <c r="FA31" s="271"/>
      <c r="FB31" s="271"/>
      <c r="FC31" s="271"/>
      <c r="FD31" s="271"/>
      <c r="FE31" s="271"/>
      <c r="FF31" s="271"/>
      <c r="FG31" s="271"/>
      <c r="FH31" s="271"/>
      <c r="FI31" s="271"/>
      <c r="FJ31" s="271"/>
      <c r="FK31" s="271"/>
      <c r="FL31" s="271"/>
      <c r="FM31" s="271"/>
      <c r="FN31" s="271"/>
      <c r="FO31" s="271"/>
      <c r="FP31" s="271"/>
      <c r="FQ31" s="271"/>
      <c r="FR31" s="271"/>
      <c r="FS31" s="271"/>
      <c r="FT31" s="271"/>
      <c r="FU31" s="271"/>
      <c r="FV31" s="271"/>
      <c r="FW31" s="271"/>
      <c r="FX31" s="271"/>
      <c r="FY31" s="271"/>
      <c r="FZ31" s="271"/>
      <c r="GA31" s="271"/>
      <c r="GB31" s="271"/>
      <c r="GC31" s="271"/>
      <c r="GD31" s="271"/>
      <c r="GE31" s="271"/>
      <c r="GF31" s="271"/>
      <c r="GG31" s="271"/>
      <c r="GH31" s="271"/>
      <c r="GI31" s="271"/>
      <c r="GJ31" s="271"/>
      <c r="GK31" s="271"/>
      <c r="GL31" s="271"/>
      <c r="GM31" s="271"/>
      <c r="GN31" s="271"/>
      <c r="GO31" s="271"/>
      <c r="GP31" s="271"/>
      <c r="GQ31" s="271"/>
      <c r="GR31" s="271"/>
      <c r="GS31" s="271"/>
      <c r="GT31" s="271"/>
      <c r="GU31" s="271"/>
      <c r="GV31" s="271"/>
      <c r="GW31" s="271"/>
      <c r="GX31" s="271"/>
      <c r="GY31" s="271"/>
      <c r="GZ31" s="271"/>
      <c r="HA31" s="271"/>
      <c r="HB31" s="271"/>
      <c r="HC31" s="271"/>
      <c r="HD31" s="271"/>
      <c r="HE31" s="271"/>
      <c r="HF31" s="271"/>
      <c r="HG31" s="271"/>
      <c r="HH31" s="271"/>
      <c r="HI31" s="271"/>
      <c r="HJ31" s="271"/>
      <c r="HK31" s="271"/>
      <c r="HL31" s="271"/>
      <c r="HM31" s="271"/>
      <c r="HN31" s="271"/>
      <c r="HO31" s="271"/>
      <c r="HP31" s="271"/>
      <c r="HQ31" s="271"/>
      <c r="HR31" s="271"/>
      <c r="HS31" s="271"/>
      <c r="HT31" s="271"/>
      <c r="HU31" s="271"/>
      <c r="HV31" s="271"/>
      <c r="HW31" s="271"/>
      <c r="HX31" s="271"/>
      <c r="HY31" s="271"/>
      <c r="HZ31" s="271"/>
      <c r="IA31" s="271"/>
      <c r="IB31" s="271"/>
      <c r="IC31" s="271"/>
      <c r="ID31" s="271"/>
      <c r="IE31" s="271"/>
      <c r="IF31" s="271"/>
      <c r="IG31" s="271"/>
      <c r="IH31" s="271"/>
      <c r="II31" s="271"/>
      <c r="IJ31" s="271"/>
      <c r="IK31" s="271"/>
      <c r="IL31" s="271"/>
      <c r="IM31" s="271"/>
      <c r="IN31" s="271"/>
      <c r="IO31" s="271"/>
      <c r="IP31" s="271"/>
      <c r="IQ31" s="271"/>
      <c r="IR31" s="271"/>
      <c r="IS31" s="271"/>
      <c r="IT31" s="271"/>
      <c r="IU31" s="271"/>
      <c r="IV31" s="271"/>
      <c r="IW31" s="271"/>
      <c r="IX31" s="271"/>
      <c r="IY31" s="271"/>
      <c r="IZ31" s="271"/>
      <c r="JA31" s="271"/>
      <c r="JB31" s="271"/>
      <c r="JC31" s="271"/>
      <c r="JD31" s="271"/>
      <c r="JE31" s="271"/>
      <c r="JF31" s="271"/>
      <c r="JG31" s="271"/>
      <c r="JH31" s="271"/>
      <c r="JI31" s="271"/>
      <c r="JJ31" s="271"/>
      <c r="JK31" s="271"/>
      <c r="JL31" s="271"/>
      <c r="JM31" s="271"/>
      <c r="JN31" s="271"/>
      <c r="JO31" s="271"/>
      <c r="JP31" s="271"/>
      <c r="JQ31" s="271"/>
      <c r="JR31" s="271"/>
      <c r="JS31" s="271"/>
      <c r="JT31" s="271"/>
      <c r="JU31" s="271"/>
      <c r="JV31" s="271"/>
      <c r="JW31" s="271"/>
      <c r="JX31" s="271"/>
      <c r="JY31" s="271"/>
      <c r="JZ31" s="271"/>
      <c r="KA31" s="271"/>
      <c r="KB31" s="271"/>
      <c r="KC31" s="271"/>
      <c r="KD31" s="271"/>
      <c r="KE31" s="271"/>
      <c r="KF31" s="271"/>
      <c r="KG31" s="271"/>
      <c r="KH31" s="271"/>
      <c r="KI31" s="271"/>
      <c r="KJ31" s="271"/>
      <c r="KK31" s="271"/>
      <c r="KL31" s="271"/>
      <c r="KM31" s="271"/>
      <c r="KN31" s="271"/>
      <c r="KO31" s="271"/>
      <c r="KP31" s="271"/>
      <c r="KQ31" s="271"/>
      <c r="KR31" s="271"/>
      <c r="KS31" s="271"/>
      <c r="KT31" s="271"/>
      <c r="KU31" s="271"/>
      <c r="KV31" s="271"/>
      <c r="KW31" s="271"/>
      <c r="KX31" s="271"/>
      <c r="KY31" s="271"/>
      <c r="KZ31" s="271"/>
      <c r="LA31" s="271"/>
      <c r="LB31" s="271"/>
      <c r="LC31" s="271"/>
      <c r="LD31" s="271"/>
      <c r="LE31" s="271"/>
      <c r="LF31" s="271"/>
      <c r="LG31" s="271"/>
      <c r="LH31" s="271"/>
      <c r="LI31" s="271"/>
      <c r="LJ31" s="271"/>
      <c r="LK31" s="271"/>
      <c r="LL31" s="271"/>
      <c r="LM31" s="271"/>
      <c r="LN31" s="271"/>
      <c r="LO31" s="271"/>
      <c r="LP31" s="271"/>
      <c r="LQ31" s="271"/>
      <c r="LR31" s="271"/>
      <c r="LS31" s="271"/>
      <c r="LT31" s="271"/>
      <c r="LU31" s="271"/>
      <c r="LV31" s="271"/>
      <c r="LW31" s="271"/>
      <c r="LX31" s="271"/>
      <c r="LY31" s="271"/>
      <c r="LZ31" s="271"/>
      <c r="MA31" s="271"/>
      <c r="MB31" s="271"/>
      <c r="MC31" s="271"/>
      <c r="MD31" s="271"/>
      <c r="ME31" s="271"/>
      <c r="MF31" s="271"/>
      <c r="MG31" s="271"/>
      <c r="MH31" s="271"/>
      <c r="MI31" s="271"/>
      <c r="MJ31" s="271"/>
      <c r="MK31" s="271"/>
      <c r="ML31" s="271"/>
      <c r="MM31" s="271"/>
      <c r="MN31" s="271"/>
      <c r="MO31" s="271"/>
      <c r="MP31" s="271"/>
      <c r="MQ31" s="271"/>
      <c r="MR31" s="271"/>
      <c r="MS31" s="271"/>
      <c r="MT31" s="271"/>
      <c r="MU31" s="271"/>
      <c r="MV31" s="271"/>
      <c r="MW31" s="271"/>
      <c r="MX31" s="271"/>
      <c r="MY31" s="271"/>
      <c r="MZ31" s="271"/>
      <c r="NA31" s="271"/>
      <c r="NB31" s="271"/>
      <c r="NC31" s="271"/>
      <c r="ND31" s="271"/>
      <c r="NE31" s="271"/>
      <c r="NF31" s="271"/>
      <c r="NG31" s="271"/>
      <c r="NH31" s="271"/>
      <c r="NI31" s="271"/>
      <c r="NJ31" s="271"/>
      <c r="NK31" s="271"/>
      <c r="NL31" s="271"/>
      <c r="NM31" s="271"/>
      <c r="NN31" s="271"/>
      <c r="NO31" s="271"/>
      <c r="NP31" s="271"/>
      <c r="NQ31" s="271"/>
      <c r="NR31" s="271"/>
      <c r="NS31" s="271"/>
      <c r="NT31" s="271"/>
      <c r="NU31" s="271"/>
      <c r="NV31" s="271"/>
      <c r="NW31" s="271"/>
      <c r="NX31" s="271"/>
      <c r="NY31" s="271"/>
      <c r="NZ31" s="271"/>
      <c r="OA31" s="271"/>
      <c r="OB31" s="271"/>
      <c r="OC31" s="271"/>
      <c r="OD31" s="271"/>
      <c r="OE31" s="271"/>
      <c r="OF31" s="271"/>
      <c r="OG31" s="271"/>
      <c r="OH31" s="271"/>
      <c r="OI31" s="271"/>
      <c r="OJ31" s="271"/>
      <c r="OK31" s="271"/>
      <c r="OL31" s="271"/>
      <c r="OM31" s="271"/>
      <c r="ON31" s="271"/>
      <c r="OO31" s="271"/>
      <c r="OP31" s="271"/>
      <c r="OQ31" s="271"/>
      <c r="OR31" s="271"/>
      <c r="OS31" s="271"/>
      <c r="OT31" s="271"/>
      <c r="OU31" s="271"/>
      <c r="OV31" s="271"/>
      <c r="OW31" s="271"/>
      <c r="OX31" s="271"/>
      <c r="OY31" s="271"/>
      <c r="OZ31" s="271"/>
      <c r="PA31" s="271"/>
      <c r="PB31" s="271"/>
      <c r="PC31" s="271"/>
      <c r="PD31" s="271"/>
      <c r="PE31" s="271"/>
      <c r="PF31" s="271"/>
      <c r="PG31" s="271"/>
      <c r="PH31" s="271"/>
      <c r="PI31" s="271"/>
      <c r="PJ31" s="271"/>
      <c r="PK31" s="271"/>
      <c r="PL31" s="271"/>
      <c r="PM31" s="271"/>
      <c r="PN31" s="271"/>
      <c r="PO31" s="271"/>
      <c r="PP31" s="271"/>
      <c r="PQ31" s="271"/>
      <c r="PR31" s="271"/>
      <c r="PS31" s="271"/>
      <c r="PT31" s="271"/>
      <c r="PU31" s="271"/>
      <c r="PV31" s="271"/>
      <c r="PW31" s="271"/>
      <c r="PX31" s="271"/>
      <c r="PY31" s="271"/>
      <c r="PZ31" s="271"/>
      <c r="QA31" s="271"/>
      <c r="QB31" s="271"/>
      <c r="QC31" s="271"/>
      <c r="QD31" s="271"/>
      <c r="QE31" s="271"/>
      <c r="QF31" s="271"/>
      <c r="QG31" s="271"/>
      <c r="QH31" s="271"/>
      <c r="QI31" s="271"/>
      <c r="QJ31" s="271"/>
      <c r="QK31" s="271"/>
      <c r="QL31" s="271"/>
      <c r="QM31" s="271"/>
      <c r="QN31" s="271"/>
      <c r="QO31" s="271"/>
      <c r="QP31" s="271"/>
      <c r="QQ31" s="271"/>
      <c r="QR31" s="271"/>
      <c r="QS31" s="271"/>
      <c r="QT31" s="271"/>
      <c r="QU31" s="271"/>
      <c r="QV31" s="271"/>
      <c r="QW31" s="271"/>
      <c r="QX31" s="271"/>
      <c r="QY31" s="271"/>
      <c r="QZ31" s="303"/>
    </row>
    <row r="33" spans="2:2" s="1" customFormat="1" x14ac:dyDescent="0.3">
      <c r="B33" s="24"/>
    </row>
    <row r="101" spans="5:9" x14ac:dyDescent="0.3">
      <c r="E101" s="516" t="s">
        <v>469</v>
      </c>
      <c r="F101" s="516"/>
      <c r="G101" s="516"/>
      <c r="H101" s="516"/>
      <c r="I101" s="516"/>
    </row>
    <row r="102" spans="5:9" x14ac:dyDescent="0.3">
      <c r="G102" s="292" t="s">
        <v>13</v>
      </c>
      <c r="H102" s="292" t="s">
        <v>498</v>
      </c>
    </row>
    <row r="103" spans="5:9" x14ac:dyDescent="0.3">
      <c r="E103" s="1" t="s">
        <v>470</v>
      </c>
      <c r="G103" s="1" t="s">
        <v>14</v>
      </c>
      <c r="H103" s="1" t="s">
        <v>491</v>
      </c>
    </row>
    <row r="104" spans="5:9" x14ac:dyDescent="0.3">
      <c r="E104" t="s">
        <v>471</v>
      </c>
      <c r="G104" s="1" t="s">
        <v>15</v>
      </c>
      <c r="H104" s="1" t="s">
        <v>9</v>
      </c>
    </row>
    <row r="105" spans="5:9" x14ac:dyDescent="0.3">
      <c r="E105" s="1" t="s">
        <v>472</v>
      </c>
      <c r="G105" s="1" t="s">
        <v>16</v>
      </c>
    </row>
    <row r="106" spans="5:9" x14ac:dyDescent="0.3">
      <c r="E106" s="1" t="s">
        <v>473</v>
      </c>
    </row>
    <row r="107" spans="5:9" x14ac:dyDescent="0.3">
      <c r="E107" s="1" t="s">
        <v>474</v>
      </c>
      <c r="G107" s="292" t="s">
        <v>18</v>
      </c>
      <c r="H107" s="292" t="s">
        <v>495</v>
      </c>
    </row>
    <row r="108" spans="5:9" x14ac:dyDescent="0.3">
      <c r="E108" s="1" t="s">
        <v>475</v>
      </c>
      <c r="G108" s="1" t="s">
        <v>493</v>
      </c>
      <c r="H108" s="1" t="s">
        <v>22</v>
      </c>
    </row>
    <row r="109" spans="5:9" x14ac:dyDescent="0.3">
      <c r="E109" s="1" t="s">
        <v>476</v>
      </c>
      <c r="G109" s="1" t="s">
        <v>494</v>
      </c>
      <c r="H109" s="1" t="s">
        <v>23</v>
      </c>
    </row>
    <row r="112" spans="5:9" x14ac:dyDescent="0.3">
      <c r="E112" s="292" t="s">
        <v>39</v>
      </c>
      <c r="G112" s="292" t="s">
        <v>496</v>
      </c>
      <c r="H112" s="292" t="s">
        <v>29</v>
      </c>
    </row>
    <row r="113" spans="5:8" x14ac:dyDescent="0.3">
      <c r="E113" s="1" t="s">
        <v>40</v>
      </c>
      <c r="G113" s="1" t="s">
        <v>497</v>
      </c>
      <c r="H113" s="1" t="s">
        <v>30</v>
      </c>
    </row>
    <row r="114" spans="5:8" x14ac:dyDescent="0.3">
      <c r="E114" s="140" t="s">
        <v>41</v>
      </c>
      <c r="G114" s="1" t="s">
        <v>27</v>
      </c>
      <c r="H114" s="1" t="s">
        <v>32</v>
      </c>
    </row>
    <row r="115" spans="5:8" x14ac:dyDescent="0.3">
      <c r="H115" s="1" t="s">
        <v>31</v>
      </c>
    </row>
    <row r="120" spans="5:8" x14ac:dyDescent="0.3">
      <c r="E120" s="315">
        <v>0.2</v>
      </c>
    </row>
    <row r="121" spans="5:8" x14ac:dyDescent="0.3">
      <c r="E121" s="315">
        <v>0.4</v>
      </c>
    </row>
    <row r="122" spans="5:8" x14ac:dyDescent="0.3">
      <c r="E122" s="315">
        <v>0.6</v>
      </c>
    </row>
    <row r="123" spans="5:8" x14ac:dyDescent="0.3">
      <c r="E123" s="315">
        <v>0.8</v>
      </c>
    </row>
    <row r="124" spans="5:8" x14ac:dyDescent="0.3">
      <c r="E124" s="315">
        <v>1</v>
      </c>
    </row>
  </sheetData>
  <dataConsolidate/>
  <mergeCells count="189">
    <mergeCell ref="AE8:AG8"/>
    <mergeCell ref="AH8:AI8"/>
    <mergeCell ref="AE13:AE14"/>
    <mergeCell ref="AF13:AF14"/>
    <mergeCell ref="AG13:AG14"/>
    <mergeCell ref="AH13:AH14"/>
    <mergeCell ref="AI13:AI14"/>
    <mergeCell ref="AI9:AI10"/>
    <mergeCell ref="I30:I31"/>
    <mergeCell ref="J30:J31"/>
    <mergeCell ref="K30:K31"/>
    <mergeCell ref="L30:L31"/>
    <mergeCell ref="M30:M31"/>
    <mergeCell ref="N30:N31"/>
    <mergeCell ref="M28:M29"/>
    <mergeCell ref="N28:N29"/>
    <mergeCell ref="I28:I29"/>
    <mergeCell ref="J28:J29"/>
    <mergeCell ref="K28:K29"/>
    <mergeCell ref="L28:L29"/>
    <mergeCell ref="I26:I27"/>
    <mergeCell ref="J26:J27"/>
    <mergeCell ref="K26:K27"/>
    <mergeCell ref="L26:L27"/>
    <mergeCell ref="M26:M27"/>
    <mergeCell ref="N26:N27"/>
    <mergeCell ref="M24:M25"/>
    <mergeCell ref="N24:N25"/>
    <mergeCell ref="I24:I25"/>
    <mergeCell ref="J24:J25"/>
    <mergeCell ref="AD13:AD14"/>
    <mergeCell ref="A30:A31"/>
    <mergeCell ref="B30:B31"/>
    <mergeCell ref="C30:C31"/>
    <mergeCell ref="D30:D31"/>
    <mergeCell ref="E30:E31"/>
    <mergeCell ref="F30:F31"/>
    <mergeCell ref="G30:G31"/>
    <mergeCell ref="H30:H31"/>
    <mergeCell ref="G28:G29"/>
    <mergeCell ref="H28:H29"/>
    <mergeCell ref="A28:A29"/>
    <mergeCell ref="B28:B29"/>
    <mergeCell ref="C28:C29"/>
    <mergeCell ref="D28:D29"/>
    <mergeCell ref="E28:E29"/>
    <mergeCell ref="F28:F29"/>
    <mergeCell ref="A26:A27"/>
    <mergeCell ref="B26:B27"/>
    <mergeCell ref="C26:C27"/>
    <mergeCell ref="D26:D27"/>
    <mergeCell ref="E26:E27"/>
    <mergeCell ref="F26:F27"/>
    <mergeCell ref="G26:G27"/>
    <mergeCell ref="H26:H27"/>
    <mergeCell ref="G24:G25"/>
    <mergeCell ref="H24:H25"/>
    <mergeCell ref="K24:K25"/>
    <mergeCell ref="L24:L25"/>
    <mergeCell ref="A24:A25"/>
    <mergeCell ref="B24:B25"/>
    <mergeCell ref="C24:C25"/>
    <mergeCell ref="D24:D25"/>
    <mergeCell ref="E24:E25"/>
    <mergeCell ref="F24:F25"/>
    <mergeCell ref="I22:I23"/>
    <mergeCell ref="J22:J23"/>
    <mergeCell ref="K22:K23"/>
    <mergeCell ref="L22:L23"/>
    <mergeCell ref="M22:M23"/>
    <mergeCell ref="N22:N23"/>
    <mergeCell ref="M20:M21"/>
    <mergeCell ref="N20:N21"/>
    <mergeCell ref="A22:A23"/>
    <mergeCell ref="B22:B23"/>
    <mergeCell ref="C22:C23"/>
    <mergeCell ref="D22:D23"/>
    <mergeCell ref="E22:E23"/>
    <mergeCell ref="F22:F23"/>
    <mergeCell ref="G22:G23"/>
    <mergeCell ref="H22:H23"/>
    <mergeCell ref="G20:G21"/>
    <mergeCell ref="H20:H21"/>
    <mergeCell ref="I20:I21"/>
    <mergeCell ref="J20:J21"/>
    <mergeCell ref="K20:K21"/>
    <mergeCell ref="L20:L21"/>
    <mergeCell ref="A20:A21"/>
    <mergeCell ref="B20:B21"/>
    <mergeCell ref="C20:C21"/>
    <mergeCell ref="D20:D21"/>
    <mergeCell ref="E20:E21"/>
    <mergeCell ref="F20:F21"/>
    <mergeCell ref="A18:A19"/>
    <mergeCell ref="B18:B19"/>
    <mergeCell ref="C18:C19"/>
    <mergeCell ref="D18:D19"/>
    <mergeCell ref="E18:E19"/>
    <mergeCell ref="F18:F19"/>
    <mergeCell ref="G18:G19"/>
    <mergeCell ref="H18:H19"/>
    <mergeCell ref="G16:G17"/>
    <mergeCell ref="H16:H17"/>
    <mergeCell ref="A16:A17"/>
    <mergeCell ref="B16:B17"/>
    <mergeCell ref="C16:C17"/>
    <mergeCell ref="J18:J19"/>
    <mergeCell ref="K18:K19"/>
    <mergeCell ref="L18:L19"/>
    <mergeCell ref="M18:M19"/>
    <mergeCell ref="N18:N19"/>
    <mergeCell ref="M16:M17"/>
    <mergeCell ref="N16:N17"/>
    <mergeCell ref="I16:I17"/>
    <mergeCell ref="J16:J17"/>
    <mergeCell ref="K16:K17"/>
    <mergeCell ref="L16:L17"/>
    <mergeCell ref="A4:AI5"/>
    <mergeCell ref="A6:B6"/>
    <mergeCell ref="C6:N6"/>
    <mergeCell ref="O6:Q6"/>
    <mergeCell ref="A7:B7"/>
    <mergeCell ref="C7:N7"/>
    <mergeCell ref="L9:L10"/>
    <mergeCell ref="M9:M10"/>
    <mergeCell ref="N9:N10"/>
    <mergeCell ref="O9:O10"/>
    <mergeCell ref="A9:A10"/>
    <mergeCell ref="B9:B10"/>
    <mergeCell ref="C9:C10"/>
    <mergeCell ref="D9:D10"/>
    <mergeCell ref="E9:E10"/>
    <mergeCell ref="F9:F10"/>
    <mergeCell ref="G9:G10"/>
    <mergeCell ref="H9:H10"/>
    <mergeCell ref="I9:I10"/>
    <mergeCell ref="AE9:AE10"/>
    <mergeCell ref="X9:X10"/>
    <mergeCell ref="Y9:Y10"/>
    <mergeCell ref="Z9:Z10"/>
    <mergeCell ref="J9:J10"/>
    <mergeCell ref="AH9:AH10"/>
    <mergeCell ref="AA9:AA10"/>
    <mergeCell ref="AG9:AG10"/>
    <mergeCell ref="P9:P10"/>
    <mergeCell ref="Q9:Q10"/>
    <mergeCell ref="R9:W9"/>
    <mergeCell ref="B13:B15"/>
    <mergeCell ref="C13:C15"/>
    <mergeCell ref="A13:A15"/>
    <mergeCell ref="K13:K15"/>
    <mergeCell ref="AF9:AF10"/>
    <mergeCell ref="L11:L12"/>
    <mergeCell ref="N13:N15"/>
    <mergeCell ref="M13:M15"/>
    <mergeCell ref="L13:L15"/>
    <mergeCell ref="J13:J15"/>
    <mergeCell ref="H13:H15"/>
    <mergeCell ref="G13:G15"/>
    <mergeCell ref="F13:F15"/>
    <mergeCell ref="E13:E15"/>
    <mergeCell ref="D13:D15"/>
    <mergeCell ref="K9:K10"/>
    <mergeCell ref="K11:K12"/>
    <mergeCell ref="I13:I15"/>
    <mergeCell ref="E101:I101"/>
    <mergeCell ref="A8:G8"/>
    <mergeCell ref="H8:N8"/>
    <mergeCell ref="O8:W8"/>
    <mergeCell ref="X8:AD8"/>
    <mergeCell ref="A11:A12"/>
    <mergeCell ref="B11:B12"/>
    <mergeCell ref="C11:C12"/>
    <mergeCell ref="D11:D12"/>
    <mergeCell ref="E11:E12"/>
    <mergeCell ref="F11:F12"/>
    <mergeCell ref="AB9:AB10"/>
    <mergeCell ref="AC9:AC10"/>
    <mergeCell ref="AD9:AD10"/>
    <mergeCell ref="M11:M12"/>
    <mergeCell ref="N11:N12"/>
    <mergeCell ref="G11:G12"/>
    <mergeCell ref="H11:H12"/>
    <mergeCell ref="I11:I12"/>
    <mergeCell ref="J11:J12"/>
    <mergeCell ref="D16:D17"/>
    <mergeCell ref="E16:E17"/>
    <mergeCell ref="F16:F17"/>
    <mergeCell ref="I18:I19"/>
  </mergeCells>
  <conditionalFormatting sqref="H11 H13 H16 H18 H20 H22 H24 H26 H28 H30">
    <cfRule type="cellIs" dxfId="113" priority="227" operator="equal">
      <formula>"Muy Alta"</formula>
    </cfRule>
    <cfRule type="cellIs" dxfId="112" priority="228" operator="equal">
      <formula>"Alta"</formula>
    </cfRule>
    <cfRule type="cellIs" dxfId="111" priority="229" operator="equal">
      <formula>"Media"</formula>
    </cfRule>
    <cfRule type="cellIs" dxfId="110" priority="230" operator="equal">
      <formula>"Baja"</formula>
    </cfRule>
    <cfRule type="cellIs" dxfId="109" priority="231" operator="equal">
      <formula>"Muy Baja"</formula>
    </cfRule>
  </conditionalFormatting>
  <conditionalFormatting sqref="K11:K13 K16:K31">
    <cfRule type="containsText" dxfId="108" priority="1" operator="containsText" text="❌">
      <formula>NOT(ISERROR(SEARCH("❌",K11)))</formula>
    </cfRule>
  </conditionalFormatting>
  <conditionalFormatting sqref="L11 L13 L16 L18 L20 L22 L24 L26 L28 L30">
    <cfRule type="cellIs" dxfId="107" priority="222" operator="equal">
      <formula>"Catastrófico"</formula>
    </cfRule>
    <cfRule type="cellIs" dxfId="106" priority="223" operator="equal">
      <formula>"Mayor"</formula>
    </cfRule>
    <cfRule type="cellIs" dxfId="105" priority="224" operator="equal">
      <formula>"Moderado"</formula>
    </cfRule>
    <cfRule type="cellIs" dxfId="104" priority="225" operator="equal">
      <formula>"Menor"</formula>
    </cfRule>
    <cfRule type="cellIs" dxfId="103" priority="226" operator="equal">
      <formula>"Leve"</formula>
    </cfRule>
  </conditionalFormatting>
  <conditionalFormatting sqref="N11 N13 N16 N18 N20 N22 N24 N26 N28 N30">
    <cfRule type="cellIs" dxfId="102" priority="218" operator="equal">
      <formula>"Extremo"</formula>
    </cfRule>
    <cfRule type="cellIs" dxfId="101" priority="219" operator="equal">
      <formula>"Alto"</formula>
    </cfRule>
    <cfRule type="cellIs" dxfId="100" priority="220" operator="equal">
      <formula>"Moderado"</formula>
    </cfRule>
    <cfRule type="cellIs" dxfId="99" priority="221" operator="equal">
      <formula>"Bajo"</formula>
    </cfRule>
  </conditionalFormatting>
  <conditionalFormatting sqref="Y11:Y31">
    <cfRule type="cellIs" dxfId="98" priority="11" operator="equal">
      <formula>"Muy Alta"</formula>
    </cfRule>
    <cfRule type="cellIs" dxfId="97" priority="12" operator="equal">
      <formula>"Alta"</formula>
    </cfRule>
    <cfRule type="cellIs" dxfId="96" priority="13" operator="equal">
      <formula>"Media"</formula>
    </cfRule>
    <cfRule type="cellIs" dxfId="95" priority="14" operator="equal">
      <formula>"Baja"</formula>
    </cfRule>
    <cfRule type="cellIs" dxfId="94" priority="15" operator="equal">
      <formula>"Muy Baja"</formula>
    </cfRule>
  </conditionalFormatting>
  <conditionalFormatting sqref="AA11:AA31">
    <cfRule type="cellIs" dxfId="93" priority="6" operator="equal">
      <formula>"Catastrófico"</formula>
    </cfRule>
    <cfRule type="cellIs" dxfId="92" priority="7" operator="equal">
      <formula>"Mayor"</formula>
    </cfRule>
    <cfRule type="cellIs" dxfId="91" priority="8" operator="equal">
      <formula>"Moderado"</formula>
    </cfRule>
    <cfRule type="cellIs" dxfId="90" priority="9" operator="equal">
      <formula>"Menor"</formula>
    </cfRule>
    <cfRule type="cellIs" dxfId="89" priority="10" operator="equal">
      <formula>"Leve"</formula>
    </cfRule>
  </conditionalFormatting>
  <conditionalFormatting sqref="AC11:AC31">
    <cfRule type="cellIs" dxfId="88" priority="2" operator="equal">
      <formula>"Extremo"</formula>
    </cfRule>
    <cfRule type="cellIs" dxfId="87" priority="3" operator="equal">
      <formula>"Alto"</formula>
    </cfRule>
    <cfRule type="cellIs" dxfId="86" priority="4" operator="equal">
      <formula>"Moderado"</formula>
    </cfRule>
    <cfRule type="cellIs" dxfId="85" priority="5" operator="equal">
      <formula>"Bajo"</formula>
    </cfRule>
  </conditionalFormatting>
  <dataValidations count="9">
    <dataValidation type="list" allowBlank="1" showInputMessage="1" showErrorMessage="1" sqref="F11:F13 F16:F31" xr:uid="{F945A0BB-1439-4C4C-83CC-101C749B4F09}">
      <formula1>$E$103:$E$109</formula1>
    </dataValidation>
    <dataValidation type="list" allowBlank="1" showInputMessage="1" showErrorMessage="1" sqref="R11:R31" xr:uid="{5238F813-F181-46AB-97D8-2D23943123D0}">
      <formula1>$G$103:$G$105</formula1>
    </dataValidation>
    <dataValidation type="list" allowBlank="1" showInputMessage="1" showErrorMessage="1" sqref="S11:S31" xr:uid="{09C3A630-8469-44A0-8AE1-349719692903}">
      <formula1>$H$103:$H$104</formula1>
    </dataValidation>
    <dataValidation type="list" allowBlank="1" showInputMessage="1" showErrorMessage="1" sqref="U11:U31" xr:uid="{B056BDCF-B14A-4653-B972-5E6589ED96DF}">
      <formula1>$G$108:$G$109</formula1>
    </dataValidation>
    <dataValidation type="list" allowBlank="1" showInputMessage="1" showErrorMessage="1" sqref="V11:V31" xr:uid="{83134365-4E4D-4D1F-85DE-C54C27FC0A34}">
      <formula1>$H$108:$H$109</formula1>
    </dataValidation>
    <dataValidation type="list" allowBlank="1" showInputMessage="1" showErrorMessage="1" sqref="W11:W31" xr:uid="{ADD1DA7C-008F-4861-8DAA-59B3EA41944F}">
      <formula1>$G$113:$G$114</formula1>
    </dataValidation>
    <dataValidation type="list" allowBlank="1" showInputMessage="1" showErrorMessage="1" sqref="J11:J12" xr:uid="{29EF57DE-69F1-4A69-8CE2-BD7A0CF5DEE1}">
      <formula1>$E$120:$E$124</formula1>
    </dataValidation>
    <dataValidation type="list" allowBlank="1" showInputMessage="1" showErrorMessage="1" sqref="AD15:AD31" xr:uid="{CFB6B5C3-1C18-4CC0-A565-6F2F53107BAF}">
      <formula1>$H$113:$H$117</formula1>
    </dataValidation>
    <dataValidation type="list" allowBlank="1" showInputMessage="1" showErrorMessage="1" sqref="AD11:AD14" xr:uid="{3A15CD01-5B38-47A1-A208-B4560E241C1A}">
      <formula1>$H$113:$H$115</formula1>
    </dataValidation>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E05C3-0D6A-4D3C-9FDE-8CA038C62FDA}">
  <sheetPr codeName="Hoja19">
    <tabColor rgb="FFFF0000"/>
  </sheetPr>
  <dimension ref="A1:DU302"/>
  <sheetViews>
    <sheetView tabSelected="1" topLeftCell="A18" zoomScale="70" zoomScaleNormal="70" workbookViewId="0">
      <selection activeCell="A24" sqref="A24"/>
    </sheetView>
  </sheetViews>
  <sheetFormatPr baseColWidth="10" defaultColWidth="14.42578125" defaultRowHeight="15" customHeight="1" x14ac:dyDescent="0.25"/>
  <cols>
    <col min="1" max="1" width="6.28515625" customWidth="1"/>
    <col min="2" max="2" width="5" customWidth="1"/>
    <col min="3" max="3" width="25.85546875" customWidth="1"/>
    <col min="4" max="4" width="22.5703125" customWidth="1"/>
    <col min="5" max="5" width="15.42578125" customWidth="1"/>
    <col min="6" max="6" width="40.140625" customWidth="1"/>
    <col min="7" max="7" width="19.28515625" customWidth="1"/>
    <col min="8" max="8" width="11.85546875" customWidth="1"/>
    <col min="9" max="9" width="6.85546875" customWidth="1"/>
    <col min="10" max="10" width="15.7109375" customWidth="1"/>
    <col min="11" max="11" width="48.7109375" customWidth="1"/>
    <col min="12" max="12" width="22.85546875" customWidth="1"/>
    <col min="13" max="13" width="19.7109375" customWidth="1"/>
    <col min="14" max="14" width="31.85546875" customWidth="1"/>
    <col min="15" max="15" width="27.28515625" customWidth="1"/>
    <col min="16" max="16" width="17.5703125" customWidth="1"/>
    <col min="17" max="17" width="21.7109375" customWidth="1"/>
    <col min="18" max="18" width="13.5703125" customWidth="1"/>
    <col min="19" max="19" width="20.85546875" customWidth="1"/>
    <col min="20" max="20" width="18.42578125" customWidth="1"/>
    <col min="21" max="21" width="18.5703125" customWidth="1"/>
    <col min="22" max="22" width="19.28515625" customWidth="1"/>
    <col min="23" max="23" width="17.85546875" customWidth="1"/>
    <col min="24" max="24" width="18" customWidth="1"/>
    <col min="25" max="25" width="18.5703125" customWidth="1"/>
    <col min="26" max="26" width="25.140625" customWidth="1"/>
    <col min="27" max="27" width="17.42578125" customWidth="1"/>
    <col min="28" max="28" width="18.85546875" customWidth="1"/>
    <col min="29" max="29" width="12.85546875" customWidth="1"/>
    <col min="30" max="30" width="14" customWidth="1"/>
    <col min="31" max="31" width="19.7109375" customWidth="1"/>
    <col min="32" max="32" width="18.28515625" customWidth="1"/>
    <col min="33" max="33" width="14.85546875" customWidth="1"/>
    <col min="34" max="34" width="8.42578125" customWidth="1"/>
    <col min="35" max="35" width="13.85546875" customWidth="1"/>
    <col min="36" max="37" width="9" customWidth="1"/>
    <col min="38" max="38" width="24.5703125" customWidth="1"/>
    <col min="39" max="39" width="13.85546875" customWidth="1"/>
    <col min="40" max="40" width="12.5703125" customWidth="1"/>
    <col min="41" max="41" width="5.5703125" customWidth="1"/>
    <col min="42" max="47" width="15.5703125" customWidth="1"/>
    <col min="48" max="53" width="5.5703125" customWidth="1"/>
    <col min="54" max="125" width="12.140625" customWidth="1"/>
  </cols>
  <sheetData>
    <row r="1" spans="1:125" ht="94.5" customHeight="1" x14ac:dyDescent="0.25">
      <c r="A1" s="324"/>
      <c r="B1" s="324"/>
      <c r="C1" s="324"/>
      <c r="D1" s="324"/>
      <c r="E1" s="324"/>
      <c r="F1" s="324"/>
      <c r="G1" s="324"/>
      <c r="H1" s="324"/>
      <c r="I1" s="324"/>
      <c r="J1" s="324"/>
      <c r="K1" s="324"/>
      <c r="L1" s="324"/>
      <c r="M1" s="324"/>
      <c r="N1" s="324"/>
      <c r="O1" s="324"/>
      <c r="P1" s="324"/>
      <c r="Q1" s="324"/>
      <c r="R1" s="324"/>
      <c r="S1" s="324"/>
      <c r="T1" s="324"/>
      <c r="U1" s="324"/>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row>
    <row r="2" spans="1:125" ht="54.75" customHeight="1" x14ac:dyDescent="0.25">
      <c r="A2" s="324"/>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row>
    <row r="3" spans="1:125" ht="68.25" customHeight="1" x14ac:dyDescent="0.25">
      <c r="A3" s="324"/>
      <c r="B3" s="325"/>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row>
    <row r="4" spans="1:125" ht="42.75" customHeight="1" x14ac:dyDescent="0.25">
      <c r="A4" s="324"/>
      <c r="B4" s="324"/>
      <c r="C4" s="648"/>
      <c r="D4" s="649"/>
      <c r="E4" s="649"/>
      <c r="F4" s="649"/>
      <c r="G4" s="649"/>
      <c r="H4" s="650"/>
      <c r="I4" s="326" t="s">
        <v>43</v>
      </c>
      <c r="J4" s="652" t="s">
        <v>205</v>
      </c>
      <c r="K4" s="653"/>
      <c r="L4" s="653"/>
      <c r="M4" s="653"/>
      <c r="N4" s="653"/>
      <c r="O4" s="653"/>
      <c r="P4" s="653"/>
      <c r="Q4" s="653"/>
      <c r="R4" s="653"/>
      <c r="S4" s="653"/>
      <c r="T4" s="653"/>
      <c r="U4" s="653"/>
      <c r="V4" s="653"/>
      <c r="W4" s="653"/>
      <c r="X4" s="653"/>
      <c r="Y4" s="653"/>
      <c r="Z4" s="653"/>
      <c r="AA4" s="653"/>
      <c r="AB4" s="653"/>
      <c r="AC4" s="653"/>
      <c r="AD4" s="653"/>
      <c r="AE4" s="653"/>
      <c r="AF4" s="653"/>
      <c r="AG4" s="653"/>
      <c r="AH4" s="653"/>
      <c r="AI4" s="653"/>
      <c r="AJ4" s="654"/>
      <c r="AK4" s="327"/>
      <c r="AL4" s="327"/>
      <c r="AM4" s="327"/>
      <c r="AN4" s="327"/>
      <c r="AO4" s="327"/>
      <c r="AP4" s="327"/>
      <c r="AQ4" s="327"/>
      <c r="AR4" s="327"/>
      <c r="AS4" s="327"/>
      <c r="AT4" s="327"/>
      <c r="AU4" s="327"/>
      <c r="AV4" s="327"/>
      <c r="AW4" s="327"/>
      <c r="AX4" s="327"/>
      <c r="AY4" s="327"/>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row>
    <row r="5" spans="1:125" ht="42.75" customHeight="1" x14ac:dyDescent="0.25">
      <c r="A5" s="324"/>
      <c r="B5" s="324"/>
      <c r="C5" s="651"/>
      <c r="D5" s="646"/>
      <c r="E5" s="646"/>
      <c r="F5" s="646"/>
      <c r="G5" s="646"/>
      <c r="H5" s="647"/>
      <c r="I5" s="326" t="s">
        <v>206</v>
      </c>
      <c r="J5" s="655" t="s">
        <v>207</v>
      </c>
      <c r="K5" s="653"/>
      <c r="L5" s="654"/>
      <c r="M5" s="656" t="s">
        <v>208</v>
      </c>
      <c r="N5" s="653"/>
      <c r="O5" s="653"/>
      <c r="P5" s="653"/>
      <c r="Q5" s="654"/>
      <c r="R5" s="655" t="s">
        <v>209</v>
      </c>
      <c r="S5" s="653"/>
      <c r="T5" s="653"/>
      <c r="U5" s="653"/>
      <c r="V5" s="653"/>
      <c r="W5" s="654"/>
      <c r="X5" s="656" t="s">
        <v>210</v>
      </c>
      <c r="Y5" s="653"/>
      <c r="Z5" s="653"/>
      <c r="AA5" s="653"/>
      <c r="AB5" s="653"/>
      <c r="AC5" s="653"/>
      <c r="AD5" s="654"/>
      <c r="AE5" s="655">
        <v>1</v>
      </c>
      <c r="AF5" s="653"/>
      <c r="AG5" s="653"/>
      <c r="AH5" s="653"/>
      <c r="AI5" s="653"/>
      <c r="AJ5" s="654"/>
      <c r="AK5" s="327"/>
      <c r="AL5" s="327"/>
      <c r="AM5" s="327"/>
      <c r="AN5" s="327"/>
      <c r="AO5" s="327"/>
      <c r="AP5" s="327"/>
      <c r="AQ5" s="327"/>
      <c r="AR5" s="327"/>
      <c r="AS5" s="327"/>
      <c r="AT5" s="327"/>
      <c r="AU5" s="327"/>
      <c r="AV5" s="327"/>
      <c r="AW5" s="327"/>
      <c r="AX5" s="327"/>
      <c r="AY5" s="327"/>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row>
    <row r="6" spans="1:125" x14ac:dyDescent="0.25">
      <c r="A6" s="324"/>
      <c r="B6" s="324"/>
      <c r="C6" s="324"/>
      <c r="D6" s="328"/>
      <c r="E6" s="328"/>
      <c r="F6" s="328"/>
      <c r="G6" s="328"/>
      <c r="H6" s="328"/>
      <c r="I6" s="633"/>
      <c r="J6" s="634"/>
      <c r="K6" s="634"/>
      <c r="L6" s="634"/>
      <c r="M6" s="634"/>
      <c r="N6" s="634"/>
      <c r="O6" s="634"/>
      <c r="P6" s="633"/>
      <c r="Q6" s="634"/>
      <c r="R6" s="634"/>
      <c r="S6" s="634"/>
      <c r="T6" s="633"/>
      <c r="U6" s="634"/>
      <c r="V6" s="634"/>
      <c r="W6" s="634"/>
      <c r="X6" s="633"/>
      <c r="Y6" s="634"/>
      <c r="Z6" s="634"/>
      <c r="AA6" s="634"/>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row>
    <row r="7" spans="1:125" ht="6.75" customHeight="1" thickBot="1" x14ac:dyDescent="0.3">
      <c r="A7" s="324"/>
      <c r="B7" s="324"/>
      <c r="C7" s="324"/>
      <c r="D7" s="329"/>
      <c r="E7" s="329"/>
      <c r="F7" s="329"/>
      <c r="G7" s="329"/>
      <c r="H7" s="329"/>
      <c r="I7" s="329"/>
      <c r="J7" s="329"/>
      <c r="K7" s="329"/>
      <c r="L7" s="329"/>
      <c r="M7" s="329"/>
      <c r="N7" s="329"/>
      <c r="O7" s="329"/>
      <c r="P7" s="330"/>
      <c r="Q7" s="330"/>
      <c r="R7" s="330"/>
      <c r="S7" s="330"/>
      <c r="T7" s="329"/>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row>
    <row r="8" spans="1:125" ht="18.75" customHeight="1" x14ac:dyDescent="0.25">
      <c r="A8" s="324"/>
      <c r="B8" s="324"/>
      <c r="C8" s="635" t="s">
        <v>507</v>
      </c>
      <c r="D8" s="636"/>
      <c r="E8" s="636"/>
      <c r="F8" s="636"/>
      <c r="G8" s="636"/>
      <c r="H8" s="636"/>
      <c r="I8" s="636"/>
      <c r="J8" s="636"/>
      <c r="K8" s="636"/>
      <c r="L8" s="636"/>
      <c r="M8" s="636"/>
      <c r="N8" s="636"/>
      <c r="O8" s="636"/>
      <c r="P8" s="636"/>
      <c r="Q8" s="636"/>
      <c r="R8" s="636"/>
      <c r="S8" s="636"/>
      <c r="T8" s="636"/>
      <c r="U8" s="636"/>
      <c r="V8" s="636"/>
      <c r="W8" s="636"/>
      <c r="X8" s="636"/>
      <c r="Y8" s="636"/>
      <c r="Z8" s="636"/>
      <c r="AA8" s="636"/>
      <c r="AB8" s="636"/>
      <c r="AC8" s="636"/>
      <c r="AD8" s="636"/>
      <c r="AE8" s="636"/>
      <c r="AF8" s="636"/>
      <c r="AG8" s="636"/>
      <c r="AH8" s="636"/>
      <c r="AI8" s="636"/>
      <c r="AJ8" s="636"/>
      <c r="AK8" s="636"/>
      <c r="AL8" s="636"/>
      <c r="AM8" s="636"/>
      <c r="AN8" s="636"/>
      <c r="AO8" s="636"/>
      <c r="AP8" s="636"/>
      <c r="AQ8" s="637"/>
      <c r="AR8" s="327"/>
      <c r="AS8" s="327"/>
      <c r="AT8" s="327"/>
      <c r="AU8" s="327"/>
      <c r="AV8" s="327"/>
      <c r="AW8" s="327"/>
      <c r="AX8" s="327"/>
      <c r="AY8" s="327"/>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row>
    <row r="9" spans="1:125" ht="7.5" customHeight="1" thickBot="1" x14ac:dyDescent="0.3">
      <c r="A9" s="324"/>
      <c r="B9" s="324"/>
      <c r="C9" s="638"/>
      <c r="D9" s="639"/>
      <c r="E9" s="639"/>
      <c r="F9" s="639"/>
      <c r="G9" s="639"/>
      <c r="H9" s="639"/>
      <c r="I9" s="639"/>
      <c r="J9" s="639"/>
      <c r="K9" s="639"/>
      <c r="L9" s="639"/>
      <c r="M9" s="639"/>
      <c r="N9" s="639"/>
      <c r="O9" s="639"/>
      <c r="P9" s="639"/>
      <c r="Q9" s="639"/>
      <c r="R9" s="639"/>
      <c r="S9" s="639"/>
      <c r="T9" s="639"/>
      <c r="U9" s="639"/>
      <c r="V9" s="639"/>
      <c r="W9" s="639"/>
      <c r="X9" s="639"/>
      <c r="Y9" s="639"/>
      <c r="Z9" s="639"/>
      <c r="AA9" s="639"/>
      <c r="AB9" s="639"/>
      <c r="AC9" s="639"/>
      <c r="AD9" s="639"/>
      <c r="AE9" s="639"/>
      <c r="AF9" s="639"/>
      <c r="AG9" s="639"/>
      <c r="AH9" s="639"/>
      <c r="AI9" s="639"/>
      <c r="AJ9" s="639"/>
      <c r="AK9" s="639"/>
      <c r="AL9" s="639"/>
      <c r="AM9" s="639"/>
      <c r="AN9" s="639"/>
      <c r="AO9" s="639"/>
      <c r="AP9" s="639"/>
      <c r="AQ9" s="640"/>
      <c r="AR9" s="327"/>
      <c r="AS9" s="327"/>
      <c r="AT9" s="327"/>
      <c r="AU9" s="327"/>
      <c r="AV9" s="327"/>
      <c r="AW9" s="327"/>
      <c r="AX9" s="327"/>
      <c r="AY9" s="327"/>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row>
    <row r="10" spans="1:125" ht="20.25" customHeight="1" thickBot="1" x14ac:dyDescent="0.3">
      <c r="A10" s="324"/>
      <c r="B10" s="324"/>
      <c r="C10" s="641" t="s">
        <v>43</v>
      </c>
      <c r="D10" s="642"/>
      <c r="E10" s="642"/>
      <c r="F10" s="643"/>
      <c r="G10" s="644">
        <f>'[3]Datos del proceso'!A9</f>
        <v>0</v>
      </c>
      <c r="H10" s="642"/>
      <c r="I10" s="642"/>
      <c r="J10" s="642"/>
      <c r="K10" s="642"/>
      <c r="L10" s="642"/>
      <c r="M10" s="642"/>
      <c r="N10" s="642"/>
      <c r="O10" s="642"/>
      <c r="P10" s="642"/>
      <c r="Q10" s="642"/>
      <c r="R10" s="642"/>
      <c r="S10" s="643"/>
      <c r="T10" s="645"/>
      <c r="U10" s="646"/>
      <c r="V10" s="647"/>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27"/>
      <c r="AS10" s="327"/>
      <c r="AT10" s="327"/>
      <c r="AU10" s="327"/>
      <c r="AV10" s="327"/>
      <c r="AW10" s="327"/>
      <c r="AX10" s="327"/>
      <c r="AY10" s="327"/>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row>
    <row r="11" spans="1:125" ht="24.75" customHeight="1" thickBot="1" x14ac:dyDescent="0.3">
      <c r="A11" s="324"/>
      <c r="B11" s="324"/>
      <c r="C11" s="641" t="s">
        <v>130</v>
      </c>
      <c r="D11" s="642"/>
      <c r="E11" s="642"/>
      <c r="F11" s="643"/>
      <c r="G11" s="644">
        <f>'[3]Datos del proceso'!I9</f>
        <v>0</v>
      </c>
      <c r="H11" s="642"/>
      <c r="I11" s="642"/>
      <c r="J11" s="642"/>
      <c r="K11" s="642"/>
      <c r="L11" s="642"/>
      <c r="M11" s="642"/>
      <c r="N11" s="642"/>
      <c r="O11" s="642"/>
      <c r="P11" s="642"/>
      <c r="Q11" s="642"/>
      <c r="R11" s="642"/>
      <c r="S11" s="643"/>
      <c r="T11" s="332"/>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27"/>
      <c r="AS11" s="327"/>
      <c r="AT11" s="327"/>
      <c r="AU11" s="327"/>
      <c r="AV11" s="327"/>
      <c r="AW11" s="327"/>
      <c r="AX11" s="327"/>
      <c r="AY11" s="327"/>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row>
    <row r="12" spans="1:125" ht="1.5" customHeight="1" x14ac:dyDescent="0.25">
      <c r="A12" s="324"/>
      <c r="B12" s="324"/>
      <c r="C12" s="334"/>
      <c r="D12" s="657"/>
      <c r="E12" s="646"/>
      <c r="F12" s="647"/>
      <c r="G12" s="335"/>
      <c r="H12" s="324"/>
      <c r="I12" s="658"/>
      <c r="J12" s="646"/>
      <c r="K12" s="646"/>
      <c r="L12" s="646"/>
      <c r="M12" s="646"/>
      <c r="N12" s="646"/>
      <c r="O12" s="646"/>
      <c r="P12" s="646"/>
      <c r="Q12" s="646"/>
      <c r="R12" s="646"/>
      <c r="S12" s="646"/>
      <c r="T12" s="646"/>
      <c r="U12" s="646"/>
      <c r="V12" s="646"/>
      <c r="W12" s="646"/>
      <c r="X12" s="646"/>
      <c r="Y12" s="646"/>
      <c r="Z12" s="646"/>
      <c r="AA12" s="647"/>
      <c r="AB12" s="327"/>
      <c r="AC12" s="327"/>
      <c r="AD12" s="327"/>
      <c r="AE12" s="327"/>
      <c r="AF12" s="327"/>
      <c r="AG12" s="327"/>
      <c r="AH12" s="327"/>
      <c r="AI12" s="327"/>
      <c r="AJ12" s="327"/>
      <c r="AK12" s="327"/>
      <c r="AL12" s="327"/>
      <c r="AM12" s="327"/>
      <c r="AN12" s="327"/>
      <c r="AO12" s="327"/>
      <c r="AP12" s="327"/>
      <c r="AQ12" s="327"/>
      <c r="AR12" s="327"/>
      <c r="AS12" s="327"/>
      <c r="AT12" s="327"/>
      <c r="AU12" s="327"/>
      <c r="AV12" s="327"/>
      <c r="AW12" s="327"/>
      <c r="AX12" s="327"/>
      <c r="AY12" s="327"/>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row>
    <row r="13" spans="1:125" ht="7.5" customHeight="1" x14ac:dyDescent="0.25">
      <c r="A13" s="324"/>
      <c r="B13" s="324"/>
      <c r="C13" s="324"/>
      <c r="D13" s="324"/>
      <c r="E13" s="324"/>
      <c r="F13" s="324"/>
      <c r="G13" s="324"/>
      <c r="H13" s="324"/>
      <c r="I13" s="324"/>
      <c r="J13" s="324"/>
      <c r="K13" s="324"/>
      <c r="L13" s="324"/>
      <c r="M13" s="324"/>
      <c r="N13" s="324"/>
      <c r="O13" s="324"/>
      <c r="P13" s="324"/>
      <c r="Q13" s="324"/>
      <c r="R13" s="324"/>
      <c r="S13" s="324"/>
      <c r="T13" s="324"/>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7"/>
      <c r="AY13" s="327"/>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row>
    <row r="14" spans="1:125" ht="27.75" x14ac:dyDescent="0.25">
      <c r="A14" s="324"/>
      <c r="B14" s="324"/>
      <c r="C14" s="659" t="s">
        <v>508</v>
      </c>
      <c r="D14" s="660"/>
      <c r="E14" s="660"/>
      <c r="F14" s="660"/>
      <c r="G14" s="660"/>
      <c r="H14" s="660"/>
      <c r="I14" s="660"/>
      <c r="J14" s="660"/>
      <c r="K14" s="660"/>
      <c r="L14" s="660"/>
      <c r="M14" s="660"/>
      <c r="N14" s="660"/>
      <c r="O14" s="660"/>
      <c r="P14" s="660"/>
      <c r="Q14" s="660"/>
      <c r="R14" s="660"/>
      <c r="S14" s="660"/>
      <c r="T14" s="660"/>
      <c r="U14" s="660"/>
      <c r="V14" s="660"/>
      <c r="W14" s="660"/>
      <c r="X14" s="660"/>
      <c r="Y14" s="660"/>
      <c r="Z14" s="660"/>
      <c r="AA14" s="661"/>
      <c r="AB14" s="327"/>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row>
    <row r="15" spans="1:125" ht="5.25" customHeight="1" x14ac:dyDescent="0.25">
      <c r="A15" s="324"/>
      <c r="B15" s="324"/>
      <c r="C15" s="324"/>
      <c r="D15" s="337"/>
      <c r="E15" s="337"/>
      <c r="F15" s="337"/>
      <c r="G15" s="337"/>
      <c r="H15" s="337"/>
      <c r="I15" s="337"/>
      <c r="J15" s="337"/>
      <c r="K15" s="327"/>
      <c r="L15" s="327"/>
      <c r="M15" s="327"/>
      <c r="N15" s="327"/>
      <c r="O15" s="327"/>
      <c r="P15" s="327"/>
      <c r="Q15" s="327"/>
      <c r="R15" s="327"/>
      <c r="S15" s="327"/>
      <c r="T15" s="327"/>
      <c r="U15" s="327"/>
      <c r="V15" s="327"/>
      <c r="W15" s="327"/>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c r="AT15" s="327"/>
      <c r="AU15" s="327"/>
      <c r="AV15" s="327"/>
      <c r="AW15" s="327"/>
      <c r="AX15" s="327"/>
      <c r="AY15" s="327"/>
      <c r="AZ15" s="327"/>
      <c r="BA15" s="327"/>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row>
    <row r="16" spans="1:125" ht="45" customHeight="1" x14ac:dyDescent="0.25">
      <c r="A16" s="324"/>
      <c r="B16" s="324"/>
      <c r="C16" s="662" t="s">
        <v>338</v>
      </c>
      <c r="D16" s="654"/>
      <c r="E16" s="662" t="s">
        <v>339</v>
      </c>
      <c r="F16" s="654"/>
      <c r="G16" s="662" t="s">
        <v>340</v>
      </c>
      <c r="H16" s="654"/>
      <c r="I16" s="662" t="s">
        <v>341</v>
      </c>
      <c r="J16" s="654"/>
      <c r="K16" s="338" t="s">
        <v>218</v>
      </c>
      <c r="L16" s="339" t="s">
        <v>1</v>
      </c>
      <c r="M16" s="338" t="s">
        <v>13</v>
      </c>
      <c r="N16" s="338" t="s">
        <v>342</v>
      </c>
      <c r="O16" s="338" t="s">
        <v>343</v>
      </c>
      <c r="P16" s="340"/>
      <c r="Q16" s="340"/>
      <c r="R16" s="324"/>
      <c r="S16" s="341"/>
      <c r="T16" s="341"/>
      <c r="U16" s="341"/>
      <c r="V16" s="341"/>
      <c r="W16" s="341"/>
      <c r="X16" s="341"/>
      <c r="Y16" s="341"/>
      <c r="Z16" s="341"/>
      <c r="AA16" s="341"/>
      <c r="AB16" s="327"/>
      <c r="AC16" s="327"/>
      <c r="AD16" s="327"/>
      <c r="AE16" s="327"/>
      <c r="AF16" s="327"/>
      <c r="AG16" s="327"/>
      <c r="AH16" s="327"/>
      <c r="AI16" s="327"/>
      <c r="AJ16" s="327"/>
      <c r="AK16" s="327"/>
      <c r="AL16" s="327"/>
      <c r="AM16" s="327"/>
      <c r="AN16" s="327"/>
      <c r="AO16" s="327"/>
      <c r="AP16" s="327"/>
      <c r="AQ16" s="327"/>
      <c r="AR16" s="327"/>
      <c r="AS16" s="327"/>
      <c r="AT16" s="327"/>
      <c r="AU16" s="327"/>
      <c r="AV16" s="327"/>
      <c r="AW16" s="327"/>
      <c r="AX16" s="327"/>
      <c r="AY16" s="327"/>
      <c r="AZ16" s="327"/>
      <c r="BA16" s="327"/>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row>
    <row r="17" spans="1:125" ht="134.25" customHeight="1" x14ac:dyDescent="0.25">
      <c r="A17" s="324"/>
      <c r="B17" s="324"/>
      <c r="C17" s="754" t="s">
        <v>607</v>
      </c>
      <c r="D17" s="754"/>
      <c r="E17" s="1146" t="s">
        <v>612</v>
      </c>
      <c r="F17" s="1147"/>
      <c r="G17" s="1148" t="s">
        <v>581</v>
      </c>
      <c r="H17" s="1149"/>
      <c r="I17" s="1148" t="s">
        <v>608</v>
      </c>
      <c r="J17" s="1150"/>
      <c r="K17" s="408" t="s">
        <v>609</v>
      </c>
      <c r="L17" s="409" t="s">
        <v>582</v>
      </c>
      <c r="M17" s="323" t="s">
        <v>578</v>
      </c>
      <c r="N17" s="323" t="s">
        <v>579</v>
      </c>
      <c r="O17" s="171" t="s">
        <v>580</v>
      </c>
      <c r="P17" s="344"/>
      <c r="Q17" s="344"/>
      <c r="R17" s="324"/>
      <c r="S17" s="344"/>
      <c r="T17" s="341"/>
      <c r="U17" s="341"/>
      <c r="V17" s="344"/>
      <c r="W17" s="341"/>
      <c r="X17" s="341"/>
      <c r="Y17" s="341"/>
      <c r="Z17" s="341"/>
      <c r="AA17" s="341"/>
      <c r="AB17" s="327"/>
      <c r="AC17" s="327"/>
      <c r="AD17" s="327"/>
      <c r="AE17" s="327"/>
      <c r="AF17" s="327"/>
      <c r="AG17" s="327"/>
      <c r="AH17" s="327"/>
      <c r="AI17" s="327"/>
      <c r="AJ17" s="327"/>
      <c r="AK17" s="327"/>
      <c r="AL17" s="327"/>
      <c r="AM17" s="327"/>
      <c r="AN17" s="327"/>
      <c r="AO17" s="327"/>
      <c r="AP17" s="327"/>
      <c r="AQ17" s="327"/>
      <c r="AR17" s="327"/>
      <c r="AS17" s="327"/>
      <c r="AT17" s="327"/>
      <c r="AU17" s="327"/>
      <c r="AV17" s="327"/>
      <c r="AW17" s="327"/>
      <c r="AX17" s="327"/>
      <c r="AY17" s="327"/>
      <c r="AZ17" s="327"/>
      <c r="BA17" s="327"/>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row>
    <row r="18" spans="1:125" x14ac:dyDescent="0.25">
      <c r="A18" s="324"/>
      <c r="B18" s="324"/>
      <c r="C18" s="324"/>
      <c r="D18" s="324"/>
      <c r="E18" s="324"/>
      <c r="F18" s="324"/>
      <c r="G18" s="324"/>
      <c r="H18" s="324"/>
      <c r="I18" s="324"/>
      <c r="J18" s="324"/>
      <c r="K18" s="324"/>
      <c r="L18" s="324"/>
      <c r="M18" s="324"/>
      <c r="N18" s="324"/>
      <c r="O18" s="324"/>
      <c r="P18" s="324"/>
      <c r="Q18" s="324"/>
      <c r="R18" s="324"/>
      <c r="S18" s="324"/>
      <c r="T18" s="324"/>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row>
    <row r="19" spans="1:125" ht="27.75" x14ac:dyDescent="0.25">
      <c r="A19" s="324"/>
      <c r="B19" s="324"/>
      <c r="C19" s="664" t="s">
        <v>510</v>
      </c>
      <c r="D19" s="660"/>
      <c r="E19" s="660"/>
      <c r="F19" s="660"/>
      <c r="G19" s="660"/>
      <c r="H19" s="660"/>
      <c r="I19" s="660"/>
      <c r="J19" s="660"/>
      <c r="K19" s="660"/>
      <c r="L19" s="660"/>
      <c r="M19" s="660"/>
      <c r="N19" s="660"/>
      <c r="O19" s="660"/>
      <c r="P19" s="660"/>
      <c r="Q19" s="660"/>
      <c r="R19" s="660"/>
      <c r="S19" s="660"/>
      <c r="T19" s="660"/>
      <c r="U19" s="660"/>
      <c r="V19" s="660"/>
      <c r="W19" s="660"/>
      <c r="X19" s="660"/>
      <c r="Y19" s="660"/>
      <c r="Z19" s="660"/>
      <c r="AA19" s="660"/>
      <c r="AB19" s="660"/>
      <c r="AC19" s="660"/>
      <c r="AD19" s="660"/>
      <c r="AE19" s="660"/>
      <c r="AF19" s="660"/>
      <c r="AG19" s="660"/>
      <c r="AH19" s="327"/>
      <c r="AI19" s="327"/>
      <c r="AJ19" s="327"/>
      <c r="AK19" s="327"/>
      <c r="AL19" s="327"/>
      <c r="AM19" s="327"/>
      <c r="AN19" s="327"/>
      <c r="AO19" s="327"/>
      <c r="AP19" s="327"/>
      <c r="AQ19" s="327"/>
      <c r="AR19" s="327"/>
      <c r="AS19" s="327"/>
      <c r="AT19" s="327"/>
      <c r="AU19" s="327"/>
      <c r="AV19" s="327"/>
      <c r="AW19" s="327"/>
      <c r="AX19" s="327"/>
      <c r="AY19" s="327"/>
      <c r="AZ19" s="327"/>
      <c r="BA19" s="327"/>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row>
    <row r="20" spans="1:125" ht="6" customHeight="1" x14ac:dyDescent="0.25">
      <c r="A20" s="324"/>
      <c r="B20" s="324"/>
      <c r="C20" s="324"/>
      <c r="D20" s="327"/>
      <c r="E20" s="327"/>
      <c r="F20" s="327"/>
      <c r="G20" s="327"/>
      <c r="H20" s="327"/>
      <c r="I20" s="327"/>
      <c r="J20" s="327"/>
      <c r="K20" s="327"/>
      <c r="L20" s="327"/>
      <c r="M20" s="327"/>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27"/>
      <c r="AS20" s="327"/>
      <c r="AT20" s="327"/>
      <c r="AU20" s="327"/>
      <c r="AV20" s="327"/>
      <c r="AW20" s="327"/>
      <c r="AX20" s="327"/>
      <c r="AY20" s="327"/>
      <c r="AZ20" s="327"/>
      <c r="BA20" s="327"/>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row>
    <row r="21" spans="1:125" ht="41.25" customHeight="1" x14ac:dyDescent="0.25">
      <c r="A21" s="324"/>
      <c r="B21" s="324"/>
      <c r="C21" s="665" t="s">
        <v>222</v>
      </c>
      <c r="D21" s="649"/>
      <c r="E21" s="649"/>
      <c r="F21" s="649"/>
      <c r="G21" s="649"/>
      <c r="H21" s="649"/>
      <c r="I21" s="650"/>
      <c r="J21" s="666" t="s">
        <v>141</v>
      </c>
      <c r="K21" s="653"/>
      <c r="L21" s="653"/>
      <c r="M21" s="653"/>
      <c r="N21" s="653"/>
      <c r="O21" s="653"/>
      <c r="P21" s="653"/>
      <c r="Q21" s="653"/>
      <c r="R21" s="654"/>
      <c r="S21" s="666" t="s">
        <v>142</v>
      </c>
      <c r="T21" s="653"/>
      <c r="U21" s="653"/>
      <c r="V21" s="653"/>
      <c r="W21" s="653"/>
      <c r="X21" s="653"/>
      <c r="Y21" s="654"/>
      <c r="Z21" s="667" t="s">
        <v>34</v>
      </c>
      <c r="AA21" s="653"/>
      <c r="AB21" s="653"/>
      <c r="AC21" s="653"/>
      <c r="AD21" s="653"/>
      <c r="AE21" s="653"/>
      <c r="AF21" s="653"/>
      <c r="AG21" s="654"/>
      <c r="AH21" s="327"/>
      <c r="AI21" s="345"/>
      <c r="AJ21" s="345"/>
      <c r="AK21" s="345"/>
      <c r="AL21" s="345"/>
      <c r="AM21" s="345"/>
      <c r="AN21" s="345"/>
      <c r="AO21" s="327"/>
      <c r="AP21" s="327"/>
      <c r="AQ21" s="340"/>
      <c r="AR21" s="340"/>
      <c r="AS21" s="340"/>
      <c r="AT21" s="340"/>
      <c r="AU21" s="340"/>
      <c r="AV21" s="340"/>
      <c r="AW21" s="340"/>
      <c r="AX21" s="340"/>
      <c r="AY21" s="340"/>
      <c r="AZ21" s="340"/>
      <c r="BA21" s="340"/>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row>
    <row r="22" spans="1:125" ht="25.5" customHeight="1" x14ac:dyDescent="0.25">
      <c r="A22" s="324"/>
      <c r="B22" s="324"/>
      <c r="C22" s="651"/>
      <c r="D22" s="646"/>
      <c r="E22" s="646"/>
      <c r="F22" s="646"/>
      <c r="G22" s="646"/>
      <c r="H22" s="646"/>
      <c r="I22" s="647"/>
      <c r="J22" s="668" t="s">
        <v>11</v>
      </c>
      <c r="K22" s="670" t="s">
        <v>163</v>
      </c>
      <c r="L22" s="670" t="s">
        <v>585</v>
      </c>
      <c r="M22" s="662" t="s">
        <v>8</v>
      </c>
      <c r="N22" s="653"/>
      <c r="O22" s="653"/>
      <c r="P22" s="653"/>
      <c r="Q22" s="653"/>
      <c r="R22" s="654"/>
      <c r="S22" s="668" t="s">
        <v>586</v>
      </c>
      <c r="T22" s="668" t="s">
        <v>587</v>
      </c>
      <c r="U22" s="668" t="s">
        <v>588</v>
      </c>
      <c r="V22" s="668" t="s">
        <v>589</v>
      </c>
      <c r="W22" s="668" t="s">
        <v>590</v>
      </c>
      <c r="X22" s="668" t="s">
        <v>591</v>
      </c>
      <c r="Y22" s="668" t="s">
        <v>29</v>
      </c>
      <c r="Z22" s="670" t="s">
        <v>34</v>
      </c>
      <c r="AA22" s="670" t="s">
        <v>496</v>
      </c>
      <c r="AB22" s="670" t="s">
        <v>35</v>
      </c>
      <c r="AC22" s="670" t="s">
        <v>236</v>
      </c>
      <c r="AD22" s="670" t="s">
        <v>506</v>
      </c>
      <c r="AE22" s="672" t="s">
        <v>38</v>
      </c>
      <c r="AF22" s="672" t="s">
        <v>37</v>
      </c>
      <c r="AG22" s="672" t="s">
        <v>39</v>
      </c>
      <c r="AH22" s="340"/>
      <c r="AI22" s="348"/>
      <c r="AJ22" s="348"/>
      <c r="AK22" s="348"/>
      <c r="AL22" s="348"/>
      <c r="AM22" s="348"/>
      <c r="AN22" s="348"/>
      <c r="AO22" s="340"/>
      <c r="AP22" s="340"/>
      <c r="AQ22" s="349"/>
      <c r="AR22" s="349"/>
      <c r="AS22" s="349"/>
      <c r="AT22" s="349"/>
      <c r="AU22" s="349"/>
      <c r="AV22" s="349"/>
      <c r="AW22" s="349"/>
      <c r="AX22" s="349"/>
      <c r="AY22" s="349"/>
      <c r="AZ22" s="349"/>
      <c r="BA22" s="349"/>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row>
    <row r="23" spans="1:125" ht="89.25" customHeight="1" x14ac:dyDescent="0.25">
      <c r="A23" s="324"/>
      <c r="B23" s="324"/>
      <c r="C23" s="350" t="s">
        <v>478</v>
      </c>
      <c r="D23" s="347" t="s">
        <v>592</v>
      </c>
      <c r="E23" s="351" t="s">
        <v>590</v>
      </c>
      <c r="F23" s="352" t="s">
        <v>238</v>
      </c>
      <c r="G23" s="351" t="s">
        <v>590</v>
      </c>
      <c r="H23" s="666" t="s">
        <v>239</v>
      </c>
      <c r="I23" s="654"/>
      <c r="J23" s="669"/>
      <c r="K23" s="676"/>
      <c r="L23" s="669"/>
      <c r="M23" s="346" t="s">
        <v>490</v>
      </c>
      <c r="N23" s="346" t="s">
        <v>492</v>
      </c>
      <c r="O23" s="346" t="s">
        <v>593</v>
      </c>
      <c r="P23" s="346" t="s">
        <v>499</v>
      </c>
      <c r="Q23" s="346" t="s">
        <v>500</v>
      </c>
      <c r="R23" s="346" t="s">
        <v>501</v>
      </c>
      <c r="S23" s="669"/>
      <c r="T23" s="669"/>
      <c r="U23" s="669"/>
      <c r="V23" s="669"/>
      <c r="W23" s="669"/>
      <c r="X23" s="669"/>
      <c r="Y23" s="669"/>
      <c r="Z23" s="671"/>
      <c r="AA23" s="671"/>
      <c r="AB23" s="671"/>
      <c r="AC23" s="671"/>
      <c r="AD23" s="671"/>
      <c r="AE23" s="669"/>
      <c r="AF23" s="669"/>
      <c r="AG23" s="669"/>
      <c r="AH23" s="340"/>
      <c r="AI23" s="341"/>
      <c r="AJ23" s="348"/>
      <c r="AK23" s="341"/>
      <c r="AL23" s="348"/>
      <c r="AM23" s="341"/>
      <c r="AN23" s="348"/>
      <c r="AO23" s="340"/>
      <c r="AP23" s="340"/>
      <c r="AQ23" s="349"/>
      <c r="AR23" s="349"/>
      <c r="AS23" s="349"/>
      <c r="AT23" s="349"/>
      <c r="AU23" s="349"/>
      <c r="AV23" s="349"/>
      <c r="AW23" s="349"/>
      <c r="AX23" s="349"/>
      <c r="AY23" s="349"/>
      <c r="AZ23" s="349"/>
      <c r="BA23" s="349"/>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row>
    <row r="24" spans="1:125" ht="143.25" customHeight="1" x14ac:dyDescent="0.25">
      <c r="A24" s="324"/>
      <c r="B24" s="324"/>
      <c r="C24" s="1151">
        <v>3</v>
      </c>
      <c r="D24" s="679" t="str">
        <f>IF(C24&lt;=0,"",IF(C24&lt;=2,"Muy Baja",IF(C24&lt;=24,"Baja",IF(C24&lt;=500,"Media",IF(C24&lt;=5000,"Alta","Muy Alta")))))</f>
        <v>Baja</v>
      </c>
      <c r="E24" s="680">
        <f>IF(D24="","",IF(D24="Muy Baja",0.2,IF(D24="Baja",0.4,IF(D24="Media",0.6,IF(D24="Alta",0.8,IF(D24="Muy Alta",1,))))))</f>
        <v>0.4</v>
      </c>
      <c r="F24" s="522" t="str">
        <f>IF(H58="Si","Catastrófico",IF(H62&lt;=5,"Moderado",IF(H62&lt;=11,"Mayor","Catastrófico")))</f>
        <v>Mayor</v>
      </c>
      <c r="G24" s="681">
        <f>IF(F24="","",IF(F24="Leve",0.2,IF(F24="Menor",0.4,IF(F24="Moderado",0.6,IF(F24="Mayor",0.8,IF(F24="Catastrófico",1,))))))</f>
        <v>0.8</v>
      </c>
      <c r="H24" s="682" t="str">
        <f>IF(OR(AND(D24="Muy Baja",F24="Leve"),AND(D24="Muy Baja",F24="Menor"),AND(D24="Baja",F24="Leve")),"Bajo",IF(OR(AND(D24="Muy baja",F24="Moderado"),AND(D24="Baja",F24="Menor"),AND(D24="Baja",F24="Moderado"),AND(D24="Media",F24="Leve"),AND(D24="Media",F24="Menor"),AND(D24="Media",F24="Moderado"),AND(D24="Alta",F24="Leve"),AND(D24="Alta",F24="Menor")),"Moderado",IF(OR(AND(D24="Muy Baja",F24="Mayor"),AND(D24="Baja",F24="Mayor"),AND(D24="Media",F24="Mayor"),AND(D24="Alta",F24="Moderado"),AND(D24="Alta",F24="Mayor"),AND(D24="Muy Alta",F24="Leve"),AND(D24="Muy Alta",F24="Menor"),AND(D24="Muy Alta",F24="Moderado"),AND(D24="Muy Alta",F24="Mayor")),"Alto",IF(OR(AND(D24="Muy Baja",F24="Catastrófico"),AND(D24="Baja",F24="Catastrófico"),AND(D24="Media",F24="Catastrófico"),AND(D24="Alta",F24="Catastrófico"),AND(D24="Muy Alta",F24="Catastrófico")),"Extremo",""))))</f>
        <v>Alto</v>
      </c>
      <c r="I24" s="650"/>
      <c r="J24" s="673">
        <v>1</v>
      </c>
      <c r="K24" s="675" t="s">
        <v>583</v>
      </c>
      <c r="L24" s="354" t="str">
        <f t="shared" ref="L24:L25" si="0">IF(OR(M24="Preventivo",M24="Detectivo"),"Probabilidad",IF(M24="Correctivo","Impacto",""))</f>
        <v>Probabilidad</v>
      </c>
      <c r="M24" s="355" t="s">
        <v>15</v>
      </c>
      <c r="N24" s="355" t="s">
        <v>9</v>
      </c>
      <c r="O24" s="356" t="str">
        <f>IF(AND(M24="Preventivo",N24="Automático"),"50%",IF(AND(M24="Preventivo",N24="Manual"),"40%",IF(AND(M24="Detectivo",N24="Automático"),"40%",IF(AND(M24="Detectivo",N24="Manual"),"30%",IF(AND(M24="Correctivo",N24="Automático"),"35%",IF(AND(M24="Correctivo",N24="Manual"),"25%",""))))))</f>
        <v>30%</v>
      </c>
      <c r="P24" s="1153" t="s">
        <v>493</v>
      </c>
      <c r="Q24" s="355" t="s">
        <v>22</v>
      </c>
      <c r="R24" s="355" t="s">
        <v>27</v>
      </c>
      <c r="S24" s="357">
        <f>IFERROR(IF(L24="Probabilidad",(E24-(+E24*O24)),IF(L24="Impacto",E24,"")),"")</f>
        <v>0.28000000000000003</v>
      </c>
      <c r="T24" s="358" t="str">
        <f t="shared" ref="T24:T25" si="1">IFERROR(IF(S24="","",IF(S24&lt;=0.2,"Muy Baja",IF(S24&lt;=0.4,"Baja",IF(S24&lt;=0.6,"Media",IF(S24&lt;=0.8,"Alta","Muy Alta"))))),"")</f>
        <v>Baja</v>
      </c>
      <c r="U24" s="356">
        <f t="shared" ref="U24:U25" si="2">+S24</f>
        <v>0.28000000000000003</v>
      </c>
      <c r="V24" s="358" t="str">
        <f t="shared" ref="V24:V25" si="3">IFERROR(IF(W24="","",IF(W24&lt;=0.2,"Leve",IF(W24&lt;=0.4,"Menor",IF(W24&lt;=0.6,"Moderado",IF(W24&lt;=0.8,"Mayor","Catastrófico"))))),"")</f>
        <v>Mayor</v>
      </c>
      <c r="W24" s="356">
        <f>IFERROR(IF(L24="Impacto",(G24-(+G24*O24)),IF(L24="Probabilidad",G24,"")),"")</f>
        <v>0.8</v>
      </c>
      <c r="X24" s="359" t="str">
        <f t="shared" ref="X24:X25" si="4">IFERROR(IF(OR(AND(T24="Muy Baja",V24="Leve"),AND(T24="Muy Baja",V24="Menor"),AND(T24="Baja",V24="Leve")),"Bajo",IF(OR(AND(T24="Muy baja",V24="Moderado"),AND(T24="Baja",V24="Menor"),AND(T24="Baja",V24="Moderado"),AND(T24="Media",V24="Leve"),AND(T24="Media",V24="Menor"),AND(T24="Media",V24="Moderado"),AND(T24="Alta",V24="Leve"),AND(T24="Alta",V24="Menor")),"Moderado",IF(OR(AND(T24="Muy Baja",V24="Mayor"),AND(T24="Baja",V24="Mayor"),AND(T24="Media",V24="Mayor"),AND(T24="Alta",V24="Moderado"),AND(T24="Alta",V24="Mayor"),AND(T24="Muy Alta",V24="Leve"),AND(T24="Muy Alta",V24="Menor"),AND(T24="Muy Alta",V24="Moderado"),AND(T24="Muy Alta",V24="Mayor")),"Alto",IF(OR(AND(T24="Muy Baja",V24="Catastrófico"),AND(T24="Baja",V24="Catastrófico"),AND(T24="Media",V24="Catastrófico"),AND(T24="Alta",V24="Catastrófico"),AND(T24="Muy Alta",V24="Catastrófico")),"Extremo","")))),"")</f>
        <v>Alto</v>
      </c>
      <c r="Y24" s="360" t="s">
        <v>30</v>
      </c>
      <c r="Z24" s="1154" t="s">
        <v>605</v>
      </c>
      <c r="AA24" s="1154" t="s">
        <v>606</v>
      </c>
      <c r="AB24" s="1154" t="s">
        <v>584</v>
      </c>
      <c r="AC24" s="1155">
        <v>45352</v>
      </c>
      <c r="AD24" s="1155">
        <v>45473</v>
      </c>
      <c r="AE24" s="362"/>
      <c r="AF24" s="363"/>
      <c r="AG24" s="354"/>
      <c r="AH24" s="340"/>
      <c r="AI24" s="324"/>
      <c r="AJ24" s="324"/>
      <c r="AK24" s="324"/>
      <c r="AL24" s="324"/>
      <c r="AM24" s="324"/>
      <c r="AN24" s="324"/>
      <c r="AO24" s="340"/>
      <c r="AP24" s="340"/>
      <c r="AQ24" s="349"/>
      <c r="AR24" s="349"/>
      <c r="AS24" s="349"/>
      <c r="AT24" s="349"/>
      <c r="AU24" s="349"/>
      <c r="AV24" s="349"/>
      <c r="AW24" s="349"/>
      <c r="AX24" s="349"/>
      <c r="AY24" s="349"/>
      <c r="AZ24" s="349"/>
      <c r="BA24" s="349"/>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row>
    <row r="25" spans="1:125" ht="162.75" customHeight="1" x14ac:dyDescent="0.25">
      <c r="A25" s="324"/>
      <c r="B25" s="324"/>
      <c r="C25" s="1152"/>
      <c r="D25" s="671"/>
      <c r="E25" s="671"/>
      <c r="F25" s="522"/>
      <c r="G25" s="671"/>
      <c r="H25" s="683"/>
      <c r="I25" s="661"/>
      <c r="J25" s="674"/>
      <c r="K25" s="676"/>
      <c r="L25" s="354" t="str">
        <f t="shared" si="0"/>
        <v/>
      </c>
      <c r="M25" s="355"/>
      <c r="N25" s="355"/>
      <c r="O25" s="356" t="str">
        <f t="shared" ref="O25" si="5">IF(AND(M25="Preventivo",N25="Automático"),"50%",IF(AND(M25="Preventivo",N25="Manual"),"40%",IF(AND(M25="Detectivo",N25="Automático"),"40%",IF(AND(M25="Detectivo",N25="Manual"),"30%",IF(AND(M25="Correctivo",N25="Automático"),"35%",IF(AND(M25="Correctivo",N25="Manual"),"25%",""))))))</f>
        <v/>
      </c>
      <c r="P25" s="355"/>
      <c r="Q25" s="355"/>
      <c r="R25" s="355"/>
      <c r="S25" s="357" t="str">
        <f>IFERROR(IF(L25="Probabilidad",(E24-(+E24*O25)),IF(L25="Impacto",E24,"")),"")</f>
        <v/>
      </c>
      <c r="T25" s="358" t="str">
        <f t="shared" si="1"/>
        <v/>
      </c>
      <c r="U25" s="356" t="str">
        <f t="shared" si="2"/>
        <v/>
      </c>
      <c r="V25" s="358" t="str">
        <f t="shared" si="3"/>
        <v/>
      </c>
      <c r="W25" s="356" t="str">
        <f>IFERROR(IF(L25="Impacto",(G24-(+G24*O25)),IF(L25="Probabilidad",G24,"")),"")</f>
        <v/>
      </c>
      <c r="X25" s="359" t="str">
        <f t="shared" si="4"/>
        <v/>
      </c>
      <c r="Y25" s="360"/>
      <c r="Z25" s="1156" t="s">
        <v>611</v>
      </c>
      <c r="AA25" s="1157" t="s">
        <v>610</v>
      </c>
      <c r="AB25" s="1154" t="s">
        <v>584</v>
      </c>
      <c r="AC25" s="1155">
        <v>45352</v>
      </c>
      <c r="AD25" s="1155">
        <v>45473</v>
      </c>
      <c r="AE25" s="362"/>
      <c r="AF25" s="363"/>
      <c r="AG25" s="354"/>
      <c r="AH25" s="340"/>
      <c r="AI25" s="324"/>
      <c r="AJ25" s="324"/>
      <c r="AK25" s="324"/>
      <c r="AL25" s="324"/>
      <c r="AM25" s="324"/>
      <c r="AN25" s="324"/>
      <c r="AO25" s="340"/>
      <c r="AP25" s="340"/>
      <c r="AQ25" s="349"/>
      <c r="AR25" s="349"/>
      <c r="AS25" s="349"/>
      <c r="AT25" s="349"/>
      <c r="AU25" s="349"/>
      <c r="AV25" s="349"/>
      <c r="AW25" s="349"/>
      <c r="AX25" s="349"/>
      <c r="AY25" s="349"/>
      <c r="AZ25" s="349"/>
      <c r="BA25" s="349"/>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row>
    <row r="26" spans="1:125" ht="30.75" hidden="1" customHeight="1" x14ac:dyDescent="0.25">
      <c r="A26" s="324"/>
      <c r="B26" s="324"/>
      <c r="C26" s="1152"/>
      <c r="D26" s="671"/>
      <c r="E26" s="669"/>
      <c r="F26" s="522"/>
      <c r="G26" s="669"/>
      <c r="H26" s="651"/>
      <c r="I26" s="647"/>
      <c r="J26" s="677" t="s">
        <v>594</v>
      </c>
      <c r="K26" s="364"/>
      <c r="L26" s="365"/>
      <c r="M26" s="365"/>
      <c r="N26" s="365"/>
      <c r="O26" s="365"/>
      <c r="P26" s="365"/>
      <c r="Q26" s="365"/>
      <c r="R26" s="366" t="s">
        <v>595</v>
      </c>
      <c r="S26" s="367" t="e">
        <f>(($S$24*$O$25))</f>
        <v>#VALUE!</v>
      </c>
      <c r="T26" s="358"/>
      <c r="U26" s="356"/>
      <c r="V26" s="358"/>
      <c r="W26" s="356"/>
      <c r="X26" s="359"/>
      <c r="Y26" s="360"/>
      <c r="Z26" s="368"/>
      <c r="AA26" s="369"/>
      <c r="AB26" s="368"/>
      <c r="AC26" s="361"/>
      <c r="AD26" s="361"/>
      <c r="AE26" s="370"/>
      <c r="AF26" s="343"/>
      <c r="AG26" s="343"/>
      <c r="AH26" s="340"/>
      <c r="AI26" s="324"/>
      <c r="AJ26" s="324"/>
      <c r="AK26" s="324"/>
      <c r="AL26" s="324"/>
      <c r="AM26" s="324"/>
      <c r="AN26" s="324"/>
      <c r="AO26" s="340"/>
      <c r="AP26" s="340"/>
      <c r="AQ26" s="349"/>
      <c r="AR26" s="349"/>
      <c r="AS26" s="349"/>
      <c r="AT26" s="349"/>
      <c r="AU26" s="349"/>
      <c r="AV26" s="349"/>
      <c r="AW26" s="349"/>
      <c r="AX26" s="349"/>
      <c r="AY26" s="349"/>
      <c r="AZ26" s="349"/>
      <c r="BA26" s="349"/>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row>
    <row r="27" spans="1:125" ht="84" hidden="1" customHeight="1" x14ac:dyDescent="0.25">
      <c r="A27" s="324"/>
      <c r="B27" s="324"/>
      <c r="C27" s="371" t="s">
        <v>513</v>
      </c>
      <c r="D27" s="372">
        <f>VLOOKUP(D24,D81:F85,2,0)</f>
        <v>0</v>
      </c>
      <c r="E27" s="372"/>
      <c r="F27" s="372">
        <f>VLOOKUP(F24,D89:F93,2,0)</f>
        <v>0</v>
      </c>
      <c r="G27" s="373"/>
      <c r="H27" s="324"/>
      <c r="I27" s="324"/>
      <c r="J27" s="669"/>
      <c r="K27" s="365"/>
      <c r="L27" s="365"/>
      <c r="M27" s="365"/>
      <c r="N27" s="365"/>
      <c r="O27" s="365"/>
      <c r="P27" s="365"/>
      <c r="Q27" s="365"/>
      <c r="R27" s="366" t="s">
        <v>595</v>
      </c>
      <c r="S27" s="367" t="e">
        <f>(($S$24-$S$26))</f>
        <v>#VALUE!</v>
      </c>
      <c r="T27" s="358" t="str">
        <f>IFERROR(IF(S27="","",IF(S27&lt;=0.2,"Muy Baja",IF(S27&lt;=0.4,"Baja",IF(S27&lt;=0.6,"Media",IF(S27&lt;=0.8,"Alta","Muy Alta"))))),"")</f>
        <v/>
      </c>
      <c r="U27" s="356" t="e">
        <f>+S27</f>
        <v>#VALUE!</v>
      </c>
      <c r="V27" s="358" t="str">
        <f>IFERROR(IF(W27="","",IF(W27&lt;=0.2,"Leve",IF(W27&lt;=0.4,"Menor",IF(W27&lt;=0.6,"Moderado",IF(W27&lt;=0.8,"Mayor","Catastrófico"))))),"")</f>
        <v/>
      </c>
      <c r="W27" s="356" t="str">
        <f>IFERROR(IF(L25="Impacto",(G24-(+G24*O25)),IF(L25="Probabilidad",G24,"")),"")</f>
        <v/>
      </c>
      <c r="X27" s="359" t="str">
        <f>IFERROR(IF(OR(AND(T27="Muy Baja",V27="Leve"),AND(T27="Muy Baja",V27="Menor"),AND(T27="Baja",V27="Leve")),"Bajo",IF(OR(AND(T27="Muy baja",V27="Moderado"),AND(T27="Baja",V27="Menor"),AND(T27="Baja",V27="Moderado"),AND(T27="Media",V27="Leve"),AND(T27="Media",V27="Menor"),AND(T27="Media",V27="Moderado"),AND(T27="Alta",V27="Leve"),AND(T27="Alta",V27="Menor")),"Moderado",IF(OR(AND(T27="Muy Baja",V27="Mayor"),AND(T27="Baja",V27="Mayor"),AND(T27="Media",V27="Mayor"),AND(T27="Alta",V27="Moderado"),AND(T27="Alta",V27="Mayor"),AND(T27="Muy Alta",V27="Leve"),AND(T27="Muy Alta",V27="Menor"),AND(T27="Muy Alta",V27="Moderado"),AND(T27="Muy Alta",V27="Mayor")),"Alto",IF(OR(AND(T27="Muy Baja",V27="Catastrófico"),AND(T27="Baja",V27="Catastrófico"),AND(T27="Media",V27="Catastrófico"),AND(T27="Alta",V27="Catastrófico"),AND(T27="Muy Alta",V27="Catastrófico")),"Extremo","")))),"")</f>
        <v/>
      </c>
      <c r="Y27" s="327"/>
      <c r="Z27" s="327"/>
      <c r="AA27" s="327"/>
      <c r="AB27" s="364"/>
      <c r="AC27" s="364"/>
      <c r="AD27" s="364"/>
      <c r="AE27" s="365"/>
      <c r="AF27" s="343"/>
      <c r="AG27" s="343"/>
      <c r="AH27" s="340"/>
      <c r="AI27" s="340"/>
      <c r="AJ27" s="340"/>
      <c r="AK27" s="340"/>
      <c r="AL27" s="340"/>
      <c r="AM27" s="340"/>
      <c r="AN27" s="340"/>
      <c r="AO27" s="340"/>
      <c r="AP27" s="340"/>
      <c r="AQ27" s="340"/>
      <c r="AR27" s="340"/>
      <c r="AS27" s="340"/>
      <c r="AT27" s="340"/>
      <c r="AU27" s="340"/>
      <c r="AV27" s="340"/>
      <c r="AW27" s="340"/>
      <c r="AX27" s="340"/>
      <c r="AY27" s="340"/>
      <c r="AZ27" s="340"/>
      <c r="BA27" s="340"/>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row>
    <row r="28" spans="1:125" ht="27.75" customHeight="1" x14ac:dyDescent="0.25">
      <c r="A28" s="324"/>
      <c r="B28" s="324"/>
      <c r="C28" s="324"/>
      <c r="D28" s="324"/>
      <c r="E28" s="324"/>
      <c r="F28" s="374"/>
      <c r="G28" s="374"/>
      <c r="H28" s="324"/>
      <c r="I28" s="324"/>
      <c r="J28" s="349"/>
      <c r="K28" s="328"/>
      <c r="L28" s="328"/>
      <c r="M28" s="328"/>
      <c r="N28" s="328"/>
      <c r="O28" s="328"/>
      <c r="P28" s="328"/>
      <c r="Q28" s="328"/>
      <c r="R28" s="328"/>
      <c r="S28" s="328"/>
      <c r="T28" s="327"/>
      <c r="U28" s="327"/>
      <c r="V28" s="327"/>
      <c r="W28" s="327"/>
      <c r="X28" s="327"/>
      <c r="Y28" s="327"/>
      <c r="Z28" s="327"/>
      <c r="AA28" s="327"/>
      <c r="AB28" s="365"/>
      <c r="AC28" s="365"/>
      <c r="AD28" s="365"/>
      <c r="AE28" s="365"/>
      <c r="AF28" s="343"/>
      <c r="AG28" s="343"/>
      <c r="AH28" s="340"/>
      <c r="AI28" s="340"/>
      <c r="AJ28" s="340"/>
      <c r="AK28" s="340"/>
      <c r="AL28" s="340"/>
      <c r="AM28" s="340"/>
      <c r="AN28" s="340"/>
      <c r="AO28" s="340"/>
      <c r="AP28" s="340"/>
      <c r="AQ28" s="340"/>
      <c r="AR28" s="340"/>
      <c r="AS28" s="340"/>
      <c r="AT28" s="340"/>
      <c r="AU28" s="340"/>
      <c r="AV28" s="340"/>
      <c r="AW28" s="340"/>
      <c r="AX28" s="340"/>
      <c r="AY28" s="340"/>
      <c r="AZ28" s="340"/>
      <c r="BA28" s="340"/>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row>
    <row r="29" spans="1:125" ht="15.75" customHeight="1" x14ac:dyDescent="0.25">
      <c r="A29" s="324"/>
      <c r="B29" s="324"/>
      <c r="C29" s="324"/>
      <c r="D29" s="324"/>
      <c r="E29" s="324"/>
      <c r="F29" s="375"/>
      <c r="G29" s="375"/>
      <c r="H29" s="324"/>
      <c r="I29" s="324"/>
      <c r="J29" s="349"/>
      <c r="K29" s="328"/>
      <c r="L29" s="328"/>
      <c r="M29" s="328"/>
      <c r="N29" s="328"/>
      <c r="O29" s="328"/>
      <c r="P29" s="328"/>
      <c r="Q29" s="328"/>
      <c r="R29" s="328"/>
      <c r="S29" s="328"/>
      <c r="T29" s="327"/>
      <c r="U29" s="327"/>
      <c r="V29" s="327"/>
      <c r="W29" s="327"/>
      <c r="X29" s="327"/>
      <c r="Y29" s="327"/>
      <c r="Z29" s="327"/>
      <c r="AA29" s="327"/>
      <c r="AB29" s="365"/>
      <c r="AC29" s="365"/>
      <c r="AD29" s="365"/>
      <c r="AE29" s="365"/>
      <c r="AF29" s="343"/>
      <c r="AG29" s="343"/>
      <c r="AH29" s="340"/>
      <c r="AI29" s="340"/>
      <c r="AJ29" s="340"/>
      <c r="AK29" s="340"/>
      <c r="AL29" s="340"/>
      <c r="AM29" s="340"/>
      <c r="AN29" s="340"/>
      <c r="AO29" s="340"/>
      <c r="AP29" s="340"/>
      <c r="AQ29" s="340"/>
      <c r="AR29" s="340"/>
      <c r="AS29" s="340"/>
      <c r="AT29" s="340"/>
      <c r="AU29" s="340"/>
      <c r="AV29" s="340"/>
      <c r="AW29" s="340"/>
      <c r="AX29" s="340"/>
      <c r="AY29" s="340"/>
      <c r="AZ29" s="340"/>
      <c r="BA29" s="340"/>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row>
    <row r="30" spans="1:125" ht="15.75" customHeight="1" x14ac:dyDescent="0.25">
      <c r="A30" s="324"/>
      <c r="B30" s="324"/>
      <c r="C30" s="324"/>
      <c r="D30" s="324"/>
      <c r="E30" s="324"/>
      <c r="F30" s="324"/>
      <c r="G30" s="324"/>
      <c r="H30" s="324"/>
      <c r="I30" s="324"/>
      <c r="J30" s="349"/>
      <c r="K30" s="328"/>
      <c r="L30" s="328"/>
      <c r="M30" s="328"/>
      <c r="N30" s="328"/>
      <c r="O30" s="328"/>
      <c r="P30" s="328"/>
      <c r="Q30" s="328"/>
      <c r="R30" s="328"/>
      <c r="S30" s="328"/>
      <c r="T30" s="324"/>
      <c r="U30" s="324"/>
      <c r="V30" s="324"/>
      <c r="W30" s="324"/>
      <c r="X30" s="324"/>
      <c r="Y30" s="324"/>
      <c r="Z30" s="324"/>
      <c r="AA30" s="324"/>
      <c r="AB30" s="365"/>
      <c r="AC30" s="365"/>
      <c r="AD30" s="365"/>
      <c r="AE30" s="365"/>
      <c r="AF30" s="343"/>
      <c r="AG30" s="343"/>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row>
    <row r="31" spans="1:125" ht="15.75" customHeight="1" x14ac:dyDescent="0.25">
      <c r="A31" s="324"/>
      <c r="B31" s="324"/>
      <c r="C31" s="324"/>
      <c r="D31" s="324"/>
      <c r="E31" s="324"/>
      <c r="F31" s="324"/>
      <c r="G31" s="324"/>
      <c r="H31" s="324"/>
      <c r="I31" s="324"/>
      <c r="J31" s="678"/>
      <c r="K31" s="633"/>
      <c r="L31" s="634"/>
      <c r="M31" s="678"/>
      <c r="N31" s="634"/>
      <c r="O31" s="633"/>
      <c r="P31" s="633"/>
      <c r="Q31" s="633"/>
      <c r="R31" s="328"/>
      <c r="S31" s="328"/>
      <c r="T31" s="324"/>
      <c r="U31" s="324"/>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row>
    <row r="32" spans="1:125" ht="15" customHeight="1" x14ac:dyDescent="0.25">
      <c r="A32" s="324"/>
      <c r="B32" s="324"/>
      <c r="C32" s="324"/>
      <c r="D32" s="324"/>
      <c r="E32" s="324"/>
      <c r="F32" s="324"/>
      <c r="G32" s="324"/>
      <c r="H32" s="324"/>
      <c r="I32" s="324"/>
      <c r="J32" s="634"/>
      <c r="K32" s="634"/>
      <c r="L32" s="634"/>
      <c r="M32" s="634"/>
      <c r="N32" s="634"/>
      <c r="O32" s="634"/>
      <c r="P32" s="634"/>
      <c r="Q32" s="634"/>
      <c r="R32" s="328"/>
      <c r="S32" s="328"/>
      <c r="T32" s="324"/>
      <c r="U32" s="324"/>
      <c r="V32" s="324"/>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row>
    <row r="33" spans="1:125" ht="15" customHeight="1" x14ac:dyDescent="0.25">
      <c r="A33" s="324"/>
      <c r="B33" s="324"/>
      <c r="C33" s="324"/>
      <c r="D33" s="324"/>
      <c r="E33" s="324"/>
      <c r="F33" s="324"/>
      <c r="G33" s="324"/>
      <c r="H33" s="324"/>
      <c r="I33" s="324"/>
      <c r="J33" s="634"/>
      <c r="K33" s="634"/>
      <c r="L33" s="634"/>
      <c r="M33" s="634"/>
      <c r="N33" s="634"/>
      <c r="O33" s="634"/>
      <c r="P33" s="634"/>
      <c r="Q33" s="634"/>
      <c r="R33" s="328"/>
      <c r="S33" s="328"/>
      <c r="T33" s="324"/>
      <c r="U33" s="324"/>
      <c r="V33" s="324"/>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row>
    <row r="34" spans="1:125" ht="15.75" customHeight="1" x14ac:dyDescent="0.25">
      <c r="A34" s="324"/>
      <c r="B34" s="324"/>
      <c r="C34" s="324"/>
      <c r="D34" s="324"/>
      <c r="E34" s="324"/>
      <c r="F34" s="324"/>
      <c r="G34" s="324"/>
      <c r="H34" s="324"/>
      <c r="I34" s="324"/>
      <c r="J34" s="634"/>
      <c r="K34" s="634"/>
      <c r="L34" s="634"/>
      <c r="M34" s="634"/>
      <c r="N34" s="634"/>
      <c r="O34" s="634"/>
      <c r="P34" s="634"/>
      <c r="Q34" s="634"/>
      <c r="R34" s="328"/>
      <c r="S34" s="328"/>
      <c r="T34" s="324"/>
      <c r="U34" s="324"/>
      <c r="V34" s="324"/>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row>
    <row r="35" spans="1:125" ht="15.75" customHeight="1" x14ac:dyDescent="0.25">
      <c r="A35" s="324"/>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row>
    <row r="36" spans="1:125" ht="15" customHeight="1" x14ac:dyDescent="0.25">
      <c r="A36" s="324"/>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row>
    <row r="37" spans="1:125" ht="15.75" customHeight="1" x14ac:dyDescent="0.25">
      <c r="A37" s="324"/>
      <c r="B37" s="324"/>
      <c r="C37" s="324"/>
      <c r="D37" s="324"/>
      <c r="E37" s="324"/>
      <c r="F37" s="324"/>
      <c r="G37" s="324"/>
      <c r="H37" s="324"/>
      <c r="I37" s="324"/>
      <c r="J37" s="324"/>
      <c r="K37" s="324"/>
      <c r="L37" s="324"/>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row>
    <row r="38" spans="1:125" ht="15" customHeight="1" x14ac:dyDescent="0.25">
      <c r="A38" s="324"/>
      <c r="B38" s="324"/>
      <c r="C38" s="324"/>
      <c r="D38" s="324"/>
      <c r="E38" s="324"/>
      <c r="F38" s="324"/>
      <c r="G38" s="324"/>
      <c r="H38" s="324"/>
      <c r="I38" s="324"/>
      <c r="J38" s="324"/>
      <c r="K38" s="324"/>
      <c r="L38" s="324"/>
      <c r="M38" s="324"/>
      <c r="N38" s="324"/>
      <c r="O38" s="324"/>
      <c r="P38" s="324"/>
      <c r="Q38" s="324"/>
      <c r="R38" s="324"/>
      <c r="S38" s="688"/>
      <c r="T38" s="634"/>
      <c r="U38" s="634"/>
      <c r="V38" s="634"/>
      <c r="W38" s="63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row>
    <row r="39" spans="1:125" ht="15" customHeight="1" x14ac:dyDescent="0.25">
      <c r="A39" s="324"/>
      <c r="B39" s="324"/>
      <c r="C39" s="324"/>
      <c r="D39" s="689" t="s">
        <v>247</v>
      </c>
      <c r="E39" s="653"/>
      <c r="F39" s="653"/>
      <c r="G39" s="653"/>
      <c r="H39" s="654"/>
      <c r="I39" s="324"/>
      <c r="J39" s="690"/>
      <c r="K39" s="634"/>
      <c r="L39" s="634"/>
      <c r="M39" s="634"/>
      <c r="N39" s="634"/>
      <c r="O39" s="634"/>
      <c r="P39" s="634"/>
      <c r="Q39" s="634"/>
      <c r="R39" s="324"/>
      <c r="S39" s="634"/>
      <c r="T39" s="634"/>
      <c r="U39" s="634"/>
      <c r="V39" s="634"/>
      <c r="W39" s="63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row>
    <row r="40" spans="1:125" ht="15.75" customHeight="1" x14ac:dyDescent="0.25">
      <c r="A40" s="324"/>
      <c r="B40" s="324"/>
      <c r="C40" s="324"/>
      <c r="D40" s="327"/>
      <c r="E40" s="327"/>
      <c r="F40" s="327"/>
      <c r="G40" s="327"/>
      <c r="H40" s="327"/>
      <c r="I40" s="324"/>
      <c r="J40" s="324"/>
      <c r="K40" s="324"/>
      <c r="L40" s="324"/>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row>
    <row r="41" spans="1:125" ht="15" customHeight="1" x14ac:dyDescent="0.25">
      <c r="A41" s="324"/>
      <c r="B41" s="324"/>
      <c r="C41" s="324"/>
      <c r="D41" s="684" t="s">
        <v>204</v>
      </c>
      <c r="E41" s="353"/>
      <c r="F41" s="685" t="s">
        <v>248</v>
      </c>
      <c r="G41" s="377"/>
      <c r="H41" s="378" t="s">
        <v>249</v>
      </c>
      <c r="I41" s="324"/>
      <c r="J41" s="324"/>
      <c r="K41" s="324"/>
      <c r="L41" s="686"/>
      <c r="M41" s="634"/>
      <c r="N41" s="686"/>
      <c r="O41" s="634"/>
      <c r="P41" s="686"/>
      <c r="Q41" s="634"/>
      <c r="R41" s="324"/>
      <c r="S41" s="687"/>
      <c r="T41" s="687"/>
      <c r="U41" s="687"/>
      <c r="V41" s="687"/>
      <c r="W41" s="687"/>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row>
    <row r="42" spans="1:125" ht="15.75" customHeight="1" x14ac:dyDescent="0.25">
      <c r="A42" s="324"/>
      <c r="B42" s="324"/>
      <c r="C42" s="324"/>
      <c r="D42" s="669"/>
      <c r="E42" s="379"/>
      <c r="F42" s="669"/>
      <c r="G42" s="380"/>
      <c r="H42" s="381" t="s">
        <v>257</v>
      </c>
      <c r="I42" s="324"/>
      <c r="J42" s="337"/>
      <c r="K42" s="337"/>
      <c r="L42" s="344"/>
      <c r="M42" s="344"/>
      <c r="N42" s="344"/>
      <c r="O42" s="344"/>
      <c r="P42" s="344"/>
      <c r="Q42" s="344"/>
      <c r="R42" s="324"/>
      <c r="S42" s="634"/>
      <c r="T42" s="634"/>
      <c r="U42" s="634"/>
      <c r="V42" s="634"/>
      <c r="W42" s="63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row>
    <row r="43" spans="1:125" ht="42.75" customHeight="1" x14ac:dyDescent="0.25">
      <c r="A43" s="324"/>
      <c r="B43" s="324"/>
      <c r="C43" s="324"/>
      <c r="D43" s="382">
        <v>1</v>
      </c>
      <c r="E43" s="382"/>
      <c r="F43" s="383" t="s">
        <v>262</v>
      </c>
      <c r="G43" s="383"/>
      <c r="H43" s="164" t="s">
        <v>377</v>
      </c>
      <c r="I43" s="324"/>
      <c r="J43" s="633"/>
      <c r="K43" s="691"/>
      <c r="L43" s="678"/>
      <c r="M43" s="633"/>
      <c r="N43" s="678"/>
      <c r="O43" s="633"/>
      <c r="P43" s="678"/>
      <c r="Q43" s="633"/>
      <c r="R43" s="324"/>
      <c r="S43" s="634"/>
      <c r="T43" s="634"/>
      <c r="U43" s="634"/>
      <c r="V43" s="634"/>
      <c r="W43" s="63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row>
    <row r="44" spans="1:125" ht="43.5" customHeight="1" x14ac:dyDescent="0.25">
      <c r="A44" s="324"/>
      <c r="B44" s="324"/>
      <c r="C44" s="324"/>
      <c r="D44" s="382">
        <v>2</v>
      </c>
      <c r="E44" s="382"/>
      <c r="F44" s="383" t="s">
        <v>266</v>
      </c>
      <c r="G44" s="383"/>
      <c r="H44" s="164" t="s">
        <v>377</v>
      </c>
      <c r="I44" s="324"/>
      <c r="J44" s="634"/>
      <c r="K44" s="634"/>
      <c r="L44" s="634"/>
      <c r="M44" s="634"/>
      <c r="N44" s="634"/>
      <c r="O44" s="634"/>
      <c r="P44" s="634"/>
      <c r="Q44" s="634"/>
      <c r="R44" s="324"/>
      <c r="S44" s="329"/>
      <c r="T44" s="329"/>
      <c r="U44" s="329"/>
      <c r="V44" s="329"/>
      <c r="W44" s="329"/>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row>
    <row r="45" spans="1:125" ht="15.75" customHeight="1" x14ac:dyDescent="0.25">
      <c r="A45" s="324"/>
      <c r="B45" s="324"/>
      <c r="C45" s="324"/>
      <c r="D45" s="382">
        <v>3</v>
      </c>
      <c r="E45" s="382"/>
      <c r="F45" s="383" t="s">
        <v>269</v>
      </c>
      <c r="G45" s="383"/>
      <c r="H45" s="164" t="s">
        <v>378</v>
      </c>
      <c r="I45" s="324"/>
      <c r="J45" s="634"/>
      <c r="K45" s="384"/>
      <c r="L45" s="376"/>
      <c r="M45" s="329"/>
      <c r="N45" s="376"/>
      <c r="O45" s="329"/>
      <c r="P45" s="376"/>
      <c r="Q45" s="329"/>
      <c r="R45" s="324"/>
      <c r="S45" s="329"/>
      <c r="T45" s="329"/>
      <c r="U45" s="329"/>
      <c r="V45" s="329"/>
      <c r="W45" s="329"/>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row>
    <row r="46" spans="1:125" ht="46.5" customHeight="1" x14ac:dyDescent="0.25">
      <c r="A46" s="324"/>
      <c r="B46" s="324"/>
      <c r="C46" s="324"/>
      <c r="D46" s="382">
        <v>4</v>
      </c>
      <c r="E46" s="382"/>
      <c r="F46" s="383" t="s">
        <v>273</v>
      </c>
      <c r="G46" s="383"/>
      <c r="H46" s="164" t="s">
        <v>378</v>
      </c>
      <c r="I46" s="324"/>
      <c r="J46" s="692"/>
      <c r="K46" s="691"/>
      <c r="L46" s="633"/>
      <c r="M46" s="633"/>
      <c r="N46" s="633"/>
      <c r="O46" s="633"/>
      <c r="P46" s="633"/>
      <c r="Q46" s="633"/>
      <c r="R46" s="324"/>
      <c r="S46" s="329"/>
      <c r="T46" s="329"/>
      <c r="U46" s="329"/>
      <c r="V46" s="329"/>
      <c r="W46" s="329"/>
      <c r="X46" s="324"/>
      <c r="Y46" s="324"/>
      <c r="Z46" s="324"/>
      <c r="AA46" s="324"/>
      <c r="AB46" s="324"/>
      <c r="AC46" s="324"/>
      <c r="AD46" s="324"/>
      <c r="AE46" s="324"/>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row>
    <row r="47" spans="1:125" ht="46.5" customHeight="1" x14ac:dyDescent="0.25">
      <c r="A47" s="324"/>
      <c r="B47" s="324"/>
      <c r="C47" s="324"/>
      <c r="D47" s="382">
        <v>5</v>
      </c>
      <c r="E47" s="382"/>
      <c r="F47" s="383" t="s">
        <v>278</v>
      </c>
      <c r="G47" s="383"/>
      <c r="H47" s="164" t="s">
        <v>377</v>
      </c>
      <c r="I47" s="324"/>
      <c r="J47" s="634"/>
      <c r="K47" s="634"/>
      <c r="L47" s="634"/>
      <c r="M47" s="634"/>
      <c r="N47" s="634"/>
      <c r="O47" s="634"/>
      <c r="P47" s="634"/>
      <c r="Q47" s="634"/>
      <c r="R47" s="324"/>
      <c r="S47" s="329"/>
      <c r="T47" s="329"/>
      <c r="U47" s="329"/>
      <c r="V47" s="329"/>
      <c r="W47" s="329"/>
      <c r="X47" s="324"/>
      <c r="Y47" s="324"/>
      <c r="Z47" s="324"/>
      <c r="AA47" s="324"/>
      <c r="AB47" s="324"/>
      <c r="AC47" s="324"/>
      <c r="AD47" s="324"/>
      <c r="AE47" s="324"/>
      <c r="AF47" s="324"/>
      <c r="AG47" s="324"/>
      <c r="AH47" s="324"/>
      <c r="AI47" s="324"/>
      <c r="AJ47" s="324"/>
      <c r="AK47" s="324"/>
      <c r="AL47" s="324"/>
      <c r="AM47" s="324"/>
      <c r="AN47" s="324"/>
      <c r="AO47" s="324"/>
      <c r="AP47" s="324"/>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row>
    <row r="48" spans="1:125" ht="41.25" customHeight="1" x14ac:dyDescent="0.25">
      <c r="A48" s="324"/>
      <c r="B48" s="324"/>
      <c r="C48" s="324"/>
      <c r="D48" s="382">
        <v>6</v>
      </c>
      <c r="E48" s="382"/>
      <c r="F48" s="383" t="s">
        <v>279</v>
      </c>
      <c r="G48" s="383"/>
      <c r="H48" s="164" t="s">
        <v>378</v>
      </c>
      <c r="I48" s="324"/>
      <c r="J48" s="692"/>
      <c r="K48" s="691"/>
      <c r="L48" s="678"/>
      <c r="M48" s="633"/>
      <c r="N48" s="678"/>
      <c r="O48" s="633"/>
      <c r="P48" s="678"/>
      <c r="Q48" s="633"/>
      <c r="R48" s="324"/>
      <c r="S48" s="329"/>
      <c r="T48" s="329"/>
      <c r="U48" s="329"/>
      <c r="V48" s="329"/>
      <c r="W48" s="329"/>
      <c r="X48" s="324"/>
      <c r="Y48" s="324"/>
      <c r="Z48" s="324"/>
      <c r="AA48" s="324"/>
      <c r="AB48" s="324"/>
      <c r="AC48" s="324"/>
      <c r="AD48" s="324"/>
      <c r="AE48" s="324"/>
      <c r="AF48" s="324"/>
      <c r="AG48" s="324"/>
      <c r="AH48" s="324"/>
      <c r="AI48" s="324"/>
      <c r="AJ48" s="324"/>
      <c r="AK48" s="324"/>
      <c r="AL48" s="324"/>
      <c r="AM48" s="324"/>
      <c r="AN48" s="324"/>
      <c r="AO48" s="324"/>
      <c r="AP48" s="324"/>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row>
    <row r="49" spans="1:125" ht="41.25" customHeight="1" x14ac:dyDescent="0.25">
      <c r="A49" s="324"/>
      <c r="B49" s="324"/>
      <c r="C49" s="324"/>
      <c r="D49" s="382">
        <v>7</v>
      </c>
      <c r="E49" s="382"/>
      <c r="F49" s="383" t="s">
        <v>284</v>
      </c>
      <c r="G49" s="383"/>
      <c r="H49" s="164" t="s">
        <v>378</v>
      </c>
      <c r="I49" s="324"/>
      <c r="J49" s="634"/>
      <c r="K49" s="634"/>
      <c r="L49" s="634"/>
      <c r="M49" s="634"/>
      <c r="N49" s="634"/>
      <c r="O49" s="634"/>
      <c r="P49" s="634"/>
      <c r="Q49" s="634"/>
      <c r="R49" s="324"/>
      <c r="S49" s="329"/>
      <c r="T49" s="329"/>
      <c r="U49" s="329"/>
      <c r="V49" s="329"/>
      <c r="W49" s="329"/>
      <c r="X49" s="324"/>
      <c r="Y49" s="324"/>
      <c r="Z49" s="324"/>
      <c r="AA49" s="324"/>
      <c r="AB49" s="324"/>
      <c r="AC49" s="324"/>
      <c r="AD49" s="324"/>
      <c r="AE49" s="324"/>
      <c r="AF49" s="324"/>
      <c r="AG49" s="324"/>
      <c r="AH49" s="324"/>
      <c r="AI49" s="324"/>
      <c r="AJ49" s="324"/>
      <c r="AK49" s="324"/>
      <c r="AL49" s="324"/>
      <c r="AM49" s="324"/>
      <c r="AN49" s="324"/>
      <c r="AO49" s="324"/>
      <c r="AP49" s="324"/>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row>
    <row r="50" spans="1:125" ht="50.25" customHeight="1" x14ac:dyDescent="0.25">
      <c r="A50" s="324"/>
      <c r="B50" s="324"/>
      <c r="C50" s="324"/>
      <c r="D50" s="382">
        <v>8</v>
      </c>
      <c r="E50" s="382"/>
      <c r="F50" s="383" t="s">
        <v>511</v>
      </c>
      <c r="G50" s="383"/>
      <c r="H50" s="164" t="s">
        <v>378</v>
      </c>
      <c r="I50" s="324"/>
      <c r="J50" s="634"/>
      <c r="K50" s="634"/>
      <c r="L50" s="634"/>
      <c r="M50" s="634"/>
      <c r="N50" s="634"/>
      <c r="O50" s="634"/>
      <c r="P50" s="634"/>
      <c r="Q50" s="634"/>
      <c r="R50" s="324"/>
      <c r="S50" s="329"/>
      <c r="T50" s="329"/>
      <c r="U50" s="329"/>
      <c r="V50" s="329"/>
      <c r="W50" s="329"/>
      <c r="X50" s="324"/>
      <c r="Y50" s="324"/>
      <c r="Z50" s="324"/>
      <c r="AA50" s="324"/>
      <c r="AB50" s="324"/>
      <c r="AC50" s="324"/>
      <c r="AD50" s="324"/>
      <c r="AE50" s="324"/>
      <c r="AF50" s="324"/>
      <c r="AG50" s="324"/>
      <c r="AH50" s="324"/>
      <c r="AI50" s="324"/>
      <c r="AJ50" s="324"/>
      <c r="AK50" s="324"/>
      <c r="AL50" s="324"/>
      <c r="AM50" s="324"/>
      <c r="AN50" s="324"/>
      <c r="AO50" s="324"/>
      <c r="AP50" s="324"/>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row>
    <row r="51" spans="1:125" ht="42" customHeight="1" x14ac:dyDescent="0.25">
      <c r="A51" s="324"/>
      <c r="B51" s="324"/>
      <c r="C51" s="324"/>
      <c r="D51" s="382">
        <v>9</v>
      </c>
      <c r="E51" s="382"/>
      <c r="F51" s="383" t="s">
        <v>285</v>
      </c>
      <c r="G51" s="383"/>
      <c r="H51" s="164" t="s">
        <v>377</v>
      </c>
      <c r="I51" s="324"/>
      <c r="J51" s="692"/>
      <c r="K51" s="691"/>
      <c r="L51" s="678"/>
      <c r="M51" s="633"/>
      <c r="N51" s="678"/>
      <c r="O51" s="633"/>
      <c r="P51" s="678"/>
      <c r="Q51" s="633"/>
      <c r="R51" s="324"/>
      <c r="S51" s="329"/>
      <c r="T51" s="329"/>
      <c r="U51" s="329"/>
      <c r="V51" s="329"/>
      <c r="W51" s="329"/>
      <c r="X51" s="324"/>
      <c r="Y51" s="324"/>
      <c r="Z51" s="324"/>
      <c r="AA51" s="324"/>
      <c r="AB51" s="324"/>
      <c r="AC51" s="324"/>
      <c r="AD51" s="324"/>
      <c r="AE51" s="324"/>
      <c r="AF51" s="324"/>
      <c r="AG51" s="324"/>
      <c r="AH51" s="324"/>
      <c r="AI51" s="324"/>
      <c r="AJ51" s="324"/>
      <c r="AK51" s="324"/>
      <c r="AL51" s="324"/>
      <c r="AM51" s="324"/>
      <c r="AN51" s="324"/>
      <c r="AO51" s="324"/>
      <c r="AP51" s="324"/>
      <c r="AQ51" s="324"/>
      <c r="AR51" s="324"/>
      <c r="AS51" s="324"/>
      <c r="AT51" s="324"/>
      <c r="AU51" s="324"/>
      <c r="AV51" s="324"/>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row>
    <row r="52" spans="1:125" ht="42" customHeight="1" x14ac:dyDescent="0.25">
      <c r="A52" s="324"/>
      <c r="B52" s="324"/>
      <c r="C52" s="324"/>
      <c r="D52" s="382">
        <v>10</v>
      </c>
      <c r="E52" s="382"/>
      <c r="F52" s="383" t="s">
        <v>289</v>
      </c>
      <c r="G52" s="383"/>
      <c r="H52" s="164" t="s">
        <v>377</v>
      </c>
      <c r="I52" s="324"/>
      <c r="J52" s="634"/>
      <c r="K52" s="634"/>
      <c r="L52" s="634"/>
      <c r="M52" s="634"/>
      <c r="N52" s="634"/>
      <c r="O52" s="634"/>
      <c r="P52" s="634"/>
      <c r="Q52" s="634"/>
      <c r="R52" s="324"/>
      <c r="S52" s="324"/>
      <c r="T52" s="324"/>
      <c r="U52" s="324"/>
      <c r="V52" s="324"/>
      <c r="W52" s="324"/>
      <c r="X52" s="385"/>
      <c r="Y52" s="324"/>
      <c r="Z52" s="324"/>
      <c r="AA52" s="324"/>
      <c r="AB52" s="324"/>
      <c r="AC52" s="324"/>
      <c r="AD52" s="324"/>
      <c r="AE52" s="324"/>
      <c r="AF52" s="324"/>
      <c r="AG52" s="324"/>
      <c r="AH52" s="324"/>
      <c r="AI52" s="324"/>
      <c r="AJ52" s="324"/>
      <c r="AK52" s="324"/>
      <c r="AL52" s="324"/>
      <c r="AM52" s="324"/>
      <c r="AN52" s="324"/>
      <c r="AO52" s="324"/>
      <c r="AP52" s="324"/>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row>
    <row r="53" spans="1:125" ht="48.75" customHeight="1" x14ac:dyDescent="0.25">
      <c r="A53" s="324"/>
      <c r="B53" s="324"/>
      <c r="C53" s="324"/>
      <c r="D53" s="382">
        <v>11</v>
      </c>
      <c r="E53" s="382"/>
      <c r="F53" s="383" t="s">
        <v>290</v>
      </c>
      <c r="G53" s="383"/>
      <c r="H53" s="164" t="s">
        <v>377</v>
      </c>
      <c r="I53" s="324"/>
      <c r="J53" s="693"/>
      <c r="K53" s="691"/>
      <c r="L53" s="678"/>
      <c r="M53" s="633"/>
      <c r="N53" s="678"/>
      <c r="O53" s="633"/>
      <c r="P53" s="678"/>
      <c r="Q53" s="633"/>
      <c r="R53" s="324"/>
      <c r="S53" s="678"/>
      <c r="T53" s="634"/>
      <c r="U53" s="634"/>
      <c r="V53" s="695"/>
      <c r="W53" s="385"/>
      <c r="X53" s="385"/>
      <c r="Y53" s="344"/>
      <c r="Z53" s="324"/>
      <c r="AA53" s="324"/>
      <c r="AB53" s="324"/>
      <c r="AC53" s="324"/>
      <c r="AD53" s="324"/>
      <c r="AE53" s="324"/>
      <c r="AF53" s="324"/>
      <c r="AG53" s="324"/>
      <c r="AH53" s="324"/>
      <c r="AI53" s="324"/>
      <c r="AJ53" s="324"/>
      <c r="AK53" s="324"/>
      <c r="AL53" s="324"/>
      <c r="AM53" s="324"/>
      <c r="AN53" s="324"/>
      <c r="AO53" s="324"/>
      <c r="AP53" s="324"/>
      <c r="AQ53" s="324"/>
      <c r="AR53" s="324"/>
      <c r="AS53" s="324"/>
      <c r="AT53" s="324"/>
      <c r="AU53" s="324"/>
      <c r="AV53" s="324"/>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row>
    <row r="54" spans="1:125" ht="21" customHeight="1" x14ac:dyDescent="0.25">
      <c r="A54" s="324"/>
      <c r="B54" s="324"/>
      <c r="C54" s="324"/>
      <c r="D54" s="382">
        <v>12</v>
      </c>
      <c r="E54" s="382"/>
      <c r="F54" s="383" t="s">
        <v>296</v>
      </c>
      <c r="G54" s="383"/>
      <c r="H54" s="164" t="s">
        <v>377</v>
      </c>
      <c r="I54" s="324"/>
      <c r="J54" s="634"/>
      <c r="K54" s="634"/>
      <c r="L54" s="634"/>
      <c r="M54" s="634"/>
      <c r="N54" s="634"/>
      <c r="O54" s="634"/>
      <c r="P54" s="634"/>
      <c r="Q54" s="634"/>
      <c r="R54" s="324"/>
      <c r="S54" s="634"/>
      <c r="T54" s="634"/>
      <c r="U54" s="634"/>
      <c r="V54" s="634"/>
      <c r="W54" s="385"/>
      <c r="X54" s="385"/>
      <c r="Y54" s="344"/>
      <c r="Z54" s="324"/>
      <c r="AA54" s="324"/>
      <c r="AB54" s="324"/>
      <c r="AC54" s="324"/>
      <c r="AD54" s="324"/>
      <c r="AE54" s="324"/>
      <c r="AF54" s="324"/>
      <c r="AG54" s="324"/>
      <c r="AH54" s="324"/>
      <c r="AI54" s="324"/>
      <c r="AJ54" s="324"/>
      <c r="AK54" s="324"/>
      <c r="AL54" s="324"/>
      <c r="AM54" s="324"/>
      <c r="AN54" s="324"/>
      <c r="AO54" s="324"/>
      <c r="AP54" s="324"/>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row>
    <row r="55" spans="1:125" ht="27.75" customHeight="1" x14ac:dyDescent="0.25">
      <c r="A55" s="324"/>
      <c r="B55" s="324"/>
      <c r="C55" s="324"/>
      <c r="D55" s="382">
        <v>13</v>
      </c>
      <c r="E55" s="382"/>
      <c r="F55" s="383" t="s">
        <v>297</v>
      </c>
      <c r="G55" s="383"/>
      <c r="H55" s="164" t="s">
        <v>378</v>
      </c>
      <c r="I55" s="324"/>
      <c r="J55" s="634"/>
      <c r="K55" s="634"/>
      <c r="L55" s="634"/>
      <c r="M55" s="634"/>
      <c r="N55" s="634"/>
      <c r="O55" s="634"/>
      <c r="P55" s="634"/>
      <c r="Q55" s="634"/>
      <c r="R55" s="324"/>
      <c r="S55" s="634"/>
      <c r="T55" s="634"/>
      <c r="U55" s="634"/>
      <c r="V55" s="634"/>
      <c r="W55" s="385"/>
      <c r="X55" s="324"/>
      <c r="Y55" s="344"/>
      <c r="Z55" s="324"/>
      <c r="AA55" s="324"/>
      <c r="AB55" s="324"/>
      <c r="AC55" s="324"/>
      <c r="AD55" s="324"/>
      <c r="AE55" s="324"/>
      <c r="AF55" s="324"/>
      <c r="AG55" s="324"/>
      <c r="AH55" s="324"/>
      <c r="AI55" s="324"/>
      <c r="AJ55" s="324"/>
      <c r="AK55" s="324"/>
      <c r="AL55" s="324"/>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row>
    <row r="56" spans="1:125" ht="48" customHeight="1" x14ac:dyDescent="0.25">
      <c r="A56" s="324"/>
      <c r="B56" s="324"/>
      <c r="C56" s="324"/>
      <c r="D56" s="382">
        <v>14</v>
      </c>
      <c r="E56" s="382"/>
      <c r="F56" s="383" t="s">
        <v>298</v>
      </c>
      <c r="G56" s="383"/>
      <c r="H56" s="164" t="s">
        <v>377</v>
      </c>
      <c r="I56" s="324"/>
      <c r="J56" s="678"/>
      <c r="K56" s="691"/>
      <c r="L56" s="633"/>
      <c r="M56" s="633"/>
      <c r="N56" s="633"/>
      <c r="O56" s="633"/>
      <c r="P56" s="633"/>
      <c r="Q56" s="633"/>
      <c r="R56" s="324"/>
      <c r="S56" s="324"/>
      <c r="T56" s="324"/>
      <c r="U56" s="324"/>
      <c r="V56" s="324"/>
      <c r="W56" s="324"/>
      <c r="X56" s="324"/>
      <c r="Y56" s="344"/>
      <c r="Z56" s="324"/>
      <c r="AA56" s="324"/>
      <c r="AB56" s="324"/>
      <c r="AC56" s="324"/>
      <c r="AD56" s="324"/>
      <c r="AE56" s="324"/>
      <c r="AF56" s="324"/>
      <c r="AG56" s="324"/>
      <c r="AH56" s="324"/>
      <c r="AI56" s="324"/>
      <c r="AJ56" s="324"/>
      <c r="AK56" s="324"/>
      <c r="AL56" s="324"/>
      <c r="AM56" s="324"/>
      <c r="AN56" s="324"/>
      <c r="AO56" s="324"/>
      <c r="AP56" s="324"/>
      <c r="AQ56" s="324"/>
      <c r="AR56" s="324"/>
      <c r="AS56" s="324"/>
      <c r="AT56" s="324"/>
      <c r="AU56" s="324"/>
      <c r="AV56" s="324"/>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row>
    <row r="57" spans="1:125" ht="48" customHeight="1" x14ac:dyDescent="0.25">
      <c r="A57" s="324"/>
      <c r="B57" s="324"/>
      <c r="C57" s="324"/>
      <c r="D57" s="382">
        <v>15</v>
      </c>
      <c r="E57" s="382"/>
      <c r="F57" s="383" t="s">
        <v>302</v>
      </c>
      <c r="G57" s="383"/>
      <c r="H57" s="164" t="s">
        <v>377</v>
      </c>
      <c r="I57" s="324"/>
      <c r="J57" s="634"/>
      <c r="K57" s="634"/>
      <c r="L57" s="634"/>
      <c r="M57" s="634"/>
      <c r="N57" s="634"/>
      <c r="O57" s="634"/>
      <c r="P57" s="634"/>
      <c r="Q57" s="634"/>
      <c r="R57" s="324"/>
      <c r="S57" s="324"/>
      <c r="T57" s="324"/>
      <c r="U57" s="324"/>
      <c r="V57" s="324"/>
      <c r="W57" s="324"/>
      <c r="X57" s="324"/>
      <c r="Y57" s="344"/>
      <c r="Z57" s="324"/>
      <c r="AA57" s="324"/>
      <c r="AB57" s="324"/>
      <c r="AC57" s="324"/>
      <c r="AD57" s="324"/>
      <c r="AE57" s="324"/>
      <c r="AF57" s="324"/>
      <c r="AG57" s="324"/>
      <c r="AH57" s="324"/>
      <c r="AI57" s="324"/>
      <c r="AJ57" s="324"/>
      <c r="AK57" s="324"/>
      <c r="AL57" s="324"/>
      <c r="AM57" s="324"/>
      <c r="AN57" s="324"/>
      <c r="AO57" s="324"/>
      <c r="AP57" s="324"/>
      <c r="AQ57" s="324"/>
      <c r="AR57" s="324"/>
      <c r="AS57" s="324"/>
      <c r="AT57" s="324"/>
      <c r="AU57" s="324"/>
      <c r="AV57" s="324"/>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row>
    <row r="58" spans="1:125" ht="63" customHeight="1" x14ac:dyDescent="0.25">
      <c r="A58" s="324"/>
      <c r="B58" s="324"/>
      <c r="C58" s="324"/>
      <c r="D58" s="386">
        <v>16</v>
      </c>
      <c r="E58" s="386"/>
      <c r="F58" s="387" t="s">
        <v>303</v>
      </c>
      <c r="G58" s="387"/>
      <c r="H58" s="164" t="s">
        <v>378</v>
      </c>
      <c r="I58" s="324"/>
      <c r="J58" s="324"/>
      <c r="K58" s="337"/>
      <c r="L58" s="337"/>
      <c r="M58" s="329"/>
      <c r="N58" s="344"/>
      <c r="O58" s="329"/>
      <c r="P58" s="344"/>
      <c r="Q58" s="329"/>
      <c r="R58" s="324"/>
      <c r="S58" s="324"/>
      <c r="T58" s="324"/>
      <c r="U58" s="324"/>
      <c r="V58" s="324"/>
      <c r="W58" s="324"/>
      <c r="X58" s="324"/>
      <c r="Y58" s="344"/>
      <c r="Z58" s="324"/>
      <c r="AA58" s="324"/>
      <c r="AB58" s="324"/>
      <c r="AC58" s="324"/>
      <c r="AD58" s="324"/>
      <c r="AE58" s="324"/>
      <c r="AF58" s="324"/>
      <c r="AG58" s="324"/>
      <c r="AH58" s="324"/>
      <c r="AI58" s="324"/>
      <c r="AJ58" s="324"/>
      <c r="AK58" s="324"/>
      <c r="AL58" s="324"/>
      <c r="AM58" s="324"/>
      <c r="AN58" s="324"/>
      <c r="AO58" s="324"/>
      <c r="AP58" s="324"/>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row>
    <row r="59" spans="1:125" ht="45" customHeight="1" x14ac:dyDescent="0.25">
      <c r="A59" s="324"/>
      <c r="B59" s="324"/>
      <c r="C59" s="324"/>
      <c r="D59" s="382">
        <v>17</v>
      </c>
      <c r="E59" s="382"/>
      <c r="F59" s="388" t="s">
        <v>306</v>
      </c>
      <c r="G59" s="388"/>
      <c r="H59" s="164" t="s">
        <v>378</v>
      </c>
      <c r="I59" s="324"/>
      <c r="J59" s="678"/>
      <c r="K59" s="324"/>
      <c r="L59" s="345"/>
      <c r="M59" s="376"/>
      <c r="N59" s="337"/>
      <c r="O59" s="376"/>
      <c r="P59" s="337"/>
      <c r="Q59" s="376"/>
      <c r="R59" s="324"/>
      <c r="S59" s="324"/>
      <c r="T59" s="324"/>
      <c r="U59" s="324"/>
      <c r="V59" s="324"/>
      <c r="W59" s="324"/>
      <c r="X59" s="324"/>
      <c r="Y59" s="344"/>
      <c r="Z59" s="324"/>
      <c r="AA59" s="324"/>
      <c r="AB59" s="324"/>
      <c r="AC59" s="324"/>
      <c r="AD59" s="324"/>
      <c r="AE59" s="324"/>
      <c r="AF59" s="324"/>
      <c r="AG59" s="324"/>
      <c r="AH59" s="324"/>
      <c r="AI59" s="324"/>
      <c r="AJ59" s="324"/>
      <c r="AK59" s="324"/>
      <c r="AL59" s="324"/>
      <c r="AM59" s="324"/>
      <c r="AN59" s="324"/>
      <c r="AO59" s="324"/>
      <c r="AP59" s="324"/>
      <c r="AQ59" s="324"/>
      <c r="AR59" s="324"/>
      <c r="AS59" s="324"/>
      <c r="AT59" s="324"/>
      <c r="AU59" s="324"/>
      <c r="AV59" s="324"/>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row>
    <row r="60" spans="1:125" ht="31.5" customHeight="1" x14ac:dyDescent="0.25">
      <c r="A60" s="324"/>
      <c r="B60" s="324"/>
      <c r="C60" s="324"/>
      <c r="D60" s="382">
        <v>18</v>
      </c>
      <c r="E60" s="382"/>
      <c r="F60" s="388" t="s">
        <v>309</v>
      </c>
      <c r="G60" s="388"/>
      <c r="H60" s="164" t="s">
        <v>378</v>
      </c>
      <c r="I60" s="324"/>
      <c r="J60" s="634"/>
      <c r="K60" s="375"/>
      <c r="L60" s="375"/>
      <c r="M60" s="324"/>
      <c r="N60" s="324"/>
      <c r="O60" s="324"/>
      <c r="P60" s="324"/>
      <c r="Q60" s="324"/>
      <c r="R60" s="678"/>
      <c r="S60" s="324"/>
      <c r="T60" s="324"/>
      <c r="U60" s="324"/>
      <c r="V60" s="324"/>
      <c r="W60" s="324"/>
      <c r="X60" s="324"/>
      <c r="Y60" s="344"/>
      <c r="Z60" s="324"/>
      <c r="AA60" s="324"/>
      <c r="AB60" s="324"/>
      <c r="AC60" s="324"/>
      <c r="AD60" s="324"/>
      <c r="AE60" s="324"/>
      <c r="AF60" s="324"/>
      <c r="AG60" s="324"/>
      <c r="AH60" s="324"/>
      <c r="AI60" s="324"/>
      <c r="AJ60" s="324"/>
      <c r="AK60" s="324"/>
      <c r="AL60" s="324"/>
      <c r="AM60" s="324"/>
      <c r="AN60" s="324"/>
      <c r="AO60" s="324"/>
      <c r="AP60" s="324"/>
      <c r="AQ60" s="324"/>
      <c r="AR60" s="324"/>
      <c r="AS60" s="324"/>
      <c r="AT60" s="324"/>
      <c r="AU60" s="324"/>
      <c r="AV60" s="324"/>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row>
    <row r="61" spans="1:125" ht="36.75" customHeight="1" x14ac:dyDescent="0.25">
      <c r="A61" s="324"/>
      <c r="B61" s="324"/>
      <c r="C61" s="324"/>
      <c r="D61" s="336">
        <v>19</v>
      </c>
      <c r="E61" s="336"/>
      <c r="F61" s="342" t="s">
        <v>311</v>
      </c>
      <c r="G61" s="342"/>
      <c r="H61" s="164" t="s">
        <v>378</v>
      </c>
      <c r="I61" s="324"/>
      <c r="J61" s="634"/>
      <c r="K61" s="375"/>
      <c r="L61" s="345"/>
      <c r="M61" s="678"/>
      <c r="N61" s="634"/>
      <c r="O61" s="634"/>
      <c r="P61" s="634"/>
      <c r="Q61" s="634"/>
      <c r="R61" s="634"/>
      <c r="S61" s="376"/>
      <c r="T61" s="324"/>
      <c r="U61" s="324"/>
      <c r="V61" s="324"/>
      <c r="W61" s="324"/>
      <c r="X61" s="324"/>
      <c r="Y61" s="344"/>
      <c r="Z61" s="324"/>
      <c r="AA61" s="324"/>
      <c r="AB61" s="324"/>
      <c r="AC61" s="324"/>
      <c r="AD61" s="324"/>
      <c r="AE61" s="324"/>
      <c r="AF61" s="324"/>
      <c r="AG61" s="324"/>
      <c r="AH61" s="324"/>
      <c r="AI61" s="324"/>
      <c r="AJ61" s="324"/>
      <c r="AK61" s="324"/>
      <c r="AL61" s="324"/>
      <c r="AM61" s="324"/>
      <c r="AN61" s="324"/>
      <c r="AO61" s="324"/>
      <c r="AP61" s="324"/>
      <c r="AQ61" s="324"/>
      <c r="AR61" s="324"/>
      <c r="AS61" s="324"/>
      <c r="AT61" s="324"/>
      <c r="AU61" s="324"/>
      <c r="AV61" s="324"/>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row>
    <row r="62" spans="1:125" ht="33" customHeight="1" x14ac:dyDescent="0.25">
      <c r="A62" s="324"/>
      <c r="B62" s="324"/>
      <c r="C62" s="324"/>
      <c r="D62" s="324"/>
      <c r="E62" s="324"/>
      <c r="F62" s="378" t="s">
        <v>314</v>
      </c>
      <c r="G62" s="378"/>
      <c r="H62" s="378">
        <f>COUNTIF(H43:H61,"Si")</f>
        <v>9</v>
      </c>
      <c r="I62" s="324"/>
      <c r="J62" s="634"/>
      <c r="K62" s="375"/>
      <c r="L62" s="345"/>
      <c r="M62" s="678"/>
      <c r="N62" s="634"/>
      <c r="O62" s="634"/>
      <c r="P62" s="634"/>
      <c r="Q62" s="634"/>
      <c r="R62" s="634"/>
      <c r="S62" s="376"/>
      <c r="T62" s="324"/>
      <c r="U62" s="324"/>
      <c r="V62" s="324"/>
      <c r="W62" s="324"/>
      <c r="X62" s="324"/>
      <c r="Y62" s="344"/>
      <c r="Z62" s="324"/>
      <c r="AA62" s="324"/>
      <c r="AB62" s="324"/>
      <c r="AC62" s="324"/>
      <c r="AD62" s="324"/>
      <c r="AE62" s="324"/>
      <c r="AF62" s="324"/>
      <c r="AG62" s="324"/>
      <c r="AH62" s="324"/>
      <c r="AI62" s="324"/>
      <c r="AJ62" s="324"/>
      <c r="AK62" s="324"/>
      <c r="AL62" s="324"/>
      <c r="AM62" s="324"/>
      <c r="AN62" s="324"/>
      <c r="AO62" s="324"/>
      <c r="AP62" s="324"/>
      <c r="AQ62" s="324"/>
      <c r="AR62" s="324"/>
      <c r="AS62" s="324"/>
      <c r="AT62" s="324"/>
      <c r="AU62" s="324"/>
      <c r="AV62" s="324"/>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row>
    <row r="63" spans="1:125" ht="15.75" customHeight="1" x14ac:dyDescent="0.25">
      <c r="A63" s="324"/>
      <c r="B63" s="324"/>
      <c r="C63" s="324"/>
      <c r="D63" s="324"/>
      <c r="E63" s="324"/>
      <c r="F63" s="324"/>
      <c r="G63" s="324"/>
      <c r="H63" s="324"/>
      <c r="I63" s="324"/>
      <c r="J63" s="389"/>
      <c r="K63" s="349"/>
      <c r="L63" s="324"/>
      <c r="M63" s="324"/>
      <c r="N63" s="324"/>
      <c r="O63" s="324"/>
      <c r="P63" s="324"/>
      <c r="Q63" s="324"/>
      <c r="R63" s="376"/>
      <c r="S63" s="376"/>
      <c r="T63" s="324"/>
      <c r="U63" s="324"/>
      <c r="V63" s="324"/>
      <c r="W63" s="324"/>
      <c r="X63" s="324"/>
      <c r="Y63" s="344"/>
      <c r="Z63" s="324"/>
      <c r="AA63" s="324"/>
      <c r="AB63" s="324"/>
      <c r="AC63" s="324"/>
      <c r="AD63" s="324"/>
      <c r="AE63" s="324"/>
      <c r="AF63" s="324"/>
      <c r="AG63" s="324"/>
      <c r="AH63" s="324"/>
      <c r="AI63" s="324"/>
      <c r="AJ63" s="324"/>
      <c r="AK63" s="324"/>
      <c r="AL63" s="324"/>
      <c r="AM63" s="324"/>
      <c r="AN63" s="324"/>
      <c r="AO63" s="324"/>
      <c r="AP63" s="324"/>
      <c r="AQ63" s="324"/>
      <c r="AR63" s="324"/>
      <c r="AS63" s="324"/>
      <c r="AT63" s="324"/>
      <c r="AU63" s="324"/>
      <c r="AV63" s="324"/>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row>
    <row r="64" spans="1:125" ht="15.75" customHeight="1" x14ac:dyDescent="0.25">
      <c r="A64" s="324"/>
      <c r="B64" s="324"/>
      <c r="C64" s="324"/>
      <c r="D64" s="324"/>
      <c r="E64" s="324"/>
      <c r="F64" s="324"/>
      <c r="G64" s="324"/>
      <c r="H64" s="324"/>
      <c r="I64" s="324"/>
      <c r="J64" s="324"/>
      <c r="K64" s="324"/>
      <c r="L64" s="324"/>
      <c r="M64" s="324"/>
      <c r="N64" s="324"/>
      <c r="O64" s="324"/>
      <c r="P64" s="324"/>
      <c r="Q64" s="324"/>
      <c r="R64" s="324"/>
      <c r="S64" s="376"/>
      <c r="T64" s="324"/>
      <c r="U64" s="324"/>
      <c r="V64" s="324"/>
      <c r="W64" s="324"/>
      <c r="X64" s="324"/>
      <c r="Y64" s="344"/>
      <c r="Z64" s="324"/>
      <c r="AA64" s="324"/>
      <c r="AB64" s="324"/>
      <c r="AC64" s="324"/>
      <c r="AD64" s="324"/>
      <c r="AE64" s="324"/>
      <c r="AF64" s="324"/>
      <c r="AG64" s="324"/>
      <c r="AH64" s="324"/>
      <c r="AI64" s="324"/>
      <c r="AJ64" s="324"/>
      <c r="AK64" s="324"/>
      <c r="AL64" s="324"/>
      <c r="AM64" s="324"/>
      <c r="AN64" s="324"/>
      <c r="AO64" s="324"/>
      <c r="AP64" s="324"/>
      <c r="AQ64" s="324"/>
      <c r="AR64" s="324"/>
      <c r="AS64" s="324"/>
      <c r="AT64" s="324"/>
      <c r="AU64" s="324"/>
      <c r="AV64" s="324"/>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row>
    <row r="65" spans="1:125" ht="15.75" customHeight="1" x14ac:dyDescent="0.25">
      <c r="A65" s="324"/>
      <c r="B65" s="324"/>
      <c r="C65" s="324"/>
      <c r="D65" s="324"/>
      <c r="E65" s="324"/>
      <c r="F65" s="324"/>
      <c r="G65" s="324"/>
      <c r="H65" s="324"/>
      <c r="I65" s="324"/>
      <c r="J65" s="324"/>
      <c r="K65" s="324"/>
      <c r="L65" s="324"/>
      <c r="M65" s="324"/>
      <c r="N65" s="324"/>
      <c r="O65" s="324"/>
      <c r="P65" s="324"/>
      <c r="Q65" s="324"/>
      <c r="R65" s="324"/>
      <c r="S65" s="324"/>
      <c r="T65" s="324"/>
      <c r="U65" s="324"/>
      <c r="V65" s="324"/>
      <c r="W65" s="324"/>
      <c r="X65" s="344"/>
      <c r="Y65" s="344"/>
      <c r="Z65" s="324"/>
      <c r="AA65" s="324"/>
      <c r="AB65" s="324"/>
      <c r="AC65" s="324"/>
      <c r="AD65" s="324"/>
      <c r="AE65" s="324"/>
      <c r="AF65" s="324"/>
      <c r="AG65" s="324"/>
      <c r="AH65" s="324"/>
      <c r="AI65" s="324"/>
      <c r="AJ65" s="324"/>
      <c r="AK65" s="324"/>
      <c r="AL65" s="324"/>
      <c r="AM65" s="324"/>
      <c r="AN65" s="324"/>
      <c r="AO65" s="324"/>
      <c r="AP65" s="324"/>
      <c r="AQ65" s="324"/>
      <c r="AR65" s="324"/>
      <c r="AS65" s="324"/>
      <c r="AT65" s="324"/>
      <c r="AU65" s="324"/>
      <c r="AV65" s="324"/>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row>
    <row r="66" spans="1:125" ht="15.75" customHeight="1" x14ac:dyDescent="0.25">
      <c r="A66" s="324"/>
      <c r="B66" s="324"/>
      <c r="C66" s="324"/>
      <c r="D66" s="324"/>
      <c r="E66" s="324"/>
      <c r="F66" s="324"/>
      <c r="G66" s="324"/>
      <c r="H66" s="324"/>
      <c r="I66" s="324"/>
      <c r="J66" s="324"/>
      <c r="K66" s="324"/>
      <c r="L66" s="324"/>
      <c r="M66" s="324"/>
      <c r="N66" s="324"/>
      <c r="O66" s="324"/>
      <c r="P66" s="324"/>
      <c r="Q66" s="324"/>
      <c r="R66" s="324"/>
      <c r="S66" s="324"/>
      <c r="T66" s="344"/>
      <c r="U66" s="344"/>
      <c r="V66" s="344"/>
      <c r="W66" s="344"/>
      <c r="X66" s="344"/>
      <c r="Y66" s="344"/>
      <c r="Z66" s="324"/>
      <c r="AA66" s="324"/>
      <c r="AB66" s="324"/>
      <c r="AC66" s="324"/>
      <c r="AD66" s="324"/>
      <c r="AE66" s="324"/>
      <c r="AF66" s="324"/>
      <c r="AG66" s="324"/>
      <c r="AH66" s="324"/>
      <c r="AI66" s="324"/>
      <c r="AJ66" s="324"/>
      <c r="AK66" s="324"/>
      <c r="AL66" s="324"/>
      <c r="AM66" s="324"/>
      <c r="AN66" s="324"/>
      <c r="AO66" s="324"/>
      <c r="AP66" s="324"/>
      <c r="AQ66" s="324"/>
      <c r="AR66" s="324"/>
      <c r="AS66" s="324"/>
      <c r="AT66" s="324"/>
      <c r="AU66" s="324"/>
      <c r="AV66" s="324"/>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row>
    <row r="67" spans="1:125" ht="15.75" customHeight="1" x14ac:dyDescent="0.25">
      <c r="A67" s="324"/>
      <c r="B67" s="324"/>
      <c r="C67" s="324"/>
      <c r="D67" s="324"/>
      <c r="E67" s="324"/>
      <c r="F67" s="324"/>
      <c r="G67" s="324"/>
      <c r="H67" s="324"/>
      <c r="I67" s="324"/>
      <c r="J67" s="324"/>
      <c r="K67" s="324"/>
      <c r="L67" s="324"/>
      <c r="M67" s="324"/>
      <c r="N67" s="324"/>
      <c r="O67" s="324"/>
      <c r="P67" s="324"/>
      <c r="Q67" s="324"/>
      <c r="R67" s="324"/>
      <c r="S67" s="324"/>
      <c r="T67" s="344"/>
      <c r="U67" s="344"/>
      <c r="V67" s="344"/>
      <c r="W67" s="344"/>
      <c r="X67" s="324"/>
      <c r="Y67" s="324"/>
      <c r="Z67" s="324"/>
      <c r="AA67" s="324"/>
      <c r="AB67" s="324"/>
      <c r="AC67" s="324"/>
      <c r="AD67" s="324"/>
      <c r="AE67" s="324"/>
      <c r="AF67" s="324"/>
      <c r="AG67" s="324"/>
      <c r="AH67" s="324"/>
      <c r="AI67" s="324"/>
      <c r="AJ67" s="324"/>
      <c r="AK67" s="324"/>
      <c r="AL67" s="324"/>
      <c r="AM67" s="324"/>
      <c r="AN67" s="324"/>
      <c r="AO67" s="324"/>
      <c r="AP67" s="324"/>
      <c r="AQ67" s="324"/>
      <c r="AR67" s="324"/>
      <c r="AS67" s="324"/>
      <c r="AT67" s="324"/>
      <c r="AU67" s="324"/>
      <c r="AV67" s="324"/>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row>
    <row r="68" spans="1:125" ht="15.75" customHeight="1" x14ac:dyDescent="0.25">
      <c r="A68" s="324"/>
      <c r="B68" s="324"/>
      <c r="C68" s="324"/>
      <c r="D68" s="324"/>
      <c r="E68" s="324"/>
      <c r="F68" s="324"/>
      <c r="G68" s="324"/>
      <c r="H68" s="324"/>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4"/>
      <c r="AL68" s="324"/>
      <c r="AM68" s="324"/>
      <c r="AN68" s="324"/>
      <c r="AO68" s="324"/>
      <c r="AP68" s="324"/>
      <c r="AQ68" s="324"/>
      <c r="AR68" s="324"/>
      <c r="AS68" s="324"/>
      <c r="AT68" s="324"/>
      <c r="AU68" s="324"/>
      <c r="AV68" s="324"/>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row>
    <row r="69" spans="1:125" ht="15.75" customHeight="1" x14ac:dyDescent="0.25">
      <c r="A69" s="324"/>
      <c r="B69" s="324"/>
      <c r="C69" s="324"/>
      <c r="D69" s="324"/>
      <c r="E69" s="324"/>
      <c r="F69" s="324"/>
      <c r="G69" s="324"/>
      <c r="H69" s="324"/>
      <c r="I69" s="324"/>
      <c r="J69" s="324"/>
      <c r="K69" s="324"/>
      <c r="L69" s="324"/>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4"/>
      <c r="AL69" s="324"/>
      <c r="AM69" s="324"/>
      <c r="AN69" s="324"/>
      <c r="AO69" s="324"/>
      <c r="AP69" s="324"/>
      <c r="AQ69" s="324"/>
      <c r="AR69" s="324"/>
      <c r="AS69" s="324"/>
      <c r="AT69" s="324"/>
      <c r="AU69" s="324"/>
      <c r="AV69" s="324"/>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row>
    <row r="70" spans="1:125" ht="15.75" customHeight="1" x14ac:dyDescent="0.25">
      <c r="A70" s="324"/>
      <c r="B70" s="324"/>
      <c r="C70" s="324"/>
      <c r="D70" s="324"/>
      <c r="E70" s="324"/>
      <c r="F70" s="324"/>
      <c r="G70" s="324"/>
      <c r="H70" s="324"/>
      <c r="I70" s="324"/>
      <c r="J70" s="324"/>
      <c r="K70" s="324"/>
      <c r="L70" s="324"/>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4"/>
      <c r="AL70" s="324"/>
      <c r="AM70" s="324"/>
      <c r="AN70" s="324"/>
      <c r="AO70" s="324"/>
      <c r="AP70" s="324"/>
      <c r="AQ70" s="324"/>
      <c r="AR70" s="324"/>
      <c r="AS70" s="324"/>
      <c r="AT70" s="324"/>
      <c r="AU70" s="324"/>
      <c r="AV70" s="324"/>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row>
    <row r="71" spans="1:125" ht="15.75" customHeight="1" x14ac:dyDescent="0.25">
      <c r="A71" s="324"/>
      <c r="B71" s="324"/>
      <c r="C71" s="324"/>
      <c r="D71" s="324"/>
      <c r="E71" s="324"/>
      <c r="F71" s="324"/>
      <c r="G71" s="324"/>
      <c r="H71" s="324"/>
      <c r="I71" s="324"/>
      <c r="J71" s="324"/>
      <c r="K71" s="324"/>
      <c r="L71" s="324"/>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4"/>
      <c r="AL71" s="324"/>
      <c r="AM71" s="324"/>
      <c r="AN71" s="324"/>
      <c r="AO71" s="324"/>
      <c r="AP71" s="324"/>
      <c r="AQ71" s="324"/>
      <c r="AR71" s="324"/>
      <c r="AS71" s="324"/>
      <c r="AT71" s="324"/>
      <c r="AU71" s="324"/>
      <c r="AV71" s="324"/>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row>
    <row r="72" spans="1:125" ht="15.75" customHeight="1" x14ac:dyDescent="0.25">
      <c r="A72" s="324"/>
      <c r="B72" s="324"/>
      <c r="C72" s="324"/>
      <c r="D72" s="324"/>
      <c r="E72" s="324"/>
      <c r="F72" s="324"/>
      <c r="G72" s="324"/>
      <c r="H72" s="324"/>
      <c r="I72" s="324"/>
      <c r="J72" s="324"/>
      <c r="K72" s="324"/>
      <c r="L72" s="324"/>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4"/>
      <c r="AL72" s="324"/>
      <c r="AM72" s="324"/>
      <c r="AN72" s="324"/>
      <c r="AO72" s="324"/>
      <c r="AP72" s="324"/>
      <c r="AQ72" s="324"/>
      <c r="AR72" s="324"/>
      <c r="AS72" s="324"/>
      <c r="AT72" s="324"/>
      <c r="AU72" s="324"/>
      <c r="AV72" s="324"/>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row>
    <row r="73" spans="1:125" ht="15.75" customHeight="1" x14ac:dyDescent="0.25">
      <c r="A73" s="324"/>
      <c r="B73" s="324"/>
      <c r="C73" s="324"/>
      <c r="D73" s="324"/>
      <c r="E73" s="324"/>
      <c r="F73" s="324"/>
      <c r="G73" s="324"/>
      <c r="H73" s="324"/>
      <c r="I73" s="324"/>
      <c r="J73" s="324"/>
      <c r="K73" s="324"/>
      <c r="L73" s="324"/>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4"/>
      <c r="AL73" s="324"/>
      <c r="AM73" s="324"/>
      <c r="AN73" s="324"/>
      <c r="AO73" s="324"/>
      <c r="AP73" s="324"/>
      <c r="AQ73" s="324"/>
      <c r="AR73" s="324"/>
      <c r="AS73" s="324"/>
      <c r="AT73" s="324"/>
      <c r="AU73" s="324"/>
      <c r="AV73" s="324"/>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row>
    <row r="74" spans="1:125" ht="15.75" customHeight="1" x14ac:dyDescent="0.25">
      <c r="A74" s="324"/>
      <c r="B74" s="324"/>
      <c r="C74" s="324"/>
      <c r="D74" s="324"/>
      <c r="E74" s="324"/>
      <c r="F74" s="324"/>
      <c r="G74" s="324"/>
      <c r="H74" s="324"/>
      <c r="I74" s="324"/>
      <c r="J74" s="324"/>
      <c r="K74" s="324"/>
      <c r="L74" s="324"/>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4"/>
      <c r="AL74" s="324"/>
      <c r="AM74" s="324"/>
      <c r="AN74" s="324"/>
      <c r="AO74" s="324"/>
      <c r="AP74" s="324"/>
      <c r="AQ74" s="324"/>
      <c r="AR74" s="324"/>
      <c r="AS74" s="324"/>
      <c r="AT74" s="324"/>
      <c r="AU74" s="324"/>
      <c r="AV74" s="324"/>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row>
    <row r="75" spans="1:125" ht="15.75" customHeight="1" x14ac:dyDescent="0.25">
      <c r="A75" s="324"/>
      <c r="B75" s="324"/>
      <c r="C75" s="324"/>
      <c r="D75" s="324"/>
      <c r="E75" s="324"/>
      <c r="F75" s="324"/>
      <c r="G75" s="324"/>
      <c r="H75" s="324"/>
      <c r="I75" s="324"/>
      <c r="J75" s="324"/>
      <c r="K75" s="324"/>
      <c r="L75" s="324"/>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4"/>
      <c r="AL75" s="324"/>
      <c r="AM75" s="324"/>
      <c r="AN75" s="324"/>
      <c r="AO75" s="324"/>
      <c r="AP75" s="324"/>
      <c r="AQ75" s="324"/>
      <c r="AR75" s="324"/>
      <c r="AS75" s="324"/>
      <c r="AT75" s="324"/>
      <c r="AU75" s="324"/>
      <c r="AV75" s="324"/>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row>
    <row r="76" spans="1:125" ht="15.75" customHeight="1" x14ac:dyDescent="0.25">
      <c r="A76" s="324"/>
      <c r="B76" s="324"/>
      <c r="C76" s="324"/>
      <c r="D76" s="324"/>
      <c r="E76" s="324"/>
      <c r="F76" s="324"/>
      <c r="G76" s="324"/>
      <c r="H76" s="324"/>
      <c r="I76" s="324"/>
      <c r="J76" s="324"/>
      <c r="K76" s="324"/>
      <c r="L76" s="324"/>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4"/>
      <c r="AL76" s="324"/>
      <c r="AM76" s="324"/>
      <c r="AN76" s="324"/>
      <c r="AO76" s="324"/>
      <c r="AP76" s="324"/>
      <c r="AQ76" s="324"/>
      <c r="AR76" s="324"/>
      <c r="AS76" s="324"/>
      <c r="AT76" s="324"/>
      <c r="AU76" s="324"/>
      <c r="AV76" s="324"/>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row>
    <row r="77" spans="1:125" ht="15.75" customHeight="1" x14ac:dyDescent="0.25">
      <c r="A77" s="324"/>
      <c r="B77" s="324"/>
      <c r="C77" s="324"/>
      <c r="D77" s="324"/>
      <c r="E77" s="324"/>
      <c r="F77" s="324"/>
      <c r="G77" s="324"/>
      <c r="H77" s="324"/>
      <c r="I77" s="324"/>
      <c r="J77" s="324"/>
      <c r="K77" s="324"/>
      <c r="L77" s="324"/>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4"/>
      <c r="AL77" s="324"/>
      <c r="AM77" s="324"/>
      <c r="AN77" s="324"/>
      <c r="AO77" s="324"/>
      <c r="AP77" s="324"/>
      <c r="AQ77" s="324"/>
      <c r="AR77" s="324"/>
      <c r="AS77" s="324"/>
      <c r="AT77" s="324"/>
      <c r="AU77" s="324"/>
      <c r="AV77" s="324"/>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row>
    <row r="78" spans="1:125" ht="15.75" customHeight="1" x14ac:dyDescent="0.25">
      <c r="A78" s="324"/>
      <c r="B78" s="324"/>
      <c r="C78" s="324"/>
      <c r="D78" s="324"/>
      <c r="E78" s="324"/>
      <c r="F78" s="324"/>
      <c r="G78" s="324"/>
      <c r="H78" s="324"/>
      <c r="I78" s="324"/>
      <c r="J78" s="324"/>
      <c r="K78" s="324"/>
      <c r="L78" s="324"/>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4"/>
      <c r="AL78" s="324"/>
      <c r="AM78" s="324"/>
      <c r="AN78" s="324"/>
      <c r="AO78" s="324"/>
      <c r="AP78" s="324"/>
      <c r="AQ78" s="324"/>
      <c r="AR78" s="324"/>
      <c r="AS78" s="324"/>
      <c r="AT78" s="324"/>
      <c r="AU78" s="324"/>
      <c r="AV78" s="324"/>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row>
    <row r="79" spans="1:125" ht="15.75" customHeight="1" x14ac:dyDescent="0.25">
      <c r="A79" s="324"/>
      <c r="B79" s="324"/>
      <c r="C79" s="324"/>
      <c r="D79" s="324"/>
      <c r="E79" s="324"/>
      <c r="F79" s="324"/>
      <c r="G79" s="324"/>
      <c r="H79" s="324"/>
      <c r="I79" s="324"/>
      <c r="J79" s="324"/>
      <c r="K79" s="324"/>
      <c r="L79" s="324"/>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4"/>
      <c r="AL79" s="324"/>
      <c r="AM79" s="324"/>
      <c r="AN79" s="324"/>
      <c r="AO79" s="324"/>
      <c r="AP79" s="324"/>
      <c r="AQ79" s="324"/>
      <c r="AR79" s="324"/>
      <c r="AS79" s="324"/>
      <c r="AT79" s="324"/>
      <c r="AU79" s="324"/>
      <c r="AV79" s="324"/>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row>
    <row r="80" spans="1:125" ht="21" customHeight="1" x14ac:dyDescent="0.3">
      <c r="A80" s="324"/>
      <c r="B80" s="324"/>
      <c r="C80" s="324"/>
      <c r="D80" s="694" t="s">
        <v>522</v>
      </c>
      <c r="E80" s="653"/>
      <c r="F80" s="654"/>
      <c r="G80" s="327"/>
      <c r="H80" s="324"/>
      <c r="I80" s="516" t="s">
        <v>469</v>
      </c>
      <c r="J80" s="634"/>
      <c r="K80" s="634"/>
      <c r="L80" s="634"/>
      <c r="M80" s="63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4"/>
      <c r="AL80" s="324"/>
      <c r="AM80" s="324"/>
      <c r="AN80" s="324"/>
      <c r="AO80" s="324"/>
      <c r="AP80" s="324"/>
      <c r="AQ80" s="324"/>
      <c r="AR80" s="324"/>
      <c r="AS80" s="324"/>
      <c r="AT80" s="324"/>
      <c r="AU80" s="324"/>
      <c r="AV80" s="324"/>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row>
    <row r="81" spans="1:125" ht="21" customHeight="1" x14ac:dyDescent="0.3">
      <c r="A81" s="324"/>
      <c r="B81" s="324"/>
      <c r="C81" s="324"/>
      <c r="D81" s="390" t="s">
        <v>514</v>
      </c>
      <c r="E81" s="390"/>
      <c r="F81" s="391">
        <v>0.2</v>
      </c>
      <c r="G81" s="392"/>
      <c r="H81" s="324"/>
      <c r="I81" s="1"/>
      <c r="J81" s="5"/>
      <c r="K81" s="292" t="s">
        <v>13</v>
      </c>
      <c r="L81" s="292" t="s">
        <v>498</v>
      </c>
      <c r="M81" s="1"/>
      <c r="N81" s="324" t="s">
        <v>265</v>
      </c>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4"/>
      <c r="AL81" s="324"/>
      <c r="AM81" s="324"/>
      <c r="AN81" s="324"/>
      <c r="AO81" s="324"/>
      <c r="AP81" s="324"/>
      <c r="AQ81" s="324"/>
      <c r="AR81" s="324"/>
      <c r="AS81" s="324"/>
      <c r="AT81" s="324"/>
      <c r="AU81" s="324"/>
      <c r="AV81" s="324"/>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row>
    <row r="82" spans="1:125" ht="21" customHeight="1" x14ac:dyDescent="0.3">
      <c r="A82" s="324"/>
      <c r="B82" s="324"/>
      <c r="C82" s="324"/>
      <c r="D82" s="390" t="s">
        <v>515</v>
      </c>
      <c r="E82" s="390"/>
      <c r="F82" s="391">
        <v>0.4</v>
      </c>
      <c r="G82" s="392"/>
      <c r="H82" s="324"/>
      <c r="I82" s="1"/>
      <c r="J82" s="5"/>
      <c r="K82" s="1" t="s">
        <v>14</v>
      </c>
      <c r="L82" s="1" t="s">
        <v>491</v>
      </c>
      <c r="M82" s="1"/>
      <c r="N82" s="324" t="s">
        <v>596</v>
      </c>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4"/>
      <c r="AL82" s="324"/>
      <c r="AM82" s="324"/>
      <c r="AN82" s="324"/>
      <c r="AO82" s="324"/>
      <c r="AP82" s="324"/>
      <c r="AQ82" s="324"/>
      <c r="AR82" s="324"/>
      <c r="AS82" s="324"/>
      <c r="AT82" s="324"/>
      <c r="AU82" s="324"/>
      <c r="AV82" s="324"/>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row>
    <row r="83" spans="1:125" ht="21" customHeight="1" x14ac:dyDescent="0.3">
      <c r="A83" s="324"/>
      <c r="B83" s="324"/>
      <c r="C83" s="324"/>
      <c r="D83" s="393" t="s">
        <v>516</v>
      </c>
      <c r="E83" s="393"/>
      <c r="F83" s="394">
        <v>0.6</v>
      </c>
      <c r="G83" s="395"/>
      <c r="H83" s="324"/>
      <c r="I83" s="324"/>
      <c r="J83" s="5"/>
      <c r="K83" s="1" t="s">
        <v>15</v>
      </c>
      <c r="L83" s="1" t="s">
        <v>9</v>
      </c>
      <c r="M83" s="1"/>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4"/>
      <c r="AL83" s="324"/>
      <c r="AM83" s="324"/>
      <c r="AN83" s="324"/>
      <c r="AO83" s="324"/>
      <c r="AP83" s="324"/>
      <c r="AQ83" s="324"/>
      <c r="AR83" s="324"/>
      <c r="AS83" s="324"/>
      <c r="AT83" s="324"/>
      <c r="AU83" s="324"/>
      <c r="AV83" s="324"/>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row>
    <row r="84" spans="1:125" ht="21" customHeight="1" x14ac:dyDescent="0.3">
      <c r="A84" s="324"/>
      <c r="B84" s="324"/>
      <c r="C84" s="324"/>
      <c r="D84" s="393" t="s">
        <v>517</v>
      </c>
      <c r="E84" s="393"/>
      <c r="F84" s="394">
        <v>0.8</v>
      </c>
      <c r="G84" s="395"/>
      <c r="H84" s="324"/>
      <c r="I84" s="1"/>
      <c r="J84" s="5"/>
      <c r="K84" s="1" t="s">
        <v>16</v>
      </c>
      <c r="L84" s="1"/>
      <c r="M84" s="1"/>
      <c r="N84" s="324" t="s">
        <v>597</v>
      </c>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4"/>
      <c r="AL84" s="324"/>
      <c r="AM84" s="324"/>
      <c r="AN84" s="324"/>
      <c r="AO84" s="324"/>
      <c r="AP84" s="324"/>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row>
    <row r="85" spans="1:125" ht="21" customHeight="1" x14ac:dyDescent="0.3">
      <c r="A85" s="324"/>
      <c r="B85" s="324"/>
      <c r="C85" s="324"/>
      <c r="D85" s="396" t="s">
        <v>518</v>
      </c>
      <c r="E85" s="396"/>
      <c r="F85" s="397">
        <v>1</v>
      </c>
      <c r="G85" s="398"/>
      <c r="H85" s="324"/>
      <c r="I85" s="1"/>
      <c r="J85" s="5"/>
      <c r="K85" s="1"/>
      <c r="L85" s="1"/>
      <c r="M85" s="1"/>
      <c r="N85" s="324" t="s">
        <v>598</v>
      </c>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4"/>
      <c r="AL85" s="324"/>
      <c r="AM85" s="324"/>
      <c r="AN85" s="324"/>
      <c r="AO85" s="324"/>
      <c r="AP85" s="324"/>
      <c r="AQ85" s="324"/>
      <c r="AR85" s="324"/>
      <c r="AS85" s="324"/>
      <c r="AT85" s="324"/>
      <c r="AU85" s="324"/>
      <c r="AV85" s="324"/>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row>
    <row r="86" spans="1:125" ht="21" customHeight="1" x14ac:dyDescent="0.3">
      <c r="A86" s="324"/>
      <c r="B86" s="324"/>
      <c r="C86" s="324"/>
      <c r="D86" s="327"/>
      <c r="E86" s="327"/>
      <c r="F86" s="327"/>
      <c r="G86" s="327"/>
      <c r="H86" s="324"/>
      <c r="I86" s="1"/>
      <c r="J86" s="5"/>
      <c r="K86" s="292" t="s">
        <v>18</v>
      </c>
      <c r="L86" s="292" t="s">
        <v>495</v>
      </c>
      <c r="M86" s="1"/>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4"/>
      <c r="AL86" s="324"/>
      <c r="AM86" s="324"/>
      <c r="AN86" s="324"/>
      <c r="AO86" s="324"/>
      <c r="AP86" s="324"/>
      <c r="AQ86" s="324"/>
      <c r="AR86" s="324"/>
      <c r="AS86" s="324"/>
      <c r="AT86" s="324"/>
      <c r="AU86" s="324"/>
      <c r="AV86" s="324"/>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row>
    <row r="87" spans="1:125" ht="21" customHeight="1" x14ac:dyDescent="0.3">
      <c r="A87" s="324"/>
      <c r="B87" s="324"/>
      <c r="C87" s="324"/>
      <c r="D87" s="327"/>
      <c r="E87" s="327"/>
      <c r="F87" s="327"/>
      <c r="G87" s="327"/>
      <c r="H87" s="324"/>
      <c r="I87" s="1"/>
      <c r="J87" s="5"/>
      <c r="K87" s="1" t="s">
        <v>493</v>
      </c>
      <c r="L87" s="1" t="s">
        <v>22</v>
      </c>
      <c r="M87" s="1"/>
      <c r="N87" s="324" t="s">
        <v>276</v>
      </c>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4"/>
      <c r="AL87" s="324"/>
      <c r="AM87" s="324"/>
      <c r="AN87" s="324"/>
      <c r="AO87" s="324"/>
      <c r="AP87" s="324"/>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row>
    <row r="88" spans="1:125" ht="21" customHeight="1" x14ac:dyDescent="0.3">
      <c r="A88" s="324"/>
      <c r="B88" s="324"/>
      <c r="C88" s="324"/>
      <c r="D88" s="694" t="s">
        <v>523</v>
      </c>
      <c r="E88" s="653"/>
      <c r="F88" s="654"/>
      <c r="G88" s="327"/>
      <c r="H88" s="324"/>
      <c r="I88" s="1"/>
      <c r="J88" s="5"/>
      <c r="K88" s="1" t="s">
        <v>494</v>
      </c>
      <c r="L88" s="1" t="s">
        <v>23</v>
      </c>
      <c r="M88" s="1"/>
      <c r="N88" s="324" t="s">
        <v>599</v>
      </c>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4"/>
      <c r="AL88" s="324"/>
      <c r="AM88" s="324"/>
      <c r="AN88" s="324"/>
      <c r="AO88" s="324"/>
      <c r="AP88" s="324"/>
      <c r="AQ88" s="324"/>
      <c r="AR88" s="324"/>
      <c r="AS88" s="324"/>
      <c r="AT88" s="324"/>
      <c r="AU88" s="324"/>
      <c r="AV88" s="324"/>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row>
    <row r="89" spans="1:125" ht="21" customHeight="1" x14ac:dyDescent="0.3">
      <c r="A89" s="324"/>
      <c r="B89" s="324"/>
      <c r="C89" s="324"/>
      <c r="D89" s="399" t="s">
        <v>519</v>
      </c>
      <c r="E89" s="399"/>
      <c r="F89" s="400">
        <v>0.2</v>
      </c>
      <c r="G89" s="401"/>
      <c r="H89" s="324"/>
      <c r="I89" s="1"/>
      <c r="J89" s="5"/>
      <c r="K89" s="1"/>
      <c r="L89" s="1"/>
      <c r="M89" s="1"/>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4"/>
      <c r="AL89" s="324"/>
      <c r="AM89" s="324"/>
      <c r="AN89" s="324"/>
      <c r="AO89" s="324"/>
      <c r="AP89" s="324"/>
      <c r="AQ89" s="324"/>
      <c r="AR89" s="324"/>
      <c r="AS89" s="324"/>
      <c r="AT89" s="324"/>
      <c r="AU89" s="324"/>
      <c r="AV89" s="324"/>
      <c r="AW89" s="324"/>
      <c r="AX89" s="324"/>
      <c r="AY89" s="324"/>
      <c r="AZ89" s="324"/>
      <c r="BA89" s="324"/>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row>
    <row r="90" spans="1:125" ht="21" customHeight="1" x14ac:dyDescent="0.3">
      <c r="A90" s="324"/>
      <c r="B90" s="324"/>
      <c r="C90" s="324"/>
      <c r="D90" s="399" t="s">
        <v>520</v>
      </c>
      <c r="E90" s="399"/>
      <c r="F90" s="400">
        <v>0.4</v>
      </c>
      <c r="G90" s="401"/>
      <c r="H90" s="324"/>
      <c r="I90" s="1"/>
      <c r="J90" s="5"/>
      <c r="K90" s="1"/>
      <c r="L90" s="1"/>
      <c r="M90" s="1"/>
      <c r="N90" s="324" t="s">
        <v>282</v>
      </c>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4"/>
      <c r="AL90" s="324"/>
      <c r="AM90" s="324"/>
      <c r="AN90" s="324"/>
      <c r="AO90" s="324"/>
      <c r="AP90" s="324"/>
      <c r="AQ90" s="324"/>
      <c r="AR90" s="324"/>
      <c r="AS90" s="324"/>
      <c r="AT90" s="324"/>
      <c r="AU90" s="324"/>
      <c r="AV90" s="324"/>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row>
    <row r="91" spans="1:125" ht="21" customHeight="1" x14ac:dyDescent="0.3">
      <c r="A91" s="324"/>
      <c r="B91" s="324"/>
      <c r="C91" s="324"/>
      <c r="D91" s="393" t="s">
        <v>447</v>
      </c>
      <c r="E91" s="393"/>
      <c r="F91" s="394">
        <v>0.6</v>
      </c>
      <c r="G91" s="395"/>
      <c r="H91" s="324"/>
      <c r="I91" s="1"/>
      <c r="J91" s="5"/>
      <c r="K91" s="292" t="s">
        <v>496</v>
      </c>
      <c r="L91" s="292" t="s">
        <v>29</v>
      </c>
      <c r="M91" s="1"/>
      <c r="N91" s="324" t="s">
        <v>336</v>
      </c>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4"/>
      <c r="AL91" s="324"/>
      <c r="AM91" s="324"/>
      <c r="AN91" s="324"/>
      <c r="AO91" s="324"/>
      <c r="AP91" s="324"/>
      <c r="AQ91" s="324"/>
      <c r="AR91" s="324"/>
      <c r="AS91" s="324"/>
      <c r="AT91" s="324"/>
      <c r="AU91" s="324"/>
      <c r="AV91" s="324"/>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row>
    <row r="92" spans="1:125" ht="21" customHeight="1" x14ac:dyDescent="0.3">
      <c r="A92" s="324"/>
      <c r="B92" s="324"/>
      <c r="C92" s="324"/>
      <c r="D92" s="396" t="s">
        <v>521</v>
      </c>
      <c r="E92" s="396"/>
      <c r="F92" s="397">
        <v>0.8</v>
      </c>
      <c r="G92" s="398"/>
      <c r="H92" s="324"/>
      <c r="I92" s="1"/>
      <c r="J92" s="5"/>
      <c r="K92" s="1" t="s">
        <v>497</v>
      </c>
      <c r="L92" s="1" t="s">
        <v>30</v>
      </c>
      <c r="M92" s="1"/>
      <c r="N92" s="324" t="s">
        <v>600</v>
      </c>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4"/>
      <c r="AL92" s="324"/>
      <c r="AM92" s="324"/>
      <c r="AN92" s="324"/>
      <c r="AO92" s="324"/>
      <c r="AP92" s="324"/>
      <c r="AQ92" s="324"/>
      <c r="AR92" s="324"/>
      <c r="AS92" s="324"/>
      <c r="AT92" s="324"/>
      <c r="AU92" s="324"/>
      <c r="AV92" s="324"/>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row>
    <row r="93" spans="1:125" ht="21" customHeight="1" x14ac:dyDescent="0.3">
      <c r="A93" s="324"/>
      <c r="B93" s="324"/>
      <c r="C93" s="324"/>
      <c r="D93" s="402" t="s">
        <v>524</v>
      </c>
      <c r="E93" s="402"/>
      <c r="F93" s="403">
        <v>1</v>
      </c>
      <c r="G93" s="404"/>
      <c r="H93" s="324"/>
      <c r="I93" s="1"/>
      <c r="J93" s="5"/>
      <c r="K93" s="1" t="s">
        <v>27</v>
      </c>
      <c r="L93" s="1" t="s">
        <v>504</v>
      </c>
      <c r="M93" s="1"/>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4"/>
      <c r="AL93" s="324"/>
      <c r="AM93" s="324"/>
      <c r="AN93" s="324"/>
      <c r="AO93" s="324"/>
      <c r="AP93" s="324"/>
      <c r="AQ93" s="324"/>
      <c r="AR93" s="324"/>
      <c r="AS93" s="324"/>
      <c r="AT93" s="324"/>
      <c r="AU93" s="324"/>
      <c r="AV93" s="324"/>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row>
    <row r="94" spans="1:125" ht="15.75" customHeight="1" x14ac:dyDescent="0.3">
      <c r="A94" s="324"/>
      <c r="B94" s="324"/>
      <c r="C94" s="324"/>
      <c r="D94" s="324"/>
      <c r="E94" s="324"/>
      <c r="F94" s="324"/>
      <c r="G94" s="324"/>
      <c r="H94" s="324"/>
      <c r="I94" s="1"/>
      <c r="J94" s="5"/>
      <c r="K94" s="1"/>
      <c r="L94" s="1" t="s">
        <v>31</v>
      </c>
      <c r="M94" s="1"/>
      <c r="N94" s="324" t="s">
        <v>288</v>
      </c>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4"/>
      <c r="AL94" s="324"/>
      <c r="AM94" s="324"/>
      <c r="AN94" s="324"/>
      <c r="AO94" s="324"/>
      <c r="AP94" s="324"/>
      <c r="AQ94" s="324"/>
      <c r="AR94" s="324"/>
      <c r="AS94" s="324"/>
      <c r="AT94" s="324"/>
      <c r="AU94" s="324"/>
      <c r="AV94" s="324"/>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row>
    <row r="95" spans="1:125" ht="15.75" customHeight="1" x14ac:dyDescent="0.3">
      <c r="A95" s="324"/>
      <c r="B95" s="324"/>
      <c r="C95" s="324"/>
      <c r="D95" s="324"/>
      <c r="E95" s="324"/>
      <c r="F95" s="324"/>
      <c r="G95" s="324"/>
      <c r="H95" s="324"/>
      <c r="I95" s="1"/>
      <c r="J95" s="5"/>
      <c r="K95" s="292" t="s">
        <v>39</v>
      </c>
      <c r="L95" s="1" t="s">
        <v>505</v>
      </c>
      <c r="M95" s="1"/>
      <c r="N95" s="324" t="s">
        <v>601</v>
      </c>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4"/>
      <c r="AL95" s="324"/>
      <c r="AM95" s="324"/>
      <c r="AN95" s="324"/>
      <c r="AO95" s="324"/>
      <c r="AP95" s="324"/>
      <c r="AQ95" s="324"/>
      <c r="AR95" s="324"/>
      <c r="AS95" s="324"/>
      <c r="AT95" s="324"/>
      <c r="AU95" s="324"/>
      <c r="AV95" s="324"/>
      <c r="AW95" s="324"/>
      <c r="AX95" s="324"/>
      <c r="AY95" s="324"/>
      <c r="AZ95" s="324"/>
      <c r="BA95" s="324"/>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row>
    <row r="96" spans="1:125" ht="15.75" customHeight="1" x14ac:dyDescent="0.3">
      <c r="A96" s="324"/>
      <c r="B96" s="324"/>
      <c r="C96" s="324"/>
      <c r="D96" s="324"/>
      <c r="E96" s="324"/>
      <c r="F96" s="324"/>
      <c r="G96" s="324"/>
      <c r="H96" s="324"/>
      <c r="I96" s="1"/>
      <c r="J96" s="5"/>
      <c r="K96" s="1" t="s">
        <v>40</v>
      </c>
      <c r="L96" s="1" t="s">
        <v>32</v>
      </c>
      <c r="M96" s="1"/>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4"/>
      <c r="AL96" s="324"/>
      <c r="AM96" s="324"/>
      <c r="AN96" s="324"/>
      <c r="AO96" s="324"/>
      <c r="AP96" s="324"/>
      <c r="AQ96" s="324"/>
      <c r="AR96" s="324"/>
      <c r="AS96" s="324"/>
      <c r="AT96" s="324"/>
      <c r="AU96" s="324"/>
      <c r="AV96" s="324"/>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row>
    <row r="97" spans="1:125" ht="15.75" customHeight="1" x14ac:dyDescent="0.25">
      <c r="A97" s="324"/>
      <c r="B97" s="324"/>
      <c r="C97" s="324"/>
      <c r="D97" s="324"/>
      <c r="E97" s="324"/>
      <c r="F97" s="324"/>
      <c r="G97" s="324"/>
      <c r="H97" s="324"/>
      <c r="I97" s="324"/>
      <c r="J97" s="324"/>
      <c r="K97" s="324" t="s">
        <v>41</v>
      </c>
      <c r="L97" s="324"/>
      <c r="M97" s="324"/>
      <c r="N97" s="324" t="s">
        <v>293</v>
      </c>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4"/>
      <c r="AL97" s="324"/>
      <c r="AM97" s="324"/>
      <c r="AN97" s="324"/>
      <c r="AO97" s="324"/>
      <c r="AP97" s="324"/>
      <c r="AQ97" s="324"/>
      <c r="AR97" s="324"/>
      <c r="AS97" s="324"/>
      <c r="AT97" s="324"/>
      <c r="AU97" s="324"/>
      <c r="AV97" s="324"/>
      <c r="AW97" s="324"/>
      <c r="AX97" s="324"/>
      <c r="AY97" s="324"/>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row>
    <row r="98" spans="1:125" ht="15.75" customHeight="1" x14ac:dyDescent="0.25">
      <c r="A98" s="324"/>
      <c r="B98" s="324"/>
      <c r="C98" s="324"/>
      <c r="D98" s="324"/>
      <c r="E98" s="324"/>
      <c r="F98" s="324"/>
      <c r="G98" s="324"/>
      <c r="H98" s="324"/>
      <c r="I98" s="324"/>
      <c r="J98" s="324"/>
      <c r="K98" s="324"/>
      <c r="L98" s="324"/>
      <c r="M98" s="324"/>
      <c r="N98" s="324" t="s">
        <v>602</v>
      </c>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4"/>
      <c r="AL98" s="324"/>
      <c r="AM98" s="324"/>
      <c r="AN98" s="324"/>
      <c r="AO98" s="324"/>
      <c r="AP98" s="324"/>
      <c r="AQ98" s="324"/>
      <c r="AR98" s="324"/>
      <c r="AS98" s="324"/>
      <c r="AT98" s="324"/>
      <c r="AU98" s="324"/>
      <c r="AV98" s="324"/>
      <c r="AW98" s="324"/>
      <c r="AX98" s="324"/>
      <c r="AY98" s="324"/>
      <c r="AZ98" s="324"/>
      <c r="BA98" s="324"/>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row>
    <row r="99" spans="1:125" ht="15.75" customHeight="1" x14ac:dyDescent="0.25">
      <c r="A99" s="324"/>
      <c r="B99" s="324"/>
      <c r="C99" s="324"/>
      <c r="D99" s="324"/>
      <c r="E99" s="324"/>
      <c r="F99" s="324"/>
      <c r="G99" s="324"/>
      <c r="H99" s="324"/>
      <c r="I99" s="324"/>
      <c r="J99" s="324"/>
      <c r="K99" s="324"/>
      <c r="L99" s="324"/>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4"/>
      <c r="AL99" s="324"/>
      <c r="AM99" s="324"/>
      <c r="AN99" s="324"/>
      <c r="AO99" s="324"/>
      <c r="AP99" s="324"/>
      <c r="AQ99" s="324"/>
      <c r="AR99" s="324"/>
      <c r="AS99" s="324"/>
      <c r="AT99" s="324"/>
      <c r="AU99" s="324"/>
      <c r="AV99" s="324"/>
      <c r="AW99" s="324"/>
      <c r="AX99" s="324"/>
      <c r="AY99" s="324"/>
      <c r="AZ99" s="324"/>
      <c r="BA99" s="324"/>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row>
    <row r="100" spans="1:125" ht="15.75" customHeight="1" x14ac:dyDescent="0.25">
      <c r="A100" s="324"/>
      <c r="B100" s="324"/>
      <c r="C100" s="324"/>
      <c r="D100" s="324"/>
      <c r="E100" s="324"/>
      <c r="F100" s="324"/>
      <c r="G100" s="324"/>
      <c r="H100" s="324"/>
      <c r="I100" s="324"/>
      <c r="J100" s="324"/>
      <c r="K100" s="324"/>
      <c r="L100" s="324"/>
      <c r="M100" s="324"/>
      <c r="N100" s="324" t="s">
        <v>301</v>
      </c>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4"/>
      <c r="AL100" s="324"/>
      <c r="AM100" s="324"/>
      <c r="AN100" s="324"/>
      <c r="AO100" s="324"/>
      <c r="AP100" s="324"/>
      <c r="AQ100" s="324"/>
      <c r="AR100" s="324"/>
      <c r="AS100" s="324"/>
      <c r="AT100" s="324"/>
      <c r="AU100" s="324"/>
      <c r="AV100" s="324"/>
      <c r="AW100" s="324"/>
      <c r="AX100" s="324"/>
      <c r="AY100" s="324"/>
      <c r="AZ100" s="324"/>
      <c r="BA100" s="324"/>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row>
    <row r="101" spans="1:125" ht="15.75" customHeight="1" x14ac:dyDescent="0.25">
      <c r="A101" s="324"/>
      <c r="B101" s="324"/>
      <c r="C101" s="324"/>
      <c r="D101" s="324"/>
      <c r="E101" s="324"/>
      <c r="F101" s="324"/>
      <c r="G101" s="324"/>
      <c r="H101" s="324"/>
      <c r="I101" s="324"/>
      <c r="J101" s="324"/>
      <c r="K101" s="324"/>
      <c r="L101" s="324"/>
      <c r="M101" s="324"/>
      <c r="N101" s="324" t="s">
        <v>603</v>
      </c>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4"/>
      <c r="AL101" s="324"/>
      <c r="AM101" s="324"/>
      <c r="AN101" s="324"/>
      <c r="AO101" s="324"/>
      <c r="AP101" s="324"/>
      <c r="AQ101" s="324"/>
      <c r="AR101" s="324"/>
      <c r="AS101" s="324"/>
      <c r="AT101" s="324"/>
      <c r="AU101" s="324"/>
      <c r="AV101" s="324"/>
      <c r="AW101" s="324"/>
      <c r="AX101" s="324"/>
      <c r="AY101" s="324"/>
      <c r="AZ101" s="324"/>
      <c r="BA101" s="324"/>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row>
    <row r="102" spans="1:125" ht="15.75" customHeight="1" x14ac:dyDescent="0.25">
      <c r="A102" s="324"/>
      <c r="B102" s="324"/>
      <c r="C102" s="324"/>
      <c r="D102" s="324"/>
      <c r="E102" s="324"/>
      <c r="F102" s="324"/>
      <c r="G102" s="324"/>
      <c r="H102" s="324"/>
      <c r="I102" s="324"/>
      <c r="J102" s="324"/>
      <c r="K102" s="324"/>
      <c r="L102" s="324"/>
      <c r="M102" s="324"/>
      <c r="N102" s="324" t="s">
        <v>604</v>
      </c>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4"/>
      <c r="AL102" s="324"/>
      <c r="AM102" s="324"/>
      <c r="AN102" s="324"/>
      <c r="AO102" s="324"/>
      <c r="AP102" s="324"/>
      <c r="AQ102" s="324"/>
      <c r="AR102" s="324"/>
      <c r="AS102" s="324"/>
      <c r="AT102" s="324"/>
      <c r="AU102" s="324"/>
      <c r="AV102" s="324"/>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row>
    <row r="103" spans="1:125" ht="15.75" customHeight="1" x14ac:dyDescent="0.25">
      <c r="A103" s="324"/>
      <c r="B103" s="324"/>
      <c r="C103" s="324"/>
      <c r="D103" s="324"/>
      <c r="E103" s="324"/>
      <c r="F103" s="324"/>
      <c r="G103" s="324"/>
      <c r="H103" s="324"/>
      <c r="I103" s="324"/>
      <c r="J103" s="324"/>
      <c r="K103" s="324"/>
      <c r="L103" s="324"/>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4"/>
      <c r="AL103" s="324"/>
      <c r="AM103" s="324"/>
      <c r="AN103" s="324"/>
      <c r="AO103" s="324"/>
      <c r="AP103" s="324"/>
      <c r="AQ103" s="324"/>
      <c r="AR103" s="324"/>
      <c r="AS103" s="324"/>
      <c r="AT103" s="324"/>
      <c r="AU103" s="324"/>
      <c r="AV103" s="324"/>
      <c r="AW103" s="324"/>
      <c r="AX103" s="324"/>
      <c r="AY103" s="324"/>
      <c r="AZ103" s="324"/>
      <c r="BA103" s="324"/>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row>
    <row r="104" spans="1:125" ht="15.75" customHeight="1" x14ac:dyDescent="0.25">
      <c r="A104" s="324"/>
      <c r="B104" s="324"/>
      <c r="C104" s="324"/>
      <c r="D104" s="324"/>
      <c r="E104" s="324"/>
      <c r="F104" s="324"/>
      <c r="G104" s="324"/>
      <c r="H104" s="324"/>
      <c r="I104" s="324"/>
      <c r="J104" s="324"/>
      <c r="K104" s="324"/>
      <c r="L104" s="324"/>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4"/>
      <c r="AL104" s="324"/>
      <c r="AM104" s="324"/>
      <c r="AN104" s="324"/>
      <c r="AO104" s="324"/>
      <c r="AP104" s="324"/>
      <c r="AQ104" s="324"/>
      <c r="AR104" s="324"/>
      <c r="AS104" s="324"/>
      <c r="AT104" s="324"/>
      <c r="AU104" s="324"/>
      <c r="AV104" s="324"/>
      <c r="AW104" s="324"/>
      <c r="AX104" s="324"/>
      <c r="AY104" s="324"/>
      <c r="AZ104" s="324"/>
      <c r="BA104" s="324"/>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row>
    <row r="105" spans="1:125" ht="15.75" customHeight="1" x14ac:dyDescent="0.25">
      <c r="A105" s="324"/>
      <c r="B105" s="324"/>
      <c r="C105" s="324"/>
      <c r="D105" s="324"/>
      <c r="E105" s="324"/>
      <c r="F105" s="324"/>
      <c r="G105" s="324"/>
      <c r="H105" s="324"/>
      <c r="I105" s="324"/>
      <c r="J105" s="324"/>
      <c r="K105" s="324"/>
      <c r="L105" s="324"/>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4"/>
      <c r="AL105" s="324"/>
      <c r="AM105" s="324"/>
      <c r="AN105" s="324"/>
      <c r="AO105" s="324"/>
      <c r="AP105" s="324"/>
      <c r="AQ105" s="324"/>
      <c r="AR105" s="324"/>
      <c r="AS105" s="324"/>
      <c r="AT105" s="324"/>
      <c r="AU105" s="324"/>
      <c r="AV105" s="324"/>
      <c r="AW105" s="324"/>
      <c r="AX105" s="324"/>
      <c r="AY105" s="324"/>
      <c r="AZ105" s="324"/>
      <c r="BA105" s="324"/>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row>
    <row r="106" spans="1:125" ht="15.75" customHeight="1" x14ac:dyDescent="0.25">
      <c r="A106" s="324"/>
      <c r="B106" s="324"/>
      <c r="C106" s="324"/>
      <c r="D106" s="324"/>
      <c r="E106" s="324"/>
      <c r="F106" s="324"/>
      <c r="G106" s="324"/>
      <c r="H106" s="324"/>
      <c r="I106" s="324"/>
      <c r="J106" s="324"/>
      <c r="K106" s="324"/>
      <c r="L106" s="324"/>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4"/>
      <c r="AL106" s="324"/>
      <c r="AM106" s="324"/>
      <c r="AN106" s="324"/>
      <c r="AO106" s="324"/>
      <c r="AP106" s="324"/>
      <c r="AQ106" s="324"/>
      <c r="AR106" s="324"/>
      <c r="AS106" s="324"/>
      <c r="AT106" s="324"/>
      <c r="AU106" s="324"/>
      <c r="AV106" s="324"/>
      <c r="AW106" s="324"/>
      <c r="AX106" s="324"/>
      <c r="AY106" s="324"/>
      <c r="AZ106" s="324"/>
      <c r="BA106" s="324"/>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row>
    <row r="107" spans="1:125" ht="15.75" customHeight="1" x14ac:dyDescent="0.25">
      <c r="A107" s="324"/>
      <c r="B107" s="324"/>
      <c r="C107" s="324"/>
      <c r="D107" s="324"/>
      <c r="E107" s="324"/>
      <c r="F107" s="324"/>
      <c r="G107" s="324"/>
      <c r="H107" s="324"/>
      <c r="I107" s="324"/>
      <c r="J107" s="324"/>
      <c r="K107" s="324"/>
      <c r="L107" s="324"/>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4"/>
      <c r="AL107" s="324"/>
      <c r="AM107" s="324"/>
      <c r="AN107" s="324"/>
      <c r="AO107" s="324"/>
      <c r="AP107" s="324"/>
      <c r="AQ107" s="324"/>
      <c r="AR107" s="324"/>
      <c r="AS107" s="324"/>
      <c r="AT107" s="324"/>
      <c r="AU107" s="324"/>
      <c r="AV107" s="324"/>
      <c r="AW107" s="324"/>
      <c r="AX107" s="324"/>
      <c r="AY107" s="324"/>
      <c r="AZ107" s="324"/>
      <c r="BA107" s="324"/>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row>
    <row r="108" spans="1:125" ht="15.75" customHeight="1" x14ac:dyDescent="0.25">
      <c r="A108" s="324"/>
      <c r="B108" s="324"/>
      <c r="C108" s="324"/>
      <c r="D108" s="324"/>
      <c r="E108" s="324"/>
      <c r="F108" s="324"/>
      <c r="G108" s="324"/>
      <c r="H108" s="324"/>
      <c r="I108" s="324"/>
      <c r="J108" s="324"/>
      <c r="K108" s="324"/>
      <c r="L108" s="324"/>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c r="AN108" s="324"/>
      <c r="AO108" s="324"/>
      <c r="AP108" s="324"/>
      <c r="AQ108" s="324"/>
      <c r="AR108" s="324"/>
      <c r="AS108" s="324"/>
      <c r="AT108" s="324"/>
      <c r="AU108" s="324"/>
      <c r="AV108" s="324"/>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row>
    <row r="109" spans="1:125" ht="15.75" customHeight="1" x14ac:dyDescent="0.25">
      <c r="A109" s="324"/>
      <c r="B109" s="324"/>
      <c r="C109" s="324"/>
      <c r="D109" s="324"/>
      <c r="E109" s="324"/>
      <c r="F109" s="324"/>
      <c r="G109" s="324"/>
      <c r="H109" s="324"/>
      <c r="I109" s="324"/>
      <c r="J109" s="324"/>
      <c r="K109" s="324"/>
      <c r="L109" s="324"/>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4"/>
      <c r="AL109" s="324"/>
      <c r="AM109" s="324"/>
      <c r="AN109" s="324"/>
      <c r="AO109" s="324"/>
      <c r="AP109" s="324"/>
      <c r="AQ109" s="324"/>
      <c r="AR109" s="324"/>
      <c r="AS109" s="324"/>
      <c r="AT109" s="324"/>
      <c r="AU109" s="324"/>
      <c r="AV109" s="324"/>
      <c r="AW109" s="324"/>
      <c r="AX109" s="324"/>
      <c r="AY109" s="324"/>
      <c r="AZ109" s="324"/>
      <c r="BA109" s="324"/>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row>
    <row r="110" spans="1:125" ht="15.75" customHeight="1" x14ac:dyDescent="0.25">
      <c r="A110" s="324"/>
      <c r="B110" s="324"/>
      <c r="C110" s="324"/>
      <c r="D110" s="324"/>
      <c r="E110" s="324"/>
      <c r="F110" s="324"/>
      <c r="G110" s="324"/>
      <c r="H110" s="324"/>
      <c r="I110" s="324"/>
      <c r="J110" s="324"/>
      <c r="K110" s="324"/>
      <c r="L110" s="324"/>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4"/>
      <c r="AL110" s="324"/>
      <c r="AM110" s="324"/>
      <c r="AN110" s="324"/>
      <c r="AO110" s="324"/>
      <c r="AP110" s="324"/>
      <c r="AQ110" s="324"/>
      <c r="AR110" s="324"/>
      <c r="AS110" s="324"/>
      <c r="AT110" s="324"/>
      <c r="AU110" s="324"/>
      <c r="AV110" s="324"/>
      <c r="AW110" s="324"/>
      <c r="AX110" s="324"/>
      <c r="AY110" s="324"/>
      <c r="AZ110" s="324"/>
      <c r="BA110" s="324"/>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row>
    <row r="111" spans="1:125" ht="15.75" customHeight="1" x14ac:dyDescent="0.25">
      <c r="A111" s="324"/>
      <c r="B111" s="324"/>
      <c r="C111" s="324"/>
      <c r="D111" s="324"/>
      <c r="E111" s="324"/>
      <c r="F111" s="324"/>
      <c r="G111" s="324"/>
      <c r="H111" s="324"/>
      <c r="I111" s="324"/>
      <c r="J111" s="324"/>
      <c r="K111" s="324"/>
      <c r="L111" s="324"/>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4"/>
      <c r="AL111" s="324"/>
      <c r="AM111" s="324"/>
      <c r="AN111" s="324"/>
      <c r="AO111" s="324"/>
      <c r="AP111" s="324"/>
      <c r="AQ111" s="324"/>
      <c r="AR111" s="324"/>
      <c r="AS111" s="324"/>
      <c r="AT111" s="324"/>
      <c r="AU111" s="324"/>
      <c r="AV111" s="324"/>
      <c r="AW111" s="324"/>
      <c r="AX111" s="324"/>
      <c r="AY111" s="324"/>
      <c r="AZ111" s="324"/>
      <c r="BA111" s="324"/>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row>
    <row r="112" spans="1:125" ht="15.75" customHeight="1" x14ac:dyDescent="0.25">
      <c r="A112" s="324"/>
      <c r="B112" s="324"/>
      <c r="C112" s="324"/>
      <c r="D112" s="324"/>
      <c r="E112" s="324"/>
      <c r="F112" s="324"/>
      <c r="G112" s="324"/>
      <c r="H112" s="324"/>
      <c r="I112" s="324"/>
      <c r="J112" s="324"/>
      <c r="K112" s="324"/>
      <c r="L112" s="324"/>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4"/>
      <c r="AL112" s="324"/>
      <c r="AM112" s="324"/>
      <c r="AN112" s="324"/>
      <c r="AO112" s="324"/>
      <c r="AP112" s="324"/>
      <c r="AQ112" s="324"/>
      <c r="AR112" s="324"/>
      <c r="AS112" s="324"/>
      <c r="AT112" s="324"/>
      <c r="AU112" s="324"/>
      <c r="AV112" s="324"/>
      <c r="AW112" s="324"/>
      <c r="AX112" s="324"/>
      <c r="AY112" s="324"/>
      <c r="AZ112" s="324"/>
      <c r="BA112" s="324"/>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row>
    <row r="113" spans="1:125" ht="15.75" customHeight="1" x14ac:dyDescent="0.25">
      <c r="A113" s="324"/>
      <c r="B113" s="324"/>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4"/>
      <c r="AL113" s="324"/>
      <c r="AM113" s="324"/>
      <c r="AN113" s="324"/>
      <c r="AO113" s="324"/>
      <c r="AP113" s="324"/>
      <c r="AQ113" s="324"/>
      <c r="AR113" s="324"/>
      <c r="AS113" s="324"/>
      <c r="AT113" s="324"/>
      <c r="AU113" s="324"/>
      <c r="AV113" s="324"/>
      <c r="AW113" s="324"/>
      <c r="AX113" s="324"/>
      <c r="AY113" s="324"/>
      <c r="AZ113" s="324"/>
      <c r="BA113" s="324"/>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row>
    <row r="114" spans="1:125" ht="15.75" customHeight="1" x14ac:dyDescent="0.25">
      <c r="A114" s="324"/>
      <c r="B114" s="324"/>
      <c r="C114" s="324"/>
      <c r="D114" s="324"/>
      <c r="E114" s="324"/>
      <c r="F114" s="324"/>
      <c r="G114" s="324"/>
      <c r="H114" s="324"/>
      <c r="I114" s="324"/>
      <c r="J114" s="324"/>
      <c r="K114" s="324"/>
      <c r="L114" s="324"/>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4"/>
      <c r="AL114" s="324"/>
      <c r="AM114" s="324"/>
      <c r="AN114" s="324"/>
      <c r="AO114" s="324"/>
      <c r="AP114" s="324"/>
      <c r="AQ114" s="324"/>
      <c r="AR114" s="324"/>
      <c r="AS114" s="324"/>
      <c r="AT114" s="324"/>
      <c r="AU114" s="324"/>
      <c r="AV114" s="324"/>
      <c r="AW114" s="324"/>
      <c r="AX114" s="324"/>
      <c r="AY114" s="324"/>
      <c r="AZ114" s="324"/>
      <c r="BA114" s="324"/>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row>
    <row r="115" spans="1:125" ht="15.75" customHeight="1" x14ac:dyDescent="0.25">
      <c r="A115" s="324"/>
      <c r="B115" s="324"/>
      <c r="C115" s="324"/>
      <c r="D115" s="324"/>
      <c r="E115" s="324"/>
      <c r="F115" s="324"/>
      <c r="G115" s="324"/>
      <c r="H115" s="324"/>
      <c r="I115" s="324"/>
      <c r="J115" s="324"/>
      <c r="K115" s="324"/>
      <c r="L115" s="324"/>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4"/>
      <c r="AL115" s="324"/>
      <c r="AM115" s="324"/>
      <c r="AN115" s="324"/>
      <c r="AO115" s="324"/>
      <c r="AP115" s="324"/>
      <c r="AQ115" s="324"/>
      <c r="AR115" s="324"/>
      <c r="AS115" s="324"/>
      <c r="AT115" s="324"/>
      <c r="AU115" s="324"/>
      <c r="AV115" s="324"/>
      <c r="AW115" s="324"/>
      <c r="AX115" s="324"/>
      <c r="AY115" s="324"/>
      <c r="AZ115" s="324"/>
      <c r="BA115" s="324"/>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row>
    <row r="116" spans="1:125" ht="15.75" customHeight="1" x14ac:dyDescent="0.25">
      <c r="A116" s="324"/>
      <c r="B116" s="324"/>
      <c r="C116" s="324"/>
      <c r="D116" s="324"/>
      <c r="E116" s="324"/>
      <c r="F116" s="324"/>
      <c r="G116" s="324"/>
      <c r="H116" s="324"/>
      <c r="I116" s="324"/>
      <c r="J116" s="324"/>
      <c r="K116" s="324"/>
      <c r="L116" s="324"/>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4"/>
      <c r="AL116" s="324"/>
      <c r="AM116" s="324"/>
      <c r="AN116" s="324"/>
      <c r="AO116" s="324"/>
      <c r="AP116" s="324"/>
      <c r="AQ116" s="324"/>
      <c r="AR116" s="324"/>
      <c r="AS116" s="324"/>
      <c r="AT116" s="324"/>
      <c r="AU116" s="324"/>
      <c r="AV116" s="324"/>
      <c r="AW116" s="324"/>
      <c r="AX116" s="324"/>
      <c r="AY116" s="324"/>
      <c r="AZ116" s="324"/>
      <c r="BA116" s="324"/>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row>
    <row r="117" spans="1:125" ht="15.75" customHeight="1" x14ac:dyDescent="0.25">
      <c r="A117" s="324"/>
      <c r="B117" s="324"/>
      <c r="C117" s="324"/>
      <c r="D117" s="324"/>
      <c r="E117" s="324"/>
      <c r="F117" s="324"/>
      <c r="G117" s="324"/>
      <c r="H117" s="324"/>
      <c r="I117" s="324"/>
      <c r="J117" s="324"/>
      <c r="K117" s="324"/>
      <c r="L117" s="324"/>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4"/>
      <c r="AL117" s="324"/>
      <c r="AM117" s="324"/>
      <c r="AN117" s="324"/>
      <c r="AO117" s="324"/>
      <c r="AP117" s="324"/>
      <c r="AQ117" s="324"/>
      <c r="AR117" s="324"/>
      <c r="AS117" s="324"/>
      <c r="AT117" s="324"/>
      <c r="AU117" s="324"/>
      <c r="AV117" s="324"/>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row>
    <row r="118" spans="1:125" ht="15.75" customHeight="1" x14ac:dyDescent="0.25">
      <c r="A118" s="324"/>
      <c r="B118" s="324"/>
      <c r="C118" s="324"/>
      <c r="D118" s="324"/>
      <c r="E118" s="324"/>
      <c r="F118" s="324"/>
      <c r="G118" s="324"/>
      <c r="H118" s="324"/>
      <c r="I118" s="324"/>
      <c r="J118" s="324"/>
      <c r="K118" s="324"/>
      <c r="L118" s="324"/>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4"/>
      <c r="AL118" s="324"/>
      <c r="AM118" s="324"/>
      <c r="AN118" s="324"/>
      <c r="AO118" s="324"/>
      <c r="AP118" s="324"/>
      <c r="AQ118" s="324"/>
      <c r="AR118" s="324"/>
      <c r="AS118" s="324"/>
      <c r="AT118" s="324"/>
      <c r="AU118" s="324"/>
      <c r="AV118" s="324"/>
      <c r="AW118" s="324"/>
      <c r="AX118" s="324"/>
      <c r="AY118" s="324"/>
      <c r="AZ118" s="324"/>
      <c r="BA118" s="324"/>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row>
    <row r="119" spans="1:125" ht="15.75" customHeight="1" x14ac:dyDescent="0.25">
      <c r="A119" s="324"/>
      <c r="B119" s="324"/>
      <c r="C119" s="324"/>
      <c r="D119" s="324"/>
      <c r="E119" s="324"/>
      <c r="F119" s="324"/>
      <c r="G119" s="324"/>
      <c r="H119" s="324"/>
      <c r="I119" s="324"/>
      <c r="J119" s="324"/>
      <c r="K119" s="324"/>
      <c r="L119" s="324"/>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4"/>
      <c r="AL119" s="324"/>
      <c r="AM119" s="324"/>
      <c r="AN119" s="324"/>
      <c r="AO119" s="324"/>
      <c r="AP119" s="324"/>
      <c r="AQ119" s="324"/>
      <c r="AR119" s="324"/>
      <c r="AS119" s="324"/>
      <c r="AT119" s="324"/>
      <c r="AU119" s="324"/>
      <c r="AV119" s="324"/>
      <c r="AW119" s="324"/>
      <c r="AX119" s="324"/>
      <c r="AY119" s="324"/>
      <c r="AZ119" s="324"/>
      <c r="BA119" s="324"/>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row>
    <row r="120" spans="1:125" ht="15.75" customHeight="1" x14ac:dyDescent="0.25">
      <c r="A120" s="324"/>
      <c r="B120" s="324"/>
      <c r="C120" s="324"/>
      <c r="D120" s="324"/>
      <c r="E120" s="324"/>
      <c r="F120" s="324" t="s">
        <v>395</v>
      </c>
      <c r="G120" s="324"/>
      <c r="H120" s="324"/>
      <c r="I120" s="324"/>
      <c r="J120" s="324"/>
      <c r="K120" s="324"/>
      <c r="L120" s="324"/>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4"/>
      <c r="AL120" s="324"/>
      <c r="AM120" s="324"/>
      <c r="AN120" s="324"/>
      <c r="AO120" s="324"/>
      <c r="AP120" s="324"/>
      <c r="AQ120" s="324"/>
      <c r="AR120" s="324"/>
      <c r="AS120" s="324"/>
      <c r="AT120" s="324"/>
      <c r="AU120" s="324"/>
      <c r="AV120" s="324"/>
      <c r="AW120" s="324"/>
      <c r="AX120" s="324"/>
      <c r="AY120" s="324"/>
      <c r="AZ120" s="324"/>
      <c r="BA120" s="324"/>
      <c r="BB120" s="324"/>
      <c r="BC120" s="324"/>
      <c r="BD120" s="324"/>
      <c r="BE120" s="324"/>
      <c r="BF120" s="324"/>
      <c r="BG120" s="324"/>
      <c r="BH120" s="324"/>
      <c r="BI120" s="324"/>
      <c r="BJ120" s="324"/>
      <c r="BK120" s="324"/>
      <c r="BL120" s="324"/>
      <c r="BM120" s="324"/>
      <c r="BN120" s="324"/>
      <c r="BO120" s="324"/>
      <c r="BP120" s="324"/>
      <c r="BQ120" s="324"/>
      <c r="BR120" s="324"/>
      <c r="BS120" s="324"/>
      <c r="BT120" s="324"/>
      <c r="BU120" s="324"/>
      <c r="BV120" s="324"/>
      <c r="BW120" s="324"/>
      <c r="BX120" s="324"/>
      <c r="BY120" s="324"/>
      <c r="BZ120" s="324"/>
      <c r="CA120" s="324"/>
      <c r="CB120" s="324"/>
      <c r="CC120" s="324"/>
      <c r="CD120" s="324"/>
      <c r="CE120" s="324"/>
      <c r="CF120" s="324"/>
      <c r="CG120" s="324"/>
      <c r="CH120" s="324"/>
      <c r="CI120" s="324"/>
      <c r="CJ120" s="324"/>
      <c r="CK120" s="324"/>
      <c r="CL120" s="324"/>
      <c r="CM120" s="324"/>
      <c r="CN120" s="324"/>
      <c r="CO120" s="324"/>
      <c r="CP120" s="324"/>
      <c r="CQ120" s="324"/>
      <c r="CR120" s="324"/>
      <c r="CS120" s="324"/>
      <c r="CT120" s="324"/>
      <c r="CU120" s="324"/>
      <c r="CV120" s="324"/>
      <c r="CW120" s="324"/>
      <c r="CX120" s="324"/>
      <c r="CY120" s="324"/>
      <c r="CZ120" s="324"/>
      <c r="DA120" s="324"/>
      <c r="DB120" s="324"/>
      <c r="DC120" s="324"/>
      <c r="DD120" s="324"/>
      <c r="DE120" s="324"/>
      <c r="DF120" s="324"/>
      <c r="DG120" s="324"/>
      <c r="DH120" s="324"/>
      <c r="DI120" s="324"/>
      <c r="DJ120" s="324"/>
      <c r="DK120" s="324"/>
      <c r="DL120" s="324"/>
      <c r="DM120" s="324"/>
      <c r="DN120" s="324"/>
      <c r="DO120" s="324"/>
      <c r="DP120" s="324"/>
      <c r="DQ120" s="324"/>
      <c r="DR120" s="324"/>
      <c r="DS120" s="324"/>
      <c r="DT120" s="324"/>
      <c r="DU120" s="324"/>
    </row>
    <row r="121" spans="1:125" ht="15.75" customHeight="1" x14ac:dyDescent="0.25">
      <c r="A121" s="324"/>
      <c r="B121" s="324"/>
      <c r="C121" s="324"/>
      <c r="D121" s="324"/>
      <c r="E121" s="324"/>
      <c r="F121" s="324"/>
      <c r="G121" s="324"/>
      <c r="H121" s="324"/>
      <c r="I121" s="324"/>
      <c r="J121" s="324"/>
      <c r="K121" s="324"/>
      <c r="L121" s="324"/>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4"/>
      <c r="AL121" s="324"/>
      <c r="AM121" s="324"/>
      <c r="AN121" s="324"/>
      <c r="AO121" s="324"/>
      <c r="AP121" s="324"/>
      <c r="AQ121" s="324"/>
      <c r="AR121" s="324"/>
      <c r="AS121" s="324"/>
      <c r="AT121" s="324"/>
      <c r="AU121" s="324"/>
      <c r="AV121" s="324"/>
      <c r="AW121" s="324"/>
      <c r="AX121" s="324"/>
      <c r="AY121" s="324"/>
      <c r="AZ121" s="324"/>
      <c r="BA121" s="324"/>
      <c r="BB121" s="324"/>
      <c r="BC121" s="324"/>
      <c r="BD121" s="324"/>
      <c r="BE121" s="324"/>
      <c r="BF121" s="324"/>
      <c r="BG121" s="324"/>
      <c r="BH121" s="324"/>
      <c r="BI121" s="324"/>
      <c r="BJ121" s="324"/>
      <c r="BK121" s="324"/>
      <c r="BL121" s="324"/>
      <c r="BM121" s="324"/>
      <c r="BN121" s="324"/>
      <c r="BO121" s="324"/>
      <c r="BP121" s="324"/>
      <c r="BQ121" s="324"/>
      <c r="BR121" s="324"/>
      <c r="BS121" s="324"/>
      <c r="BT121" s="324"/>
      <c r="BU121" s="324"/>
      <c r="BV121" s="324"/>
      <c r="BW121" s="324"/>
      <c r="BX121" s="324"/>
      <c r="BY121" s="324"/>
      <c r="BZ121" s="324"/>
      <c r="CA121" s="324"/>
      <c r="CB121" s="324"/>
      <c r="CC121" s="324"/>
      <c r="CD121" s="324"/>
      <c r="CE121" s="324"/>
      <c r="CF121" s="324"/>
      <c r="CG121" s="324"/>
      <c r="CH121" s="324"/>
      <c r="CI121" s="324"/>
      <c r="CJ121" s="324"/>
      <c r="CK121" s="324"/>
      <c r="CL121" s="324"/>
      <c r="CM121" s="324"/>
      <c r="CN121" s="324"/>
      <c r="CO121" s="324"/>
      <c r="CP121" s="324"/>
      <c r="CQ121" s="324"/>
      <c r="CR121" s="324"/>
      <c r="CS121" s="324"/>
      <c r="CT121" s="324"/>
      <c r="CU121" s="324"/>
      <c r="CV121" s="324"/>
      <c r="CW121" s="324"/>
      <c r="CX121" s="324"/>
      <c r="CY121" s="324"/>
      <c r="CZ121" s="324"/>
      <c r="DA121" s="324"/>
      <c r="DB121" s="324"/>
      <c r="DC121" s="324"/>
      <c r="DD121" s="324"/>
      <c r="DE121" s="324"/>
      <c r="DF121" s="324"/>
      <c r="DG121" s="324"/>
      <c r="DH121" s="324"/>
      <c r="DI121" s="324"/>
      <c r="DJ121" s="324"/>
      <c r="DK121" s="324"/>
      <c r="DL121" s="324"/>
      <c r="DM121" s="324"/>
      <c r="DN121" s="324"/>
      <c r="DO121" s="324"/>
      <c r="DP121" s="324"/>
      <c r="DQ121" s="324"/>
      <c r="DR121" s="324"/>
      <c r="DS121" s="324"/>
      <c r="DT121" s="324"/>
      <c r="DU121" s="324"/>
    </row>
    <row r="122" spans="1:125" ht="15.75" customHeight="1" x14ac:dyDescent="0.25">
      <c r="A122" s="324"/>
      <c r="B122" s="324"/>
      <c r="C122" s="324"/>
      <c r="D122" s="324"/>
      <c r="E122" s="324"/>
      <c r="F122" s="324" t="s">
        <v>377</v>
      </c>
      <c r="G122" s="324"/>
      <c r="H122" s="324"/>
      <c r="I122" s="324"/>
      <c r="J122" s="324"/>
      <c r="K122" s="324"/>
      <c r="L122" s="324"/>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4"/>
      <c r="AL122" s="324"/>
      <c r="AM122" s="324"/>
      <c r="AN122" s="324"/>
      <c r="AO122" s="324"/>
      <c r="AP122" s="324"/>
      <c r="AQ122" s="324"/>
      <c r="AR122" s="324"/>
      <c r="AS122" s="324"/>
      <c r="AT122" s="324"/>
      <c r="AU122" s="324"/>
      <c r="AV122" s="324"/>
      <c r="AW122" s="324"/>
      <c r="AX122" s="324"/>
      <c r="AY122" s="324"/>
      <c r="AZ122" s="324"/>
      <c r="BA122" s="324"/>
      <c r="BB122" s="324"/>
      <c r="BC122" s="324"/>
      <c r="BD122" s="324"/>
      <c r="BE122" s="324"/>
      <c r="BF122" s="324"/>
      <c r="BG122" s="324"/>
      <c r="BH122" s="324"/>
      <c r="BI122" s="324"/>
      <c r="BJ122" s="324"/>
      <c r="BK122" s="324"/>
      <c r="BL122" s="324"/>
      <c r="BM122" s="324"/>
      <c r="BN122" s="324"/>
      <c r="BO122" s="324"/>
      <c r="BP122" s="324"/>
      <c r="BQ122" s="324"/>
      <c r="BR122" s="324"/>
      <c r="BS122" s="324"/>
      <c r="BT122" s="324"/>
      <c r="BU122" s="324"/>
      <c r="BV122" s="324"/>
      <c r="BW122" s="324"/>
      <c r="BX122" s="324"/>
      <c r="BY122" s="324"/>
      <c r="BZ122" s="324"/>
      <c r="CA122" s="324"/>
      <c r="CB122" s="324"/>
      <c r="CC122" s="324"/>
      <c r="CD122" s="324"/>
      <c r="CE122" s="324"/>
      <c r="CF122" s="324"/>
      <c r="CG122" s="324"/>
      <c r="CH122" s="324"/>
      <c r="CI122" s="324"/>
      <c r="CJ122" s="324"/>
      <c r="CK122" s="324"/>
      <c r="CL122" s="324"/>
      <c r="CM122" s="324"/>
      <c r="CN122" s="324"/>
      <c r="CO122" s="324"/>
      <c r="CP122" s="324"/>
      <c r="CQ122" s="324"/>
      <c r="CR122" s="324"/>
      <c r="CS122" s="324"/>
      <c r="CT122" s="324"/>
      <c r="CU122" s="324"/>
      <c r="CV122" s="324"/>
      <c r="CW122" s="324"/>
      <c r="CX122" s="324"/>
      <c r="CY122" s="324"/>
      <c r="CZ122" s="324"/>
      <c r="DA122" s="324"/>
      <c r="DB122" s="324"/>
      <c r="DC122" s="324"/>
      <c r="DD122" s="324"/>
      <c r="DE122" s="324"/>
      <c r="DF122" s="324"/>
      <c r="DG122" s="324"/>
      <c r="DH122" s="324"/>
      <c r="DI122" s="324"/>
      <c r="DJ122" s="324"/>
      <c r="DK122" s="324"/>
      <c r="DL122" s="324"/>
      <c r="DM122" s="324"/>
      <c r="DN122" s="324"/>
      <c r="DO122" s="324"/>
      <c r="DP122" s="324"/>
      <c r="DQ122" s="324"/>
      <c r="DR122" s="324"/>
      <c r="DS122" s="324"/>
      <c r="DT122" s="324"/>
      <c r="DU122" s="324"/>
    </row>
    <row r="123" spans="1:125" ht="15.75" customHeight="1" x14ac:dyDescent="0.25">
      <c r="A123" s="324"/>
      <c r="B123" s="324"/>
      <c r="C123" s="324"/>
      <c r="D123" s="324"/>
      <c r="E123" s="324"/>
      <c r="F123" s="324" t="s">
        <v>378</v>
      </c>
      <c r="G123" s="324"/>
      <c r="H123" s="324"/>
      <c r="I123" s="324"/>
      <c r="J123" s="324"/>
      <c r="K123" s="324"/>
      <c r="L123" s="324"/>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4"/>
      <c r="AL123" s="324"/>
      <c r="AM123" s="324"/>
      <c r="AN123" s="324"/>
      <c r="AO123" s="324"/>
      <c r="AP123" s="324"/>
      <c r="AQ123" s="324"/>
      <c r="AR123" s="324"/>
      <c r="AS123" s="324"/>
      <c r="AT123" s="324"/>
      <c r="AU123" s="324"/>
      <c r="AV123" s="324"/>
      <c r="AW123" s="324"/>
      <c r="AX123" s="324"/>
      <c r="AY123" s="324"/>
      <c r="AZ123" s="324"/>
      <c r="BA123" s="324"/>
      <c r="BB123" s="324"/>
      <c r="BC123" s="324"/>
      <c r="BD123" s="324"/>
      <c r="BE123" s="324"/>
      <c r="BF123" s="324"/>
      <c r="BG123" s="324"/>
      <c r="BH123" s="324"/>
      <c r="BI123" s="324"/>
      <c r="BJ123" s="324"/>
      <c r="BK123" s="324"/>
      <c r="BL123" s="324"/>
      <c r="BM123" s="324"/>
      <c r="BN123" s="324"/>
      <c r="BO123" s="324"/>
      <c r="BP123" s="324"/>
      <c r="BQ123" s="324"/>
      <c r="BR123" s="324"/>
      <c r="BS123" s="324"/>
      <c r="BT123" s="324"/>
      <c r="BU123" s="324"/>
      <c r="BV123" s="324"/>
      <c r="BW123" s="324"/>
      <c r="BX123" s="324"/>
      <c r="BY123" s="324"/>
      <c r="BZ123" s="324"/>
      <c r="CA123" s="324"/>
      <c r="CB123" s="324"/>
      <c r="CC123" s="324"/>
      <c r="CD123" s="324"/>
      <c r="CE123" s="324"/>
      <c r="CF123" s="324"/>
      <c r="CG123" s="324"/>
      <c r="CH123" s="324"/>
      <c r="CI123" s="324"/>
      <c r="CJ123" s="324"/>
      <c r="CK123" s="324"/>
      <c r="CL123" s="324"/>
      <c r="CM123" s="324"/>
      <c r="CN123" s="324"/>
      <c r="CO123" s="324"/>
      <c r="CP123" s="324"/>
      <c r="CQ123" s="324"/>
      <c r="CR123" s="324"/>
      <c r="CS123" s="324"/>
      <c r="CT123" s="324"/>
      <c r="CU123" s="324"/>
      <c r="CV123" s="324"/>
      <c r="CW123" s="324"/>
      <c r="CX123" s="324"/>
      <c r="CY123" s="324"/>
      <c r="CZ123" s="324"/>
      <c r="DA123" s="324"/>
      <c r="DB123" s="324"/>
      <c r="DC123" s="324"/>
      <c r="DD123" s="324"/>
      <c r="DE123" s="324"/>
      <c r="DF123" s="324"/>
      <c r="DG123" s="324"/>
      <c r="DH123" s="324"/>
      <c r="DI123" s="324"/>
      <c r="DJ123" s="324"/>
      <c r="DK123" s="324"/>
      <c r="DL123" s="324"/>
      <c r="DM123" s="324"/>
      <c r="DN123" s="324"/>
      <c r="DO123" s="324"/>
      <c r="DP123" s="324"/>
      <c r="DQ123" s="324"/>
      <c r="DR123" s="324"/>
      <c r="DS123" s="324"/>
      <c r="DT123" s="324"/>
      <c r="DU123" s="324"/>
    </row>
    <row r="124" spans="1:125" ht="15.75" customHeight="1" x14ac:dyDescent="0.25">
      <c r="A124" s="324"/>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4"/>
      <c r="AL124" s="324"/>
      <c r="AM124" s="324"/>
      <c r="AN124" s="324"/>
      <c r="AO124" s="324"/>
      <c r="AP124" s="324"/>
      <c r="AQ124" s="324"/>
      <c r="AR124" s="324"/>
      <c r="AS124" s="324"/>
      <c r="AT124" s="324"/>
      <c r="AU124" s="324"/>
      <c r="AV124" s="324"/>
      <c r="AW124" s="324"/>
      <c r="AX124" s="324"/>
      <c r="AY124" s="324"/>
      <c r="AZ124" s="324"/>
      <c r="BA124" s="324"/>
      <c r="BB124" s="324"/>
      <c r="BC124" s="324"/>
      <c r="BD124" s="324"/>
      <c r="BE124" s="324"/>
      <c r="BF124" s="324"/>
      <c r="BG124" s="324"/>
      <c r="BH124" s="324"/>
      <c r="BI124" s="324"/>
      <c r="BJ124" s="324"/>
      <c r="BK124" s="324"/>
      <c r="BL124" s="324"/>
      <c r="BM124" s="324"/>
      <c r="BN124" s="324"/>
      <c r="BO124" s="324"/>
      <c r="BP124" s="324"/>
      <c r="BQ124" s="324"/>
      <c r="BR124" s="324"/>
      <c r="BS124" s="324"/>
      <c r="BT124" s="324"/>
      <c r="BU124" s="324"/>
      <c r="BV124" s="324"/>
      <c r="BW124" s="324"/>
      <c r="BX124" s="324"/>
      <c r="BY124" s="324"/>
      <c r="BZ124" s="324"/>
      <c r="CA124" s="324"/>
      <c r="CB124" s="324"/>
      <c r="CC124" s="324"/>
      <c r="CD124" s="324"/>
      <c r="CE124" s="324"/>
      <c r="CF124" s="324"/>
      <c r="CG124" s="324"/>
      <c r="CH124" s="324"/>
      <c r="CI124" s="324"/>
      <c r="CJ124" s="324"/>
      <c r="CK124" s="324"/>
      <c r="CL124" s="324"/>
      <c r="CM124" s="324"/>
      <c r="CN124" s="324"/>
      <c r="CO124" s="324"/>
      <c r="CP124" s="324"/>
      <c r="CQ124" s="324"/>
      <c r="CR124" s="324"/>
      <c r="CS124" s="324"/>
      <c r="CT124" s="324"/>
      <c r="CU124" s="324"/>
      <c r="CV124" s="324"/>
      <c r="CW124" s="324"/>
      <c r="CX124" s="324"/>
      <c r="CY124" s="324"/>
      <c r="CZ124" s="324"/>
      <c r="DA124" s="324"/>
      <c r="DB124" s="324"/>
      <c r="DC124" s="324"/>
      <c r="DD124" s="324"/>
      <c r="DE124" s="324"/>
      <c r="DF124" s="324"/>
      <c r="DG124" s="324"/>
      <c r="DH124" s="324"/>
      <c r="DI124" s="324"/>
      <c r="DJ124" s="324"/>
      <c r="DK124" s="324"/>
      <c r="DL124" s="324"/>
      <c r="DM124" s="324"/>
      <c r="DN124" s="324"/>
      <c r="DO124" s="324"/>
      <c r="DP124" s="324"/>
      <c r="DQ124" s="324"/>
      <c r="DR124" s="324"/>
      <c r="DS124" s="324"/>
      <c r="DT124" s="324"/>
      <c r="DU124" s="324"/>
    </row>
    <row r="125" spans="1:125" ht="15.75" customHeight="1" x14ac:dyDescent="0.25">
      <c r="A125" s="324"/>
      <c r="B125" s="324"/>
      <c r="C125" s="324"/>
      <c r="D125" s="324"/>
      <c r="E125" s="324"/>
      <c r="F125" s="324"/>
      <c r="G125" s="324"/>
      <c r="H125" s="324"/>
      <c r="I125" s="324"/>
      <c r="J125" s="324"/>
      <c r="K125" s="324"/>
      <c r="L125" s="324"/>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4"/>
      <c r="AL125" s="324"/>
      <c r="AM125" s="324"/>
      <c r="AN125" s="324"/>
      <c r="AO125" s="324"/>
      <c r="AP125" s="324"/>
      <c r="AQ125" s="324"/>
      <c r="AR125" s="324"/>
      <c r="AS125" s="324"/>
      <c r="AT125" s="324"/>
      <c r="AU125" s="324"/>
      <c r="AV125" s="324"/>
      <c r="AW125" s="324"/>
      <c r="AX125" s="324"/>
      <c r="AY125" s="324"/>
      <c r="AZ125" s="324"/>
      <c r="BA125" s="324"/>
      <c r="BB125" s="324"/>
      <c r="BC125" s="324"/>
      <c r="BD125" s="324"/>
      <c r="BE125" s="324"/>
      <c r="BF125" s="324"/>
      <c r="BG125" s="324"/>
      <c r="BH125" s="324"/>
      <c r="BI125" s="324"/>
      <c r="BJ125" s="324"/>
      <c r="BK125" s="324"/>
      <c r="BL125" s="324"/>
      <c r="BM125" s="324"/>
      <c r="BN125" s="324"/>
      <c r="BO125" s="324"/>
      <c r="BP125" s="324"/>
      <c r="BQ125" s="324"/>
      <c r="BR125" s="324"/>
      <c r="BS125" s="324"/>
      <c r="BT125" s="324"/>
      <c r="BU125" s="324"/>
      <c r="BV125" s="324"/>
      <c r="BW125" s="324"/>
      <c r="BX125" s="324"/>
      <c r="BY125" s="324"/>
      <c r="BZ125" s="324"/>
      <c r="CA125" s="324"/>
      <c r="CB125" s="324"/>
      <c r="CC125" s="324"/>
      <c r="CD125" s="324"/>
      <c r="CE125" s="324"/>
      <c r="CF125" s="324"/>
      <c r="CG125" s="324"/>
      <c r="CH125" s="324"/>
      <c r="CI125" s="324"/>
      <c r="CJ125" s="324"/>
      <c r="CK125" s="324"/>
      <c r="CL125" s="324"/>
      <c r="CM125" s="324"/>
      <c r="CN125" s="324"/>
      <c r="CO125" s="324"/>
      <c r="CP125" s="324"/>
      <c r="CQ125" s="324"/>
      <c r="CR125" s="324"/>
      <c r="CS125" s="324"/>
      <c r="CT125" s="324"/>
      <c r="CU125" s="324"/>
      <c r="CV125" s="324"/>
      <c r="CW125" s="324"/>
      <c r="CX125" s="324"/>
      <c r="CY125" s="324"/>
      <c r="CZ125" s="324"/>
      <c r="DA125" s="324"/>
      <c r="DB125" s="324"/>
      <c r="DC125" s="324"/>
      <c r="DD125" s="324"/>
      <c r="DE125" s="324"/>
      <c r="DF125" s="324"/>
      <c r="DG125" s="324"/>
      <c r="DH125" s="324"/>
      <c r="DI125" s="324"/>
      <c r="DJ125" s="324"/>
      <c r="DK125" s="324"/>
      <c r="DL125" s="324"/>
      <c r="DM125" s="324"/>
      <c r="DN125" s="324"/>
      <c r="DO125" s="324"/>
      <c r="DP125" s="324"/>
      <c r="DQ125" s="324"/>
      <c r="DR125" s="324"/>
      <c r="DS125" s="324"/>
      <c r="DT125" s="324"/>
      <c r="DU125" s="324"/>
    </row>
    <row r="126" spans="1:125" ht="15.75" customHeight="1" x14ac:dyDescent="0.25">
      <c r="A126" s="324"/>
      <c r="B126" s="324"/>
      <c r="C126" s="324"/>
      <c r="D126" s="324"/>
      <c r="E126" s="324"/>
      <c r="F126" s="324"/>
      <c r="G126" s="324"/>
      <c r="H126" s="324"/>
      <c r="I126" s="324"/>
      <c r="J126" s="324"/>
      <c r="K126" s="324"/>
      <c r="L126" s="324"/>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4"/>
      <c r="AL126" s="324"/>
      <c r="AM126" s="324"/>
      <c r="AN126" s="324"/>
      <c r="AO126" s="324"/>
      <c r="AP126" s="324"/>
      <c r="AQ126" s="324"/>
      <c r="AR126" s="324"/>
      <c r="AS126" s="324"/>
      <c r="AT126" s="324"/>
      <c r="AU126" s="324"/>
      <c r="AV126" s="324"/>
      <c r="AW126" s="324"/>
      <c r="AX126" s="324"/>
      <c r="AY126" s="324"/>
      <c r="AZ126" s="324"/>
      <c r="BA126" s="324"/>
      <c r="BB126" s="324"/>
      <c r="BC126" s="324"/>
      <c r="BD126" s="324"/>
      <c r="BE126" s="324"/>
      <c r="BF126" s="324"/>
      <c r="BG126" s="324"/>
      <c r="BH126" s="324"/>
      <c r="BI126" s="324"/>
      <c r="BJ126" s="324"/>
      <c r="BK126" s="324"/>
      <c r="BL126" s="324"/>
      <c r="BM126" s="324"/>
      <c r="BN126" s="324"/>
      <c r="BO126" s="324"/>
      <c r="BP126" s="324"/>
      <c r="BQ126" s="324"/>
      <c r="BR126" s="324"/>
      <c r="BS126" s="324"/>
      <c r="BT126" s="324"/>
      <c r="BU126" s="324"/>
      <c r="BV126" s="324"/>
      <c r="BW126" s="324"/>
      <c r="BX126" s="324"/>
      <c r="BY126" s="324"/>
      <c r="BZ126" s="324"/>
      <c r="CA126" s="324"/>
      <c r="CB126" s="324"/>
      <c r="CC126" s="324"/>
      <c r="CD126" s="324"/>
      <c r="CE126" s="324"/>
      <c r="CF126" s="324"/>
      <c r="CG126" s="324"/>
      <c r="CH126" s="324"/>
      <c r="CI126" s="324"/>
      <c r="CJ126" s="324"/>
      <c r="CK126" s="324"/>
      <c r="CL126" s="324"/>
      <c r="CM126" s="324"/>
      <c r="CN126" s="324"/>
      <c r="CO126" s="324"/>
      <c r="CP126" s="324"/>
      <c r="CQ126" s="324"/>
      <c r="CR126" s="324"/>
      <c r="CS126" s="324"/>
      <c r="CT126" s="324"/>
      <c r="CU126" s="324"/>
      <c r="CV126" s="324"/>
      <c r="CW126" s="324"/>
      <c r="CX126" s="324"/>
      <c r="CY126" s="324"/>
      <c r="CZ126" s="324"/>
      <c r="DA126" s="324"/>
      <c r="DB126" s="324"/>
      <c r="DC126" s="324"/>
      <c r="DD126" s="324"/>
      <c r="DE126" s="324"/>
      <c r="DF126" s="324"/>
      <c r="DG126" s="324"/>
      <c r="DH126" s="324"/>
      <c r="DI126" s="324"/>
      <c r="DJ126" s="324"/>
      <c r="DK126" s="324"/>
      <c r="DL126" s="324"/>
      <c r="DM126" s="324"/>
      <c r="DN126" s="324"/>
      <c r="DO126" s="324"/>
      <c r="DP126" s="324"/>
      <c r="DQ126" s="324"/>
      <c r="DR126" s="324"/>
      <c r="DS126" s="324"/>
      <c r="DT126" s="324"/>
      <c r="DU126" s="324"/>
    </row>
    <row r="127" spans="1:125" ht="15.75" customHeight="1" x14ac:dyDescent="0.25">
      <c r="A127" s="324"/>
      <c r="B127" s="324"/>
      <c r="C127" s="324"/>
      <c r="D127" s="324"/>
      <c r="E127" s="324"/>
      <c r="F127" s="324"/>
      <c r="G127" s="324"/>
      <c r="H127" s="324"/>
      <c r="I127" s="324"/>
      <c r="J127" s="324"/>
      <c r="K127" s="324"/>
      <c r="L127" s="324"/>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4"/>
      <c r="AL127" s="324"/>
      <c r="AM127" s="324"/>
      <c r="AN127" s="324"/>
      <c r="AO127" s="324"/>
      <c r="AP127" s="324"/>
      <c r="AQ127" s="324"/>
      <c r="AR127" s="324"/>
      <c r="AS127" s="324"/>
      <c r="AT127" s="324"/>
      <c r="AU127" s="324"/>
      <c r="AV127" s="324"/>
      <c r="AW127" s="324"/>
      <c r="AX127" s="324"/>
      <c r="AY127" s="324"/>
      <c r="AZ127" s="324"/>
      <c r="BA127" s="324"/>
      <c r="BB127" s="324"/>
      <c r="BC127" s="324"/>
      <c r="BD127" s="324"/>
      <c r="BE127" s="324"/>
      <c r="BF127" s="324"/>
      <c r="BG127" s="324"/>
      <c r="BH127" s="324"/>
      <c r="BI127" s="324"/>
      <c r="BJ127" s="324"/>
      <c r="BK127" s="324"/>
      <c r="BL127" s="324"/>
      <c r="BM127" s="324"/>
      <c r="BN127" s="324"/>
      <c r="BO127" s="324"/>
      <c r="BP127" s="324"/>
      <c r="BQ127" s="324"/>
      <c r="BR127" s="324"/>
      <c r="BS127" s="324"/>
      <c r="BT127" s="324"/>
      <c r="BU127" s="324"/>
      <c r="BV127" s="324"/>
      <c r="BW127" s="324"/>
      <c r="BX127" s="324"/>
      <c r="BY127" s="324"/>
      <c r="BZ127" s="324"/>
      <c r="CA127" s="324"/>
      <c r="CB127" s="324"/>
      <c r="CC127" s="324"/>
      <c r="CD127" s="324"/>
      <c r="CE127" s="324"/>
      <c r="CF127" s="324"/>
      <c r="CG127" s="324"/>
      <c r="CH127" s="324"/>
      <c r="CI127" s="324"/>
      <c r="CJ127" s="324"/>
      <c r="CK127" s="324"/>
      <c r="CL127" s="324"/>
      <c r="CM127" s="324"/>
      <c r="CN127" s="324"/>
      <c r="CO127" s="324"/>
      <c r="CP127" s="324"/>
      <c r="CQ127" s="324"/>
      <c r="CR127" s="324"/>
      <c r="CS127" s="324"/>
      <c r="CT127" s="324"/>
      <c r="CU127" s="324"/>
      <c r="CV127" s="324"/>
      <c r="CW127" s="324"/>
      <c r="CX127" s="324"/>
      <c r="CY127" s="324"/>
      <c r="CZ127" s="324"/>
      <c r="DA127" s="324"/>
      <c r="DB127" s="324"/>
      <c r="DC127" s="324"/>
      <c r="DD127" s="324"/>
      <c r="DE127" s="324"/>
      <c r="DF127" s="324"/>
      <c r="DG127" s="324"/>
      <c r="DH127" s="324"/>
      <c r="DI127" s="324"/>
      <c r="DJ127" s="324"/>
      <c r="DK127" s="324"/>
      <c r="DL127" s="324"/>
      <c r="DM127" s="324"/>
      <c r="DN127" s="324"/>
      <c r="DO127" s="324"/>
      <c r="DP127" s="324"/>
      <c r="DQ127" s="324"/>
      <c r="DR127" s="324"/>
      <c r="DS127" s="324"/>
      <c r="DT127" s="324"/>
      <c r="DU127" s="324"/>
    </row>
    <row r="128" spans="1:125" ht="15.75" customHeight="1" x14ac:dyDescent="0.25">
      <c r="A128" s="324"/>
      <c r="B128" s="324"/>
      <c r="C128" s="324"/>
      <c r="D128" s="324"/>
      <c r="E128" s="324"/>
      <c r="F128" s="324"/>
      <c r="G128" s="324"/>
      <c r="H128" s="324"/>
      <c r="I128" s="324"/>
      <c r="J128" s="324"/>
      <c r="K128" s="324"/>
      <c r="L128" s="324"/>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4"/>
      <c r="AL128" s="324"/>
      <c r="AM128" s="324"/>
      <c r="AN128" s="324"/>
      <c r="AO128" s="324"/>
      <c r="AP128" s="324"/>
      <c r="AQ128" s="324"/>
      <c r="AR128" s="324"/>
      <c r="AS128" s="324"/>
      <c r="AT128" s="324"/>
      <c r="AU128" s="324"/>
      <c r="AV128" s="324"/>
      <c r="AW128" s="324"/>
      <c r="AX128" s="324"/>
      <c r="AY128" s="324"/>
      <c r="AZ128" s="324"/>
      <c r="BA128" s="324"/>
      <c r="BB128" s="324"/>
      <c r="BC128" s="324"/>
      <c r="BD128" s="324"/>
      <c r="BE128" s="324"/>
      <c r="BF128" s="324"/>
      <c r="BG128" s="324"/>
      <c r="BH128" s="324"/>
      <c r="BI128" s="324"/>
      <c r="BJ128" s="324"/>
      <c r="BK128" s="324"/>
      <c r="BL128" s="324"/>
      <c r="BM128" s="324"/>
      <c r="BN128" s="324"/>
      <c r="BO128" s="324"/>
      <c r="BP128" s="324"/>
      <c r="BQ128" s="324"/>
      <c r="BR128" s="324"/>
      <c r="BS128" s="324"/>
      <c r="BT128" s="324"/>
      <c r="BU128" s="324"/>
      <c r="BV128" s="324"/>
      <c r="BW128" s="324"/>
      <c r="BX128" s="324"/>
      <c r="BY128" s="324"/>
      <c r="BZ128" s="324"/>
      <c r="CA128" s="324"/>
      <c r="CB128" s="324"/>
      <c r="CC128" s="324"/>
      <c r="CD128" s="324"/>
      <c r="CE128" s="324"/>
      <c r="CF128" s="324"/>
      <c r="CG128" s="324"/>
      <c r="CH128" s="324"/>
      <c r="CI128" s="324"/>
      <c r="CJ128" s="324"/>
      <c r="CK128" s="324"/>
      <c r="CL128" s="324"/>
      <c r="CM128" s="324"/>
      <c r="CN128" s="324"/>
      <c r="CO128" s="324"/>
      <c r="CP128" s="324"/>
      <c r="CQ128" s="324"/>
      <c r="CR128" s="324"/>
      <c r="CS128" s="324"/>
      <c r="CT128" s="324"/>
      <c r="CU128" s="324"/>
      <c r="CV128" s="324"/>
      <c r="CW128" s="324"/>
      <c r="CX128" s="324"/>
      <c r="CY128" s="324"/>
      <c r="CZ128" s="324"/>
      <c r="DA128" s="324"/>
      <c r="DB128" s="324"/>
      <c r="DC128" s="324"/>
      <c r="DD128" s="324"/>
      <c r="DE128" s="324"/>
      <c r="DF128" s="324"/>
      <c r="DG128" s="324"/>
      <c r="DH128" s="324"/>
      <c r="DI128" s="324"/>
      <c r="DJ128" s="324"/>
      <c r="DK128" s="324"/>
      <c r="DL128" s="324"/>
      <c r="DM128" s="324"/>
      <c r="DN128" s="324"/>
      <c r="DO128" s="324"/>
      <c r="DP128" s="324"/>
      <c r="DQ128" s="324"/>
      <c r="DR128" s="324"/>
      <c r="DS128" s="324"/>
      <c r="DT128" s="324"/>
      <c r="DU128" s="324"/>
    </row>
    <row r="129" spans="1:125" ht="15.75" customHeight="1" x14ac:dyDescent="0.25">
      <c r="A129" s="324"/>
      <c r="B129" s="324"/>
      <c r="C129" s="324"/>
      <c r="D129" s="324"/>
      <c r="E129" s="324"/>
      <c r="F129" s="324"/>
      <c r="G129" s="324"/>
      <c r="H129" s="324"/>
      <c r="I129" s="324"/>
      <c r="J129" s="324"/>
      <c r="K129" s="324"/>
      <c r="L129" s="324"/>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4"/>
      <c r="AL129" s="324"/>
      <c r="AM129" s="324"/>
      <c r="AN129" s="324"/>
      <c r="AO129" s="324"/>
      <c r="AP129" s="324"/>
      <c r="AQ129" s="324"/>
      <c r="AR129" s="324"/>
      <c r="AS129" s="324"/>
      <c r="AT129" s="324"/>
      <c r="AU129" s="324"/>
      <c r="AV129" s="324"/>
      <c r="AW129" s="324"/>
      <c r="AX129" s="324"/>
      <c r="AY129" s="324"/>
      <c r="AZ129" s="324"/>
      <c r="BA129" s="324"/>
      <c r="BB129" s="324"/>
      <c r="BC129" s="324"/>
      <c r="BD129" s="324"/>
      <c r="BE129" s="324"/>
      <c r="BF129" s="324"/>
      <c r="BG129" s="324"/>
      <c r="BH129" s="324"/>
      <c r="BI129" s="324"/>
      <c r="BJ129" s="324"/>
      <c r="BK129" s="324"/>
      <c r="BL129" s="324"/>
      <c r="BM129" s="324"/>
      <c r="BN129" s="324"/>
      <c r="BO129" s="324"/>
      <c r="BP129" s="324"/>
      <c r="BQ129" s="324"/>
      <c r="BR129" s="324"/>
      <c r="BS129" s="324"/>
      <c r="BT129" s="324"/>
      <c r="BU129" s="324"/>
      <c r="BV129" s="324"/>
      <c r="BW129" s="324"/>
      <c r="BX129" s="324"/>
      <c r="BY129" s="324"/>
      <c r="BZ129" s="324"/>
      <c r="CA129" s="324"/>
      <c r="CB129" s="324"/>
      <c r="CC129" s="324"/>
      <c r="CD129" s="324"/>
      <c r="CE129" s="324"/>
      <c r="CF129" s="324"/>
      <c r="CG129" s="324"/>
      <c r="CH129" s="324"/>
      <c r="CI129" s="324"/>
      <c r="CJ129" s="324"/>
      <c r="CK129" s="324"/>
      <c r="CL129" s="324"/>
      <c r="CM129" s="324"/>
      <c r="CN129" s="324"/>
      <c r="CO129" s="324"/>
      <c r="CP129" s="324"/>
      <c r="CQ129" s="324"/>
      <c r="CR129" s="324"/>
      <c r="CS129" s="324"/>
      <c r="CT129" s="324"/>
      <c r="CU129" s="324"/>
      <c r="CV129" s="324"/>
      <c r="CW129" s="324"/>
      <c r="CX129" s="324"/>
      <c r="CY129" s="324"/>
      <c r="CZ129" s="324"/>
      <c r="DA129" s="324"/>
      <c r="DB129" s="324"/>
      <c r="DC129" s="324"/>
      <c r="DD129" s="324"/>
      <c r="DE129" s="324"/>
      <c r="DF129" s="324"/>
      <c r="DG129" s="324"/>
      <c r="DH129" s="324"/>
      <c r="DI129" s="324"/>
      <c r="DJ129" s="324"/>
      <c r="DK129" s="324"/>
      <c r="DL129" s="324"/>
      <c r="DM129" s="324"/>
      <c r="DN129" s="324"/>
      <c r="DO129" s="324"/>
      <c r="DP129" s="324"/>
      <c r="DQ129" s="324"/>
      <c r="DR129" s="324"/>
      <c r="DS129" s="324"/>
      <c r="DT129" s="324"/>
      <c r="DU129" s="324"/>
    </row>
    <row r="130" spans="1:125" ht="15.75" customHeight="1" x14ac:dyDescent="0.25">
      <c r="A130" s="324"/>
      <c r="B130" s="324"/>
      <c r="C130" s="324"/>
      <c r="D130" s="324"/>
      <c r="E130" s="324"/>
      <c r="F130" s="324"/>
      <c r="G130" s="324"/>
      <c r="H130" s="324"/>
      <c r="I130" s="324"/>
      <c r="J130" s="324"/>
      <c r="K130" s="324"/>
      <c r="L130" s="324"/>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4"/>
      <c r="AL130" s="324"/>
      <c r="AM130" s="324"/>
      <c r="AN130" s="324"/>
      <c r="AO130" s="324"/>
      <c r="AP130" s="324"/>
      <c r="AQ130" s="324"/>
      <c r="AR130" s="324"/>
      <c r="AS130" s="324"/>
      <c r="AT130" s="324"/>
      <c r="AU130" s="324"/>
      <c r="AV130" s="324"/>
      <c r="AW130" s="324"/>
      <c r="AX130" s="324"/>
      <c r="AY130" s="324"/>
      <c r="AZ130" s="324"/>
      <c r="BA130" s="324"/>
      <c r="BB130" s="324"/>
      <c r="BC130" s="324"/>
      <c r="BD130" s="324"/>
      <c r="BE130" s="324"/>
      <c r="BF130" s="324"/>
      <c r="BG130" s="324"/>
      <c r="BH130" s="324"/>
      <c r="BI130" s="324"/>
      <c r="BJ130" s="324"/>
      <c r="BK130" s="324"/>
      <c r="BL130" s="324"/>
      <c r="BM130" s="324"/>
      <c r="BN130" s="324"/>
      <c r="BO130" s="324"/>
      <c r="BP130" s="324"/>
      <c r="BQ130" s="324"/>
      <c r="BR130" s="324"/>
      <c r="BS130" s="324"/>
      <c r="BT130" s="324"/>
      <c r="BU130" s="324"/>
      <c r="BV130" s="324"/>
      <c r="BW130" s="324"/>
      <c r="BX130" s="324"/>
      <c r="BY130" s="324"/>
      <c r="BZ130" s="324"/>
      <c r="CA130" s="324"/>
      <c r="CB130" s="324"/>
      <c r="CC130" s="324"/>
      <c r="CD130" s="324"/>
      <c r="CE130" s="324"/>
      <c r="CF130" s="324"/>
      <c r="CG130" s="324"/>
      <c r="CH130" s="324"/>
      <c r="CI130" s="324"/>
      <c r="CJ130" s="324"/>
      <c r="CK130" s="324"/>
      <c r="CL130" s="324"/>
      <c r="CM130" s="324"/>
      <c r="CN130" s="324"/>
      <c r="CO130" s="324"/>
      <c r="CP130" s="324"/>
      <c r="CQ130" s="324"/>
      <c r="CR130" s="324"/>
      <c r="CS130" s="324"/>
      <c r="CT130" s="324"/>
      <c r="CU130" s="324"/>
      <c r="CV130" s="324"/>
      <c r="CW130" s="324"/>
      <c r="CX130" s="324"/>
      <c r="CY130" s="324"/>
      <c r="CZ130" s="324"/>
      <c r="DA130" s="324"/>
      <c r="DB130" s="324"/>
      <c r="DC130" s="324"/>
      <c r="DD130" s="324"/>
      <c r="DE130" s="324"/>
      <c r="DF130" s="324"/>
      <c r="DG130" s="324"/>
      <c r="DH130" s="324"/>
      <c r="DI130" s="324"/>
      <c r="DJ130" s="324"/>
      <c r="DK130" s="324"/>
      <c r="DL130" s="324"/>
      <c r="DM130" s="324"/>
      <c r="DN130" s="324"/>
      <c r="DO130" s="324"/>
      <c r="DP130" s="324"/>
      <c r="DQ130" s="324"/>
      <c r="DR130" s="324"/>
      <c r="DS130" s="324"/>
      <c r="DT130" s="324"/>
      <c r="DU130" s="324"/>
    </row>
    <row r="131" spans="1:125" ht="15.75" customHeight="1" x14ac:dyDescent="0.25">
      <c r="A131" s="324"/>
      <c r="B131" s="324"/>
      <c r="C131" s="324"/>
      <c r="D131" s="324"/>
      <c r="E131" s="324"/>
      <c r="F131" s="324"/>
      <c r="G131" s="324"/>
      <c r="H131" s="324"/>
      <c r="I131" s="324"/>
      <c r="J131" s="324"/>
      <c r="K131" s="324"/>
      <c r="L131" s="324"/>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4"/>
      <c r="AL131" s="324"/>
      <c r="AM131" s="324"/>
      <c r="AN131" s="324"/>
      <c r="AO131" s="324"/>
      <c r="AP131" s="324"/>
      <c r="AQ131" s="324"/>
      <c r="AR131" s="324"/>
      <c r="AS131" s="324"/>
      <c r="AT131" s="324"/>
      <c r="AU131" s="324"/>
      <c r="AV131" s="324"/>
      <c r="AW131" s="324"/>
      <c r="AX131" s="324"/>
      <c r="AY131" s="324"/>
      <c r="AZ131" s="324"/>
      <c r="BA131" s="324"/>
      <c r="BB131" s="324"/>
      <c r="BC131" s="324"/>
      <c r="BD131" s="324"/>
      <c r="BE131" s="324"/>
      <c r="BF131" s="324"/>
      <c r="BG131" s="324"/>
      <c r="BH131" s="324"/>
      <c r="BI131" s="324"/>
      <c r="BJ131" s="324"/>
      <c r="BK131" s="324"/>
      <c r="BL131" s="324"/>
      <c r="BM131" s="324"/>
      <c r="BN131" s="324"/>
      <c r="BO131" s="324"/>
      <c r="BP131" s="324"/>
      <c r="BQ131" s="324"/>
      <c r="BR131" s="324"/>
      <c r="BS131" s="324"/>
      <c r="BT131" s="324"/>
      <c r="BU131" s="324"/>
      <c r="BV131" s="324"/>
      <c r="BW131" s="324"/>
      <c r="BX131" s="324"/>
      <c r="BY131" s="324"/>
      <c r="BZ131" s="324"/>
      <c r="CA131" s="324"/>
      <c r="CB131" s="324"/>
      <c r="CC131" s="324"/>
      <c r="CD131" s="324"/>
      <c r="CE131" s="324"/>
      <c r="CF131" s="324"/>
      <c r="CG131" s="324"/>
      <c r="CH131" s="324"/>
      <c r="CI131" s="324"/>
      <c r="CJ131" s="324"/>
      <c r="CK131" s="324"/>
      <c r="CL131" s="324"/>
      <c r="CM131" s="324"/>
      <c r="CN131" s="324"/>
      <c r="CO131" s="324"/>
      <c r="CP131" s="324"/>
      <c r="CQ131" s="324"/>
      <c r="CR131" s="324"/>
      <c r="CS131" s="324"/>
      <c r="CT131" s="324"/>
      <c r="CU131" s="324"/>
      <c r="CV131" s="324"/>
      <c r="CW131" s="324"/>
      <c r="CX131" s="324"/>
      <c r="CY131" s="324"/>
      <c r="CZ131" s="324"/>
      <c r="DA131" s="324"/>
      <c r="DB131" s="324"/>
      <c r="DC131" s="324"/>
      <c r="DD131" s="324"/>
      <c r="DE131" s="324"/>
      <c r="DF131" s="324"/>
      <c r="DG131" s="324"/>
      <c r="DH131" s="324"/>
      <c r="DI131" s="324"/>
      <c r="DJ131" s="324"/>
      <c r="DK131" s="324"/>
      <c r="DL131" s="324"/>
      <c r="DM131" s="324"/>
      <c r="DN131" s="324"/>
      <c r="DO131" s="324"/>
      <c r="DP131" s="324"/>
      <c r="DQ131" s="324"/>
      <c r="DR131" s="324"/>
      <c r="DS131" s="324"/>
      <c r="DT131" s="324"/>
      <c r="DU131" s="324"/>
    </row>
    <row r="132" spans="1:125" ht="15.75" customHeight="1" x14ac:dyDescent="0.25">
      <c r="A132" s="324"/>
      <c r="B132" s="324"/>
      <c r="C132" s="324"/>
      <c r="D132" s="324"/>
      <c r="E132" s="324"/>
      <c r="F132" s="324"/>
      <c r="G132" s="324"/>
      <c r="H132" s="324"/>
      <c r="I132" s="324"/>
      <c r="J132" s="324"/>
      <c r="K132" s="324"/>
      <c r="L132" s="324"/>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4"/>
      <c r="AL132" s="324"/>
      <c r="AM132" s="324"/>
      <c r="AN132" s="324"/>
      <c r="AO132" s="324"/>
      <c r="AP132" s="324"/>
      <c r="AQ132" s="324"/>
      <c r="AR132" s="324"/>
      <c r="AS132" s="324"/>
      <c r="AT132" s="324"/>
      <c r="AU132" s="324"/>
      <c r="AV132" s="324"/>
      <c r="AW132" s="324"/>
      <c r="AX132" s="324"/>
      <c r="AY132" s="324"/>
      <c r="AZ132" s="324"/>
      <c r="BA132" s="324"/>
      <c r="BB132" s="324"/>
      <c r="BC132" s="324"/>
      <c r="BD132" s="324"/>
      <c r="BE132" s="324"/>
      <c r="BF132" s="324"/>
      <c r="BG132" s="324"/>
      <c r="BH132" s="324"/>
      <c r="BI132" s="324"/>
      <c r="BJ132" s="324"/>
      <c r="BK132" s="324"/>
      <c r="BL132" s="324"/>
      <c r="BM132" s="324"/>
      <c r="BN132" s="324"/>
      <c r="BO132" s="324"/>
      <c r="BP132" s="324"/>
      <c r="BQ132" s="324"/>
      <c r="BR132" s="324"/>
      <c r="BS132" s="324"/>
      <c r="BT132" s="324"/>
      <c r="BU132" s="324"/>
      <c r="BV132" s="324"/>
      <c r="BW132" s="324"/>
      <c r="BX132" s="324"/>
      <c r="BY132" s="324"/>
      <c r="BZ132" s="324"/>
      <c r="CA132" s="324"/>
      <c r="CB132" s="324"/>
      <c r="CC132" s="324"/>
      <c r="CD132" s="324"/>
      <c r="CE132" s="324"/>
      <c r="CF132" s="324"/>
      <c r="CG132" s="324"/>
      <c r="CH132" s="324"/>
      <c r="CI132" s="324"/>
      <c r="CJ132" s="324"/>
      <c r="CK132" s="324"/>
      <c r="CL132" s="324"/>
      <c r="CM132" s="324"/>
      <c r="CN132" s="324"/>
      <c r="CO132" s="324"/>
      <c r="CP132" s="324"/>
      <c r="CQ132" s="324"/>
      <c r="CR132" s="324"/>
      <c r="CS132" s="324"/>
      <c r="CT132" s="324"/>
      <c r="CU132" s="324"/>
      <c r="CV132" s="324"/>
      <c r="CW132" s="324"/>
      <c r="CX132" s="324"/>
      <c r="CY132" s="324"/>
      <c r="CZ132" s="324"/>
      <c r="DA132" s="324"/>
      <c r="DB132" s="324"/>
      <c r="DC132" s="324"/>
      <c r="DD132" s="324"/>
      <c r="DE132" s="324"/>
      <c r="DF132" s="324"/>
      <c r="DG132" s="324"/>
      <c r="DH132" s="324"/>
      <c r="DI132" s="324"/>
      <c r="DJ132" s="324"/>
      <c r="DK132" s="324"/>
      <c r="DL132" s="324"/>
      <c r="DM132" s="324"/>
      <c r="DN132" s="324"/>
      <c r="DO132" s="324"/>
      <c r="DP132" s="324"/>
      <c r="DQ132" s="324"/>
      <c r="DR132" s="324"/>
      <c r="DS132" s="324"/>
      <c r="DT132" s="324"/>
      <c r="DU132" s="324"/>
    </row>
    <row r="133" spans="1:125" ht="15.75" customHeight="1" x14ac:dyDescent="0.25">
      <c r="A133" s="324"/>
      <c r="B133" s="324"/>
      <c r="C133" s="324"/>
      <c r="D133" s="324"/>
      <c r="E133" s="324"/>
      <c r="F133" s="324"/>
      <c r="G133" s="324"/>
      <c r="H133" s="324"/>
      <c r="I133" s="324"/>
      <c r="J133" s="324"/>
      <c r="K133" s="324"/>
      <c r="L133" s="324"/>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4"/>
      <c r="AL133" s="324"/>
      <c r="AM133" s="324"/>
      <c r="AN133" s="324"/>
      <c r="AO133" s="324"/>
      <c r="AP133" s="324"/>
      <c r="AQ133" s="324"/>
      <c r="AR133" s="324"/>
      <c r="AS133" s="324"/>
      <c r="AT133" s="324"/>
      <c r="AU133" s="324"/>
      <c r="AV133" s="324"/>
      <c r="AW133" s="324"/>
      <c r="AX133" s="324"/>
      <c r="AY133" s="324"/>
      <c r="AZ133" s="324"/>
      <c r="BA133" s="324"/>
      <c r="BB133" s="324"/>
      <c r="BC133" s="324"/>
      <c r="BD133" s="324"/>
      <c r="BE133" s="324"/>
      <c r="BF133" s="324"/>
      <c r="BG133" s="324"/>
      <c r="BH133" s="324"/>
      <c r="BI133" s="324"/>
      <c r="BJ133" s="324"/>
      <c r="BK133" s="324"/>
      <c r="BL133" s="324"/>
      <c r="BM133" s="324"/>
      <c r="BN133" s="324"/>
      <c r="BO133" s="324"/>
      <c r="BP133" s="324"/>
      <c r="BQ133" s="324"/>
      <c r="BR133" s="324"/>
      <c r="BS133" s="324"/>
      <c r="BT133" s="324"/>
      <c r="BU133" s="324"/>
      <c r="BV133" s="324"/>
      <c r="BW133" s="324"/>
      <c r="BX133" s="324"/>
      <c r="BY133" s="324"/>
      <c r="BZ133" s="324"/>
      <c r="CA133" s="324"/>
      <c r="CB133" s="324"/>
      <c r="CC133" s="324"/>
      <c r="CD133" s="324"/>
      <c r="CE133" s="324"/>
      <c r="CF133" s="324"/>
      <c r="CG133" s="324"/>
      <c r="CH133" s="324"/>
      <c r="CI133" s="324"/>
      <c r="CJ133" s="324"/>
      <c r="CK133" s="324"/>
      <c r="CL133" s="324"/>
      <c r="CM133" s="324"/>
      <c r="CN133" s="324"/>
      <c r="CO133" s="324"/>
      <c r="CP133" s="324"/>
      <c r="CQ133" s="324"/>
      <c r="CR133" s="324"/>
      <c r="CS133" s="324"/>
      <c r="CT133" s="324"/>
      <c r="CU133" s="324"/>
      <c r="CV133" s="324"/>
      <c r="CW133" s="324"/>
      <c r="CX133" s="324"/>
      <c r="CY133" s="324"/>
      <c r="CZ133" s="324"/>
      <c r="DA133" s="324"/>
      <c r="DB133" s="324"/>
      <c r="DC133" s="324"/>
      <c r="DD133" s="324"/>
      <c r="DE133" s="324"/>
      <c r="DF133" s="324"/>
      <c r="DG133" s="324"/>
      <c r="DH133" s="324"/>
      <c r="DI133" s="324"/>
      <c r="DJ133" s="324"/>
      <c r="DK133" s="324"/>
      <c r="DL133" s="324"/>
      <c r="DM133" s="324"/>
      <c r="DN133" s="324"/>
      <c r="DO133" s="324"/>
      <c r="DP133" s="324"/>
      <c r="DQ133" s="324"/>
      <c r="DR133" s="324"/>
      <c r="DS133" s="324"/>
      <c r="DT133" s="324"/>
      <c r="DU133" s="324"/>
    </row>
    <row r="134" spans="1:125" ht="15.75" customHeight="1" x14ac:dyDescent="0.25">
      <c r="A134" s="324"/>
      <c r="B134" s="324"/>
      <c r="C134" s="324"/>
      <c r="D134" s="324"/>
      <c r="E134" s="324"/>
      <c r="F134" s="324"/>
      <c r="G134" s="324"/>
      <c r="H134" s="324"/>
      <c r="I134" s="324"/>
      <c r="J134" s="324"/>
      <c r="K134" s="324"/>
      <c r="L134" s="324"/>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4"/>
      <c r="AL134" s="324"/>
      <c r="AM134" s="324"/>
      <c r="AN134" s="324"/>
      <c r="AO134" s="324"/>
      <c r="AP134" s="324"/>
      <c r="AQ134" s="324"/>
      <c r="AR134" s="324"/>
      <c r="AS134" s="324"/>
      <c r="AT134" s="324"/>
      <c r="AU134" s="324"/>
      <c r="AV134" s="324"/>
      <c r="AW134" s="324"/>
      <c r="AX134" s="324"/>
      <c r="AY134" s="324"/>
      <c r="AZ134" s="324"/>
      <c r="BA134" s="324"/>
      <c r="BB134" s="324"/>
      <c r="BC134" s="324"/>
      <c r="BD134" s="324"/>
      <c r="BE134" s="324"/>
      <c r="BF134" s="324"/>
      <c r="BG134" s="324"/>
      <c r="BH134" s="324"/>
      <c r="BI134" s="324"/>
      <c r="BJ134" s="324"/>
      <c r="BK134" s="324"/>
      <c r="BL134" s="324"/>
      <c r="BM134" s="324"/>
      <c r="BN134" s="324"/>
      <c r="BO134" s="324"/>
      <c r="BP134" s="324"/>
      <c r="BQ134" s="324"/>
      <c r="BR134" s="324"/>
      <c r="BS134" s="324"/>
      <c r="BT134" s="324"/>
      <c r="BU134" s="324"/>
      <c r="BV134" s="324"/>
      <c r="BW134" s="324"/>
      <c r="BX134" s="324"/>
      <c r="BY134" s="324"/>
      <c r="BZ134" s="324"/>
      <c r="CA134" s="324"/>
      <c r="CB134" s="324"/>
      <c r="CC134" s="324"/>
      <c r="CD134" s="324"/>
      <c r="CE134" s="324"/>
      <c r="CF134" s="324"/>
      <c r="CG134" s="324"/>
      <c r="CH134" s="324"/>
      <c r="CI134" s="324"/>
      <c r="CJ134" s="324"/>
      <c r="CK134" s="324"/>
      <c r="CL134" s="324"/>
      <c r="CM134" s="324"/>
      <c r="CN134" s="324"/>
      <c r="CO134" s="324"/>
      <c r="CP134" s="324"/>
      <c r="CQ134" s="324"/>
      <c r="CR134" s="324"/>
      <c r="CS134" s="324"/>
      <c r="CT134" s="324"/>
      <c r="CU134" s="324"/>
      <c r="CV134" s="324"/>
      <c r="CW134" s="324"/>
      <c r="CX134" s="324"/>
      <c r="CY134" s="324"/>
      <c r="CZ134" s="324"/>
      <c r="DA134" s="324"/>
      <c r="DB134" s="324"/>
      <c r="DC134" s="324"/>
      <c r="DD134" s="324"/>
      <c r="DE134" s="324"/>
      <c r="DF134" s="324"/>
      <c r="DG134" s="324"/>
      <c r="DH134" s="324"/>
      <c r="DI134" s="324"/>
      <c r="DJ134" s="324"/>
      <c r="DK134" s="324"/>
      <c r="DL134" s="324"/>
      <c r="DM134" s="324"/>
      <c r="DN134" s="324"/>
      <c r="DO134" s="324"/>
      <c r="DP134" s="324"/>
      <c r="DQ134" s="324"/>
      <c r="DR134" s="324"/>
      <c r="DS134" s="324"/>
      <c r="DT134" s="324"/>
      <c r="DU134" s="324"/>
    </row>
    <row r="135" spans="1:125" ht="15.75" customHeight="1" x14ac:dyDescent="0.25">
      <c r="A135" s="324"/>
      <c r="B135" s="324"/>
      <c r="C135" s="324"/>
      <c r="D135" s="324"/>
      <c r="E135" s="324"/>
      <c r="F135" s="324"/>
      <c r="G135" s="324"/>
      <c r="H135" s="324"/>
      <c r="I135" s="324"/>
      <c r="J135" s="324"/>
      <c r="K135" s="324"/>
      <c r="L135" s="324"/>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4"/>
      <c r="AL135" s="324"/>
      <c r="AM135" s="324"/>
      <c r="AN135" s="324"/>
      <c r="AO135" s="324"/>
      <c r="AP135" s="324"/>
      <c r="AQ135" s="324"/>
      <c r="AR135" s="324"/>
      <c r="AS135" s="324"/>
      <c r="AT135" s="324"/>
      <c r="AU135" s="324"/>
      <c r="AV135" s="324"/>
      <c r="AW135" s="324"/>
      <c r="AX135" s="324"/>
      <c r="AY135" s="324"/>
      <c r="AZ135" s="324"/>
      <c r="BA135" s="324"/>
      <c r="BB135" s="324"/>
      <c r="BC135" s="324"/>
      <c r="BD135" s="324"/>
      <c r="BE135" s="324"/>
      <c r="BF135" s="324"/>
      <c r="BG135" s="324"/>
      <c r="BH135" s="324"/>
      <c r="BI135" s="324"/>
      <c r="BJ135" s="324"/>
      <c r="BK135" s="324"/>
      <c r="BL135" s="324"/>
      <c r="BM135" s="324"/>
      <c r="BN135" s="324"/>
      <c r="BO135" s="324"/>
      <c r="BP135" s="324"/>
      <c r="BQ135" s="324"/>
      <c r="BR135" s="324"/>
      <c r="BS135" s="324"/>
      <c r="BT135" s="324"/>
      <c r="BU135" s="324"/>
      <c r="BV135" s="324"/>
      <c r="BW135" s="324"/>
      <c r="BX135" s="324"/>
      <c r="BY135" s="324"/>
      <c r="BZ135" s="324"/>
      <c r="CA135" s="324"/>
      <c r="CB135" s="324"/>
      <c r="CC135" s="324"/>
      <c r="CD135" s="324"/>
      <c r="CE135" s="324"/>
      <c r="CF135" s="324"/>
      <c r="CG135" s="324"/>
      <c r="CH135" s="324"/>
      <c r="CI135" s="324"/>
      <c r="CJ135" s="324"/>
      <c r="CK135" s="324"/>
      <c r="CL135" s="324"/>
      <c r="CM135" s="324"/>
      <c r="CN135" s="324"/>
      <c r="CO135" s="324"/>
      <c r="CP135" s="324"/>
      <c r="CQ135" s="324"/>
      <c r="CR135" s="324"/>
      <c r="CS135" s="324"/>
      <c r="CT135" s="324"/>
      <c r="CU135" s="324"/>
      <c r="CV135" s="324"/>
      <c r="CW135" s="324"/>
      <c r="CX135" s="324"/>
      <c r="CY135" s="324"/>
      <c r="CZ135" s="324"/>
      <c r="DA135" s="324"/>
      <c r="DB135" s="324"/>
      <c r="DC135" s="324"/>
      <c r="DD135" s="324"/>
      <c r="DE135" s="324"/>
      <c r="DF135" s="324"/>
      <c r="DG135" s="324"/>
      <c r="DH135" s="324"/>
      <c r="DI135" s="324"/>
      <c r="DJ135" s="324"/>
      <c r="DK135" s="324"/>
      <c r="DL135" s="324"/>
      <c r="DM135" s="324"/>
      <c r="DN135" s="324"/>
      <c r="DO135" s="324"/>
      <c r="DP135" s="324"/>
      <c r="DQ135" s="324"/>
      <c r="DR135" s="324"/>
      <c r="DS135" s="324"/>
      <c r="DT135" s="324"/>
      <c r="DU135" s="324"/>
    </row>
    <row r="136" spans="1:125" ht="15.75" customHeight="1" x14ac:dyDescent="0.25">
      <c r="A136" s="324"/>
      <c r="B136" s="324"/>
      <c r="C136" s="324"/>
      <c r="D136" s="324"/>
      <c r="E136" s="324"/>
      <c r="F136" s="324"/>
      <c r="G136" s="324"/>
      <c r="H136" s="324"/>
      <c r="I136" s="324"/>
      <c r="J136" s="324"/>
      <c r="K136" s="324"/>
      <c r="L136" s="324"/>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4"/>
      <c r="AL136" s="324"/>
      <c r="AM136" s="324"/>
      <c r="AN136" s="324"/>
      <c r="AO136" s="324"/>
      <c r="AP136" s="324"/>
      <c r="AQ136" s="324"/>
      <c r="AR136" s="324"/>
      <c r="AS136" s="324"/>
      <c r="AT136" s="324"/>
      <c r="AU136" s="324"/>
      <c r="AV136" s="324"/>
      <c r="AW136" s="324"/>
      <c r="AX136" s="324"/>
      <c r="AY136" s="324"/>
      <c r="AZ136" s="324"/>
      <c r="BA136" s="324"/>
      <c r="BB136" s="324"/>
      <c r="BC136" s="324"/>
      <c r="BD136" s="324"/>
      <c r="BE136" s="324"/>
      <c r="BF136" s="324"/>
      <c r="BG136" s="324"/>
      <c r="BH136" s="324"/>
      <c r="BI136" s="324"/>
      <c r="BJ136" s="324"/>
      <c r="BK136" s="324"/>
      <c r="BL136" s="324"/>
      <c r="BM136" s="324"/>
      <c r="BN136" s="324"/>
      <c r="BO136" s="324"/>
      <c r="BP136" s="324"/>
      <c r="BQ136" s="324"/>
      <c r="BR136" s="324"/>
      <c r="BS136" s="324"/>
      <c r="BT136" s="324"/>
      <c r="BU136" s="324"/>
      <c r="BV136" s="324"/>
      <c r="BW136" s="324"/>
      <c r="BX136" s="324"/>
      <c r="BY136" s="324"/>
      <c r="BZ136" s="324"/>
      <c r="CA136" s="324"/>
      <c r="CB136" s="324"/>
      <c r="CC136" s="324"/>
      <c r="CD136" s="324"/>
      <c r="CE136" s="324"/>
      <c r="CF136" s="324"/>
      <c r="CG136" s="324"/>
      <c r="CH136" s="324"/>
      <c r="CI136" s="324"/>
      <c r="CJ136" s="324"/>
      <c r="CK136" s="324"/>
      <c r="CL136" s="324"/>
      <c r="CM136" s="324"/>
      <c r="CN136" s="324"/>
      <c r="CO136" s="324"/>
      <c r="CP136" s="324"/>
      <c r="CQ136" s="324"/>
      <c r="CR136" s="324"/>
      <c r="CS136" s="324"/>
      <c r="CT136" s="324"/>
      <c r="CU136" s="324"/>
      <c r="CV136" s="324"/>
      <c r="CW136" s="324"/>
      <c r="CX136" s="324"/>
      <c r="CY136" s="324"/>
      <c r="CZ136" s="324"/>
      <c r="DA136" s="324"/>
      <c r="DB136" s="324"/>
      <c r="DC136" s="324"/>
      <c r="DD136" s="324"/>
      <c r="DE136" s="324"/>
      <c r="DF136" s="324"/>
      <c r="DG136" s="324"/>
      <c r="DH136" s="324"/>
      <c r="DI136" s="324"/>
      <c r="DJ136" s="324"/>
      <c r="DK136" s="324"/>
      <c r="DL136" s="324"/>
      <c r="DM136" s="324"/>
      <c r="DN136" s="324"/>
      <c r="DO136" s="324"/>
      <c r="DP136" s="324"/>
      <c r="DQ136" s="324"/>
      <c r="DR136" s="324"/>
      <c r="DS136" s="324"/>
      <c r="DT136" s="324"/>
      <c r="DU136" s="324"/>
    </row>
    <row r="137" spans="1:125" ht="15.75" customHeight="1" x14ac:dyDescent="0.25">
      <c r="A137" s="324"/>
      <c r="B137" s="324"/>
      <c r="C137" s="324"/>
      <c r="D137" s="324"/>
      <c r="E137" s="324"/>
      <c r="F137" s="324"/>
      <c r="G137" s="324"/>
      <c r="H137" s="324"/>
      <c r="I137" s="324"/>
      <c r="J137" s="324"/>
      <c r="K137" s="324"/>
      <c r="L137" s="324"/>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4"/>
      <c r="AL137" s="324"/>
      <c r="AM137" s="324"/>
      <c r="AN137" s="324"/>
      <c r="AO137" s="324"/>
      <c r="AP137" s="324"/>
      <c r="AQ137" s="324"/>
      <c r="AR137" s="324"/>
      <c r="AS137" s="324"/>
      <c r="AT137" s="324"/>
      <c r="AU137" s="324"/>
      <c r="AV137" s="324"/>
      <c r="AW137" s="324"/>
      <c r="AX137" s="324"/>
      <c r="AY137" s="324"/>
      <c r="AZ137" s="324"/>
      <c r="BA137" s="324"/>
      <c r="BB137" s="324"/>
      <c r="BC137" s="324"/>
      <c r="BD137" s="324"/>
      <c r="BE137" s="324"/>
      <c r="BF137" s="324"/>
      <c r="BG137" s="324"/>
      <c r="BH137" s="324"/>
      <c r="BI137" s="324"/>
      <c r="BJ137" s="324"/>
      <c r="BK137" s="324"/>
      <c r="BL137" s="324"/>
      <c r="BM137" s="324"/>
      <c r="BN137" s="324"/>
      <c r="BO137" s="324"/>
      <c r="BP137" s="324"/>
      <c r="BQ137" s="324"/>
      <c r="BR137" s="324"/>
      <c r="BS137" s="324"/>
      <c r="BT137" s="324"/>
      <c r="BU137" s="324"/>
      <c r="BV137" s="324"/>
      <c r="BW137" s="324"/>
      <c r="BX137" s="324"/>
      <c r="BY137" s="324"/>
      <c r="BZ137" s="324"/>
      <c r="CA137" s="324"/>
      <c r="CB137" s="324"/>
      <c r="CC137" s="324"/>
      <c r="CD137" s="324"/>
      <c r="CE137" s="324"/>
      <c r="CF137" s="324"/>
      <c r="CG137" s="324"/>
      <c r="CH137" s="324"/>
      <c r="CI137" s="324"/>
      <c r="CJ137" s="324"/>
      <c r="CK137" s="324"/>
      <c r="CL137" s="324"/>
      <c r="CM137" s="324"/>
      <c r="CN137" s="324"/>
      <c r="CO137" s="324"/>
      <c r="CP137" s="324"/>
      <c r="CQ137" s="324"/>
      <c r="CR137" s="324"/>
      <c r="CS137" s="324"/>
      <c r="CT137" s="324"/>
      <c r="CU137" s="324"/>
      <c r="CV137" s="324"/>
      <c r="CW137" s="324"/>
      <c r="CX137" s="324"/>
      <c r="CY137" s="324"/>
      <c r="CZ137" s="324"/>
      <c r="DA137" s="324"/>
      <c r="DB137" s="324"/>
      <c r="DC137" s="324"/>
      <c r="DD137" s="324"/>
      <c r="DE137" s="324"/>
      <c r="DF137" s="324"/>
      <c r="DG137" s="324"/>
      <c r="DH137" s="324"/>
      <c r="DI137" s="324"/>
      <c r="DJ137" s="324"/>
      <c r="DK137" s="324"/>
      <c r="DL137" s="324"/>
      <c r="DM137" s="324"/>
      <c r="DN137" s="324"/>
      <c r="DO137" s="324"/>
      <c r="DP137" s="324"/>
      <c r="DQ137" s="324"/>
      <c r="DR137" s="324"/>
      <c r="DS137" s="324"/>
      <c r="DT137" s="324"/>
      <c r="DU137" s="324"/>
    </row>
    <row r="138" spans="1:125" ht="15.75" customHeight="1" x14ac:dyDescent="0.25">
      <c r="A138" s="324"/>
      <c r="B138" s="324"/>
      <c r="C138" s="324"/>
      <c r="D138" s="324"/>
      <c r="E138" s="324"/>
      <c r="F138" s="324"/>
      <c r="G138" s="324"/>
      <c r="H138" s="324"/>
      <c r="I138" s="324"/>
      <c r="J138" s="324"/>
      <c r="K138" s="324"/>
      <c r="L138" s="324"/>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4"/>
      <c r="AL138" s="324"/>
      <c r="AM138" s="324"/>
      <c r="AN138" s="324"/>
      <c r="AO138" s="324"/>
      <c r="AP138" s="324"/>
      <c r="AQ138" s="324"/>
      <c r="AR138" s="324"/>
      <c r="AS138" s="324"/>
      <c r="AT138" s="324"/>
      <c r="AU138" s="324"/>
      <c r="AV138" s="324"/>
      <c r="AW138" s="324"/>
      <c r="AX138" s="324"/>
      <c r="AY138" s="324"/>
      <c r="AZ138" s="324"/>
      <c r="BA138" s="324"/>
      <c r="BB138" s="324"/>
      <c r="BC138" s="324"/>
      <c r="BD138" s="324"/>
      <c r="BE138" s="324"/>
      <c r="BF138" s="324"/>
      <c r="BG138" s="324"/>
      <c r="BH138" s="324"/>
      <c r="BI138" s="324"/>
      <c r="BJ138" s="324"/>
      <c r="BK138" s="324"/>
      <c r="BL138" s="324"/>
      <c r="BM138" s="324"/>
      <c r="BN138" s="324"/>
      <c r="BO138" s="324"/>
      <c r="BP138" s="324"/>
      <c r="BQ138" s="324"/>
      <c r="BR138" s="324"/>
      <c r="BS138" s="324"/>
      <c r="BT138" s="324"/>
      <c r="BU138" s="324"/>
      <c r="BV138" s="324"/>
      <c r="BW138" s="324"/>
      <c r="BX138" s="324"/>
      <c r="BY138" s="324"/>
      <c r="BZ138" s="324"/>
      <c r="CA138" s="324"/>
      <c r="CB138" s="324"/>
      <c r="CC138" s="324"/>
      <c r="CD138" s="324"/>
      <c r="CE138" s="324"/>
      <c r="CF138" s="324"/>
      <c r="CG138" s="324"/>
      <c r="CH138" s="324"/>
      <c r="CI138" s="324"/>
      <c r="CJ138" s="324"/>
      <c r="CK138" s="324"/>
      <c r="CL138" s="324"/>
      <c r="CM138" s="324"/>
      <c r="CN138" s="324"/>
      <c r="CO138" s="324"/>
      <c r="CP138" s="324"/>
      <c r="CQ138" s="324"/>
      <c r="CR138" s="324"/>
      <c r="CS138" s="324"/>
      <c r="CT138" s="324"/>
      <c r="CU138" s="324"/>
      <c r="CV138" s="324"/>
      <c r="CW138" s="324"/>
      <c r="CX138" s="324"/>
      <c r="CY138" s="324"/>
      <c r="CZ138" s="324"/>
      <c r="DA138" s="324"/>
      <c r="DB138" s="324"/>
      <c r="DC138" s="324"/>
      <c r="DD138" s="324"/>
      <c r="DE138" s="324"/>
      <c r="DF138" s="324"/>
      <c r="DG138" s="324"/>
      <c r="DH138" s="324"/>
      <c r="DI138" s="324"/>
      <c r="DJ138" s="324"/>
      <c r="DK138" s="324"/>
      <c r="DL138" s="324"/>
      <c r="DM138" s="324"/>
      <c r="DN138" s="324"/>
      <c r="DO138" s="324"/>
      <c r="DP138" s="324"/>
      <c r="DQ138" s="324"/>
      <c r="DR138" s="324"/>
      <c r="DS138" s="324"/>
      <c r="DT138" s="324"/>
      <c r="DU138" s="324"/>
    </row>
    <row r="139" spans="1:125" ht="15.75" customHeight="1" x14ac:dyDescent="0.25">
      <c r="A139" s="324"/>
      <c r="B139" s="324"/>
      <c r="C139" s="324"/>
      <c r="D139" s="324"/>
      <c r="E139" s="324"/>
      <c r="F139" s="324"/>
      <c r="G139" s="324"/>
      <c r="H139" s="324"/>
      <c r="I139" s="324"/>
      <c r="J139" s="324"/>
      <c r="K139" s="324"/>
      <c r="L139" s="324"/>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4"/>
      <c r="AL139" s="324"/>
      <c r="AM139" s="324"/>
      <c r="AN139" s="324"/>
      <c r="AO139" s="324"/>
      <c r="AP139" s="324"/>
      <c r="AQ139" s="324"/>
      <c r="AR139" s="324"/>
      <c r="AS139" s="324"/>
      <c r="AT139" s="324"/>
      <c r="AU139" s="324"/>
      <c r="AV139" s="324"/>
      <c r="AW139" s="324"/>
      <c r="AX139" s="324"/>
      <c r="AY139" s="324"/>
      <c r="AZ139" s="324"/>
      <c r="BA139" s="324"/>
      <c r="BB139" s="324"/>
      <c r="BC139" s="324"/>
      <c r="BD139" s="324"/>
      <c r="BE139" s="324"/>
      <c r="BF139" s="324"/>
      <c r="BG139" s="324"/>
      <c r="BH139" s="324"/>
      <c r="BI139" s="324"/>
      <c r="BJ139" s="324"/>
      <c r="BK139" s="324"/>
      <c r="BL139" s="324"/>
      <c r="BM139" s="324"/>
      <c r="BN139" s="324"/>
      <c r="BO139" s="324"/>
      <c r="BP139" s="324"/>
      <c r="BQ139" s="324"/>
      <c r="BR139" s="324"/>
      <c r="BS139" s="324"/>
      <c r="BT139" s="324"/>
      <c r="BU139" s="324"/>
      <c r="BV139" s="324"/>
      <c r="BW139" s="324"/>
      <c r="BX139" s="324"/>
      <c r="BY139" s="324"/>
      <c r="BZ139" s="324"/>
      <c r="CA139" s="324"/>
      <c r="CB139" s="324"/>
      <c r="CC139" s="324"/>
      <c r="CD139" s="324"/>
      <c r="CE139" s="324"/>
      <c r="CF139" s="324"/>
      <c r="CG139" s="324"/>
      <c r="CH139" s="324"/>
      <c r="CI139" s="324"/>
      <c r="CJ139" s="324"/>
      <c r="CK139" s="324"/>
      <c r="CL139" s="324"/>
      <c r="CM139" s="324"/>
      <c r="CN139" s="324"/>
      <c r="CO139" s="324"/>
      <c r="CP139" s="324"/>
      <c r="CQ139" s="324"/>
      <c r="CR139" s="324"/>
      <c r="CS139" s="324"/>
      <c r="CT139" s="324"/>
      <c r="CU139" s="324"/>
      <c r="CV139" s="324"/>
      <c r="CW139" s="324"/>
      <c r="CX139" s="324"/>
      <c r="CY139" s="324"/>
      <c r="CZ139" s="324"/>
      <c r="DA139" s="324"/>
      <c r="DB139" s="324"/>
      <c r="DC139" s="324"/>
      <c r="DD139" s="324"/>
      <c r="DE139" s="324"/>
      <c r="DF139" s="324"/>
      <c r="DG139" s="324"/>
      <c r="DH139" s="324"/>
      <c r="DI139" s="324"/>
      <c r="DJ139" s="324"/>
      <c r="DK139" s="324"/>
      <c r="DL139" s="324"/>
      <c r="DM139" s="324"/>
      <c r="DN139" s="324"/>
      <c r="DO139" s="324"/>
      <c r="DP139" s="324"/>
      <c r="DQ139" s="324"/>
      <c r="DR139" s="324"/>
      <c r="DS139" s="324"/>
      <c r="DT139" s="324"/>
      <c r="DU139" s="324"/>
    </row>
    <row r="140" spans="1:125" ht="15.75" customHeight="1" x14ac:dyDescent="0.25">
      <c r="A140" s="324"/>
      <c r="B140" s="324"/>
      <c r="C140" s="324"/>
      <c r="D140" s="324"/>
      <c r="E140" s="324"/>
      <c r="F140" s="324"/>
      <c r="G140" s="324"/>
      <c r="H140" s="324"/>
      <c r="I140" s="324"/>
      <c r="J140" s="324"/>
      <c r="K140" s="324"/>
      <c r="L140" s="324"/>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4"/>
      <c r="AL140" s="324"/>
      <c r="AM140" s="324"/>
      <c r="AN140" s="324"/>
      <c r="AO140" s="324"/>
      <c r="AP140" s="324"/>
      <c r="AQ140" s="324"/>
      <c r="AR140" s="324"/>
      <c r="AS140" s="324"/>
      <c r="AT140" s="324"/>
      <c r="AU140" s="324"/>
      <c r="AV140" s="324"/>
      <c r="AW140" s="324"/>
      <c r="AX140" s="324"/>
      <c r="AY140" s="324"/>
      <c r="AZ140" s="324"/>
      <c r="BA140" s="324"/>
      <c r="BB140" s="324"/>
      <c r="BC140" s="324"/>
      <c r="BD140" s="324"/>
      <c r="BE140" s="324"/>
      <c r="BF140" s="324"/>
      <c r="BG140" s="324"/>
      <c r="BH140" s="324"/>
      <c r="BI140" s="324"/>
      <c r="BJ140" s="324"/>
      <c r="BK140" s="324"/>
      <c r="BL140" s="324"/>
      <c r="BM140" s="324"/>
      <c r="BN140" s="324"/>
      <c r="BO140" s="324"/>
      <c r="BP140" s="324"/>
      <c r="BQ140" s="324"/>
      <c r="BR140" s="324"/>
      <c r="BS140" s="324"/>
      <c r="BT140" s="324"/>
      <c r="BU140" s="324"/>
      <c r="BV140" s="324"/>
      <c r="BW140" s="324"/>
      <c r="BX140" s="324"/>
      <c r="BY140" s="324"/>
      <c r="BZ140" s="324"/>
      <c r="CA140" s="324"/>
      <c r="CB140" s="324"/>
      <c r="CC140" s="324"/>
      <c r="CD140" s="324"/>
      <c r="CE140" s="324"/>
      <c r="CF140" s="324"/>
      <c r="CG140" s="324"/>
      <c r="CH140" s="324"/>
      <c r="CI140" s="324"/>
      <c r="CJ140" s="324"/>
      <c r="CK140" s="324"/>
      <c r="CL140" s="324"/>
      <c r="CM140" s="324"/>
      <c r="CN140" s="324"/>
      <c r="CO140" s="324"/>
      <c r="CP140" s="324"/>
      <c r="CQ140" s="324"/>
      <c r="CR140" s="324"/>
      <c r="CS140" s="324"/>
      <c r="CT140" s="324"/>
      <c r="CU140" s="324"/>
      <c r="CV140" s="324"/>
      <c r="CW140" s="324"/>
      <c r="CX140" s="324"/>
      <c r="CY140" s="324"/>
      <c r="CZ140" s="324"/>
      <c r="DA140" s="324"/>
      <c r="DB140" s="324"/>
      <c r="DC140" s="324"/>
      <c r="DD140" s="324"/>
      <c r="DE140" s="324"/>
      <c r="DF140" s="324"/>
      <c r="DG140" s="324"/>
      <c r="DH140" s="324"/>
      <c r="DI140" s="324"/>
      <c r="DJ140" s="324"/>
      <c r="DK140" s="324"/>
      <c r="DL140" s="324"/>
      <c r="DM140" s="324"/>
      <c r="DN140" s="324"/>
      <c r="DO140" s="324"/>
      <c r="DP140" s="324"/>
      <c r="DQ140" s="324"/>
      <c r="DR140" s="324"/>
      <c r="DS140" s="324"/>
      <c r="DT140" s="324"/>
      <c r="DU140" s="324"/>
    </row>
    <row r="141" spans="1:125" ht="15.75" customHeight="1" x14ac:dyDescent="0.25">
      <c r="A141" s="324"/>
      <c r="B141" s="324"/>
      <c r="C141" s="324"/>
      <c r="D141" s="324"/>
      <c r="E141" s="324"/>
      <c r="F141" s="324"/>
      <c r="G141" s="324"/>
      <c r="H141" s="324"/>
      <c r="I141" s="324"/>
      <c r="J141" s="324"/>
      <c r="K141" s="324"/>
      <c r="L141" s="324"/>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4"/>
      <c r="AL141" s="324"/>
      <c r="AM141" s="324"/>
      <c r="AN141" s="324"/>
      <c r="AO141" s="324"/>
      <c r="AP141" s="324"/>
      <c r="AQ141" s="324"/>
      <c r="AR141" s="324"/>
      <c r="AS141" s="324"/>
      <c r="AT141" s="324"/>
      <c r="AU141" s="324"/>
      <c r="AV141" s="324"/>
      <c r="AW141" s="324"/>
      <c r="AX141" s="324"/>
      <c r="AY141" s="324"/>
      <c r="AZ141" s="324"/>
      <c r="BA141" s="324"/>
      <c r="BB141" s="324"/>
      <c r="BC141" s="324"/>
      <c r="BD141" s="324"/>
      <c r="BE141" s="324"/>
      <c r="BF141" s="324"/>
      <c r="BG141" s="324"/>
      <c r="BH141" s="324"/>
      <c r="BI141" s="324"/>
      <c r="BJ141" s="324"/>
      <c r="BK141" s="324"/>
      <c r="BL141" s="324"/>
      <c r="BM141" s="324"/>
      <c r="BN141" s="324"/>
      <c r="BO141" s="324"/>
      <c r="BP141" s="324"/>
      <c r="BQ141" s="324"/>
      <c r="BR141" s="324"/>
      <c r="BS141" s="324"/>
      <c r="BT141" s="324"/>
      <c r="BU141" s="324"/>
      <c r="BV141" s="324"/>
      <c r="BW141" s="324"/>
      <c r="BX141" s="324"/>
      <c r="BY141" s="324"/>
      <c r="BZ141" s="324"/>
      <c r="CA141" s="324"/>
      <c r="CB141" s="324"/>
      <c r="CC141" s="324"/>
      <c r="CD141" s="324"/>
      <c r="CE141" s="324"/>
      <c r="CF141" s="324"/>
      <c r="CG141" s="324"/>
      <c r="CH141" s="324"/>
      <c r="CI141" s="324"/>
      <c r="CJ141" s="324"/>
      <c r="CK141" s="324"/>
      <c r="CL141" s="324"/>
      <c r="CM141" s="324"/>
      <c r="CN141" s="324"/>
      <c r="CO141" s="324"/>
      <c r="CP141" s="324"/>
      <c r="CQ141" s="324"/>
      <c r="CR141" s="324"/>
      <c r="CS141" s="324"/>
      <c r="CT141" s="324"/>
      <c r="CU141" s="324"/>
      <c r="CV141" s="324"/>
      <c r="CW141" s="324"/>
      <c r="CX141" s="324"/>
      <c r="CY141" s="324"/>
      <c r="CZ141" s="324"/>
      <c r="DA141" s="324"/>
      <c r="DB141" s="324"/>
      <c r="DC141" s="324"/>
      <c r="DD141" s="324"/>
      <c r="DE141" s="324"/>
      <c r="DF141" s="324"/>
      <c r="DG141" s="324"/>
      <c r="DH141" s="324"/>
      <c r="DI141" s="324"/>
      <c r="DJ141" s="324"/>
      <c r="DK141" s="324"/>
      <c r="DL141" s="324"/>
      <c r="DM141" s="324"/>
      <c r="DN141" s="324"/>
      <c r="DO141" s="324"/>
      <c r="DP141" s="324"/>
      <c r="DQ141" s="324"/>
      <c r="DR141" s="324"/>
      <c r="DS141" s="324"/>
      <c r="DT141" s="324"/>
      <c r="DU141" s="324"/>
    </row>
    <row r="142" spans="1:125" ht="15.75" customHeight="1" x14ac:dyDescent="0.25">
      <c r="A142" s="324"/>
      <c r="B142" s="324"/>
      <c r="C142" s="324"/>
      <c r="D142" s="324"/>
      <c r="E142" s="324"/>
      <c r="F142" s="324"/>
      <c r="G142" s="324"/>
      <c r="H142" s="324"/>
      <c r="I142" s="324"/>
      <c r="J142" s="324"/>
      <c r="K142" s="324"/>
      <c r="L142" s="324"/>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4"/>
      <c r="AL142" s="324"/>
      <c r="AM142" s="324"/>
      <c r="AN142" s="324"/>
      <c r="AO142" s="324"/>
      <c r="AP142" s="324"/>
      <c r="AQ142" s="324"/>
      <c r="AR142" s="324"/>
      <c r="AS142" s="324"/>
      <c r="AT142" s="324"/>
      <c r="AU142" s="324"/>
      <c r="AV142" s="324"/>
      <c r="AW142" s="324"/>
      <c r="AX142" s="324"/>
      <c r="AY142" s="324"/>
      <c r="AZ142" s="324"/>
      <c r="BA142" s="324"/>
      <c r="BB142" s="324"/>
      <c r="BC142" s="324"/>
      <c r="BD142" s="324"/>
      <c r="BE142" s="324"/>
      <c r="BF142" s="324"/>
      <c r="BG142" s="324"/>
      <c r="BH142" s="324"/>
      <c r="BI142" s="324"/>
      <c r="BJ142" s="324"/>
      <c r="BK142" s="324"/>
      <c r="BL142" s="324"/>
      <c r="BM142" s="324"/>
      <c r="BN142" s="324"/>
      <c r="BO142" s="324"/>
      <c r="BP142" s="324"/>
      <c r="BQ142" s="324"/>
      <c r="BR142" s="324"/>
      <c r="BS142" s="324"/>
      <c r="BT142" s="324"/>
      <c r="BU142" s="324"/>
      <c r="BV142" s="324"/>
      <c r="BW142" s="324"/>
      <c r="BX142" s="324"/>
      <c r="BY142" s="324"/>
      <c r="BZ142" s="324"/>
      <c r="CA142" s="324"/>
      <c r="CB142" s="324"/>
      <c r="CC142" s="324"/>
      <c r="CD142" s="324"/>
      <c r="CE142" s="324"/>
      <c r="CF142" s="324"/>
      <c r="CG142" s="324"/>
      <c r="CH142" s="324"/>
      <c r="CI142" s="324"/>
      <c r="CJ142" s="324"/>
      <c r="CK142" s="324"/>
      <c r="CL142" s="324"/>
      <c r="CM142" s="324"/>
      <c r="CN142" s="324"/>
      <c r="CO142" s="324"/>
      <c r="CP142" s="324"/>
      <c r="CQ142" s="324"/>
      <c r="CR142" s="324"/>
      <c r="CS142" s="324"/>
      <c r="CT142" s="324"/>
      <c r="CU142" s="324"/>
      <c r="CV142" s="324"/>
      <c r="CW142" s="324"/>
      <c r="CX142" s="324"/>
      <c r="CY142" s="324"/>
      <c r="CZ142" s="324"/>
      <c r="DA142" s="324"/>
      <c r="DB142" s="324"/>
      <c r="DC142" s="324"/>
      <c r="DD142" s="324"/>
      <c r="DE142" s="324"/>
      <c r="DF142" s="324"/>
      <c r="DG142" s="324"/>
      <c r="DH142" s="324"/>
      <c r="DI142" s="324"/>
      <c r="DJ142" s="324"/>
      <c r="DK142" s="324"/>
      <c r="DL142" s="324"/>
      <c r="DM142" s="324"/>
      <c r="DN142" s="324"/>
      <c r="DO142" s="324"/>
      <c r="DP142" s="324"/>
      <c r="DQ142" s="324"/>
      <c r="DR142" s="324"/>
      <c r="DS142" s="324"/>
      <c r="DT142" s="324"/>
      <c r="DU142" s="324"/>
    </row>
    <row r="143" spans="1:125" ht="15.75" customHeight="1" x14ac:dyDescent="0.25">
      <c r="A143" s="324"/>
      <c r="B143" s="324"/>
      <c r="C143" s="324"/>
      <c r="D143" s="324"/>
      <c r="E143" s="324"/>
      <c r="F143" s="324"/>
      <c r="G143" s="324"/>
      <c r="H143" s="324"/>
      <c r="I143" s="324"/>
      <c r="J143" s="324"/>
      <c r="K143" s="324"/>
      <c r="L143" s="324"/>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4"/>
      <c r="AL143" s="324"/>
      <c r="AM143" s="324"/>
      <c r="AN143" s="324"/>
      <c r="AO143" s="324"/>
      <c r="AP143" s="324"/>
      <c r="AQ143" s="324"/>
      <c r="AR143" s="324"/>
      <c r="AS143" s="324"/>
      <c r="AT143" s="324"/>
      <c r="AU143" s="324"/>
      <c r="AV143" s="324"/>
      <c r="AW143" s="324"/>
      <c r="AX143" s="324"/>
      <c r="AY143" s="324"/>
      <c r="AZ143" s="324"/>
      <c r="BA143" s="324"/>
      <c r="BB143" s="324"/>
      <c r="BC143" s="324"/>
      <c r="BD143" s="324"/>
      <c r="BE143" s="324"/>
      <c r="BF143" s="324"/>
      <c r="BG143" s="324"/>
      <c r="BH143" s="324"/>
      <c r="BI143" s="324"/>
      <c r="BJ143" s="324"/>
      <c r="BK143" s="324"/>
      <c r="BL143" s="324"/>
      <c r="BM143" s="324"/>
      <c r="BN143" s="324"/>
      <c r="BO143" s="324"/>
      <c r="BP143" s="324"/>
      <c r="BQ143" s="324"/>
      <c r="BR143" s="324"/>
      <c r="BS143" s="324"/>
      <c r="BT143" s="324"/>
      <c r="BU143" s="324"/>
      <c r="BV143" s="324"/>
      <c r="BW143" s="324"/>
      <c r="BX143" s="324"/>
      <c r="BY143" s="324"/>
      <c r="BZ143" s="324"/>
      <c r="CA143" s="324"/>
      <c r="CB143" s="324"/>
      <c r="CC143" s="324"/>
      <c r="CD143" s="324"/>
      <c r="CE143" s="324"/>
      <c r="CF143" s="324"/>
      <c r="CG143" s="324"/>
      <c r="CH143" s="324"/>
      <c r="CI143" s="324"/>
      <c r="CJ143" s="324"/>
      <c r="CK143" s="324"/>
      <c r="CL143" s="324"/>
      <c r="CM143" s="324"/>
      <c r="CN143" s="324"/>
      <c r="CO143" s="324"/>
      <c r="CP143" s="324"/>
      <c r="CQ143" s="324"/>
      <c r="CR143" s="324"/>
      <c r="CS143" s="324"/>
      <c r="CT143" s="324"/>
      <c r="CU143" s="324"/>
      <c r="CV143" s="324"/>
      <c r="CW143" s="324"/>
      <c r="CX143" s="324"/>
      <c r="CY143" s="324"/>
      <c r="CZ143" s="324"/>
      <c r="DA143" s="324"/>
      <c r="DB143" s="324"/>
      <c r="DC143" s="324"/>
      <c r="DD143" s="324"/>
      <c r="DE143" s="324"/>
      <c r="DF143" s="324"/>
      <c r="DG143" s="324"/>
      <c r="DH143" s="324"/>
      <c r="DI143" s="324"/>
      <c r="DJ143" s="324"/>
      <c r="DK143" s="324"/>
      <c r="DL143" s="324"/>
      <c r="DM143" s="324"/>
      <c r="DN143" s="324"/>
      <c r="DO143" s="324"/>
      <c r="DP143" s="324"/>
      <c r="DQ143" s="324"/>
      <c r="DR143" s="324"/>
      <c r="DS143" s="324"/>
      <c r="DT143" s="324"/>
      <c r="DU143" s="324"/>
    </row>
    <row r="144" spans="1:125" ht="15.75" customHeight="1" x14ac:dyDescent="0.25">
      <c r="A144" s="324"/>
      <c r="B144" s="324"/>
      <c r="C144" s="324"/>
      <c r="D144" s="324"/>
      <c r="E144" s="324"/>
      <c r="F144" s="324"/>
      <c r="G144" s="324"/>
      <c r="H144" s="324"/>
      <c r="I144" s="324"/>
      <c r="J144" s="324"/>
      <c r="K144" s="324"/>
      <c r="L144" s="324"/>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4"/>
      <c r="AL144" s="324"/>
      <c r="AM144" s="324"/>
      <c r="AN144" s="324"/>
      <c r="AO144" s="324"/>
      <c r="AP144" s="324"/>
      <c r="AQ144" s="324"/>
      <c r="AR144" s="324"/>
      <c r="AS144" s="324"/>
      <c r="AT144" s="324"/>
      <c r="AU144" s="324"/>
      <c r="AV144" s="324"/>
      <c r="AW144" s="324"/>
      <c r="AX144" s="324"/>
      <c r="AY144" s="324"/>
      <c r="AZ144" s="324"/>
      <c r="BA144" s="324"/>
      <c r="BB144" s="324"/>
      <c r="BC144" s="324"/>
      <c r="BD144" s="324"/>
      <c r="BE144" s="324"/>
      <c r="BF144" s="324"/>
      <c r="BG144" s="324"/>
      <c r="BH144" s="324"/>
      <c r="BI144" s="324"/>
      <c r="BJ144" s="324"/>
      <c r="BK144" s="324"/>
      <c r="BL144" s="324"/>
      <c r="BM144" s="324"/>
      <c r="BN144" s="324"/>
      <c r="BO144" s="324"/>
      <c r="BP144" s="324"/>
      <c r="BQ144" s="324"/>
      <c r="BR144" s="324"/>
      <c r="BS144" s="324"/>
      <c r="BT144" s="324"/>
      <c r="BU144" s="324"/>
      <c r="BV144" s="324"/>
      <c r="BW144" s="324"/>
      <c r="BX144" s="324"/>
      <c r="BY144" s="324"/>
      <c r="BZ144" s="324"/>
      <c r="CA144" s="324"/>
      <c r="CB144" s="324"/>
      <c r="CC144" s="324"/>
      <c r="CD144" s="324"/>
      <c r="CE144" s="324"/>
      <c r="CF144" s="324"/>
      <c r="CG144" s="324"/>
      <c r="CH144" s="324"/>
      <c r="CI144" s="324"/>
      <c r="CJ144" s="324"/>
      <c r="CK144" s="324"/>
      <c r="CL144" s="324"/>
      <c r="CM144" s="324"/>
      <c r="CN144" s="324"/>
      <c r="CO144" s="324"/>
      <c r="CP144" s="324"/>
      <c r="CQ144" s="324"/>
      <c r="CR144" s="324"/>
      <c r="CS144" s="324"/>
      <c r="CT144" s="324"/>
      <c r="CU144" s="324"/>
      <c r="CV144" s="324"/>
      <c r="CW144" s="324"/>
      <c r="CX144" s="324"/>
      <c r="CY144" s="324"/>
      <c r="CZ144" s="324"/>
      <c r="DA144" s="324"/>
      <c r="DB144" s="324"/>
      <c r="DC144" s="324"/>
      <c r="DD144" s="324"/>
      <c r="DE144" s="324"/>
      <c r="DF144" s="324"/>
      <c r="DG144" s="324"/>
      <c r="DH144" s="324"/>
      <c r="DI144" s="324"/>
      <c r="DJ144" s="324"/>
      <c r="DK144" s="324"/>
      <c r="DL144" s="324"/>
      <c r="DM144" s="324"/>
      <c r="DN144" s="324"/>
      <c r="DO144" s="324"/>
      <c r="DP144" s="324"/>
      <c r="DQ144" s="324"/>
      <c r="DR144" s="324"/>
      <c r="DS144" s="324"/>
      <c r="DT144" s="324"/>
      <c r="DU144" s="324"/>
    </row>
    <row r="145" spans="1:125" ht="15.75" customHeight="1" x14ac:dyDescent="0.25">
      <c r="A145" s="324"/>
      <c r="B145" s="324"/>
      <c r="C145" s="324"/>
      <c r="D145" s="324"/>
      <c r="E145" s="324"/>
      <c r="F145" s="324"/>
      <c r="G145" s="324"/>
      <c r="H145" s="324"/>
      <c r="I145" s="324"/>
      <c r="J145" s="324"/>
      <c r="K145" s="324"/>
      <c r="L145" s="324"/>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4"/>
      <c r="AL145" s="324"/>
      <c r="AM145" s="324"/>
      <c r="AN145" s="324"/>
      <c r="AO145" s="324"/>
      <c r="AP145" s="324"/>
      <c r="AQ145" s="324"/>
      <c r="AR145" s="324"/>
      <c r="AS145" s="324"/>
      <c r="AT145" s="324"/>
      <c r="AU145" s="324"/>
      <c r="AV145" s="324"/>
      <c r="AW145" s="324"/>
      <c r="AX145" s="324"/>
      <c r="AY145" s="324"/>
      <c r="AZ145" s="324"/>
      <c r="BA145" s="324"/>
      <c r="BB145" s="324"/>
      <c r="BC145" s="324"/>
      <c r="BD145" s="324"/>
      <c r="BE145" s="324"/>
      <c r="BF145" s="324"/>
      <c r="BG145" s="324"/>
      <c r="BH145" s="324"/>
      <c r="BI145" s="324"/>
      <c r="BJ145" s="324"/>
      <c r="BK145" s="324"/>
      <c r="BL145" s="324"/>
      <c r="BM145" s="324"/>
      <c r="BN145" s="324"/>
      <c r="BO145" s="324"/>
      <c r="BP145" s="324"/>
      <c r="BQ145" s="324"/>
      <c r="BR145" s="324"/>
      <c r="BS145" s="324"/>
      <c r="BT145" s="324"/>
      <c r="BU145" s="324"/>
      <c r="BV145" s="324"/>
      <c r="BW145" s="324"/>
      <c r="BX145" s="324"/>
      <c r="BY145" s="324"/>
      <c r="BZ145" s="324"/>
      <c r="CA145" s="324"/>
      <c r="CB145" s="324"/>
      <c r="CC145" s="324"/>
      <c r="CD145" s="324"/>
      <c r="CE145" s="324"/>
      <c r="CF145" s="324"/>
      <c r="CG145" s="324"/>
      <c r="CH145" s="324"/>
      <c r="CI145" s="324"/>
      <c r="CJ145" s="324"/>
      <c r="CK145" s="324"/>
      <c r="CL145" s="324"/>
      <c r="CM145" s="324"/>
      <c r="CN145" s="324"/>
      <c r="CO145" s="324"/>
      <c r="CP145" s="324"/>
      <c r="CQ145" s="324"/>
      <c r="CR145" s="324"/>
      <c r="CS145" s="324"/>
      <c r="CT145" s="324"/>
      <c r="CU145" s="324"/>
      <c r="CV145" s="324"/>
      <c r="CW145" s="324"/>
      <c r="CX145" s="324"/>
      <c r="CY145" s="324"/>
      <c r="CZ145" s="324"/>
      <c r="DA145" s="324"/>
      <c r="DB145" s="324"/>
      <c r="DC145" s="324"/>
      <c r="DD145" s="324"/>
      <c r="DE145" s="324"/>
      <c r="DF145" s="324"/>
      <c r="DG145" s="324"/>
      <c r="DH145" s="324"/>
      <c r="DI145" s="324"/>
      <c r="DJ145" s="324"/>
      <c r="DK145" s="324"/>
      <c r="DL145" s="324"/>
      <c r="DM145" s="324"/>
      <c r="DN145" s="324"/>
      <c r="DO145" s="324"/>
      <c r="DP145" s="324"/>
      <c r="DQ145" s="324"/>
      <c r="DR145" s="324"/>
      <c r="DS145" s="324"/>
      <c r="DT145" s="324"/>
      <c r="DU145" s="324"/>
    </row>
    <row r="146" spans="1:125" ht="15.75" customHeight="1" x14ac:dyDescent="0.25">
      <c r="A146" s="324"/>
      <c r="B146" s="324"/>
      <c r="C146" s="324"/>
      <c r="D146" s="324"/>
      <c r="E146" s="324"/>
      <c r="F146" s="324"/>
      <c r="G146" s="324"/>
      <c r="H146" s="324"/>
      <c r="I146" s="324"/>
      <c r="J146" s="324"/>
      <c r="K146" s="324"/>
      <c r="L146" s="324"/>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4"/>
      <c r="AL146" s="324"/>
      <c r="AM146" s="324"/>
      <c r="AN146" s="324"/>
      <c r="AO146" s="324"/>
      <c r="AP146" s="324"/>
      <c r="AQ146" s="324"/>
      <c r="AR146" s="324"/>
      <c r="AS146" s="324"/>
      <c r="AT146" s="324"/>
      <c r="AU146" s="324"/>
      <c r="AV146" s="324"/>
      <c r="AW146" s="324"/>
      <c r="AX146" s="324"/>
      <c r="AY146" s="324"/>
      <c r="AZ146" s="324"/>
      <c r="BA146" s="324"/>
      <c r="BB146" s="324"/>
      <c r="BC146" s="324"/>
      <c r="BD146" s="324"/>
      <c r="BE146" s="324"/>
      <c r="BF146" s="324"/>
      <c r="BG146" s="324"/>
      <c r="BH146" s="324"/>
      <c r="BI146" s="324"/>
      <c r="BJ146" s="324"/>
      <c r="BK146" s="324"/>
      <c r="BL146" s="324"/>
      <c r="BM146" s="324"/>
      <c r="BN146" s="324"/>
      <c r="BO146" s="324"/>
      <c r="BP146" s="324"/>
      <c r="BQ146" s="324"/>
      <c r="BR146" s="324"/>
      <c r="BS146" s="324"/>
      <c r="BT146" s="324"/>
      <c r="BU146" s="324"/>
      <c r="BV146" s="324"/>
      <c r="BW146" s="324"/>
      <c r="BX146" s="324"/>
      <c r="BY146" s="324"/>
      <c r="BZ146" s="324"/>
      <c r="CA146" s="324"/>
      <c r="CB146" s="324"/>
      <c r="CC146" s="324"/>
      <c r="CD146" s="324"/>
      <c r="CE146" s="324"/>
      <c r="CF146" s="324"/>
      <c r="CG146" s="324"/>
      <c r="CH146" s="324"/>
      <c r="CI146" s="324"/>
      <c r="CJ146" s="324"/>
      <c r="CK146" s="324"/>
      <c r="CL146" s="324"/>
      <c r="CM146" s="324"/>
      <c r="CN146" s="324"/>
      <c r="CO146" s="324"/>
      <c r="CP146" s="324"/>
      <c r="CQ146" s="324"/>
      <c r="CR146" s="324"/>
      <c r="CS146" s="324"/>
      <c r="CT146" s="324"/>
      <c r="CU146" s="324"/>
      <c r="CV146" s="324"/>
      <c r="CW146" s="324"/>
      <c r="CX146" s="324"/>
      <c r="CY146" s="324"/>
      <c r="CZ146" s="324"/>
      <c r="DA146" s="324"/>
      <c r="DB146" s="324"/>
      <c r="DC146" s="324"/>
      <c r="DD146" s="324"/>
      <c r="DE146" s="324"/>
      <c r="DF146" s="324"/>
      <c r="DG146" s="324"/>
      <c r="DH146" s="324"/>
      <c r="DI146" s="324"/>
      <c r="DJ146" s="324"/>
      <c r="DK146" s="324"/>
      <c r="DL146" s="324"/>
      <c r="DM146" s="324"/>
      <c r="DN146" s="324"/>
      <c r="DO146" s="324"/>
      <c r="DP146" s="324"/>
      <c r="DQ146" s="324"/>
      <c r="DR146" s="324"/>
      <c r="DS146" s="324"/>
      <c r="DT146" s="324"/>
      <c r="DU146" s="324"/>
    </row>
    <row r="147" spans="1:125" ht="15.75" customHeight="1" x14ac:dyDescent="0.25">
      <c r="A147" s="324"/>
      <c r="B147" s="324"/>
      <c r="C147" s="324"/>
      <c r="D147" s="324"/>
      <c r="E147" s="324"/>
      <c r="F147" s="324"/>
      <c r="G147" s="324"/>
      <c r="H147" s="324"/>
      <c r="I147" s="324"/>
      <c r="J147" s="324"/>
      <c r="K147" s="324"/>
      <c r="L147" s="324"/>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4"/>
      <c r="AL147" s="324"/>
      <c r="AM147" s="324"/>
      <c r="AN147" s="324"/>
      <c r="AO147" s="324"/>
      <c r="AP147" s="324"/>
      <c r="AQ147" s="324"/>
      <c r="AR147" s="324"/>
      <c r="AS147" s="324"/>
      <c r="AT147" s="324"/>
      <c r="AU147" s="324"/>
      <c r="AV147" s="324"/>
      <c r="AW147" s="324"/>
      <c r="AX147" s="324"/>
      <c r="AY147" s="324"/>
      <c r="AZ147" s="324"/>
      <c r="BA147" s="324"/>
      <c r="BB147" s="324"/>
      <c r="BC147" s="324"/>
      <c r="BD147" s="324"/>
      <c r="BE147" s="324"/>
      <c r="BF147" s="324"/>
      <c r="BG147" s="324"/>
      <c r="BH147" s="324"/>
      <c r="BI147" s="324"/>
      <c r="BJ147" s="324"/>
      <c r="BK147" s="324"/>
      <c r="BL147" s="324"/>
      <c r="BM147" s="324"/>
      <c r="BN147" s="324"/>
      <c r="BO147" s="324"/>
      <c r="BP147" s="324"/>
      <c r="BQ147" s="324"/>
      <c r="BR147" s="324"/>
      <c r="BS147" s="324"/>
      <c r="BT147" s="324"/>
      <c r="BU147" s="324"/>
      <c r="BV147" s="324"/>
      <c r="BW147" s="324"/>
      <c r="BX147" s="324"/>
      <c r="BY147" s="324"/>
      <c r="BZ147" s="324"/>
      <c r="CA147" s="324"/>
      <c r="CB147" s="324"/>
      <c r="CC147" s="324"/>
      <c r="CD147" s="324"/>
      <c r="CE147" s="324"/>
      <c r="CF147" s="324"/>
      <c r="CG147" s="324"/>
      <c r="CH147" s="324"/>
      <c r="CI147" s="324"/>
      <c r="CJ147" s="324"/>
      <c r="CK147" s="324"/>
      <c r="CL147" s="324"/>
      <c r="CM147" s="324"/>
      <c r="CN147" s="324"/>
      <c r="CO147" s="324"/>
      <c r="CP147" s="324"/>
      <c r="CQ147" s="324"/>
      <c r="CR147" s="324"/>
      <c r="CS147" s="324"/>
      <c r="CT147" s="324"/>
      <c r="CU147" s="324"/>
      <c r="CV147" s="324"/>
      <c r="CW147" s="324"/>
      <c r="CX147" s="324"/>
      <c r="CY147" s="324"/>
      <c r="CZ147" s="324"/>
      <c r="DA147" s="324"/>
      <c r="DB147" s="324"/>
      <c r="DC147" s="324"/>
      <c r="DD147" s="324"/>
      <c r="DE147" s="324"/>
      <c r="DF147" s="324"/>
      <c r="DG147" s="324"/>
      <c r="DH147" s="324"/>
      <c r="DI147" s="324"/>
      <c r="DJ147" s="324"/>
      <c r="DK147" s="324"/>
      <c r="DL147" s="324"/>
      <c r="DM147" s="324"/>
      <c r="DN147" s="324"/>
      <c r="DO147" s="324"/>
      <c r="DP147" s="324"/>
      <c r="DQ147" s="324"/>
      <c r="DR147" s="324"/>
      <c r="DS147" s="324"/>
      <c r="DT147" s="324"/>
      <c r="DU147" s="324"/>
    </row>
    <row r="148" spans="1:125" ht="15.75" customHeight="1" x14ac:dyDescent="0.25">
      <c r="A148" s="324"/>
      <c r="B148" s="324"/>
      <c r="C148" s="324"/>
      <c r="D148" s="324"/>
      <c r="E148" s="324"/>
      <c r="F148" s="324"/>
      <c r="G148" s="324"/>
      <c r="H148" s="324"/>
      <c r="I148" s="324"/>
      <c r="J148" s="324"/>
      <c r="K148" s="324"/>
      <c r="L148" s="324"/>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4"/>
      <c r="AL148" s="324"/>
      <c r="AM148" s="324"/>
      <c r="AN148" s="324"/>
      <c r="AO148" s="324"/>
      <c r="AP148" s="324"/>
      <c r="AQ148" s="324"/>
      <c r="AR148" s="324"/>
      <c r="AS148" s="324"/>
      <c r="AT148" s="324"/>
      <c r="AU148" s="324"/>
      <c r="AV148" s="324"/>
      <c r="AW148" s="324"/>
      <c r="AX148" s="324"/>
      <c r="AY148" s="324"/>
      <c r="AZ148" s="324"/>
      <c r="BA148" s="324"/>
      <c r="BB148" s="324"/>
      <c r="BC148" s="324"/>
      <c r="BD148" s="324"/>
      <c r="BE148" s="324"/>
      <c r="BF148" s="324"/>
      <c r="BG148" s="324"/>
      <c r="BH148" s="324"/>
      <c r="BI148" s="324"/>
      <c r="BJ148" s="324"/>
      <c r="BK148" s="324"/>
      <c r="BL148" s="324"/>
      <c r="BM148" s="324"/>
      <c r="BN148" s="324"/>
      <c r="BO148" s="324"/>
      <c r="BP148" s="324"/>
      <c r="BQ148" s="324"/>
      <c r="BR148" s="324"/>
      <c r="BS148" s="324"/>
      <c r="BT148" s="324"/>
      <c r="BU148" s="324"/>
      <c r="BV148" s="324"/>
      <c r="BW148" s="324"/>
      <c r="BX148" s="324"/>
      <c r="BY148" s="324"/>
      <c r="BZ148" s="324"/>
      <c r="CA148" s="324"/>
      <c r="CB148" s="324"/>
      <c r="CC148" s="324"/>
      <c r="CD148" s="324"/>
      <c r="CE148" s="324"/>
      <c r="CF148" s="324"/>
      <c r="CG148" s="324"/>
      <c r="CH148" s="324"/>
      <c r="CI148" s="324"/>
      <c r="CJ148" s="324"/>
      <c r="CK148" s="324"/>
      <c r="CL148" s="324"/>
      <c r="CM148" s="324"/>
      <c r="CN148" s="324"/>
      <c r="CO148" s="324"/>
      <c r="CP148" s="324"/>
      <c r="CQ148" s="324"/>
      <c r="CR148" s="324"/>
      <c r="CS148" s="324"/>
      <c r="CT148" s="324"/>
      <c r="CU148" s="324"/>
      <c r="CV148" s="324"/>
      <c r="CW148" s="324"/>
      <c r="CX148" s="324"/>
      <c r="CY148" s="324"/>
      <c r="CZ148" s="324"/>
      <c r="DA148" s="324"/>
      <c r="DB148" s="324"/>
      <c r="DC148" s="324"/>
      <c r="DD148" s="324"/>
      <c r="DE148" s="324"/>
      <c r="DF148" s="324"/>
      <c r="DG148" s="324"/>
      <c r="DH148" s="324"/>
      <c r="DI148" s="324"/>
      <c r="DJ148" s="324"/>
      <c r="DK148" s="324"/>
      <c r="DL148" s="324"/>
      <c r="DM148" s="324"/>
      <c r="DN148" s="324"/>
      <c r="DO148" s="324"/>
      <c r="DP148" s="324"/>
      <c r="DQ148" s="324"/>
      <c r="DR148" s="324"/>
      <c r="DS148" s="324"/>
      <c r="DT148" s="324"/>
      <c r="DU148" s="324"/>
    </row>
    <row r="149" spans="1:125" ht="15.75" customHeight="1" x14ac:dyDescent="0.25">
      <c r="A149" s="324"/>
      <c r="B149" s="324"/>
      <c r="C149" s="324"/>
      <c r="D149" s="324"/>
      <c r="E149" s="324"/>
      <c r="F149" s="324"/>
      <c r="G149" s="324"/>
      <c r="H149" s="324"/>
      <c r="I149" s="324"/>
      <c r="J149" s="324"/>
      <c r="K149" s="324"/>
      <c r="L149" s="324"/>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4"/>
      <c r="AL149" s="324"/>
      <c r="AM149" s="324"/>
      <c r="AN149" s="324"/>
      <c r="AO149" s="324"/>
      <c r="AP149" s="324"/>
      <c r="AQ149" s="324"/>
      <c r="AR149" s="324"/>
      <c r="AS149" s="324"/>
      <c r="AT149" s="324"/>
      <c r="AU149" s="324"/>
      <c r="AV149" s="324"/>
      <c r="AW149" s="324"/>
      <c r="AX149" s="324"/>
      <c r="AY149" s="324"/>
      <c r="AZ149" s="324"/>
      <c r="BA149" s="324"/>
      <c r="BB149" s="324"/>
      <c r="BC149" s="324"/>
      <c r="BD149" s="324"/>
      <c r="BE149" s="324"/>
      <c r="BF149" s="324"/>
      <c r="BG149" s="324"/>
      <c r="BH149" s="324"/>
      <c r="BI149" s="324"/>
      <c r="BJ149" s="324"/>
      <c r="BK149" s="324"/>
      <c r="BL149" s="324"/>
      <c r="BM149" s="324"/>
      <c r="BN149" s="324"/>
      <c r="BO149" s="324"/>
      <c r="BP149" s="324"/>
      <c r="BQ149" s="324"/>
      <c r="BR149" s="324"/>
      <c r="BS149" s="324"/>
      <c r="BT149" s="324"/>
      <c r="BU149" s="324"/>
      <c r="BV149" s="324"/>
      <c r="BW149" s="324"/>
      <c r="BX149" s="324"/>
      <c r="BY149" s="324"/>
      <c r="BZ149" s="324"/>
      <c r="CA149" s="324"/>
      <c r="CB149" s="324"/>
      <c r="CC149" s="324"/>
      <c r="CD149" s="324"/>
      <c r="CE149" s="324"/>
      <c r="CF149" s="324"/>
      <c r="CG149" s="324"/>
      <c r="CH149" s="324"/>
      <c r="CI149" s="324"/>
      <c r="CJ149" s="324"/>
      <c r="CK149" s="324"/>
      <c r="CL149" s="324"/>
      <c r="CM149" s="324"/>
      <c r="CN149" s="324"/>
      <c r="CO149" s="324"/>
      <c r="CP149" s="324"/>
      <c r="CQ149" s="324"/>
      <c r="CR149" s="324"/>
      <c r="CS149" s="324"/>
      <c r="CT149" s="324"/>
      <c r="CU149" s="324"/>
      <c r="CV149" s="324"/>
      <c r="CW149" s="324"/>
      <c r="CX149" s="324"/>
      <c r="CY149" s="324"/>
      <c r="CZ149" s="324"/>
      <c r="DA149" s="324"/>
      <c r="DB149" s="324"/>
      <c r="DC149" s="324"/>
      <c r="DD149" s="324"/>
      <c r="DE149" s="324"/>
      <c r="DF149" s="324"/>
      <c r="DG149" s="324"/>
      <c r="DH149" s="324"/>
      <c r="DI149" s="324"/>
      <c r="DJ149" s="324"/>
      <c r="DK149" s="324"/>
      <c r="DL149" s="324"/>
      <c r="DM149" s="324"/>
      <c r="DN149" s="324"/>
      <c r="DO149" s="324"/>
      <c r="DP149" s="324"/>
      <c r="DQ149" s="324"/>
      <c r="DR149" s="324"/>
      <c r="DS149" s="324"/>
      <c r="DT149" s="324"/>
      <c r="DU149" s="324"/>
    </row>
    <row r="150" spans="1:125" ht="15.75" customHeight="1" x14ac:dyDescent="0.25">
      <c r="A150" s="324"/>
      <c r="B150" s="324"/>
      <c r="C150" s="324"/>
      <c r="D150" s="324"/>
      <c r="E150" s="324"/>
      <c r="F150" s="324"/>
      <c r="G150" s="324"/>
      <c r="H150" s="324"/>
      <c r="I150" s="324"/>
      <c r="J150" s="324"/>
      <c r="K150" s="324"/>
      <c r="L150" s="324"/>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4"/>
      <c r="AL150" s="324"/>
      <c r="AM150" s="324"/>
      <c r="AN150" s="324"/>
      <c r="AO150" s="324"/>
      <c r="AP150" s="324"/>
      <c r="AQ150" s="324"/>
      <c r="AR150" s="324"/>
      <c r="AS150" s="324"/>
      <c r="AT150" s="324"/>
      <c r="AU150" s="324"/>
      <c r="AV150" s="324"/>
      <c r="AW150" s="324"/>
      <c r="AX150" s="324"/>
      <c r="AY150" s="324"/>
      <c r="AZ150" s="324"/>
      <c r="BA150" s="324"/>
      <c r="BB150" s="324"/>
      <c r="BC150" s="324"/>
      <c r="BD150" s="324"/>
      <c r="BE150" s="324"/>
      <c r="BF150" s="324"/>
      <c r="BG150" s="324"/>
      <c r="BH150" s="324"/>
      <c r="BI150" s="324"/>
      <c r="BJ150" s="324"/>
      <c r="BK150" s="324"/>
      <c r="BL150" s="324"/>
      <c r="BM150" s="324"/>
      <c r="BN150" s="324"/>
      <c r="BO150" s="324"/>
      <c r="BP150" s="324"/>
      <c r="BQ150" s="324"/>
      <c r="BR150" s="324"/>
      <c r="BS150" s="324"/>
      <c r="BT150" s="324"/>
      <c r="BU150" s="324"/>
      <c r="BV150" s="324"/>
      <c r="BW150" s="324"/>
      <c r="BX150" s="324"/>
      <c r="BY150" s="324"/>
      <c r="BZ150" s="324"/>
      <c r="CA150" s="324"/>
      <c r="CB150" s="324"/>
      <c r="CC150" s="324"/>
      <c r="CD150" s="324"/>
      <c r="CE150" s="324"/>
      <c r="CF150" s="324"/>
      <c r="CG150" s="324"/>
      <c r="CH150" s="324"/>
      <c r="CI150" s="324"/>
      <c r="CJ150" s="324"/>
      <c r="CK150" s="324"/>
      <c r="CL150" s="324"/>
      <c r="CM150" s="324"/>
      <c r="CN150" s="324"/>
      <c r="CO150" s="324"/>
      <c r="CP150" s="324"/>
      <c r="CQ150" s="324"/>
      <c r="CR150" s="324"/>
      <c r="CS150" s="324"/>
      <c r="CT150" s="324"/>
      <c r="CU150" s="324"/>
      <c r="CV150" s="324"/>
      <c r="CW150" s="324"/>
      <c r="CX150" s="324"/>
      <c r="CY150" s="324"/>
      <c r="CZ150" s="324"/>
      <c r="DA150" s="324"/>
      <c r="DB150" s="324"/>
      <c r="DC150" s="324"/>
      <c r="DD150" s="324"/>
      <c r="DE150" s="324"/>
      <c r="DF150" s="324"/>
      <c r="DG150" s="324"/>
      <c r="DH150" s="324"/>
      <c r="DI150" s="324"/>
      <c r="DJ150" s="324"/>
      <c r="DK150" s="324"/>
      <c r="DL150" s="324"/>
      <c r="DM150" s="324"/>
      <c r="DN150" s="324"/>
      <c r="DO150" s="324"/>
      <c r="DP150" s="324"/>
      <c r="DQ150" s="324"/>
      <c r="DR150" s="324"/>
      <c r="DS150" s="324"/>
      <c r="DT150" s="324"/>
      <c r="DU150" s="324"/>
    </row>
    <row r="151" spans="1:125" ht="15.75" customHeight="1" x14ac:dyDescent="0.25">
      <c r="A151" s="324"/>
      <c r="B151" s="324"/>
      <c r="C151" s="324"/>
      <c r="D151" s="324"/>
      <c r="E151" s="324"/>
      <c r="F151" s="324"/>
      <c r="G151" s="324"/>
      <c r="H151" s="324"/>
      <c r="I151" s="324"/>
      <c r="J151" s="324"/>
      <c r="K151" s="324"/>
      <c r="L151" s="324"/>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4"/>
      <c r="AL151" s="324"/>
      <c r="AM151" s="324"/>
      <c r="AN151" s="324"/>
      <c r="AO151" s="324"/>
      <c r="AP151" s="324"/>
      <c r="AQ151" s="324"/>
      <c r="AR151" s="324"/>
      <c r="AS151" s="324"/>
      <c r="AT151" s="324"/>
      <c r="AU151" s="324"/>
      <c r="AV151" s="324"/>
      <c r="AW151" s="324"/>
      <c r="AX151" s="324"/>
      <c r="AY151" s="324"/>
      <c r="AZ151" s="324"/>
      <c r="BA151" s="324"/>
      <c r="BB151" s="324"/>
      <c r="BC151" s="324"/>
      <c r="BD151" s="324"/>
      <c r="BE151" s="324"/>
      <c r="BF151" s="324"/>
      <c r="BG151" s="324"/>
      <c r="BH151" s="324"/>
      <c r="BI151" s="324"/>
      <c r="BJ151" s="324"/>
      <c r="BK151" s="324"/>
      <c r="BL151" s="324"/>
      <c r="BM151" s="324"/>
      <c r="BN151" s="324"/>
      <c r="BO151" s="324"/>
      <c r="BP151" s="324"/>
      <c r="BQ151" s="324"/>
      <c r="BR151" s="324"/>
      <c r="BS151" s="324"/>
      <c r="BT151" s="324"/>
      <c r="BU151" s="324"/>
      <c r="BV151" s="324"/>
      <c r="BW151" s="324"/>
      <c r="BX151" s="324"/>
      <c r="BY151" s="324"/>
      <c r="BZ151" s="324"/>
      <c r="CA151" s="324"/>
      <c r="CB151" s="324"/>
      <c r="CC151" s="324"/>
      <c r="CD151" s="324"/>
      <c r="CE151" s="324"/>
      <c r="CF151" s="324"/>
      <c r="CG151" s="324"/>
      <c r="CH151" s="324"/>
      <c r="CI151" s="324"/>
      <c r="CJ151" s="324"/>
      <c r="CK151" s="324"/>
      <c r="CL151" s="324"/>
      <c r="CM151" s="324"/>
      <c r="CN151" s="324"/>
      <c r="CO151" s="324"/>
      <c r="CP151" s="324"/>
      <c r="CQ151" s="324"/>
      <c r="CR151" s="324"/>
      <c r="CS151" s="324"/>
      <c r="CT151" s="324"/>
      <c r="CU151" s="324"/>
      <c r="CV151" s="324"/>
      <c r="CW151" s="324"/>
      <c r="CX151" s="324"/>
      <c r="CY151" s="324"/>
      <c r="CZ151" s="324"/>
      <c r="DA151" s="324"/>
      <c r="DB151" s="324"/>
      <c r="DC151" s="324"/>
      <c r="DD151" s="324"/>
      <c r="DE151" s="324"/>
      <c r="DF151" s="324"/>
      <c r="DG151" s="324"/>
      <c r="DH151" s="324"/>
      <c r="DI151" s="324"/>
      <c r="DJ151" s="324"/>
      <c r="DK151" s="324"/>
      <c r="DL151" s="324"/>
      <c r="DM151" s="324"/>
      <c r="DN151" s="324"/>
      <c r="DO151" s="324"/>
      <c r="DP151" s="324"/>
      <c r="DQ151" s="324"/>
      <c r="DR151" s="324"/>
      <c r="DS151" s="324"/>
      <c r="DT151" s="324"/>
      <c r="DU151" s="324"/>
    </row>
    <row r="152" spans="1:125" ht="15.75" customHeight="1" x14ac:dyDescent="0.25">
      <c r="A152" s="324"/>
      <c r="B152" s="324"/>
      <c r="C152" s="324"/>
      <c r="D152" s="324"/>
      <c r="E152" s="324"/>
      <c r="F152" s="324"/>
      <c r="G152" s="324"/>
      <c r="H152" s="324"/>
      <c r="I152" s="324"/>
      <c r="J152" s="324"/>
      <c r="K152" s="324"/>
      <c r="L152" s="324"/>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4"/>
      <c r="AL152" s="324"/>
      <c r="AM152" s="324"/>
      <c r="AN152" s="324"/>
      <c r="AO152" s="324"/>
      <c r="AP152" s="324"/>
      <c r="AQ152" s="324"/>
      <c r="AR152" s="324"/>
      <c r="AS152" s="324"/>
      <c r="AT152" s="324"/>
      <c r="AU152" s="324"/>
      <c r="AV152" s="324"/>
      <c r="AW152" s="324"/>
      <c r="AX152" s="324"/>
      <c r="AY152" s="324"/>
      <c r="AZ152" s="324"/>
      <c r="BA152" s="324"/>
      <c r="BB152" s="324"/>
      <c r="BC152" s="324"/>
      <c r="BD152" s="324"/>
      <c r="BE152" s="324"/>
      <c r="BF152" s="324"/>
      <c r="BG152" s="324"/>
      <c r="BH152" s="324"/>
      <c r="BI152" s="324"/>
      <c r="BJ152" s="324"/>
      <c r="BK152" s="324"/>
      <c r="BL152" s="324"/>
      <c r="BM152" s="324"/>
      <c r="BN152" s="324"/>
      <c r="BO152" s="324"/>
      <c r="BP152" s="324"/>
      <c r="BQ152" s="324"/>
      <c r="BR152" s="324"/>
      <c r="BS152" s="324"/>
      <c r="BT152" s="324"/>
      <c r="BU152" s="324"/>
      <c r="BV152" s="324"/>
      <c r="BW152" s="324"/>
      <c r="BX152" s="324"/>
      <c r="BY152" s="324"/>
      <c r="BZ152" s="324"/>
      <c r="CA152" s="324"/>
      <c r="CB152" s="324"/>
      <c r="CC152" s="324"/>
      <c r="CD152" s="324"/>
      <c r="CE152" s="324"/>
      <c r="CF152" s="324"/>
      <c r="CG152" s="324"/>
      <c r="CH152" s="324"/>
      <c r="CI152" s="324"/>
      <c r="CJ152" s="324"/>
      <c r="CK152" s="324"/>
      <c r="CL152" s="324"/>
      <c r="CM152" s="324"/>
      <c r="CN152" s="324"/>
      <c r="CO152" s="324"/>
      <c r="CP152" s="324"/>
      <c r="CQ152" s="324"/>
      <c r="CR152" s="324"/>
      <c r="CS152" s="324"/>
      <c r="CT152" s="324"/>
      <c r="CU152" s="324"/>
      <c r="CV152" s="324"/>
      <c r="CW152" s="324"/>
      <c r="CX152" s="324"/>
      <c r="CY152" s="324"/>
      <c r="CZ152" s="324"/>
      <c r="DA152" s="324"/>
      <c r="DB152" s="324"/>
      <c r="DC152" s="324"/>
      <c r="DD152" s="324"/>
      <c r="DE152" s="324"/>
      <c r="DF152" s="324"/>
      <c r="DG152" s="324"/>
      <c r="DH152" s="324"/>
      <c r="DI152" s="324"/>
      <c r="DJ152" s="324"/>
      <c r="DK152" s="324"/>
      <c r="DL152" s="324"/>
      <c r="DM152" s="324"/>
      <c r="DN152" s="324"/>
      <c r="DO152" s="324"/>
      <c r="DP152" s="324"/>
      <c r="DQ152" s="324"/>
      <c r="DR152" s="324"/>
      <c r="DS152" s="324"/>
      <c r="DT152" s="324"/>
      <c r="DU152" s="324"/>
    </row>
    <row r="153" spans="1:125" ht="15.75" customHeight="1" x14ac:dyDescent="0.25">
      <c r="A153" s="324"/>
      <c r="B153" s="324"/>
      <c r="C153" s="324"/>
      <c r="D153" s="324"/>
      <c r="E153" s="324"/>
      <c r="F153" s="324"/>
      <c r="G153" s="324"/>
      <c r="H153" s="324"/>
      <c r="I153" s="324"/>
      <c r="J153" s="324"/>
      <c r="K153" s="324"/>
      <c r="L153" s="324"/>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4"/>
      <c r="AL153" s="324"/>
      <c r="AM153" s="324"/>
      <c r="AN153" s="324"/>
      <c r="AO153" s="324"/>
      <c r="AP153" s="324"/>
      <c r="AQ153" s="324"/>
      <c r="AR153" s="324"/>
      <c r="AS153" s="324"/>
      <c r="AT153" s="324"/>
      <c r="AU153" s="324"/>
      <c r="AV153" s="324"/>
      <c r="AW153" s="324"/>
      <c r="AX153" s="324"/>
      <c r="AY153" s="324"/>
      <c r="AZ153" s="324"/>
      <c r="BA153" s="324"/>
      <c r="BB153" s="324"/>
      <c r="BC153" s="324"/>
      <c r="BD153" s="324"/>
      <c r="BE153" s="324"/>
      <c r="BF153" s="324"/>
      <c r="BG153" s="324"/>
      <c r="BH153" s="324"/>
      <c r="BI153" s="324"/>
      <c r="BJ153" s="324"/>
      <c r="BK153" s="324"/>
      <c r="BL153" s="324"/>
      <c r="BM153" s="324"/>
      <c r="BN153" s="324"/>
      <c r="BO153" s="324"/>
      <c r="BP153" s="324"/>
      <c r="BQ153" s="324"/>
      <c r="BR153" s="324"/>
      <c r="BS153" s="324"/>
      <c r="BT153" s="324"/>
      <c r="BU153" s="324"/>
      <c r="BV153" s="324"/>
      <c r="BW153" s="324"/>
      <c r="BX153" s="324"/>
      <c r="BY153" s="324"/>
      <c r="BZ153" s="324"/>
      <c r="CA153" s="324"/>
      <c r="CB153" s="324"/>
      <c r="CC153" s="324"/>
      <c r="CD153" s="324"/>
      <c r="CE153" s="324"/>
      <c r="CF153" s="324"/>
      <c r="CG153" s="324"/>
      <c r="CH153" s="324"/>
      <c r="CI153" s="324"/>
      <c r="CJ153" s="324"/>
      <c r="CK153" s="324"/>
      <c r="CL153" s="324"/>
      <c r="CM153" s="324"/>
      <c r="CN153" s="324"/>
      <c r="CO153" s="324"/>
      <c r="CP153" s="324"/>
      <c r="CQ153" s="324"/>
      <c r="CR153" s="324"/>
      <c r="CS153" s="324"/>
      <c r="CT153" s="324"/>
      <c r="CU153" s="324"/>
      <c r="CV153" s="324"/>
      <c r="CW153" s="324"/>
      <c r="CX153" s="324"/>
      <c r="CY153" s="324"/>
      <c r="CZ153" s="324"/>
      <c r="DA153" s="324"/>
      <c r="DB153" s="324"/>
      <c r="DC153" s="324"/>
      <c r="DD153" s="324"/>
      <c r="DE153" s="324"/>
      <c r="DF153" s="324"/>
      <c r="DG153" s="324"/>
      <c r="DH153" s="324"/>
      <c r="DI153" s="324"/>
      <c r="DJ153" s="324"/>
      <c r="DK153" s="324"/>
      <c r="DL153" s="324"/>
      <c r="DM153" s="324"/>
      <c r="DN153" s="324"/>
      <c r="DO153" s="324"/>
      <c r="DP153" s="324"/>
      <c r="DQ153" s="324"/>
      <c r="DR153" s="324"/>
      <c r="DS153" s="324"/>
      <c r="DT153" s="324"/>
      <c r="DU153" s="324"/>
    </row>
    <row r="154" spans="1:125" ht="15.75" customHeight="1" x14ac:dyDescent="0.25">
      <c r="A154" s="324"/>
      <c r="B154" s="324"/>
      <c r="C154" s="324"/>
      <c r="D154" s="324"/>
      <c r="E154" s="324"/>
      <c r="F154" s="324"/>
      <c r="G154" s="324"/>
      <c r="H154" s="324"/>
      <c r="I154" s="324"/>
      <c r="J154" s="324"/>
      <c r="K154" s="324"/>
      <c r="L154" s="324"/>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4"/>
      <c r="AL154" s="324"/>
      <c r="AM154" s="324"/>
      <c r="AN154" s="324"/>
      <c r="AO154" s="324"/>
      <c r="AP154" s="324"/>
      <c r="AQ154" s="324"/>
      <c r="AR154" s="324"/>
      <c r="AS154" s="324"/>
      <c r="AT154" s="324"/>
      <c r="AU154" s="324"/>
      <c r="AV154" s="324"/>
      <c r="AW154" s="324"/>
      <c r="AX154" s="324"/>
      <c r="AY154" s="324"/>
      <c r="AZ154" s="324"/>
      <c r="BA154" s="324"/>
      <c r="BB154" s="324"/>
      <c r="BC154" s="324"/>
      <c r="BD154" s="324"/>
      <c r="BE154" s="324"/>
      <c r="BF154" s="324"/>
      <c r="BG154" s="324"/>
      <c r="BH154" s="324"/>
      <c r="BI154" s="324"/>
      <c r="BJ154" s="324"/>
      <c r="BK154" s="324"/>
      <c r="BL154" s="324"/>
      <c r="BM154" s="324"/>
      <c r="BN154" s="324"/>
      <c r="BO154" s="324"/>
      <c r="BP154" s="324"/>
      <c r="BQ154" s="324"/>
      <c r="BR154" s="324"/>
      <c r="BS154" s="324"/>
      <c r="BT154" s="324"/>
      <c r="BU154" s="324"/>
      <c r="BV154" s="324"/>
      <c r="BW154" s="324"/>
      <c r="BX154" s="324"/>
      <c r="BY154" s="324"/>
      <c r="BZ154" s="324"/>
      <c r="CA154" s="324"/>
      <c r="CB154" s="324"/>
      <c r="CC154" s="324"/>
      <c r="CD154" s="324"/>
      <c r="CE154" s="324"/>
      <c r="CF154" s="324"/>
      <c r="CG154" s="324"/>
      <c r="CH154" s="324"/>
      <c r="CI154" s="324"/>
      <c r="CJ154" s="324"/>
      <c r="CK154" s="324"/>
      <c r="CL154" s="324"/>
      <c r="CM154" s="324"/>
      <c r="CN154" s="324"/>
      <c r="CO154" s="324"/>
      <c r="CP154" s="324"/>
      <c r="CQ154" s="324"/>
      <c r="CR154" s="324"/>
      <c r="CS154" s="324"/>
      <c r="CT154" s="324"/>
      <c r="CU154" s="324"/>
      <c r="CV154" s="324"/>
      <c r="CW154" s="324"/>
      <c r="CX154" s="324"/>
      <c r="CY154" s="324"/>
      <c r="CZ154" s="324"/>
      <c r="DA154" s="324"/>
      <c r="DB154" s="324"/>
      <c r="DC154" s="324"/>
      <c r="DD154" s="324"/>
      <c r="DE154" s="324"/>
      <c r="DF154" s="324"/>
      <c r="DG154" s="324"/>
      <c r="DH154" s="324"/>
      <c r="DI154" s="324"/>
      <c r="DJ154" s="324"/>
      <c r="DK154" s="324"/>
      <c r="DL154" s="324"/>
      <c r="DM154" s="324"/>
      <c r="DN154" s="324"/>
      <c r="DO154" s="324"/>
      <c r="DP154" s="324"/>
      <c r="DQ154" s="324"/>
      <c r="DR154" s="324"/>
      <c r="DS154" s="324"/>
      <c r="DT154" s="324"/>
      <c r="DU154" s="324"/>
    </row>
    <row r="155" spans="1:125" ht="15.75" customHeight="1" x14ac:dyDescent="0.25">
      <c r="A155" s="324"/>
      <c r="B155" s="324"/>
      <c r="C155" s="324"/>
      <c r="D155" s="324"/>
      <c r="E155" s="324"/>
      <c r="F155" s="324"/>
      <c r="G155" s="324"/>
      <c r="H155" s="324"/>
      <c r="I155" s="324"/>
      <c r="J155" s="324"/>
      <c r="K155" s="324"/>
      <c r="L155" s="324"/>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4"/>
      <c r="AL155" s="324"/>
      <c r="AM155" s="324"/>
      <c r="AN155" s="324"/>
      <c r="AO155" s="324"/>
      <c r="AP155" s="324"/>
      <c r="AQ155" s="324"/>
      <c r="AR155" s="324"/>
      <c r="AS155" s="324"/>
      <c r="AT155" s="324"/>
      <c r="AU155" s="324"/>
      <c r="AV155" s="324"/>
      <c r="AW155" s="324"/>
      <c r="AX155" s="324"/>
      <c r="AY155" s="324"/>
      <c r="AZ155" s="324"/>
      <c r="BA155" s="324"/>
      <c r="BB155" s="324"/>
      <c r="BC155" s="324"/>
      <c r="BD155" s="324"/>
      <c r="BE155" s="324"/>
      <c r="BF155" s="324"/>
      <c r="BG155" s="324"/>
      <c r="BH155" s="324"/>
      <c r="BI155" s="324"/>
      <c r="BJ155" s="324"/>
      <c r="BK155" s="324"/>
      <c r="BL155" s="324"/>
      <c r="BM155" s="324"/>
      <c r="BN155" s="324"/>
      <c r="BO155" s="324"/>
      <c r="BP155" s="324"/>
      <c r="BQ155" s="324"/>
      <c r="BR155" s="324"/>
      <c r="BS155" s="324"/>
      <c r="BT155" s="324"/>
      <c r="BU155" s="324"/>
      <c r="BV155" s="324"/>
      <c r="BW155" s="324"/>
      <c r="BX155" s="324"/>
      <c r="BY155" s="324"/>
      <c r="BZ155" s="324"/>
      <c r="CA155" s="324"/>
      <c r="CB155" s="324"/>
      <c r="CC155" s="324"/>
      <c r="CD155" s="324"/>
      <c r="CE155" s="324"/>
      <c r="CF155" s="324"/>
      <c r="CG155" s="324"/>
      <c r="CH155" s="324"/>
      <c r="CI155" s="324"/>
      <c r="CJ155" s="324"/>
      <c r="CK155" s="324"/>
      <c r="CL155" s="324"/>
      <c r="CM155" s="324"/>
      <c r="CN155" s="324"/>
      <c r="CO155" s="324"/>
      <c r="CP155" s="324"/>
      <c r="CQ155" s="324"/>
      <c r="CR155" s="324"/>
      <c r="CS155" s="324"/>
      <c r="CT155" s="324"/>
      <c r="CU155" s="324"/>
      <c r="CV155" s="324"/>
      <c r="CW155" s="324"/>
      <c r="CX155" s="324"/>
      <c r="CY155" s="324"/>
      <c r="CZ155" s="324"/>
      <c r="DA155" s="324"/>
      <c r="DB155" s="324"/>
      <c r="DC155" s="324"/>
      <c r="DD155" s="324"/>
      <c r="DE155" s="324"/>
      <c r="DF155" s="324"/>
      <c r="DG155" s="324"/>
      <c r="DH155" s="324"/>
      <c r="DI155" s="324"/>
      <c r="DJ155" s="324"/>
      <c r="DK155" s="324"/>
      <c r="DL155" s="324"/>
      <c r="DM155" s="324"/>
      <c r="DN155" s="324"/>
      <c r="DO155" s="324"/>
      <c r="DP155" s="324"/>
      <c r="DQ155" s="324"/>
      <c r="DR155" s="324"/>
      <c r="DS155" s="324"/>
      <c r="DT155" s="324"/>
      <c r="DU155" s="324"/>
    </row>
    <row r="156" spans="1:125" ht="15.75" customHeight="1" x14ac:dyDescent="0.25">
      <c r="A156" s="324"/>
      <c r="B156" s="324"/>
      <c r="C156" s="324"/>
      <c r="D156" s="324"/>
      <c r="E156" s="324"/>
      <c r="F156" s="324"/>
      <c r="G156" s="324"/>
      <c r="H156" s="324"/>
      <c r="I156" s="324"/>
      <c r="J156" s="324"/>
      <c r="K156" s="324"/>
      <c r="L156" s="324"/>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4"/>
      <c r="AL156" s="324"/>
      <c r="AM156" s="324"/>
      <c r="AN156" s="324"/>
      <c r="AO156" s="324"/>
      <c r="AP156" s="324"/>
      <c r="AQ156" s="324"/>
      <c r="AR156" s="324"/>
      <c r="AS156" s="324"/>
      <c r="AT156" s="324"/>
      <c r="AU156" s="324"/>
      <c r="AV156" s="324"/>
      <c r="AW156" s="324"/>
      <c r="AX156" s="324"/>
      <c r="AY156" s="324"/>
      <c r="AZ156" s="324"/>
      <c r="BA156" s="324"/>
      <c r="BB156" s="324"/>
      <c r="BC156" s="324"/>
      <c r="BD156" s="324"/>
      <c r="BE156" s="324"/>
      <c r="BF156" s="324"/>
      <c r="BG156" s="324"/>
      <c r="BH156" s="324"/>
      <c r="BI156" s="324"/>
      <c r="BJ156" s="324"/>
      <c r="BK156" s="324"/>
      <c r="BL156" s="324"/>
      <c r="BM156" s="324"/>
      <c r="BN156" s="324"/>
      <c r="BO156" s="324"/>
      <c r="BP156" s="324"/>
      <c r="BQ156" s="324"/>
      <c r="BR156" s="324"/>
      <c r="BS156" s="324"/>
      <c r="BT156" s="324"/>
      <c r="BU156" s="324"/>
      <c r="BV156" s="324"/>
      <c r="BW156" s="324"/>
      <c r="BX156" s="324"/>
      <c r="BY156" s="324"/>
      <c r="BZ156" s="324"/>
      <c r="CA156" s="324"/>
      <c r="CB156" s="324"/>
      <c r="CC156" s="324"/>
      <c r="CD156" s="324"/>
      <c r="CE156" s="324"/>
      <c r="CF156" s="324"/>
      <c r="CG156" s="324"/>
      <c r="CH156" s="324"/>
      <c r="CI156" s="324"/>
      <c r="CJ156" s="324"/>
      <c r="CK156" s="324"/>
      <c r="CL156" s="324"/>
      <c r="CM156" s="324"/>
      <c r="CN156" s="324"/>
      <c r="CO156" s="324"/>
      <c r="CP156" s="324"/>
      <c r="CQ156" s="324"/>
      <c r="CR156" s="324"/>
      <c r="CS156" s="324"/>
      <c r="CT156" s="324"/>
      <c r="CU156" s="324"/>
      <c r="CV156" s="324"/>
      <c r="CW156" s="324"/>
      <c r="CX156" s="324"/>
      <c r="CY156" s="324"/>
      <c r="CZ156" s="324"/>
      <c r="DA156" s="324"/>
      <c r="DB156" s="324"/>
      <c r="DC156" s="324"/>
      <c r="DD156" s="324"/>
      <c r="DE156" s="324"/>
      <c r="DF156" s="324"/>
      <c r="DG156" s="324"/>
      <c r="DH156" s="324"/>
      <c r="DI156" s="324"/>
      <c r="DJ156" s="324"/>
      <c r="DK156" s="324"/>
      <c r="DL156" s="324"/>
      <c r="DM156" s="324"/>
      <c r="DN156" s="324"/>
      <c r="DO156" s="324"/>
      <c r="DP156" s="324"/>
      <c r="DQ156" s="324"/>
      <c r="DR156" s="324"/>
      <c r="DS156" s="324"/>
      <c r="DT156" s="324"/>
      <c r="DU156" s="324"/>
    </row>
    <row r="157" spans="1:125" ht="15.75" customHeight="1" x14ac:dyDescent="0.25">
      <c r="A157" s="324"/>
      <c r="B157" s="324"/>
      <c r="C157" s="324"/>
      <c r="D157" s="324"/>
      <c r="E157" s="324"/>
      <c r="F157" s="324"/>
      <c r="G157" s="324"/>
      <c r="H157" s="324"/>
      <c r="I157" s="324"/>
      <c r="J157" s="324"/>
      <c r="K157" s="324"/>
      <c r="L157" s="324"/>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4"/>
      <c r="AL157" s="324"/>
      <c r="AM157" s="324"/>
      <c r="AN157" s="324"/>
      <c r="AO157" s="324"/>
      <c r="AP157" s="324"/>
      <c r="AQ157" s="324"/>
      <c r="AR157" s="324"/>
      <c r="AS157" s="324"/>
      <c r="AT157" s="324"/>
      <c r="AU157" s="324"/>
      <c r="AV157" s="324"/>
      <c r="AW157" s="324"/>
      <c r="AX157" s="324"/>
      <c r="AY157" s="324"/>
      <c r="AZ157" s="324"/>
      <c r="BA157" s="324"/>
      <c r="BB157" s="324"/>
      <c r="BC157" s="324"/>
      <c r="BD157" s="324"/>
      <c r="BE157" s="324"/>
      <c r="BF157" s="324"/>
      <c r="BG157" s="324"/>
      <c r="BH157" s="324"/>
      <c r="BI157" s="324"/>
      <c r="BJ157" s="324"/>
      <c r="BK157" s="324"/>
      <c r="BL157" s="324"/>
      <c r="BM157" s="324"/>
      <c r="BN157" s="324"/>
      <c r="BO157" s="324"/>
      <c r="BP157" s="324"/>
      <c r="BQ157" s="324"/>
      <c r="BR157" s="324"/>
      <c r="BS157" s="324"/>
      <c r="BT157" s="324"/>
      <c r="BU157" s="324"/>
      <c r="BV157" s="324"/>
      <c r="BW157" s="324"/>
      <c r="BX157" s="324"/>
      <c r="BY157" s="324"/>
      <c r="BZ157" s="324"/>
      <c r="CA157" s="324"/>
      <c r="CB157" s="324"/>
      <c r="CC157" s="324"/>
      <c r="CD157" s="324"/>
      <c r="CE157" s="324"/>
      <c r="CF157" s="324"/>
      <c r="CG157" s="324"/>
      <c r="CH157" s="324"/>
      <c r="CI157" s="324"/>
      <c r="CJ157" s="324"/>
      <c r="CK157" s="324"/>
      <c r="CL157" s="324"/>
      <c r="CM157" s="324"/>
      <c r="CN157" s="324"/>
      <c r="CO157" s="324"/>
      <c r="CP157" s="324"/>
      <c r="CQ157" s="324"/>
      <c r="CR157" s="324"/>
      <c r="CS157" s="324"/>
      <c r="CT157" s="324"/>
      <c r="CU157" s="324"/>
      <c r="CV157" s="324"/>
      <c r="CW157" s="324"/>
      <c r="CX157" s="324"/>
      <c r="CY157" s="324"/>
      <c r="CZ157" s="324"/>
      <c r="DA157" s="324"/>
      <c r="DB157" s="324"/>
      <c r="DC157" s="324"/>
      <c r="DD157" s="324"/>
      <c r="DE157" s="324"/>
      <c r="DF157" s="324"/>
      <c r="DG157" s="324"/>
      <c r="DH157" s="324"/>
      <c r="DI157" s="324"/>
      <c r="DJ157" s="324"/>
      <c r="DK157" s="324"/>
      <c r="DL157" s="324"/>
      <c r="DM157" s="324"/>
      <c r="DN157" s="324"/>
      <c r="DO157" s="324"/>
      <c r="DP157" s="324"/>
      <c r="DQ157" s="324"/>
      <c r="DR157" s="324"/>
      <c r="DS157" s="324"/>
      <c r="DT157" s="324"/>
      <c r="DU157" s="324"/>
    </row>
    <row r="158" spans="1:125" ht="15.75" customHeight="1" x14ac:dyDescent="0.25">
      <c r="A158" s="324"/>
      <c r="B158" s="324"/>
      <c r="C158" s="324"/>
      <c r="D158" s="324"/>
      <c r="E158" s="324"/>
      <c r="F158" s="324"/>
      <c r="G158" s="324"/>
      <c r="H158" s="324"/>
      <c r="I158" s="324"/>
      <c r="J158" s="324"/>
      <c r="K158" s="324"/>
      <c r="L158" s="324"/>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4"/>
      <c r="AL158" s="324"/>
      <c r="AM158" s="324"/>
      <c r="AN158" s="324"/>
      <c r="AO158" s="324"/>
      <c r="AP158" s="324"/>
      <c r="AQ158" s="324"/>
      <c r="AR158" s="324"/>
      <c r="AS158" s="324"/>
      <c r="AT158" s="324"/>
      <c r="AU158" s="324"/>
      <c r="AV158" s="324"/>
      <c r="AW158" s="324"/>
      <c r="AX158" s="324"/>
      <c r="AY158" s="324"/>
      <c r="AZ158" s="324"/>
      <c r="BA158" s="324"/>
      <c r="BB158" s="324"/>
      <c r="BC158" s="324"/>
      <c r="BD158" s="324"/>
      <c r="BE158" s="324"/>
      <c r="BF158" s="324"/>
      <c r="BG158" s="324"/>
      <c r="BH158" s="324"/>
      <c r="BI158" s="324"/>
      <c r="BJ158" s="324"/>
      <c r="BK158" s="324"/>
      <c r="BL158" s="324"/>
      <c r="BM158" s="324"/>
      <c r="BN158" s="324"/>
      <c r="BO158" s="324"/>
      <c r="BP158" s="324"/>
      <c r="BQ158" s="324"/>
      <c r="BR158" s="324"/>
      <c r="BS158" s="324"/>
      <c r="BT158" s="324"/>
      <c r="BU158" s="324"/>
      <c r="BV158" s="324"/>
      <c r="BW158" s="324"/>
      <c r="BX158" s="324"/>
      <c r="BY158" s="324"/>
      <c r="BZ158" s="324"/>
      <c r="CA158" s="324"/>
      <c r="CB158" s="324"/>
      <c r="CC158" s="324"/>
      <c r="CD158" s="324"/>
      <c r="CE158" s="324"/>
      <c r="CF158" s="324"/>
      <c r="CG158" s="324"/>
      <c r="CH158" s="324"/>
      <c r="CI158" s="324"/>
      <c r="CJ158" s="324"/>
      <c r="CK158" s="324"/>
      <c r="CL158" s="324"/>
      <c r="CM158" s="324"/>
      <c r="CN158" s="324"/>
      <c r="CO158" s="324"/>
      <c r="CP158" s="324"/>
      <c r="CQ158" s="324"/>
      <c r="CR158" s="324"/>
      <c r="CS158" s="324"/>
      <c r="CT158" s="324"/>
      <c r="CU158" s="324"/>
      <c r="CV158" s="324"/>
      <c r="CW158" s="324"/>
      <c r="CX158" s="324"/>
      <c r="CY158" s="324"/>
      <c r="CZ158" s="324"/>
      <c r="DA158" s="324"/>
      <c r="DB158" s="324"/>
      <c r="DC158" s="324"/>
      <c r="DD158" s="324"/>
      <c r="DE158" s="324"/>
      <c r="DF158" s="324"/>
      <c r="DG158" s="324"/>
      <c r="DH158" s="324"/>
      <c r="DI158" s="324"/>
      <c r="DJ158" s="324"/>
      <c r="DK158" s="324"/>
      <c r="DL158" s="324"/>
      <c r="DM158" s="324"/>
      <c r="DN158" s="324"/>
      <c r="DO158" s="324"/>
      <c r="DP158" s="324"/>
      <c r="DQ158" s="324"/>
      <c r="DR158" s="324"/>
      <c r="DS158" s="324"/>
      <c r="DT158" s="324"/>
      <c r="DU158" s="324"/>
    </row>
    <row r="159" spans="1:125" ht="15.75" customHeight="1" x14ac:dyDescent="0.25">
      <c r="A159" s="324"/>
      <c r="B159" s="324"/>
      <c r="C159" s="324"/>
      <c r="D159" s="324"/>
      <c r="E159" s="324"/>
      <c r="F159" s="324"/>
      <c r="G159" s="324"/>
      <c r="H159" s="324"/>
      <c r="I159" s="324"/>
      <c r="J159" s="324"/>
      <c r="K159" s="324"/>
      <c r="L159" s="324"/>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4"/>
      <c r="AL159" s="324"/>
      <c r="AM159" s="324"/>
      <c r="AN159" s="324"/>
      <c r="AO159" s="324"/>
      <c r="AP159" s="324"/>
      <c r="AQ159" s="324"/>
      <c r="AR159" s="324"/>
      <c r="AS159" s="324"/>
      <c r="AT159" s="324"/>
      <c r="AU159" s="324"/>
      <c r="AV159" s="324"/>
      <c r="AW159" s="324"/>
      <c r="AX159" s="324"/>
      <c r="AY159" s="324"/>
      <c r="AZ159" s="324"/>
      <c r="BA159" s="324"/>
      <c r="BB159" s="324"/>
      <c r="BC159" s="324"/>
      <c r="BD159" s="324"/>
      <c r="BE159" s="324"/>
      <c r="BF159" s="324"/>
      <c r="BG159" s="324"/>
      <c r="BH159" s="324"/>
      <c r="BI159" s="324"/>
      <c r="BJ159" s="324"/>
      <c r="BK159" s="324"/>
      <c r="BL159" s="324"/>
      <c r="BM159" s="324"/>
      <c r="BN159" s="324"/>
      <c r="BO159" s="324"/>
      <c r="BP159" s="324"/>
      <c r="BQ159" s="324"/>
      <c r="BR159" s="324"/>
      <c r="BS159" s="324"/>
      <c r="BT159" s="324"/>
      <c r="BU159" s="324"/>
      <c r="BV159" s="324"/>
      <c r="BW159" s="324"/>
      <c r="BX159" s="324"/>
      <c r="BY159" s="324"/>
      <c r="BZ159" s="324"/>
      <c r="CA159" s="324"/>
      <c r="CB159" s="324"/>
      <c r="CC159" s="324"/>
      <c r="CD159" s="324"/>
      <c r="CE159" s="324"/>
      <c r="CF159" s="324"/>
      <c r="CG159" s="324"/>
      <c r="CH159" s="324"/>
      <c r="CI159" s="324"/>
      <c r="CJ159" s="324"/>
      <c r="CK159" s="324"/>
      <c r="CL159" s="324"/>
      <c r="CM159" s="324"/>
      <c r="CN159" s="324"/>
      <c r="CO159" s="324"/>
      <c r="CP159" s="324"/>
      <c r="CQ159" s="324"/>
      <c r="CR159" s="324"/>
      <c r="CS159" s="324"/>
      <c r="CT159" s="324"/>
      <c r="CU159" s="324"/>
      <c r="CV159" s="324"/>
      <c r="CW159" s="324"/>
      <c r="CX159" s="324"/>
      <c r="CY159" s="324"/>
      <c r="CZ159" s="324"/>
      <c r="DA159" s="324"/>
      <c r="DB159" s="324"/>
      <c r="DC159" s="324"/>
      <c r="DD159" s="324"/>
      <c r="DE159" s="324"/>
      <c r="DF159" s="324"/>
      <c r="DG159" s="324"/>
      <c r="DH159" s="324"/>
      <c r="DI159" s="324"/>
      <c r="DJ159" s="324"/>
      <c r="DK159" s="324"/>
      <c r="DL159" s="324"/>
      <c r="DM159" s="324"/>
      <c r="DN159" s="324"/>
      <c r="DO159" s="324"/>
      <c r="DP159" s="324"/>
      <c r="DQ159" s="324"/>
      <c r="DR159" s="324"/>
      <c r="DS159" s="324"/>
      <c r="DT159" s="324"/>
      <c r="DU159" s="324"/>
    </row>
    <row r="160" spans="1:125" ht="15.75" customHeight="1" x14ac:dyDescent="0.25">
      <c r="A160" s="324"/>
      <c r="B160" s="324"/>
      <c r="C160" s="324"/>
      <c r="D160" s="324"/>
      <c r="E160" s="324"/>
      <c r="F160" s="324"/>
      <c r="G160" s="324"/>
      <c r="H160" s="324"/>
      <c r="I160" s="324"/>
      <c r="J160" s="324"/>
      <c r="K160" s="324"/>
      <c r="L160" s="324"/>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4"/>
      <c r="AL160" s="324"/>
      <c r="AM160" s="324"/>
      <c r="AN160" s="324"/>
      <c r="AO160" s="324"/>
      <c r="AP160" s="324"/>
      <c r="AQ160" s="324"/>
      <c r="AR160" s="324"/>
      <c r="AS160" s="324"/>
      <c r="AT160" s="324"/>
      <c r="AU160" s="324"/>
      <c r="AV160" s="324"/>
      <c r="AW160" s="324"/>
      <c r="AX160" s="324"/>
      <c r="AY160" s="324"/>
      <c r="AZ160" s="324"/>
      <c r="BA160" s="324"/>
      <c r="BB160" s="324"/>
      <c r="BC160" s="324"/>
      <c r="BD160" s="324"/>
      <c r="BE160" s="324"/>
      <c r="BF160" s="324"/>
      <c r="BG160" s="324"/>
      <c r="BH160" s="324"/>
      <c r="BI160" s="324"/>
      <c r="BJ160" s="324"/>
      <c r="BK160" s="324"/>
      <c r="BL160" s="324"/>
      <c r="BM160" s="324"/>
      <c r="BN160" s="324"/>
      <c r="BO160" s="324"/>
      <c r="BP160" s="324"/>
      <c r="BQ160" s="324"/>
      <c r="BR160" s="324"/>
      <c r="BS160" s="324"/>
      <c r="BT160" s="324"/>
      <c r="BU160" s="324"/>
      <c r="BV160" s="324"/>
      <c r="BW160" s="324"/>
      <c r="BX160" s="324"/>
      <c r="BY160" s="324"/>
      <c r="BZ160" s="324"/>
      <c r="CA160" s="324"/>
      <c r="CB160" s="324"/>
      <c r="CC160" s="324"/>
      <c r="CD160" s="324"/>
      <c r="CE160" s="324"/>
      <c r="CF160" s="324"/>
      <c r="CG160" s="324"/>
      <c r="CH160" s="324"/>
      <c r="CI160" s="324"/>
      <c r="CJ160" s="324"/>
      <c r="CK160" s="324"/>
      <c r="CL160" s="324"/>
      <c r="CM160" s="324"/>
      <c r="CN160" s="324"/>
      <c r="CO160" s="324"/>
      <c r="CP160" s="324"/>
      <c r="CQ160" s="324"/>
      <c r="CR160" s="324"/>
      <c r="CS160" s="324"/>
      <c r="CT160" s="324"/>
      <c r="CU160" s="324"/>
      <c r="CV160" s="324"/>
      <c r="CW160" s="324"/>
      <c r="CX160" s="324"/>
      <c r="CY160" s="324"/>
      <c r="CZ160" s="324"/>
      <c r="DA160" s="324"/>
      <c r="DB160" s="324"/>
      <c r="DC160" s="324"/>
      <c r="DD160" s="324"/>
      <c r="DE160" s="324"/>
      <c r="DF160" s="324"/>
      <c r="DG160" s="324"/>
      <c r="DH160" s="324"/>
      <c r="DI160" s="324"/>
      <c r="DJ160" s="324"/>
      <c r="DK160" s="324"/>
      <c r="DL160" s="324"/>
      <c r="DM160" s="324"/>
      <c r="DN160" s="324"/>
      <c r="DO160" s="324"/>
      <c r="DP160" s="324"/>
      <c r="DQ160" s="324"/>
      <c r="DR160" s="324"/>
      <c r="DS160" s="324"/>
      <c r="DT160" s="324"/>
      <c r="DU160" s="324"/>
    </row>
    <row r="161" spans="1:125" ht="15.75" customHeight="1" x14ac:dyDescent="0.25">
      <c r="A161" s="324"/>
      <c r="B161" s="324"/>
      <c r="C161" s="324"/>
      <c r="D161" s="324"/>
      <c r="E161" s="324"/>
      <c r="F161" s="324"/>
      <c r="G161" s="324"/>
      <c r="H161" s="324"/>
      <c r="I161" s="324"/>
      <c r="J161" s="324"/>
      <c r="K161" s="324"/>
      <c r="L161" s="324"/>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4"/>
      <c r="AL161" s="324"/>
      <c r="AM161" s="324"/>
      <c r="AN161" s="324"/>
      <c r="AO161" s="324"/>
      <c r="AP161" s="324"/>
      <c r="AQ161" s="324"/>
      <c r="AR161" s="324"/>
      <c r="AS161" s="324"/>
      <c r="AT161" s="324"/>
      <c r="AU161" s="324"/>
      <c r="AV161" s="324"/>
      <c r="AW161" s="324"/>
      <c r="AX161" s="324"/>
      <c r="AY161" s="324"/>
      <c r="AZ161" s="324"/>
      <c r="BA161" s="324"/>
      <c r="BB161" s="324"/>
      <c r="BC161" s="324"/>
      <c r="BD161" s="324"/>
      <c r="BE161" s="324"/>
      <c r="BF161" s="324"/>
      <c r="BG161" s="324"/>
      <c r="BH161" s="324"/>
      <c r="BI161" s="324"/>
      <c r="BJ161" s="324"/>
      <c r="BK161" s="324"/>
      <c r="BL161" s="324"/>
      <c r="BM161" s="324"/>
      <c r="BN161" s="324"/>
      <c r="BO161" s="324"/>
      <c r="BP161" s="324"/>
      <c r="BQ161" s="324"/>
      <c r="BR161" s="324"/>
      <c r="BS161" s="324"/>
      <c r="BT161" s="324"/>
      <c r="BU161" s="324"/>
      <c r="BV161" s="324"/>
      <c r="BW161" s="324"/>
      <c r="BX161" s="324"/>
      <c r="BY161" s="324"/>
      <c r="BZ161" s="324"/>
      <c r="CA161" s="324"/>
      <c r="CB161" s="324"/>
      <c r="CC161" s="324"/>
      <c r="CD161" s="324"/>
      <c r="CE161" s="324"/>
      <c r="CF161" s="324"/>
      <c r="CG161" s="324"/>
      <c r="CH161" s="324"/>
      <c r="CI161" s="324"/>
      <c r="CJ161" s="324"/>
      <c r="CK161" s="324"/>
      <c r="CL161" s="324"/>
      <c r="CM161" s="324"/>
      <c r="CN161" s="324"/>
      <c r="CO161" s="324"/>
      <c r="CP161" s="324"/>
      <c r="CQ161" s="324"/>
      <c r="CR161" s="324"/>
      <c r="CS161" s="324"/>
      <c r="CT161" s="324"/>
      <c r="CU161" s="324"/>
      <c r="CV161" s="324"/>
      <c r="CW161" s="324"/>
      <c r="CX161" s="324"/>
      <c r="CY161" s="324"/>
      <c r="CZ161" s="324"/>
      <c r="DA161" s="324"/>
      <c r="DB161" s="324"/>
      <c r="DC161" s="324"/>
      <c r="DD161" s="324"/>
      <c r="DE161" s="324"/>
      <c r="DF161" s="324"/>
      <c r="DG161" s="324"/>
      <c r="DH161" s="324"/>
      <c r="DI161" s="324"/>
      <c r="DJ161" s="324"/>
      <c r="DK161" s="324"/>
      <c r="DL161" s="324"/>
      <c r="DM161" s="324"/>
      <c r="DN161" s="324"/>
      <c r="DO161" s="324"/>
      <c r="DP161" s="324"/>
      <c r="DQ161" s="324"/>
      <c r="DR161" s="324"/>
      <c r="DS161" s="324"/>
      <c r="DT161" s="324"/>
      <c r="DU161" s="324"/>
    </row>
    <row r="162" spans="1:125" ht="15.75" customHeight="1" x14ac:dyDescent="0.25">
      <c r="A162" s="324"/>
      <c r="B162" s="324"/>
      <c r="C162" s="324"/>
      <c r="D162" s="324"/>
      <c r="E162" s="324"/>
      <c r="F162" s="324"/>
      <c r="G162" s="324"/>
      <c r="H162" s="324"/>
      <c r="I162" s="324"/>
      <c r="J162" s="324"/>
      <c r="K162" s="324"/>
      <c r="L162" s="324"/>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4"/>
      <c r="AL162" s="324"/>
      <c r="AM162" s="324"/>
      <c r="AN162" s="324"/>
      <c r="AO162" s="324"/>
      <c r="AP162" s="324"/>
      <c r="AQ162" s="324"/>
      <c r="AR162" s="324"/>
      <c r="AS162" s="324"/>
      <c r="AT162" s="324"/>
      <c r="AU162" s="324"/>
      <c r="AV162" s="324"/>
      <c r="AW162" s="324"/>
      <c r="AX162" s="324"/>
      <c r="AY162" s="324"/>
      <c r="AZ162" s="324"/>
      <c r="BA162" s="324"/>
      <c r="BB162" s="324"/>
      <c r="BC162" s="324"/>
      <c r="BD162" s="324"/>
      <c r="BE162" s="324"/>
      <c r="BF162" s="324"/>
      <c r="BG162" s="324"/>
      <c r="BH162" s="324"/>
      <c r="BI162" s="324"/>
      <c r="BJ162" s="324"/>
      <c r="BK162" s="324"/>
      <c r="BL162" s="324"/>
      <c r="BM162" s="324"/>
      <c r="BN162" s="324"/>
      <c r="BO162" s="324"/>
      <c r="BP162" s="324"/>
      <c r="BQ162" s="324"/>
      <c r="BR162" s="324"/>
      <c r="BS162" s="324"/>
      <c r="BT162" s="324"/>
      <c r="BU162" s="324"/>
      <c r="BV162" s="324"/>
      <c r="BW162" s="324"/>
      <c r="BX162" s="324"/>
      <c r="BY162" s="324"/>
      <c r="BZ162" s="324"/>
      <c r="CA162" s="324"/>
      <c r="CB162" s="324"/>
      <c r="CC162" s="324"/>
      <c r="CD162" s="324"/>
      <c r="CE162" s="324"/>
      <c r="CF162" s="324"/>
      <c r="CG162" s="324"/>
      <c r="CH162" s="324"/>
      <c r="CI162" s="324"/>
      <c r="CJ162" s="324"/>
      <c r="CK162" s="324"/>
      <c r="CL162" s="324"/>
      <c r="CM162" s="324"/>
      <c r="CN162" s="324"/>
      <c r="CO162" s="324"/>
      <c r="CP162" s="324"/>
      <c r="CQ162" s="324"/>
      <c r="CR162" s="324"/>
      <c r="CS162" s="324"/>
      <c r="CT162" s="324"/>
      <c r="CU162" s="324"/>
      <c r="CV162" s="324"/>
      <c r="CW162" s="324"/>
      <c r="CX162" s="324"/>
      <c r="CY162" s="324"/>
      <c r="CZ162" s="324"/>
      <c r="DA162" s="324"/>
      <c r="DB162" s="324"/>
      <c r="DC162" s="324"/>
      <c r="DD162" s="324"/>
      <c r="DE162" s="324"/>
      <c r="DF162" s="324"/>
      <c r="DG162" s="324"/>
      <c r="DH162" s="324"/>
      <c r="DI162" s="324"/>
      <c r="DJ162" s="324"/>
      <c r="DK162" s="324"/>
      <c r="DL162" s="324"/>
      <c r="DM162" s="324"/>
      <c r="DN162" s="324"/>
      <c r="DO162" s="324"/>
      <c r="DP162" s="324"/>
      <c r="DQ162" s="324"/>
      <c r="DR162" s="324"/>
      <c r="DS162" s="324"/>
      <c r="DT162" s="324"/>
      <c r="DU162" s="324"/>
    </row>
    <row r="163" spans="1:125" ht="15.75" customHeight="1" x14ac:dyDescent="0.25">
      <c r="A163" s="324"/>
      <c r="B163" s="324"/>
      <c r="C163" s="324"/>
      <c r="D163" s="324"/>
      <c r="E163" s="324"/>
      <c r="F163" s="324"/>
      <c r="G163" s="324"/>
      <c r="H163" s="324"/>
      <c r="I163" s="324"/>
      <c r="J163" s="324"/>
      <c r="K163" s="324"/>
      <c r="L163" s="324"/>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4"/>
      <c r="AL163" s="324"/>
      <c r="AM163" s="324"/>
      <c r="AN163" s="324"/>
      <c r="AO163" s="324"/>
      <c r="AP163" s="324"/>
      <c r="AQ163" s="324"/>
      <c r="AR163" s="324"/>
      <c r="AS163" s="324"/>
      <c r="AT163" s="324"/>
      <c r="AU163" s="324"/>
      <c r="AV163" s="324"/>
      <c r="AW163" s="324"/>
      <c r="AX163" s="324"/>
      <c r="AY163" s="324"/>
      <c r="AZ163" s="324"/>
      <c r="BA163" s="324"/>
      <c r="BB163" s="324"/>
      <c r="BC163" s="324"/>
      <c r="BD163" s="324"/>
      <c r="BE163" s="324"/>
      <c r="BF163" s="324"/>
      <c r="BG163" s="324"/>
      <c r="BH163" s="324"/>
      <c r="BI163" s="324"/>
      <c r="BJ163" s="324"/>
      <c r="BK163" s="324"/>
      <c r="BL163" s="324"/>
      <c r="BM163" s="324"/>
      <c r="BN163" s="324"/>
      <c r="BO163" s="324"/>
      <c r="BP163" s="324"/>
      <c r="BQ163" s="324"/>
      <c r="BR163" s="324"/>
      <c r="BS163" s="324"/>
      <c r="BT163" s="324"/>
      <c r="BU163" s="324"/>
      <c r="BV163" s="324"/>
      <c r="BW163" s="324"/>
      <c r="BX163" s="324"/>
      <c r="BY163" s="324"/>
      <c r="BZ163" s="324"/>
      <c r="CA163" s="324"/>
      <c r="CB163" s="324"/>
      <c r="CC163" s="324"/>
      <c r="CD163" s="324"/>
      <c r="CE163" s="324"/>
      <c r="CF163" s="324"/>
      <c r="CG163" s="324"/>
      <c r="CH163" s="324"/>
      <c r="CI163" s="324"/>
      <c r="CJ163" s="324"/>
      <c r="CK163" s="324"/>
      <c r="CL163" s="324"/>
      <c r="CM163" s="324"/>
      <c r="CN163" s="324"/>
      <c r="CO163" s="324"/>
      <c r="CP163" s="324"/>
      <c r="CQ163" s="324"/>
      <c r="CR163" s="324"/>
      <c r="CS163" s="324"/>
      <c r="CT163" s="324"/>
      <c r="CU163" s="324"/>
      <c r="CV163" s="324"/>
      <c r="CW163" s="324"/>
      <c r="CX163" s="324"/>
      <c r="CY163" s="324"/>
      <c r="CZ163" s="324"/>
      <c r="DA163" s="324"/>
      <c r="DB163" s="324"/>
      <c r="DC163" s="324"/>
      <c r="DD163" s="324"/>
      <c r="DE163" s="324"/>
      <c r="DF163" s="324"/>
      <c r="DG163" s="324"/>
      <c r="DH163" s="324"/>
      <c r="DI163" s="324"/>
      <c r="DJ163" s="324"/>
      <c r="DK163" s="324"/>
      <c r="DL163" s="324"/>
      <c r="DM163" s="324"/>
      <c r="DN163" s="324"/>
      <c r="DO163" s="324"/>
      <c r="DP163" s="324"/>
      <c r="DQ163" s="324"/>
      <c r="DR163" s="324"/>
      <c r="DS163" s="324"/>
      <c r="DT163" s="324"/>
      <c r="DU163" s="324"/>
    </row>
    <row r="164" spans="1:125" ht="15.75" customHeight="1" x14ac:dyDescent="0.25">
      <c r="A164" s="324"/>
      <c r="B164" s="324"/>
      <c r="C164" s="324"/>
      <c r="D164" s="324"/>
      <c r="E164" s="324"/>
      <c r="F164" s="324"/>
      <c r="G164" s="324"/>
      <c r="H164" s="324"/>
      <c r="I164" s="324"/>
      <c r="J164" s="324"/>
      <c r="K164" s="324"/>
      <c r="L164" s="324"/>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4"/>
      <c r="AL164" s="324"/>
      <c r="AM164" s="324"/>
      <c r="AN164" s="324"/>
      <c r="AO164" s="324"/>
      <c r="AP164" s="324"/>
      <c r="AQ164" s="324"/>
      <c r="AR164" s="324"/>
      <c r="AS164" s="324"/>
      <c r="AT164" s="324"/>
      <c r="AU164" s="324"/>
      <c r="AV164" s="324"/>
      <c r="AW164" s="324"/>
      <c r="AX164" s="324"/>
      <c r="AY164" s="324"/>
      <c r="AZ164" s="324"/>
      <c r="BA164" s="324"/>
      <c r="BB164" s="324"/>
      <c r="BC164" s="324"/>
      <c r="BD164" s="324"/>
      <c r="BE164" s="324"/>
      <c r="BF164" s="324"/>
      <c r="BG164" s="324"/>
      <c r="BH164" s="324"/>
      <c r="BI164" s="324"/>
      <c r="BJ164" s="324"/>
      <c r="BK164" s="324"/>
      <c r="BL164" s="324"/>
      <c r="BM164" s="324"/>
      <c r="BN164" s="324"/>
      <c r="BO164" s="324"/>
      <c r="BP164" s="324"/>
      <c r="BQ164" s="324"/>
      <c r="BR164" s="324"/>
      <c r="BS164" s="324"/>
      <c r="BT164" s="324"/>
      <c r="BU164" s="324"/>
      <c r="BV164" s="324"/>
      <c r="BW164" s="324"/>
      <c r="BX164" s="324"/>
      <c r="BY164" s="324"/>
      <c r="BZ164" s="324"/>
      <c r="CA164" s="324"/>
      <c r="CB164" s="324"/>
      <c r="CC164" s="324"/>
      <c r="CD164" s="324"/>
      <c r="CE164" s="324"/>
      <c r="CF164" s="324"/>
      <c r="CG164" s="324"/>
      <c r="CH164" s="324"/>
      <c r="CI164" s="324"/>
      <c r="CJ164" s="324"/>
      <c r="CK164" s="324"/>
      <c r="CL164" s="324"/>
      <c r="CM164" s="324"/>
      <c r="CN164" s="324"/>
      <c r="CO164" s="324"/>
      <c r="CP164" s="324"/>
      <c r="CQ164" s="324"/>
      <c r="CR164" s="324"/>
      <c r="CS164" s="324"/>
      <c r="CT164" s="324"/>
      <c r="CU164" s="324"/>
      <c r="CV164" s="324"/>
      <c r="CW164" s="324"/>
      <c r="CX164" s="324"/>
      <c r="CY164" s="324"/>
      <c r="CZ164" s="324"/>
      <c r="DA164" s="324"/>
      <c r="DB164" s="324"/>
      <c r="DC164" s="324"/>
      <c r="DD164" s="324"/>
      <c r="DE164" s="324"/>
      <c r="DF164" s="324"/>
      <c r="DG164" s="324"/>
      <c r="DH164" s="324"/>
      <c r="DI164" s="324"/>
      <c r="DJ164" s="324"/>
      <c r="DK164" s="324"/>
      <c r="DL164" s="324"/>
      <c r="DM164" s="324"/>
      <c r="DN164" s="324"/>
      <c r="DO164" s="324"/>
      <c r="DP164" s="324"/>
      <c r="DQ164" s="324"/>
      <c r="DR164" s="324"/>
      <c r="DS164" s="324"/>
      <c r="DT164" s="324"/>
      <c r="DU164" s="324"/>
    </row>
    <row r="165" spans="1:125" ht="15.75" customHeight="1" x14ac:dyDescent="0.25">
      <c r="A165" s="324"/>
      <c r="B165" s="324"/>
      <c r="C165" s="324"/>
      <c r="D165" s="324"/>
      <c r="E165" s="324"/>
      <c r="F165" s="324"/>
      <c r="G165" s="324"/>
      <c r="H165" s="324"/>
      <c r="I165" s="324"/>
      <c r="J165" s="324"/>
      <c r="K165" s="324"/>
      <c r="L165" s="324"/>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4"/>
      <c r="AL165" s="324"/>
      <c r="AM165" s="324"/>
      <c r="AN165" s="324"/>
      <c r="AO165" s="324"/>
      <c r="AP165" s="324"/>
      <c r="AQ165" s="324"/>
      <c r="AR165" s="324"/>
      <c r="AS165" s="324"/>
      <c r="AT165" s="324"/>
      <c r="AU165" s="324"/>
      <c r="AV165" s="324"/>
      <c r="AW165" s="324"/>
      <c r="AX165" s="324"/>
      <c r="AY165" s="324"/>
      <c r="AZ165" s="324"/>
      <c r="BA165" s="324"/>
      <c r="BB165" s="324"/>
      <c r="BC165" s="324"/>
      <c r="BD165" s="324"/>
      <c r="BE165" s="324"/>
      <c r="BF165" s="324"/>
      <c r="BG165" s="324"/>
      <c r="BH165" s="324"/>
      <c r="BI165" s="324"/>
      <c r="BJ165" s="324"/>
      <c r="BK165" s="324"/>
      <c r="BL165" s="324"/>
      <c r="BM165" s="324"/>
      <c r="BN165" s="324"/>
      <c r="BO165" s="324"/>
      <c r="BP165" s="324"/>
      <c r="BQ165" s="324"/>
      <c r="BR165" s="324"/>
      <c r="BS165" s="324"/>
      <c r="BT165" s="324"/>
      <c r="BU165" s="324"/>
      <c r="BV165" s="324"/>
      <c r="BW165" s="324"/>
      <c r="BX165" s="324"/>
      <c r="BY165" s="324"/>
      <c r="BZ165" s="324"/>
      <c r="CA165" s="324"/>
      <c r="CB165" s="324"/>
      <c r="CC165" s="324"/>
      <c r="CD165" s="324"/>
      <c r="CE165" s="324"/>
      <c r="CF165" s="324"/>
      <c r="CG165" s="324"/>
      <c r="CH165" s="324"/>
      <c r="CI165" s="324"/>
      <c r="CJ165" s="324"/>
      <c r="CK165" s="324"/>
      <c r="CL165" s="324"/>
      <c r="CM165" s="324"/>
      <c r="CN165" s="324"/>
      <c r="CO165" s="324"/>
      <c r="CP165" s="324"/>
      <c r="CQ165" s="324"/>
      <c r="CR165" s="324"/>
      <c r="CS165" s="324"/>
      <c r="CT165" s="324"/>
      <c r="CU165" s="324"/>
      <c r="CV165" s="324"/>
      <c r="CW165" s="324"/>
      <c r="CX165" s="324"/>
      <c r="CY165" s="324"/>
      <c r="CZ165" s="324"/>
      <c r="DA165" s="324"/>
      <c r="DB165" s="324"/>
      <c r="DC165" s="324"/>
      <c r="DD165" s="324"/>
      <c r="DE165" s="324"/>
      <c r="DF165" s="324"/>
      <c r="DG165" s="324"/>
      <c r="DH165" s="324"/>
      <c r="DI165" s="324"/>
      <c r="DJ165" s="324"/>
      <c r="DK165" s="324"/>
      <c r="DL165" s="324"/>
      <c r="DM165" s="324"/>
      <c r="DN165" s="324"/>
      <c r="DO165" s="324"/>
      <c r="DP165" s="324"/>
      <c r="DQ165" s="324"/>
      <c r="DR165" s="324"/>
      <c r="DS165" s="324"/>
      <c r="DT165" s="324"/>
      <c r="DU165" s="324"/>
    </row>
    <row r="166" spans="1:125" ht="15.75" customHeight="1" x14ac:dyDescent="0.25">
      <c r="A166" s="324"/>
      <c r="B166" s="324"/>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4"/>
      <c r="AL166" s="324"/>
      <c r="AM166" s="324"/>
      <c r="AN166" s="324"/>
      <c r="AO166" s="324"/>
      <c r="AP166" s="324"/>
      <c r="AQ166" s="324"/>
      <c r="AR166" s="324"/>
      <c r="AS166" s="324"/>
      <c r="AT166" s="324"/>
      <c r="AU166" s="324"/>
      <c r="AV166" s="324"/>
      <c r="AW166" s="324"/>
      <c r="AX166" s="324"/>
      <c r="AY166" s="324"/>
      <c r="AZ166" s="324"/>
      <c r="BA166" s="324"/>
      <c r="BB166" s="324"/>
      <c r="BC166" s="324"/>
      <c r="BD166" s="324"/>
      <c r="BE166" s="324"/>
      <c r="BF166" s="324"/>
      <c r="BG166" s="324"/>
      <c r="BH166" s="324"/>
      <c r="BI166" s="324"/>
      <c r="BJ166" s="324"/>
      <c r="BK166" s="324"/>
      <c r="BL166" s="324"/>
      <c r="BM166" s="324"/>
      <c r="BN166" s="324"/>
      <c r="BO166" s="324"/>
      <c r="BP166" s="324"/>
      <c r="BQ166" s="324"/>
      <c r="BR166" s="324"/>
      <c r="BS166" s="324"/>
      <c r="BT166" s="324"/>
      <c r="BU166" s="324"/>
      <c r="BV166" s="324"/>
      <c r="BW166" s="324"/>
      <c r="BX166" s="324"/>
      <c r="BY166" s="324"/>
      <c r="BZ166" s="324"/>
      <c r="CA166" s="324"/>
      <c r="CB166" s="324"/>
      <c r="CC166" s="324"/>
      <c r="CD166" s="324"/>
      <c r="CE166" s="324"/>
      <c r="CF166" s="324"/>
      <c r="CG166" s="324"/>
      <c r="CH166" s="324"/>
      <c r="CI166" s="324"/>
      <c r="CJ166" s="324"/>
      <c r="CK166" s="324"/>
      <c r="CL166" s="324"/>
      <c r="CM166" s="324"/>
      <c r="CN166" s="324"/>
      <c r="CO166" s="324"/>
      <c r="CP166" s="324"/>
      <c r="CQ166" s="324"/>
      <c r="CR166" s="324"/>
      <c r="CS166" s="324"/>
      <c r="CT166" s="324"/>
      <c r="CU166" s="324"/>
      <c r="CV166" s="324"/>
      <c r="CW166" s="324"/>
      <c r="CX166" s="324"/>
      <c r="CY166" s="324"/>
      <c r="CZ166" s="324"/>
      <c r="DA166" s="324"/>
      <c r="DB166" s="324"/>
      <c r="DC166" s="324"/>
      <c r="DD166" s="324"/>
      <c r="DE166" s="324"/>
      <c r="DF166" s="324"/>
      <c r="DG166" s="324"/>
      <c r="DH166" s="324"/>
      <c r="DI166" s="324"/>
      <c r="DJ166" s="324"/>
      <c r="DK166" s="324"/>
      <c r="DL166" s="324"/>
      <c r="DM166" s="324"/>
      <c r="DN166" s="324"/>
      <c r="DO166" s="324"/>
      <c r="DP166" s="324"/>
      <c r="DQ166" s="324"/>
      <c r="DR166" s="324"/>
      <c r="DS166" s="324"/>
      <c r="DT166" s="324"/>
      <c r="DU166" s="324"/>
    </row>
    <row r="167" spans="1:125" ht="15.75" customHeight="1" x14ac:dyDescent="0.25">
      <c r="A167" s="324"/>
      <c r="B167" s="324"/>
      <c r="C167" s="324"/>
      <c r="D167" s="324"/>
      <c r="E167" s="324"/>
      <c r="F167" s="324"/>
      <c r="G167" s="324"/>
      <c r="H167" s="324"/>
      <c r="I167" s="324"/>
      <c r="J167" s="324"/>
      <c r="K167" s="324"/>
      <c r="L167" s="324"/>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4"/>
      <c r="AL167" s="324"/>
      <c r="AM167" s="324"/>
      <c r="AN167" s="324"/>
      <c r="AO167" s="324"/>
      <c r="AP167" s="324"/>
      <c r="AQ167" s="324"/>
      <c r="AR167" s="324"/>
      <c r="AS167" s="324"/>
      <c r="AT167" s="324"/>
      <c r="AU167" s="324"/>
      <c r="AV167" s="324"/>
      <c r="AW167" s="324"/>
      <c r="AX167" s="324"/>
      <c r="AY167" s="324"/>
      <c r="AZ167" s="324"/>
      <c r="BA167" s="324"/>
      <c r="BB167" s="324"/>
      <c r="BC167" s="324"/>
      <c r="BD167" s="324"/>
      <c r="BE167" s="324"/>
      <c r="BF167" s="324"/>
      <c r="BG167" s="324"/>
      <c r="BH167" s="324"/>
      <c r="BI167" s="324"/>
      <c r="BJ167" s="324"/>
      <c r="BK167" s="324"/>
      <c r="BL167" s="324"/>
      <c r="BM167" s="324"/>
      <c r="BN167" s="324"/>
      <c r="BO167" s="324"/>
      <c r="BP167" s="324"/>
      <c r="BQ167" s="324"/>
      <c r="BR167" s="324"/>
      <c r="BS167" s="324"/>
      <c r="BT167" s="324"/>
      <c r="BU167" s="324"/>
      <c r="BV167" s="324"/>
      <c r="BW167" s="324"/>
      <c r="BX167" s="324"/>
      <c r="BY167" s="324"/>
      <c r="BZ167" s="324"/>
      <c r="CA167" s="324"/>
      <c r="CB167" s="324"/>
      <c r="CC167" s="324"/>
      <c r="CD167" s="324"/>
      <c r="CE167" s="324"/>
      <c r="CF167" s="324"/>
      <c r="CG167" s="324"/>
      <c r="CH167" s="324"/>
      <c r="CI167" s="324"/>
      <c r="CJ167" s="324"/>
      <c r="CK167" s="324"/>
      <c r="CL167" s="324"/>
      <c r="CM167" s="324"/>
      <c r="CN167" s="324"/>
      <c r="CO167" s="324"/>
      <c r="CP167" s="324"/>
      <c r="CQ167" s="324"/>
      <c r="CR167" s="324"/>
      <c r="CS167" s="324"/>
      <c r="CT167" s="324"/>
      <c r="CU167" s="324"/>
      <c r="CV167" s="324"/>
      <c r="CW167" s="324"/>
      <c r="CX167" s="324"/>
      <c r="CY167" s="324"/>
      <c r="CZ167" s="324"/>
      <c r="DA167" s="324"/>
      <c r="DB167" s="324"/>
      <c r="DC167" s="324"/>
      <c r="DD167" s="324"/>
      <c r="DE167" s="324"/>
      <c r="DF167" s="324"/>
      <c r="DG167" s="324"/>
      <c r="DH167" s="324"/>
      <c r="DI167" s="324"/>
      <c r="DJ167" s="324"/>
      <c r="DK167" s="324"/>
      <c r="DL167" s="324"/>
      <c r="DM167" s="324"/>
      <c r="DN167" s="324"/>
      <c r="DO167" s="324"/>
      <c r="DP167" s="324"/>
      <c r="DQ167" s="324"/>
      <c r="DR167" s="324"/>
      <c r="DS167" s="324"/>
      <c r="DT167" s="324"/>
      <c r="DU167" s="324"/>
    </row>
    <row r="168" spans="1:125" ht="15.75" customHeight="1" x14ac:dyDescent="0.25">
      <c r="A168" s="324"/>
      <c r="B168" s="324"/>
      <c r="C168" s="324"/>
      <c r="D168" s="324"/>
      <c r="E168" s="324"/>
      <c r="F168" s="324"/>
      <c r="G168" s="324"/>
      <c r="H168" s="324"/>
      <c r="I168" s="324"/>
      <c r="J168" s="324"/>
      <c r="K168" s="324"/>
      <c r="L168" s="324"/>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4"/>
      <c r="AL168" s="324"/>
      <c r="AM168" s="324"/>
      <c r="AN168" s="324"/>
      <c r="AO168" s="324"/>
      <c r="AP168" s="324"/>
      <c r="AQ168" s="324"/>
      <c r="AR168" s="324"/>
      <c r="AS168" s="324"/>
      <c r="AT168" s="324"/>
      <c r="AU168" s="324"/>
      <c r="AV168" s="324"/>
      <c r="AW168" s="324"/>
      <c r="AX168" s="324"/>
      <c r="AY168" s="324"/>
      <c r="AZ168" s="324"/>
      <c r="BA168" s="324"/>
      <c r="BB168" s="324"/>
      <c r="BC168" s="324"/>
      <c r="BD168" s="324"/>
      <c r="BE168" s="324"/>
      <c r="BF168" s="324"/>
      <c r="BG168" s="324"/>
      <c r="BH168" s="324"/>
      <c r="BI168" s="324"/>
      <c r="BJ168" s="324"/>
      <c r="BK168" s="324"/>
      <c r="BL168" s="324"/>
      <c r="BM168" s="324"/>
      <c r="BN168" s="324"/>
      <c r="BO168" s="324"/>
      <c r="BP168" s="324"/>
      <c r="BQ168" s="324"/>
      <c r="BR168" s="324"/>
      <c r="BS168" s="324"/>
      <c r="BT168" s="324"/>
      <c r="BU168" s="324"/>
      <c r="BV168" s="324"/>
      <c r="BW168" s="324"/>
      <c r="BX168" s="324"/>
      <c r="BY168" s="324"/>
      <c r="BZ168" s="324"/>
      <c r="CA168" s="324"/>
      <c r="CB168" s="324"/>
      <c r="CC168" s="324"/>
      <c r="CD168" s="324"/>
      <c r="CE168" s="324"/>
      <c r="CF168" s="324"/>
      <c r="CG168" s="324"/>
      <c r="CH168" s="324"/>
      <c r="CI168" s="324"/>
      <c r="CJ168" s="324"/>
      <c r="CK168" s="324"/>
      <c r="CL168" s="324"/>
      <c r="CM168" s="324"/>
      <c r="CN168" s="324"/>
      <c r="CO168" s="324"/>
      <c r="CP168" s="324"/>
      <c r="CQ168" s="324"/>
      <c r="CR168" s="324"/>
      <c r="CS168" s="324"/>
      <c r="CT168" s="324"/>
      <c r="CU168" s="324"/>
      <c r="CV168" s="324"/>
      <c r="CW168" s="324"/>
      <c r="CX168" s="324"/>
      <c r="CY168" s="324"/>
      <c r="CZ168" s="324"/>
      <c r="DA168" s="324"/>
      <c r="DB168" s="324"/>
      <c r="DC168" s="324"/>
      <c r="DD168" s="324"/>
      <c r="DE168" s="324"/>
      <c r="DF168" s="324"/>
      <c r="DG168" s="324"/>
      <c r="DH168" s="324"/>
      <c r="DI168" s="324"/>
      <c r="DJ168" s="324"/>
      <c r="DK168" s="324"/>
      <c r="DL168" s="324"/>
      <c r="DM168" s="324"/>
      <c r="DN168" s="324"/>
      <c r="DO168" s="324"/>
      <c r="DP168" s="324"/>
      <c r="DQ168" s="324"/>
      <c r="DR168" s="324"/>
      <c r="DS168" s="324"/>
      <c r="DT168" s="324"/>
      <c r="DU168" s="324"/>
    </row>
    <row r="169" spans="1:125" ht="15.75" customHeight="1" x14ac:dyDescent="0.25">
      <c r="A169" s="324"/>
      <c r="B169" s="324"/>
      <c r="C169" s="324"/>
      <c r="D169" s="324"/>
      <c r="E169" s="324"/>
      <c r="F169" s="324"/>
      <c r="G169" s="324"/>
      <c r="H169" s="324"/>
      <c r="I169" s="324"/>
      <c r="J169" s="324"/>
      <c r="K169" s="324"/>
      <c r="L169" s="324"/>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4"/>
      <c r="AL169" s="324"/>
      <c r="AM169" s="324"/>
      <c r="AN169" s="324"/>
      <c r="AO169" s="324"/>
      <c r="AP169" s="324"/>
      <c r="AQ169" s="324"/>
      <c r="AR169" s="324"/>
      <c r="AS169" s="324"/>
      <c r="AT169" s="324"/>
      <c r="AU169" s="324"/>
      <c r="AV169" s="324"/>
      <c r="AW169" s="324"/>
      <c r="AX169" s="324"/>
      <c r="AY169" s="324"/>
      <c r="AZ169" s="324"/>
      <c r="BA169" s="324"/>
      <c r="BB169" s="324"/>
      <c r="BC169" s="324"/>
      <c r="BD169" s="324"/>
      <c r="BE169" s="324"/>
      <c r="BF169" s="324"/>
      <c r="BG169" s="324"/>
      <c r="BH169" s="324"/>
      <c r="BI169" s="324"/>
      <c r="BJ169" s="324"/>
      <c r="BK169" s="324"/>
      <c r="BL169" s="324"/>
      <c r="BM169" s="324"/>
      <c r="BN169" s="324"/>
      <c r="BO169" s="324"/>
      <c r="BP169" s="324"/>
      <c r="BQ169" s="324"/>
      <c r="BR169" s="324"/>
      <c r="BS169" s="324"/>
      <c r="BT169" s="324"/>
      <c r="BU169" s="324"/>
      <c r="BV169" s="324"/>
      <c r="BW169" s="324"/>
      <c r="BX169" s="324"/>
      <c r="BY169" s="324"/>
      <c r="BZ169" s="324"/>
      <c r="CA169" s="324"/>
      <c r="CB169" s="324"/>
      <c r="CC169" s="324"/>
      <c r="CD169" s="324"/>
      <c r="CE169" s="324"/>
      <c r="CF169" s="324"/>
      <c r="CG169" s="324"/>
      <c r="CH169" s="324"/>
      <c r="CI169" s="324"/>
      <c r="CJ169" s="324"/>
      <c r="CK169" s="324"/>
      <c r="CL169" s="324"/>
      <c r="CM169" s="324"/>
      <c r="CN169" s="324"/>
      <c r="CO169" s="324"/>
      <c r="CP169" s="324"/>
      <c r="CQ169" s="324"/>
      <c r="CR169" s="324"/>
      <c r="CS169" s="324"/>
      <c r="CT169" s="324"/>
      <c r="CU169" s="324"/>
      <c r="CV169" s="324"/>
      <c r="CW169" s="324"/>
      <c r="CX169" s="324"/>
      <c r="CY169" s="324"/>
      <c r="CZ169" s="324"/>
      <c r="DA169" s="324"/>
      <c r="DB169" s="324"/>
      <c r="DC169" s="324"/>
      <c r="DD169" s="324"/>
      <c r="DE169" s="324"/>
      <c r="DF169" s="324"/>
      <c r="DG169" s="324"/>
      <c r="DH169" s="324"/>
      <c r="DI169" s="324"/>
      <c r="DJ169" s="324"/>
      <c r="DK169" s="324"/>
      <c r="DL169" s="324"/>
      <c r="DM169" s="324"/>
      <c r="DN169" s="324"/>
      <c r="DO169" s="324"/>
      <c r="DP169" s="324"/>
      <c r="DQ169" s="324"/>
      <c r="DR169" s="324"/>
      <c r="DS169" s="324"/>
      <c r="DT169" s="324"/>
      <c r="DU169" s="324"/>
    </row>
    <row r="170" spans="1:125" ht="15.75" customHeight="1" x14ac:dyDescent="0.25">
      <c r="A170" s="324"/>
      <c r="B170" s="324"/>
      <c r="C170" s="324"/>
      <c r="D170" s="324"/>
      <c r="E170" s="324"/>
      <c r="F170" s="324"/>
      <c r="G170" s="324"/>
      <c r="H170" s="324"/>
      <c r="I170" s="324"/>
      <c r="J170" s="324"/>
      <c r="K170" s="324"/>
      <c r="L170" s="324"/>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4"/>
      <c r="AL170" s="324"/>
      <c r="AM170" s="324"/>
      <c r="AN170" s="324"/>
      <c r="AO170" s="324"/>
      <c r="AP170" s="324"/>
      <c r="AQ170" s="324"/>
      <c r="AR170" s="324"/>
      <c r="AS170" s="324"/>
      <c r="AT170" s="324"/>
      <c r="AU170" s="324"/>
      <c r="AV170" s="324"/>
      <c r="AW170" s="324"/>
      <c r="AX170" s="324"/>
      <c r="AY170" s="324"/>
      <c r="AZ170" s="324"/>
      <c r="BA170" s="324"/>
      <c r="BB170" s="324"/>
      <c r="BC170" s="324"/>
      <c r="BD170" s="324"/>
      <c r="BE170" s="324"/>
      <c r="BF170" s="324"/>
      <c r="BG170" s="324"/>
      <c r="BH170" s="324"/>
      <c r="BI170" s="324"/>
      <c r="BJ170" s="324"/>
      <c r="BK170" s="324"/>
      <c r="BL170" s="324"/>
      <c r="BM170" s="324"/>
      <c r="BN170" s="324"/>
      <c r="BO170" s="324"/>
      <c r="BP170" s="324"/>
      <c r="BQ170" s="324"/>
      <c r="BR170" s="324"/>
      <c r="BS170" s="324"/>
      <c r="BT170" s="324"/>
      <c r="BU170" s="324"/>
      <c r="BV170" s="324"/>
      <c r="BW170" s="324"/>
      <c r="BX170" s="324"/>
      <c r="BY170" s="324"/>
      <c r="BZ170" s="324"/>
      <c r="CA170" s="324"/>
      <c r="CB170" s="324"/>
      <c r="CC170" s="324"/>
      <c r="CD170" s="324"/>
      <c r="CE170" s="324"/>
      <c r="CF170" s="324"/>
      <c r="CG170" s="324"/>
      <c r="CH170" s="324"/>
      <c r="CI170" s="324"/>
      <c r="CJ170" s="324"/>
      <c r="CK170" s="324"/>
      <c r="CL170" s="324"/>
      <c r="CM170" s="324"/>
      <c r="CN170" s="324"/>
      <c r="CO170" s="324"/>
      <c r="CP170" s="324"/>
      <c r="CQ170" s="324"/>
      <c r="CR170" s="324"/>
      <c r="CS170" s="324"/>
      <c r="CT170" s="324"/>
      <c r="CU170" s="324"/>
      <c r="CV170" s="324"/>
      <c r="CW170" s="324"/>
      <c r="CX170" s="324"/>
      <c r="CY170" s="324"/>
      <c r="CZ170" s="324"/>
      <c r="DA170" s="324"/>
      <c r="DB170" s="324"/>
      <c r="DC170" s="324"/>
      <c r="DD170" s="324"/>
      <c r="DE170" s="324"/>
      <c r="DF170" s="324"/>
      <c r="DG170" s="324"/>
      <c r="DH170" s="324"/>
      <c r="DI170" s="324"/>
      <c r="DJ170" s="324"/>
      <c r="DK170" s="324"/>
      <c r="DL170" s="324"/>
      <c r="DM170" s="324"/>
      <c r="DN170" s="324"/>
      <c r="DO170" s="324"/>
      <c r="DP170" s="324"/>
      <c r="DQ170" s="324"/>
      <c r="DR170" s="324"/>
      <c r="DS170" s="324"/>
      <c r="DT170" s="324"/>
      <c r="DU170" s="324"/>
    </row>
    <row r="171" spans="1:125" ht="15.75" customHeight="1" x14ac:dyDescent="0.25">
      <c r="A171" s="324"/>
      <c r="B171" s="324"/>
      <c r="C171" s="324"/>
      <c r="D171" s="324"/>
      <c r="E171" s="324"/>
      <c r="F171" s="324"/>
      <c r="G171" s="324"/>
      <c r="H171" s="324"/>
      <c r="I171" s="324"/>
      <c r="J171" s="324"/>
      <c r="K171" s="324"/>
      <c r="L171" s="324"/>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4"/>
      <c r="AL171" s="324"/>
      <c r="AM171" s="324"/>
      <c r="AN171" s="324"/>
      <c r="AO171" s="324"/>
      <c r="AP171" s="324"/>
      <c r="AQ171" s="324"/>
      <c r="AR171" s="324"/>
      <c r="AS171" s="324"/>
      <c r="AT171" s="324"/>
      <c r="AU171" s="324"/>
      <c r="AV171" s="324"/>
      <c r="AW171" s="324"/>
      <c r="AX171" s="324"/>
      <c r="AY171" s="324"/>
      <c r="AZ171" s="324"/>
      <c r="BA171" s="324"/>
      <c r="BB171" s="324"/>
      <c r="BC171" s="324"/>
      <c r="BD171" s="324"/>
      <c r="BE171" s="324"/>
      <c r="BF171" s="324"/>
      <c r="BG171" s="324"/>
      <c r="BH171" s="324"/>
      <c r="BI171" s="324"/>
      <c r="BJ171" s="324"/>
      <c r="BK171" s="324"/>
      <c r="BL171" s="324"/>
      <c r="BM171" s="324"/>
      <c r="BN171" s="324"/>
      <c r="BO171" s="324"/>
      <c r="BP171" s="324"/>
      <c r="BQ171" s="324"/>
      <c r="BR171" s="324"/>
      <c r="BS171" s="324"/>
      <c r="BT171" s="324"/>
      <c r="BU171" s="324"/>
      <c r="BV171" s="324"/>
      <c r="BW171" s="324"/>
      <c r="BX171" s="324"/>
      <c r="BY171" s="324"/>
      <c r="BZ171" s="324"/>
      <c r="CA171" s="324"/>
      <c r="CB171" s="324"/>
      <c r="CC171" s="324"/>
      <c r="CD171" s="324"/>
      <c r="CE171" s="324"/>
      <c r="CF171" s="324"/>
      <c r="CG171" s="324"/>
      <c r="CH171" s="324"/>
      <c r="CI171" s="324"/>
      <c r="CJ171" s="324"/>
      <c r="CK171" s="324"/>
      <c r="CL171" s="324"/>
      <c r="CM171" s="324"/>
      <c r="CN171" s="324"/>
      <c r="CO171" s="324"/>
      <c r="CP171" s="324"/>
      <c r="CQ171" s="324"/>
      <c r="CR171" s="324"/>
      <c r="CS171" s="324"/>
      <c r="CT171" s="324"/>
      <c r="CU171" s="324"/>
      <c r="CV171" s="324"/>
      <c r="CW171" s="324"/>
      <c r="CX171" s="324"/>
      <c r="CY171" s="324"/>
      <c r="CZ171" s="324"/>
      <c r="DA171" s="324"/>
      <c r="DB171" s="324"/>
      <c r="DC171" s="324"/>
      <c r="DD171" s="324"/>
      <c r="DE171" s="324"/>
      <c r="DF171" s="324"/>
      <c r="DG171" s="324"/>
      <c r="DH171" s="324"/>
      <c r="DI171" s="324"/>
      <c r="DJ171" s="324"/>
      <c r="DK171" s="324"/>
      <c r="DL171" s="324"/>
      <c r="DM171" s="324"/>
      <c r="DN171" s="324"/>
      <c r="DO171" s="324"/>
      <c r="DP171" s="324"/>
      <c r="DQ171" s="324"/>
      <c r="DR171" s="324"/>
      <c r="DS171" s="324"/>
      <c r="DT171" s="324"/>
      <c r="DU171" s="324"/>
    </row>
    <row r="172" spans="1:125" ht="15.75" customHeight="1" x14ac:dyDescent="0.25">
      <c r="A172" s="324"/>
      <c r="B172" s="324"/>
      <c r="C172" s="324"/>
      <c r="D172" s="324"/>
      <c r="E172" s="324"/>
      <c r="F172" s="324"/>
      <c r="G172" s="324"/>
      <c r="H172" s="324"/>
      <c r="I172" s="324"/>
      <c r="J172" s="324"/>
      <c r="K172" s="324"/>
      <c r="L172" s="324"/>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4"/>
      <c r="AL172" s="324"/>
      <c r="AM172" s="324"/>
      <c r="AN172" s="324"/>
      <c r="AO172" s="324"/>
      <c r="AP172" s="324"/>
      <c r="AQ172" s="324"/>
      <c r="AR172" s="324"/>
      <c r="AS172" s="324"/>
      <c r="AT172" s="324"/>
      <c r="AU172" s="324"/>
      <c r="AV172" s="324"/>
      <c r="AW172" s="324"/>
      <c r="AX172" s="324"/>
      <c r="AY172" s="324"/>
      <c r="AZ172" s="324"/>
      <c r="BA172" s="324"/>
      <c r="BB172" s="324"/>
      <c r="BC172" s="324"/>
      <c r="BD172" s="324"/>
      <c r="BE172" s="324"/>
      <c r="BF172" s="324"/>
      <c r="BG172" s="324"/>
      <c r="BH172" s="324"/>
      <c r="BI172" s="324"/>
      <c r="BJ172" s="324"/>
      <c r="BK172" s="324"/>
      <c r="BL172" s="324"/>
      <c r="BM172" s="324"/>
      <c r="BN172" s="324"/>
      <c r="BO172" s="324"/>
      <c r="BP172" s="324"/>
      <c r="BQ172" s="324"/>
      <c r="BR172" s="324"/>
      <c r="BS172" s="324"/>
      <c r="BT172" s="324"/>
      <c r="BU172" s="324"/>
      <c r="BV172" s="324"/>
      <c r="BW172" s="324"/>
      <c r="BX172" s="324"/>
      <c r="BY172" s="324"/>
      <c r="BZ172" s="324"/>
      <c r="CA172" s="324"/>
      <c r="CB172" s="324"/>
      <c r="CC172" s="324"/>
      <c r="CD172" s="324"/>
      <c r="CE172" s="324"/>
      <c r="CF172" s="324"/>
      <c r="CG172" s="324"/>
      <c r="CH172" s="324"/>
      <c r="CI172" s="324"/>
      <c r="CJ172" s="324"/>
      <c r="CK172" s="324"/>
      <c r="CL172" s="324"/>
      <c r="CM172" s="324"/>
      <c r="CN172" s="324"/>
      <c r="CO172" s="324"/>
      <c r="CP172" s="324"/>
      <c r="CQ172" s="324"/>
      <c r="CR172" s="324"/>
      <c r="CS172" s="324"/>
      <c r="CT172" s="324"/>
      <c r="CU172" s="324"/>
      <c r="CV172" s="324"/>
      <c r="CW172" s="324"/>
      <c r="CX172" s="324"/>
      <c r="CY172" s="324"/>
      <c r="CZ172" s="324"/>
      <c r="DA172" s="324"/>
      <c r="DB172" s="324"/>
      <c r="DC172" s="324"/>
      <c r="DD172" s="324"/>
      <c r="DE172" s="324"/>
      <c r="DF172" s="324"/>
      <c r="DG172" s="324"/>
      <c r="DH172" s="324"/>
      <c r="DI172" s="324"/>
      <c r="DJ172" s="324"/>
      <c r="DK172" s="324"/>
      <c r="DL172" s="324"/>
      <c r="DM172" s="324"/>
      <c r="DN172" s="324"/>
      <c r="DO172" s="324"/>
      <c r="DP172" s="324"/>
      <c r="DQ172" s="324"/>
      <c r="DR172" s="324"/>
      <c r="DS172" s="324"/>
      <c r="DT172" s="324"/>
      <c r="DU172" s="324"/>
    </row>
    <row r="173" spans="1:125" ht="15.75" customHeight="1" x14ac:dyDescent="0.25">
      <c r="A173" s="324"/>
      <c r="B173" s="324"/>
      <c r="C173" s="324"/>
      <c r="D173" s="324"/>
      <c r="E173" s="324"/>
      <c r="F173" s="324"/>
      <c r="G173" s="324"/>
      <c r="H173" s="324"/>
      <c r="I173" s="324"/>
      <c r="J173" s="324"/>
      <c r="K173" s="324"/>
      <c r="L173" s="324"/>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4"/>
      <c r="AL173" s="324"/>
      <c r="AM173" s="324"/>
      <c r="AN173" s="324"/>
      <c r="AO173" s="324"/>
      <c r="AP173" s="324"/>
      <c r="AQ173" s="324"/>
      <c r="AR173" s="324"/>
      <c r="AS173" s="324"/>
      <c r="AT173" s="324"/>
      <c r="AU173" s="324"/>
      <c r="AV173" s="324"/>
      <c r="AW173" s="324"/>
      <c r="AX173" s="324"/>
      <c r="AY173" s="324"/>
      <c r="AZ173" s="324"/>
      <c r="BA173" s="324"/>
      <c r="BB173" s="324"/>
      <c r="BC173" s="324"/>
      <c r="BD173" s="324"/>
      <c r="BE173" s="324"/>
      <c r="BF173" s="324"/>
      <c r="BG173" s="324"/>
      <c r="BH173" s="324"/>
      <c r="BI173" s="324"/>
      <c r="BJ173" s="324"/>
      <c r="BK173" s="324"/>
      <c r="BL173" s="324"/>
      <c r="BM173" s="324"/>
      <c r="BN173" s="324"/>
      <c r="BO173" s="324"/>
      <c r="BP173" s="324"/>
      <c r="BQ173" s="324"/>
      <c r="BR173" s="324"/>
      <c r="BS173" s="324"/>
      <c r="BT173" s="324"/>
      <c r="BU173" s="324"/>
      <c r="BV173" s="324"/>
      <c r="BW173" s="324"/>
      <c r="BX173" s="324"/>
      <c r="BY173" s="324"/>
      <c r="BZ173" s="324"/>
      <c r="CA173" s="324"/>
      <c r="CB173" s="324"/>
      <c r="CC173" s="324"/>
      <c r="CD173" s="324"/>
      <c r="CE173" s="324"/>
      <c r="CF173" s="324"/>
      <c r="CG173" s="324"/>
      <c r="CH173" s="324"/>
      <c r="CI173" s="324"/>
      <c r="CJ173" s="324"/>
      <c r="CK173" s="324"/>
      <c r="CL173" s="324"/>
      <c r="CM173" s="324"/>
      <c r="CN173" s="324"/>
      <c r="CO173" s="324"/>
      <c r="CP173" s="324"/>
      <c r="CQ173" s="324"/>
      <c r="CR173" s="324"/>
      <c r="CS173" s="324"/>
      <c r="CT173" s="324"/>
      <c r="CU173" s="324"/>
      <c r="CV173" s="324"/>
      <c r="CW173" s="324"/>
      <c r="CX173" s="324"/>
      <c r="CY173" s="324"/>
      <c r="CZ173" s="324"/>
      <c r="DA173" s="324"/>
      <c r="DB173" s="324"/>
      <c r="DC173" s="324"/>
      <c r="DD173" s="324"/>
      <c r="DE173" s="324"/>
      <c r="DF173" s="324"/>
      <c r="DG173" s="324"/>
      <c r="DH173" s="324"/>
      <c r="DI173" s="324"/>
      <c r="DJ173" s="324"/>
      <c r="DK173" s="324"/>
      <c r="DL173" s="324"/>
      <c r="DM173" s="324"/>
      <c r="DN173" s="324"/>
      <c r="DO173" s="324"/>
      <c r="DP173" s="324"/>
      <c r="DQ173" s="324"/>
      <c r="DR173" s="324"/>
      <c r="DS173" s="324"/>
      <c r="DT173" s="324"/>
      <c r="DU173" s="324"/>
    </row>
    <row r="174" spans="1:125" ht="15.75" customHeight="1" x14ac:dyDescent="0.25">
      <c r="A174" s="324"/>
      <c r="B174" s="324"/>
      <c r="C174" s="324"/>
      <c r="D174" s="324"/>
      <c r="E174" s="324"/>
      <c r="F174" s="324"/>
      <c r="G174" s="324"/>
      <c r="H174" s="324"/>
      <c r="I174" s="324"/>
      <c r="J174" s="324"/>
      <c r="K174" s="324"/>
      <c r="L174" s="324"/>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4"/>
      <c r="AL174" s="324"/>
      <c r="AM174" s="324"/>
      <c r="AN174" s="324"/>
      <c r="AO174" s="324"/>
      <c r="AP174" s="324"/>
      <c r="AQ174" s="324"/>
      <c r="AR174" s="324"/>
      <c r="AS174" s="324"/>
      <c r="AT174" s="324"/>
      <c r="AU174" s="324"/>
      <c r="AV174" s="324"/>
      <c r="AW174" s="324"/>
      <c r="AX174" s="324"/>
      <c r="AY174" s="324"/>
      <c r="AZ174" s="324"/>
      <c r="BA174" s="324"/>
      <c r="BB174" s="324"/>
      <c r="BC174" s="324"/>
      <c r="BD174" s="324"/>
      <c r="BE174" s="324"/>
      <c r="BF174" s="324"/>
      <c r="BG174" s="324"/>
      <c r="BH174" s="324"/>
      <c r="BI174" s="324"/>
      <c r="BJ174" s="324"/>
      <c r="BK174" s="324"/>
      <c r="BL174" s="324"/>
      <c r="BM174" s="324"/>
      <c r="BN174" s="324"/>
      <c r="BO174" s="324"/>
      <c r="BP174" s="324"/>
      <c r="BQ174" s="324"/>
      <c r="BR174" s="324"/>
      <c r="BS174" s="324"/>
      <c r="BT174" s="324"/>
      <c r="BU174" s="324"/>
      <c r="BV174" s="324"/>
      <c r="BW174" s="324"/>
      <c r="BX174" s="324"/>
      <c r="BY174" s="324"/>
      <c r="BZ174" s="324"/>
      <c r="CA174" s="324"/>
      <c r="CB174" s="324"/>
      <c r="CC174" s="324"/>
      <c r="CD174" s="324"/>
      <c r="CE174" s="324"/>
      <c r="CF174" s="324"/>
      <c r="CG174" s="324"/>
      <c r="CH174" s="324"/>
      <c r="CI174" s="324"/>
      <c r="CJ174" s="324"/>
      <c r="CK174" s="324"/>
      <c r="CL174" s="324"/>
      <c r="CM174" s="324"/>
      <c r="CN174" s="324"/>
      <c r="CO174" s="324"/>
      <c r="CP174" s="324"/>
      <c r="CQ174" s="324"/>
      <c r="CR174" s="324"/>
      <c r="CS174" s="324"/>
      <c r="CT174" s="324"/>
      <c r="CU174" s="324"/>
      <c r="CV174" s="324"/>
      <c r="CW174" s="324"/>
      <c r="CX174" s="324"/>
      <c r="CY174" s="324"/>
      <c r="CZ174" s="324"/>
      <c r="DA174" s="324"/>
      <c r="DB174" s="324"/>
      <c r="DC174" s="324"/>
      <c r="DD174" s="324"/>
      <c r="DE174" s="324"/>
      <c r="DF174" s="324"/>
      <c r="DG174" s="324"/>
      <c r="DH174" s="324"/>
      <c r="DI174" s="324"/>
      <c r="DJ174" s="324"/>
      <c r="DK174" s="324"/>
      <c r="DL174" s="324"/>
      <c r="DM174" s="324"/>
      <c r="DN174" s="324"/>
      <c r="DO174" s="324"/>
      <c r="DP174" s="324"/>
      <c r="DQ174" s="324"/>
      <c r="DR174" s="324"/>
      <c r="DS174" s="324"/>
      <c r="DT174" s="324"/>
      <c r="DU174" s="324"/>
    </row>
    <row r="175" spans="1:125" ht="15.75" customHeight="1" x14ac:dyDescent="0.25">
      <c r="A175" s="324"/>
      <c r="B175" s="324"/>
      <c r="C175" s="324"/>
      <c r="D175" s="324"/>
      <c r="E175" s="324"/>
      <c r="F175" s="324"/>
      <c r="G175" s="324"/>
      <c r="H175" s="324"/>
      <c r="I175" s="324"/>
      <c r="J175" s="324"/>
      <c r="K175" s="324"/>
      <c r="L175" s="324"/>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4"/>
      <c r="AL175" s="324"/>
      <c r="AM175" s="324"/>
      <c r="AN175" s="324"/>
      <c r="AO175" s="324"/>
      <c r="AP175" s="324"/>
      <c r="AQ175" s="324"/>
      <c r="AR175" s="324"/>
      <c r="AS175" s="324"/>
      <c r="AT175" s="324"/>
      <c r="AU175" s="324"/>
      <c r="AV175" s="324"/>
      <c r="AW175" s="324"/>
      <c r="AX175" s="324"/>
      <c r="AY175" s="324"/>
      <c r="AZ175" s="324"/>
      <c r="BA175" s="324"/>
      <c r="BB175" s="324"/>
      <c r="BC175" s="324"/>
      <c r="BD175" s="324"/>
      <c r="BE175" s="324"/>
      <c r="BF175" s="324"/>
      <c r="BG175" s="324"/>
      <c r="BH175" s="324"/>
      <c r="BI175" s="324"/>
      <c r="BJ175" s="324"/>
      <c r="BK175" s="324"/>
      <c r="BL175" s="324"/>
      <c r="BM175" s="324"/>
      <c r="BN175" s="324"/>
      <c r="BO175" s="324"/>
      <c r="BP175" s="324"/>
      <c r="BQ175" s="324"/>
      <c r="BR175" s="324"/>
      <c r="BS175" s="324"/>
      <c r="BT175" s="324"/>
      <c r="BU175" s="324"/>
      <c r="BV175" s="324"/>
      <c r="BW175" s="324"/>
      <c r="BX175" s="324"/>
      <c r="BY175" s="324"/>
      <c r="BZ175" s="324"/>
      <c r="CA175" s="324"/>
      <c r="CB175" s="324"/>
      <c r="CC175" s="324"/>
      <c r="CD175" s="324"/>
      <c r="CE175" s="324"/>
      <c r="CF175" s="324"/>
      <c r="CG175" s="324"/>
      <c r="CH175" s="324"/>
      <c r="CI175" s="324"/>
      <c r="CJ175" s="324"/>
      <c r="CK175" s="324"/>
      <c r="CL175" s="324"/>
      <c r="CM175" s="324"/>
      <c r="CN175" s="324"/>
      <c r="CO175" s="324"/>
      <c r="CP175" s="324"/>
      <c r="CQ175" s="324"/>
      <c r="CR175" s="324"/>
      <c r="CS175" s="324"/>
      <c r="CT175" s="324"/>
      <c r="CU175" s="324"/>
      <c r="CV175" s="324"/>
      <c r="CW175" s="324"/>
      <c r="CX175" s="324"/>
      <c r="CY175" s="324"/>
      <c r="CZ175" s="324"/>
      <c r="DA175" s="324"/>
      <c r="DB175" s="324"/>
      <c r="DC175" s="324"/>
      <c r="DD175" s="324"/>
      <c r="DE175" s="324"/>
      <c r="DF175" s="324"/>
      <c r="DG175" s="324"/>
      <c r="DH175" s="324"/>
      <c r="DI175" s="324"/>
      <c r="DJ175" s="324"/>
      <c r="DK175" s="324"/>
      <c r="DL175" s="324"/>
      <c r="DM175" s="324"/>
      <c r="DN175" s="324"/>
      <c r="DO175" s="324"/>
      <c r="DP175" s="324"/>
      <c r="DQ175" s="324"/>
      <c r="DR175" s="324"/>
      <c r="DS175" s="324"/>
      <c r="DT175" s="324"/>
      <c r="DU175" s="324"/>
    </row>
    <row r="176" spans="1:125" ht="15.75" customHeight="1" x14ac:dyDescent="0.25">
      <c r="A176" s="324"/>
      <c r="B176" s="324"/>
      <c r="C176" s="324"/>
      <c r="D176" s="324"/>
      <c r="E176" s="324"/>
      <c r="F176" s="324"/>
      <c r="G176" s="324"/>
      <c r="H176" s="324"/>
      <c r="I176" s="324"/>
      <c r="J176" s="324"/>
      <c r="K176" s="324"/>
      <c r="L176" s="324"/>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4"/>
      <c r="AL176" s="324"/>
      <c r="AM176" s="324"/>
      <c r="AN176" s="324"/>
      <c r="AO176" s="324"/>
      <c r="AP176" s="324"/>
      <c r="AQ176" s="324"/>
      <c r="AR176" s="324"/>
      <c r="AS176" s="324"/>
      <c r="AT176" s="324"/>
      <c r="AU176" s="324"/>
      <c r="AV176" s="324"/>
      <c r="AW176" s="324"/>
      <c r="AX176" s="324"/>
      <c r="AY176" s="324"/>
      <c r="AZ176" s="324"/>
      <c r="BA176" s="324"/>
      <c r="BB176" s="324"/>
      <c r="BC176" s="324"/>
      <c r="BD176" s="324"/>
      <c r="BE176" s="324"/>
      <c r="BF176" s="324"/>
      <c r="BG176" s="324"/>
      <c r="BH176" s="324"/>
      <c r="BI176" s="324"/>
      <c r="BJ176" s="324"/>
      <c r="BK176" s="324"/>
      <c r="BL176" s="324"/>
      <c r="BM176" s="324"/>
      <c r="BN176" s="324"/>
      <c r="BO176" s="324"/>
      <c r="BP176" s="324"/>
      <c r="BQ176" s="324"/>
      <c r="BR176" s="324"/>
      <c r="BS176" s="324"/>
      <c r="BT176" s="324"/>
      <c r="BU176" s="324"/>
      <c r="BV176" s="324"/>
      <c r="BW176" s="324"/>
      <c r="BX176" s="324"/>
      <c r="BY176" s="324"/>
      <c r="BZ176" s="324"/>
      <c r="CA176" s="324"/>
      <c r="CB176" s="324"/>
      <c r="CC176" s="324"/>
      <c r="CD176" s="324"/>
      <c r="CE176" s="324"/>
      <c r="CF176" s="324"/>
      <c r="CG176" s="324"/>
      <c r="CH176" s="324"/>
      <c r="CI176" s="324"/>
      <c r="CJ176" s="324"/>
      <c r="CK176" s="324"/>
      <c r="CL176" s="324"/>
      <c r="CM176" s="324"/>
      <c r="CN176" s="324"/>
      <c r="CO176" s="324"/>
      <c r="CP176" s="324"/>
      <c r="CQ176" s="324"/>
      <c r="CR176" s="324"/>
      <c r="CS176" s="324"/>
      <c r="CT176" s="324"/>
      <c r="CU176" s="324"/>
      <c r="CV176" s="324"/>
      <c r="CW176" s="324"/>
      <c r="CX176" s="324"/>
      <c r="CY176" s="324"/>
      <c r="CZ176" s="324"/>
      <c r="DA176" s="324"/>
      <c r="DB176" s="324"/>
      <c r="DC176" s="324"/>
      <c r="DD176" s="324"/>
      <c r="DE176" s="324"/>
      <c r="DF176" s="324"/>
      <c r="DG176" s="324"/>
      <c r="DH176" s="324"/>
      <c r="DI176" s="324"/>
      <c r="DJ176" s="324"/>
      <c r="DK176" s="324"/>
      <c r="DL176" s="324"/>
      <c r="DM176" s="324"/>
      <c r="DN176" s="324"/>
      <c r="DO176" s="324"/>
      <c r="DP176" s="324"/>
      <c r="DQ176" s="324"/>
      <c r="DR176" s="324"/>
      <c r="DS176" s="324"/>
      <c r="DT176" s="324"/>
      <c r="DU176" s="324"/>
    </row>
    <row r="177" spans="1:125" ht="15.75" customHeight="1" x14ac:dyDescent="0.25">
      <c r="A177" s="324"/>
      <c r="B177" s="324"/>
      <c r="C177" s="324"/>
      <c r="D177" s="324"/>
      <c r="E177" s="324"/>
      <c r="F177" s="324"/>
      <c r="G177" s="324"/>
      <c r="H177" s="324"/>
      <c r="I177" s="324"/>
      <c r="J177" s="324"/>
      <c r="K177" s="324"/>
      <c r="L177" s="324"/>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4"/>
      <c r="AL177" s="324"/>
      <c r="AM177" s="324"/>
      <c r="AN177" s="324"/>
      <c r="AO177" s="324"/>
      <c r="AP177" s="324"/>
      <c r="AQ177" s="324"/>
      <c r="AR177" s="324"/>
      <c r="AS177" s="324"/>
      <c r="AT177" s="324"/>
      <c r="AU177" s="324"/>
      <c r="AV177" s="324"/>
      <c r="AW177" s="324"/>
      <c r="AX177" s="324"/>
      <c r="AY177" s="324"/>
      <c r="AZ177" s="324"/>
      <c r="BA177" s="324"/>
      <c r="BB177" s="324"/>
      <c r="BC177" s="324"/>
      <c r="BD177" s="324"/>
      <c r="BE177" s="324"/>
      <c r="BF177" s="324"/>
      <c r="BG177" s="324"/>
      <c r="BH177" s="324"/>
      <c r="BI177" s="324"/>
      <c r="BJ177" s="324"/>
      <c r="BK177" s="324"/>
      <c r="BL177" s="324"/>
      <c r="BM177" s="324"/>
      <c r="BN177" s="324"/>
      <c r="BO177" s="324"/>
      <c r="BP177" s="324"/>
      <c r="BQ177" s="324"/>
      <c r="BR177" s="324"/>
      <c r="BS177" s="324"/>
      <c r="BT177" s="324"/>
      <c r="BU177" s="324"/>
      <c r="BV177" s="324"/>
      <c r="BW177" s="324"/>
      <c r="BX177" s="324"/>
      <c r="BY177" s="324"/>
      <c r="BZ177" s="324"/>
      <c r="CA177" s="324"/>
      <c r="CB177" s="324"/>
      <c r="CC177" s="324"/>
      <c r="CD177" s="324"/>
      <c r="CE177" s="324"/>
      <c r="CF177" s="324"/>
      <c r="CG177" s="324"/>
      <c r="CH177" s="324"/>
      <c r="CI177" s="324"/>
      <c r="CJ177" s="324"/>
      <c r="CK177" s="324"/>
      <c r="CL177" s="324"/>
      <c r="CM177" s="324"/>
      <c r="CN177" s="324"/>
      <c r="CO177" s="324"/>
      <c r="CP177" s="324"/>
      <c r="CQ177" s="324"/>
      <c r="CR177" s="324"/>
      <c r="CS177" s="324"/>
      <c r="CT177" s="324"/>
      <c r="CU177" s="324"/>
      <c r="CV177" s="324"/>
      <c r="CW177" s="324"/>
      <c r="CX177" s="324"/>
      <c r="CY177" s="324"/>
      <c r="CZ177" s="324"/>
      <c r="DA177" s="324"/>
      <c r="DB177" s="324"/>
      <c r="DC177" s="324"/>
      <c r="DD177" s="324"/>
      <c r="DE177" s="324"/>
      <c r="DF177" s="324"/>
      <c r="DG177" s="324"/>
      <c r="DH177" s="324"/>
      <c r="DI177" s="324"/>
      <c r="DJ177" s="324"/>
      <c r="DK177" s="324"/>
      <c r="DL177" s="324"/>
      <c r="DM177" s="324"/>
      <c r="DN177" s="324"/>
      <c r="DO177" s="324"/>
      <c r="DP177" s="324"/>
      <c r="DQ177" s="324"/>
      <c r="DR177" s="324"/>
      <c r="DS177" s="324"/>
      <c r="DT177" s="324"/>
      <c r="DU177" s="324"/>
    </row>
    <row r="178" spans="1:125" ht="15.75" customHeight="1" x14ac:dyDescent="0.25">
      <c r="A178" s="324"/>
      <c r="B178" s="324"/>
      <c r="C178" s="324"/>
      <c r="D178" s="324"/>
      <c r="E178" s="324"/>
      <c r="F178" s="324"/>
      <c r="G178" s="324"/>
      <c r="H178" s="324"/>
      <c r="I178" s="324"/>
      <c r="J178" s="324"/>
      <c r="K178" s="324"/>
      <c r="L178" s="324"/>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4"/>
      <c r="AL178" s="324"/>
      <c r="AM178" s="324"/>
      <c r="AN178" s="324"/>
      <c r="AO178" s="324"/>
      <c r="AP178" s="324"/>
      <c r="AQ178" s="324"/>
      <c r="AR178" s="324"/>
      <c r="AS178" s="324"/>
      <c r="AT178" s="324"/>
      <c r="AU178" s="324"/>
      <c r="AV178" s="324"/>
      <c r="AW178" s="324"/>
      <c r="AX178" s="324"/>
      <c r="AY178" s="324"/>
      <c r="AZ178" s="324"/>
      <c r="BA178" s="324"/>
      <c r="BB178" s="324"/>
      <c r="BC178" s="324"/>
      <c r="BD178" s="324"/>
      <c r="BE178" s="324"/>
      <c r="BF178" s="324"/>
      <c r="BG178" s="324"/>
      <c r="BH178" s="324"/>
      <c r="BI178" s="324"/>
      <c r="BJ178" s="324"/>
      <c r="BK178" s="324"/>
      <c r="BL178" s="324"/>
      <c r="BM178" s="324"/>
      <c r="BN178" s="324"/>
      <c r="BO178" s="324"/>
      <c r="BP178" s="324"/>
      <c r="BQ178" s="324"/>
      <c r="BR178" s="324"/>
      <c r="BS178" s="324"/>
      <c r="BT178" s="324"/>
      <c r="BU178" s="324"/>
      <c r="BV178" s="324"/>
      <c r="BW178" s="324"/>
      <c r="BX178" s="324"/>
      <c r="BY178" s="324"/>
      <c r="BZ178" s="324"/>
      <c r="CA178" s="324"/>
      <c r="CB178" s="324"/>
      <c r="CC178" s="324"/>
      <c r="CD178" s="324"/>
      <c r="CE178" s="324"/>
      <c r="CF178" s="324"/>
      <c r="CG178" s="324"/>
      <c r="CH178" s="324"/>
      <c r="CI178" s="324"/>
      <c r="CJ178" s="324"/>
      <c r="CK178" s="324"/>
      <c r="CL178" s="324"/>
      <c r="CM178" s="324"/>
      <c r="CN178" s="324"/>
      <c r="CO178" s="324"/>
      <c r="CP178" s="324"/>
      <c r="CQ178" s="324"/>
      <c r="CR178" s="324"/>
      <c r="CS178" s="324"/>
      <c r="CT178" s="324"/>
      <c r="CU178" s="324"/>
      <c r="CV178" s="324"/>
      <c r="CW178" s="324"/>
      <c r="CX178" s="324"/>
      <c r="CY178" s="324"/>
      <c r="CZ178" s="324"/>
      <c r="DA178" s="324"/>
      <c r="DB178" s="324"/>
      <c r="DC178" s="324"/>
      <c r="DD178" s="324"/>
      <c r="DE178" s="324"/>
      <c r="DF178" s="324"/>
      <c r="DG178" s="324"/>
      <c r="DH178" s="324"/>
      <c r="DI178" s="324"/>
      <c r="DJ178" s="324"/>
      <c r="DK178" s="324"/>
      <c r="DL178" s="324"/>
      <c r="DM178" s="324"/>
      <c r="DN178" s="324"/>
      <c r="DO178" s="324"/>
      <c r="DP178" s="324"/>
      <c r="DQ178" s="324"/>
      <c r="DR178" s="324"/>
      <c r="DS178" s="324"/>
      <c r="DT178" s="324"/>
      <c r="DU178" s="324"/>
    </row>
    <row r="179" spans="1:125" ht="15.75" customHeight="1" x14ac:dyDescent="0.25">
      <c r="A179" s="324"/>
      <c r="B179" s="324"/>
      <c r="C179" s="324"/>
      <c r="D179" s="324"/>
      <c r="E179" s="324"/>
      <c r="F179" s="324"/>
      <c r="G179" s="324"/>
      <c r="H179" s="324"/>
      <c r="I179" s="324"/>
      <c r="J179" s="324"/>
      <c r="K179" s="324"/>
      <c r="L179" s="324"/>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4"/>
      <c r="AL179" s="324"/>
      <c r="AM179" s="324"/>
      <c r="AN179" s="324"/>
      <c r="AO179" s="324"/>
      <c r="AP179" s="324"/>
      <c r="AQ179" s="324"/>
      <c r="AR179" s="324"/>
      <c r="AS179" s="324"/>
      <c r="AT179" s="324"/>
      <c r="AU179" s="324"/>
      <c r="AV179" s="324"/>
      <c r="AW179" s="324"/>
      <c r="AX179" s="324"/>
      <c r="AY179" s="324"/>
      <c r="AZ179" s="324"/>
      <c r="BA179" s="324"/>
      <c r="BB179" s="324"/>
      <c r="BC179" s="324"/>
      <c r="BD179" s="324"/>
      <c r="BE179" s="324"/>
      <c r="BF179" s="324"/>
      <c r="BG179" s="324"/>
      <c r="BH179" s="324"/>
      <c r="BI179" s="324"/>
      <c r="BJ179" s="324"/>
      <c r="BK179" s="324"/>
      <c r="BL179" s="324"/>
      <c r="BM179" s="324"/>
      <c r="BN179" s="324"/>
      <c r="BO179" s="324"/>
      <c r="BP179" s="324"/>
      <c r="BQ179" s="324"/>
      <c r="BR179" s="324"/>
      <c r="BS179" s="324"/>
      <c r="BT179" s="324"/>
      <c r="BU179" s="324"/>
      <c r="BV179" s="324"/>
      <c r="BW179" s="324"/>
      <c r="BX179" s="324"/>
      <c r="BY179" s="324"/>
      <c r="BZ179" s="324"/>
      <c r="CA179" s="324"/>
      <c r="CB179" s="324"/>
      <c r="CC179" s="324"/>
      <c r="CD179" s="324"/>
      <c r="CE179" s="324"/>
      <c r="CF179" s="324"/>
      <c r="CG179" s="324"/>
      <c r="CH179" s="324"/>
      <c r="CI179" s="324"/>
      <c r="CJ179" s="324"/>
      <c r="CK179" s="324"/>
      <c r="CL179" s="324"/>
      <c r="CM179" s="324"/>
      <c r="CN179" s="324"/>
      <c r="CO179" s="324"/>
      <c r="CP179" s="324"/>
      <c r="CQ179" s="324"/>
      <c r="CR179" s="324"/>
      <c r="CS179" s="324"/>
      <c r="CT179" s="324"/>
      <c r="CU179" s="324"/>
      <c r="CV179" s="324"/>
      <c r="CW179" s="324"/>
      <c r="CX179" s="324"/>
      <c r="CY179" s="324"/>
      <c r="CZ179" s="324"/>
      <c r="DA179" s="324"/>
      <c r="DB179" s="324"/>
      <c r="DC179" s="324"/>
      <c r="DD179" s="324"/>
      <c r="DE179" s="324"/>
      <c r="DF179" s="324"/>
      <c r="DG179" s="324"/>
      <c r="DH179" s="324"/>
      <c r="DI179" s="324"/>
      <c r="DJ179" s="324"/>
      <c r="DK179" s="324"/>
      <c r="DL179" s="324"/>
      <c r="DM179" s="324"/>
      <c r="DN179" s="324"/>
      <c r="DO179" s="324"/>
      <c r="DP179" s="324"/>
      <c r="DQ179" s="324"/>
      <c r="DR179" s="324"/>
      <c r="DS179" s="324"/>
      <c r="DT179" s="324"/>
      <c r="DU179" s="324"/>
    </row>
    <row r="180" spans="1:125" ht="15.75" customHeight="1" x14ac:dyDescent="0.25">
      <c r="A180" s="324"/>
      <c r="B180" s="324"/>
      <c r="C180" s="324"/>
      <c r="D180" s="324"/>
      <c r="E180" s="324"/>
      <c r="F180" s="324"/>
      <c r="G180" s="324"/>
      <c r="H180" s="324"/>
      <c r="I180" s="324"/>
      <c r="J180" s="324"/>
      <c r="K180" s="324"/>
      <c r="L180" s="324"/>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4"/>
      <c r="AL180" s="324"/>
      <c r="AM180" s="324"/>
      <c r="AN180" s="324"/>
      <c r="AO180" s="324"/>
      <c r="AP180" s="324"/>
      <c r="AQ180" s="324"/>
      <c r="AR180" s="324"/>
      <c r="AS180" s="324"/>
      <c r="AT180" s="324"/>
      <c r="AU180" s="324"/>
      <c r="AV180" s="324"/>
      <c r="AW180" s="324"/>
      <c r="AX180" s="324"/>
      <c r="AY180" s="324"/>
      <c r="AZ180" s="324"/>
      <c r="BA180" s="324"/>
      <c r="BB180" s="324"/>
      <c r="BC180" s="324"/>
      <c r="BD180" s="324"/>
      <c r="BE180" s="324"/>
      <c r="BF180" s="324"/>
      <c r="BG180" s="324"/>
      <c r="BH180" s="324"/>
      <c r="BI180" s="324"/>
      <c r="BJ180" s="324"/>
      <c r="BK180" s="324"/>
      <c r="BL180" s="324"/>
      <c r="BM180" s="324"/>
      <c r="BN180" s="324"/>
      <c r="BO180" s="324"/>
      <c r="BP180" s="324"/>
      <c r="BQ180" s="324"/>
      <c r="BR180" s="324"/>
      <c r="BS180" s="324"/>
      <c r="BT180" s="324"/>
      <c r="BU180" s="324"/>
      <c r="BV180" s="324"/>
      <c r="BW180" s="324"/>
      <c r="BX180" s="324"/>
      <c r="BY180" s="324"/>
      <c r="BZ180" s="324"/>
      <c r="CA180" s="324"/>
      <c r="CB180" s="324"/>
      <c r="CC180" s="324"/>
      <c r="CD180" s="324"/>
      <c r="CE180" s="324"/>
      <c r="CF180" s="324"/>
      <c r="CG180" s="324"/>
      <c r="CH180" s="324"/>
      <c r="CI180" s="324"/>
      <c r="CJ180" s="324"/>
      <c r="CK180" s="324"/>
      <c r="CL180" s="324"/>
      <c r="CM180" s="324"/>
      <c r="CN180" s="324"/>
      <c r="CO180" s="324"/>
      <c r="CP180" s="324"/>
      <c r="CQ180" s="324"/>
      <c r="CR180" s="324"/>
      <c r="CS180" s="324"/>
      <c r="CT180" s="324"/>
      <c r="CU180" s="324"/>
      <c r="CV180" s="324"/>
      <c r="CW180" s="324"/>
      <c r="CX180" s="324"/>
      <c r="CY180" s="324"/>
      <c r="CZ180" s="324"/>
      <c r="DA180" s="324"/>
      <c r="DB180" s="324"/>
      <c r="DC180" s="324"/>
      <c r="DD180" s="324"/>
      <c r="DE180" s="324"/>
      <c r="DF180" s="324"/>
      <c r="DG180" s="324"/>
      <c r="DH180" s="324"/>
      <c r="DI180" s="324"/>
      <c r="DJ180" s="324"/>
      <c r="DK180" s="324"/>
      <c r="DL180" s="324"/>
      <c r="DM180" s="324"/>
      <c r="DN180" s="324"/>
      <c r="DO180" s="324"/>
      <c r="DP180" s="324"/>
      <c r="DQ180" s="324"/>
      <c r="DR180" s="324"/>
      <c r="DS180" s="324"/>
      <c r="DT180" s="324"/>
      <c r="DU180" s="324"/>
    </row>
    <row r="181" spans="1:125" ht="15.75" customHeight="1" x14ac:dyDescent="0.25">
      <c r="A181" s="324"/>
      <c r="B181" s="324"/>
      <c r="C181" s="324"/>
      <c r="D181" s="324"/>
      <c r="E181" s="324"/>
      <c r="F181" s="324"/>
      <c r="G181" s="324"/>
      <c r="H181" s="324"/>
      <c r="I181" s="324"/>
      <c r="J181" s="324"/>
      <c r="K181" s="324"/>
      <c r="L181" s="324"/>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4"/>
      <c r="AL181" s="324"/>
      <c r="AM181" s="324"/>
      <c r="AN181" s="324"/>
      <c r="AO181" s="324"/>
      <c r="AP181" s="324"/>
      <c r="AQ181" s="324"/>
      <c r="AR181" s="324"/>
      <c r="AS181" s="324"/>
      <c r="AT181" s="324"/>
      <c r="AU181" s="324"/>
      <c r="AV181" s="324"/>
      <c r="AW181" s="324"/>
      <c r="AX181" s="324"/>
      <c r="AY181" s="324"/>
      <c r="AZ181" s="324"/>
      <c r="BA181" s="324"/>
      <c r="BB181" s="324"/>
      <c r="BC181" s="324"/>
      <c r="BD181" s="324"/>
      <c r="BE181" s="324"/>
      <c r="BF181" s="324"/>
      <c r="BG181" s="324"/>
      <c r="BH181" s="324"/>
      <c r="BI181" s="324"/>
      <c r="BJ181" s="324"/>
      <c r="BK181" s="324"/>
      <c r="BL181" s="324"/>
      <c r="BM181" s="324"/>
      <c r="BN181" s="324"/>
      <c r="BO181" s="324"/>
      <c r="BP181" s="324"/>
      <c r="BQ181" s="324"/>
      <c r="BR181" s="324"/>
      <c r="BS181" s="324"/>
      <c r="BT181" s="324"/>
      <c r="BU181" s="324"/>
      <c r="BV181" s="324"/>
      <c r="BW181" s="324"/>
      <c r="BX181" s="324"/>
      <c r="BY181" s="324"/>
      <c r="BZ181" s="324"/>
      <c r="CA181" s="324"/>
      <c r="CB181" s="324"/>
      <c r="CC181" s="324"/>
      <c r="CD181" s="324"/>
      <c r="CE181" s="324"/>
      <c r="CF181" s="324"/>
      <c r="CG181" s="324"/>
      <c r="CH181" s="324"/>
      <c r="CI181" s="324"/>
      <c r="CJ181" s="324"/>
      <c r="CK181" s="324"/>
      <c r="CL181" s="324"/>
      <c r="CM181" s="324"/>
      <c r="CN181" s="324"/>
      <c r="CO181" s="324"/>
      <c r="CP181" s="324"/>
      <c r="CQ181" s="324"/>
      <c r="CR181" s="324"/>
      <c r="CS181" s="324"/>
      <c r="CT181" s="324"/>
      <c r="CU181" s="324"/>
      <c r="CV181" s="324"/>
      <c r="CW181" s="324"/>
      <c r="CX181" s="324"/>
      <c r="CY181" s="324"/>
      <c r="CZ181" s="324"/>
      <c r="DA181" s="324"/>
      <c r="DB181" s="324"/>
      <c r="DC181" s="324"/>
      <c r="DD181" s="324"/>
      <c r="DE181" s="324"/>
      <c r="DF181" s="324"/>
      <c r="DG181" s="324"/>
      <c r="DH181" s="324"/>
      <c r="DI181" s="324"/>
      <c r="DJ181" s="324"/>
      <c r="DK181" s="324"/>
      <c r="DL181" s="324"/>
      <c r="DM181" s="324"/>
      <c r="DN181" s="324"/>
      <c r="DO181" s="324"/>
      <c r="DP181" s="324"/>
      <c r="DQ181" s="324"/>
      <c r="DR181" s="324"/>
      <c r="DS181" s="324"/>
      <c r="DT181" s="324"/>
      <c r="DU181" s="324"/>
    </row>
    <row r="182" spans="1:125" ht="15.75" customHeight="1" x14ac:dyDescent="0.25">
      <c r="A182" s="324"/>
      <c r="B182" s="324"/>
      <c r="C182" s="324"/>
      <c r="D182" s="324"/>
      <c r="E182" s="324"/>
      <c r="F182" s="324"/>
      <c r="G182" s="324"/>
      <c r="H182" s="324"/>
      <c r="I182" s="324"/>
      <c r="J182" s="324"/>
      <c r="K182" s="324"/>
      <c r="L182" s="324"/>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4"/>
      <c r="AL182" s="324"/>
      <c r="AM182" s="324"/>
      <c r="AN182" s="324"/>
      <c r="AO182" s="324"/>
      <c r="AP182" s="324"/>
      <c r="AQ182" s="324"/>
      <c r="AR182" s="324"/>
      <c r="AS182" s="324"/>
      <c r="AT182" s="324"/>
      <c r="AU182" s="324"/>
      <c r="AV182" s="324"/>
      <c r="AW182" s="324"/>
      <c r="AX182" s="324"/>
      <c r="AY182" s="324"/>
      <c r="AZ182" s="324"/>
      <c r="BA182" s="324"/>
      <c r="BB182" s="324"/>
      <c r="BC182" s="324"/>
      <c r="BD182" s="324"/>
      <c r="BE182" s="324"/>
      <c r="BF182" s="324"/>
      <c r="BG182" s="324"/>
      <c r="BH182" s="324"/>
      <c r="BI182" s="324"/>
      <c r="BJ182" s="324"/>
      <c r="BK182" s="324"/>
      <c r="BL182" s="324"/>
      <c r="BM182" s="324"/>
      <c r="BN182" s="324"/>
      <c r="BO182" s="324"/>
      <c r="BP182" s="324"/>
      <c r="BQ182" s="324"/>
      <c r="BR182" s="324"/>
      <c r="BS182" s="324"/>
      <c r="BT182" s="324"/>
      <c r="BU182" s="324"/>
      <c r="BV182" s="324"/>
      <c r="BW182" s="324"/>
      <c r="BX182" s="324"/>
      <c r="BY182" s="324"/>
      <c r="BZ182" s="324"/>
      <c r="CA182" s="324"/>
      <c r="CB182" s="324"/>
      <c r="CC182" s="324"/>
      <c r="CD182" s="324"/>
      <c r="CE182" s="324"/>
      <c r="CF182" s="324"/>
      <c r="CG182" s="324"/>
      <c r="CH182" s="324"/>
      <c r="CI182" s="324"/>
      <c r="CJ182" s="324"/>
      <c r="CK182" s="324"/>
      <c r="CL182" s="324"/>
      <c r="CM182" s="324"/>
      <c r="CN182" s="324"/>
      <c r="CO182" s="324"/>
      <c r="CP182" s="324"/>
      <c r="CQ182" s="324"/>
      <c r="CR182" s="324"/>
      <c r="CS182" s="324"/>
      <c r="CT182" s="324"/>
      <c r="CU182" s="324"/>
      <c r="CV182" s="324"/>
      <c r="CW182" s="324"/>
      <c r="CX182" s="324"/>
      <c r="CY182" s="324"/>
      <c r="CZ182" s="324"/>
      <c r="DA182" s="324"/>
      <c r="DB182" s="324"/>
      <c r="DC182" s="324"/>
      <c r="DD182" s="324"/>
      <c r="DE182" s="324"/>
      <c r="DF182" s="324"/>
      <c r="DG182" s="324"/>
      <c r="DH182" s="324"/>
      <c r="DI182" s="324"/>
      <c r="DJ182" s="324"/>
      <c r="DK182" s="324"/>
      <c r="DL182" s="324"/>
      <c r="DM182" s="324"/>
      <c r="DN182" s="324"/>
      <c r="DO182" s="324"/>
      <c r="DP182" s="324"/>
      <c r="DQ182" s="324"/>
      <c r="DR182" s="324"/>
      <c r="DS182" s="324"/>
      <c r="DT182" s="324"/>
      <c r="DU182" s="324"/>
    </row>
    <row r="183" spans="1:125" ht="15.75" customHeight="1" x14ac:dyDescent="0.25">
      <c r="A183" s="324"/>
      <c r="B183" s="324"/>
      <c r="C183" s="324"/>
      <c r="D183" s="324"/>
      <c r="E183" s="324"/>
      <c r="F183" s="324"/>
      <c r="G183" s="324"/>
      <c r="H183" s="324"/>
      <c r="I183" s="324"/>
      <c r="J183" s="324"/>
      <c r="K183" s="324"/>
      <c r="L183" s="324"/>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4"/>
      <c r="AL183" s="324"/>
      <c r="AM183" s="324"/>
      <c r="AN183" s="324"/>
      <c r="AO183" s="324"/>
      <c r="AP183" s="324"/>
      <c r="AQ183" s="324"/>
      <c r="AR183" s="324"/>
      <c r="AS183" s="324"/>
      <c r="AT183" s="324"/>
      <c r="AU183" s="324"/>
      <c r="AV183" s="324"/>
      <c r="AW183" s="324"/>
      <c r="AX183" s="324"/>
      <c r="AY183" s="324"/>
      <c r="AZ183" s="324"/>
      <c r="BA183" s="324"/>
      <c r="BB183" s="324"/>
      <c r="BC183" s="324"/>
      <c r="BD183" s="324"/>
      <c r="BE183" s="324"/>
      <c r="BF183" s="324"/>
      <c r="BG183" s="324"/>
      <c r="BH183" s="324"/>
      <c r="BI183" s="324"/>
      <c r="BJ183" s="324"/>
      <c r="BK183" s="324"/>
      <c r="BL183" s="324"/>
      <c r="BM183" s="324"/>
      <c r="BN183" s="324"/>
      <c r="BO183" s="324"/>
      <c r="BP183" s="324"/>
      <c r="BQ183" s="324"/>
      <c r="BR183" s="324"/>
      <c r="BS183" s="324"/>
      <c r="BT183" s="324"/>
      <c r="BU183" s="324"/>
      <c r="BV183" s="324"/>
      <c r="BW183" s="324"/>
      <c r="BX183" s="324"/>
      <c r="BY183" s="324"/>
      <c r="BZ183" s="324"/>
      <c r="CA183" s="324"/>
      <c r="CB183" s="324"/>
      <c r="CC183" s="324"/>
      <c r="CD183" s="324"/>
      <c r="CE183" s="324"/>
      <c r="CF183" s="324"/>
      <c r="CG183" s="324"/>
      <c r="CH183" s="324"/>
      <c r="CI183" s="324"/>
      <c r="CJ183" s="324"/>
      <c r="CK183" s="324"/>
      <c r="CL183" s="324"/>
      <c r="CM183" s="324"/>
      <c r="CN183" s="324"/>
      <c r="CO183" s="324"/>
      <c r="CP183" s="324"/>
      <c r="CQ183" s="324"/>
      <c r="CR183" s="324"/>
      <c r="CS183" s="324"/>
      <c r="CT183" s="324"/>
      <c r="CU183" s="324"/>
      <c r="CV183" s="324"/>
      <c r="CW183" s="324"/>
      <c r="CX183" s="324"/>
      <c r="CY183" s="324"/>
      <c r="CZ183" s="324"/>
      <c r="DA183" s="324"/>
      <c r="DB183" s="324"/>
      <c r="DC183" s="324"/>
      <c r="DD183" s="324"/>
      <c r="DE183" s="324"/>
      <c r="DF183" s="324"/>
      <c r="DG183" s="324"/>
      <c r="DH183" s="324"/>
      <c r="DI183" s="324"/>
      <c r="DJ183" s="324"/>
      <c r="DK183" s="324"/>
      <c r="DL183" s="324"/>
      <c r="DM183" s="324"/>
      <c r="DN183" s="324"/>
      <c r="DO183" s="324"/>
      <c r="DP183" s="324"/>
      <c r="DQ183" s="324"/>
      <c r="DR183" s="324"/>
      <c r="DS183" s="324"/>
      <c r="DT183" s="324"/>
      <c r="DU183" s="324"/>
    </row>
    <row r="184" spans="1:125" ht="15.75" customHeight="1" x14ac:dyDescent="0.25">
      <c r="A184" s="324"/>
      <c r="B184" s="324"/>
      <c r="C184" s="324"/>
      <c r="D184" s="324"/>
      <c r="E184" s="324"/>
      <c r="F184" s="324"/>
      <c r="G184" s="324"/>
      <c r="H184" s="324"/>
      <c r="I184" s="324"/>
      <c r="J184" s="324"/>
      <c r="K184" s="324"/>
      <c r="L184" s="324"/>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4"/>
      <c r="AL184" s="324"/>
      <c r="AM184" s="324"/>
      <c r="AN184" s="324"/>
      <c r="AO184" s="324"/>
      <c r="AP184" s="324"/>
      <c r="AQ184" s="324"/>
      <c r="AR184" s="324"/>
      <c r="AS184" s="324"/>
      <c r="AT184" s="324"/>
      <c r="AU184" s="324"/>
      <c r="AV184" s="324"/>
      <c r="AW184" s="324"/>
      <c r="AX184" s="324"/>
      <c r="AY184" s="324"/>
      <c r="AZ184" s="324"/>
      <c r="BA184" s="324"/>
      <c r="BB184" s="324"/>
      <c r="BC184" s="324"/>
      <c r="BD184" s="324"/>
      <c r="BE184" s="324"/>
      <c r="BF184" s="324"/>
      <c r="BG184" s="324"/>
      <c r="BH184" s="324"/>
      <c r="BI184" s="324"/>
      <c r="BJ184" s="324"/>
      <c r="BK184" s="324"/>
      <c r="BL184" s="324"/>
      <c r="BM184" s="324"/>
      <c r="BN184" s="324"/>
      <c r="BO184" s="324"/>
      <c r="BP184" s="324"/>
      <c r="BQ184" s="324"/>
      <c r="BR184" s="324"/>
      <c r="BS184" s="324"/>
      <c r="BT184" s="324"/>
      <c r="BU184" s="324"/>
      <c r="BV184" s="324"/>
      <c r="BW184" s="324"/>
      <c r="BX184" s="324"/>
      <c r="BY184" s="324"/>
      <c r="BZ184" s="324"/>
      <c r="CA184" s="324"/>
      <c r="CB184" s="324"/>
      <c r="CC184" s="324"/>
      <c r="CD184" s="324"/>
      <c r="CE184" s="324"/>
      <c r="CF184" s="324"/>
      <c r="CG184" s="324"/>
      <c r="CH184" s="324"/>
      <c r="CI184" s="324"/>
      <c r="CJ184" s="324"/>
      <c r="CK184" s="324"/>
      <c r="CL184" s="324"/>
      <c r="CM184" s="324"/>
      <c r="CN184" s="324"/>
      <c r="CO184" s="324"/>
      <c r="CP184" s="324"/>
      <c r="CQ184" s="324"/>
      <c r="CR184" s="324"/>
      <c r="CS184" s="324"/>
      <c r="CT184" s="324"/>
      <c r="CU184" s="324"/>
      <c r="CV184" s="324"/>
      <c r="CW184" s="324"/>
      <c r="CX184" s="324"/>
      <c r="CY184" s="324"/>
      <c r="CZ184" s="324"/>
      <c r="DA184" s="324"/>
      <c r="DB184" s="324"/>
      <c r="DC184" s="324"/>
      <c r="DD184" s="324"/>
      <c r="DE184" s="324"/>
      <c r="DF184" s="324"/>
      <c r="DG184" s="324"/>
      <c r="DH184" s="324"/>
      <c r="DI184" s="324"/>
      <c r="DJ184" s="324"/>
      <c r="DK184" s="324"/>
      <c r="DL184" s="324"/>
      <c r="DM184" s="324"/>
      <c r="DN184" s="324"/>
      <c r="DO184" s="324"/>
      <c r="DP184" s="324"/>
      <c r="DQ184" s="324"/>
      <c r="DR184" s="324"/>
      <c r="DS184" s="324"/>
      <c r="DT184" s="324"/>
      <c r="DU184" s="324"/>
    </row>
    <row r="185" spans="1:125" ht="15.75" customHeight="1" x14ac:dyDescent="0.25">
      <c r="A185" s="324"/>
      <c r="B185" s="324"/>
      <c r="C185" s="324"/>
      <c r="D185" s="324"/>
      <c r="E185" s="324"/>
      <c r="F185" s="324"/>
      <c r="G185" s="324"/>
      <c r="H185" s="324"/>
      <c r="I185" s="324"/>
      <c r="J185" s="324"/>
      <c r="K185" s="324"/>
      <c r="L185" s="324"/>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4"/>
      <c r="AL185" s="324"/>
      <c r="AM185" s="324"/>
      <c r="AN185" s="324"/>
      <c r="AO185" s="324"/>
      <c r="AP185" s="324"/>
      <c r="AQ185" s="324"/>
      <c r="AR185" s="324"/>
      <c r="AS185" s="324"/>
      <c r="AT185" s="324"/>
      <c r="AU185" s="324"/>
      <c r="AV185" s="324"/>
      <c r="AW185" s="324"/>
      <c r="AX185" s="324"/>
      <c r="AY185" s="324"/>
      <c r="AZ185" s="324"/>
      <c r="BA185" s="324"/>
      <c r="BB185" s="324"/>
      <c r="BC185" s="324"/>
      <c r="BD185" s="324"/>
      <c r="BE185" s="324"/>
      <c r="BF185" s="324"/>
      <c r="BG185" s="324"/>
      <c r="BH185" s="324"/>
      <c r="BI185" s="324"/>
      <c r="BJ185" s="324"/>
      <c r="BK185" s="324"/>
      <c r="BL185" s="324"/>
      <c r="BM185" s="324"/>
      <c r="BN185" s="324"/>
      <c r="BO185" s="324"/>
      <c r="BP185" s="324"/>
      <c r="BQ185" s="324"/>
      <c r="BR185" s="324"/>
      <c r="BS185" s="324"/>
      <c r="BT185" s="324"/>
      <c r="BU185" s="324"/>
      <c r="BV185" s="324"/>
      <c r="BW185" s="324"/>
      <c r="BX185" s="324"/>
      <c r="BY185" s="324"/>
      <c r="BZ185" s="324"/>
      <c r="CA185" s="324"/>
      <c r="CB185" s="324"/>
      <c r="CC185" s="324"/>
      <c r="CD185" s="324"/>
      <c r="CE185" s="324"/>
      <c r="CF185" s="324"/>
      <c r="CG185" s="324"/>
      <c r="CH185" s="324"/>
      <c r="CI185" s="324"/>
      <c r="CJ185" s="324"/>
      <c r="CK185" s="324"/>
      <c r="CL185" s="324"/>
      <c r="CM185" s="324"/>
      <c r="CN185" s="324"/>
      <c r="CO185" s="324"/>
      <c r="CP185" s="324"/>
      <c r="CQ185" s="324"/>
      <c r="CR185" s="324"/>
      <c r="CS185" s="324"/>
      <c r="CT185" s="324"/>
      <c r="CU185" s="324"/>
      <c r="CV185" s="324"/>
      <c r="CW185" s="324"/>
      <c r="CX185" s="324"/>
      <c r="CY185" s="324"/>
      <c r="CZ185" s="324"/>
      <c r="DA185" s="324"/>
      <c r="DB185" s="324"/>
      <c r="DC185" s="324"/>
      <c r="DD185" s="324"/>
      <c r="DE185" s="324"/>
      <c r="DF185" s="324"/>
      <c r="DG185" s="324"/>
      <c r="DH185" s="324"/>
      <c r="DI185" s="324"/>
      <c r="DJ185" s="324"/>
      <c r="DK185" s="324"/>
      <c r="DL185" s="324"/>
      <c r="DM185" s="324"/>
      <c r="DN185" s="324"/>
      <c r="DO185" s="324"/>
      <c r="DP185" s="324"/>
      <c r="DQ185" s="324"/>
      <c r="DR185" s="324"/>
      <c r="DS185" s="324"/>
      <c r="DT185" s="324"/>
      <c r="DU185" s="324"/>
    </row>
    <row r="186" spans="1:125" ht="15.75" customHeight="1" x14ac:dyDescent="0.25">
      <c r="A186" s="324"/>
      <c r="B186" s="324"/>
      <c r="C186" s="324"/>
      <c r="D186" s="324"/>
      <c r="E186" s="324"/>
      <c r="F186" s="324"/>
      <c r="G186" s="324"/>
      <c r="H186" s="324"/>
      <c r="I186" s="324"/>
      <c r="J186" s="324"/>
      <c r="K186" s="324"/>
      <c r="L186" s="324"/>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4"/>
      <c r="AL186" s="324"/>
      <c r="AM186" s="324"/>
      <c r="AN186" s="324"/>
      <c r="AO186" s="324"/>
      <c r="AP186" s="324"/>
      <c r="AQ186" s="324"/>
      <c r="AR186" s="324"/>
      <c r="AS186" s="324"/>
      <c r="AT186" s="324"/>
      <c r="AU186" s="324"/>
      <c r="AV186" s="324"/>
      <c r="AW186" s="324"/>
      <c r="AX186" s="324"/>
      <c r="AY186" s="324"/>
      <c r="AZ186" s="324"/>
      <c r="BA186" s="324"/>
      <c r="BB186" s="324"/>
      <c r="BC186" s="324"/>
      <c r="BD186" s="324"/>
      <c r="BE186" s="324"/>
      <c r="BF186" s="324"/>
      <c r="BG186" s="324"/>
      <c r="BH186" s="324"/>
      <c r="BI186" s="324"/>
      <c r="BJ186" s="324"/>
      <c r="BK186" s="324"/>
      <c r="BL186" s="324"/>
      <c r="BM186" s="324"/>
      <c r="BN186" s="324"/>
      <c r="BO186" s="324"/>
      <c r="BP186" s="324"/>
      <c r="BQ186" s="324"/>
      <c r="BR186" s="324"/>
      <c r="BS186" s="324"/>
      <c r="BT186" s="324"/>
      <c r="BU186" s="324"/>
      <c r="BV186" s="324"/>
      <c r="BW186" s="324"/>
      <c r="BX186" s="324"/>
      <c r="BY186" s="324"/>
      <c r="BZ186" s="324"/>
      <c r="CA186" s="324"/>
      <c r="CB186" s="324"/>
      <c r="CC186" s="324"/>
      <c r="CD186" s="324"/>
      <c r="CE186" s="324"/>
      <c r="CF186" s="324"/>
      <c r="CG186" s="324"/>
      <c r="CH186" s="324"/>
      <c r="CI186" s="324"/>
      <c r="CJ186" s="324"/>
      <c r="CK186" s="324"/>
      <c r="CL186" s="324"/>
      <c r="CM186" s="324"/>
      <c r="CN186" s="324"/>
      <c r="CO186" s="324"/>
      <c r="CP186" s="324"/>
      <c r="CQ186" s="324"/>
      <c r="CR186" s="324"/>
      <c r="CS186" s="324"/>
      <c r="CT186" s="324"/>
      <c r="CU186" s="324"/>
      <c r="CV186" s="324"/>
      <c r="CW186" s="324"/>
      <c r="CX186" s="324"/>
      <c r="CY186" s="324"/>
      <c r="CZ186" s="324"/>
      <c r="DA186" s="324"/>
      <c r="DB186" s="324"/>
      <c r="DC186" s="324"/>
      <c r="DD186" s="324"/>
      <c r="DE186" s="324"/>
      <c r="DF186" s="324"/>
      <c r="DG186" s="324"/>
      <c r="DH186" s="324"/>
      <c r="DI186" s="324"/>
      <c r="DJ186" s="324"/>
      <c r="DK186" s="324"/>
      <c r="DL186" s="324"/>
      <c r="DM186" s="324"/>
      <c r="DN186" s="324"/>
      <c r="DO186" s="324"/>
      <c r="DP186" s="324"/>
      <c r="DQ186" s="324"/>
      <c r="DR186" s="324"/>
      <c r="DS186" s="324"/>
      <c r="DT186" s="324"/>
      <c r="DU186" s="324"/>
    </row>
    <row r="187" spans="1:125" ht="15.75" customHeight="1" x14ac:dyDescent="0.25">
      <c r="A187" s="324"/>
      <c r="B187" s="324"/>
      <c r="C187" s="324"/>
      <c r="D187" s="324"/>
      <c r="E187" s="324"/>
      <c r="F187" s="324"/>
      <c r="G187" s="324"/>
      <c r="H187" s="324"/>
      <c r="I187" s="324"/>
      <c r="J187" s="324"/>
      <c r="K187" s="324"/>
      <c r="L187" s="324"/>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324"/>
      <c r="AQ187" s="324"/>
      <c r="AR187" s="324"/>
      <c r="AS187" s="324"/>
      <c r="AT187" s="324"/>
      <c r="AU187" s="324"/>
      <c r="AV187" s="324"/>
      <c r="AW187" s="324"/>
      <c r="AX187" s="324"/>
      <c r="AY187" s="324"/>
      <c r="AZ187" s="324"/>
      <c r="BA187" s="324"/>
      <c r="BB187" s="324"/>
      <c r="BC187" s="324"/>
      <c r="BD187" s="324"/>
      <c r="BE187" s="324"/>
      <c r="BF187" s="324"/>
      <c r="BG187" s="324"/>
      <c r="BH187" s="324"/>
      <c r="BI187" s="324"/>
      <c r="BJ187" s="324"/>
      <c r="BK187" s="324"/>
      <c r="BL187" s="324"/>
      <c r="BM187" s="324"/>
      <c r="BN187" s="324"/>
      <c r="BO187" s="324"/>
      <c r="BP187" s="324"/>
      <c r="BQ187" s="324"/>
      <c r="BR187" s="324"/>
      <c r="BS187" s="324"/>
      <c r="BT187" s="324"/>
      <c r="BU187" s="324"/>
      <c r="BV187" s="324"/>
      <c r="BW187" s="324"/>
      <c r="BX187" s="324"/>
      <c r="BY187" s="324"/>
      <c r="BZ187" s="324"/>
      <c r="CA187" s="324"/>
      <c r="CB187" s="324"/>
      <c r="CC187" s="324"/>
      <c r="CD187" s="324"/>
      <c r="CE187" s="324"/>
      <c r="CF187" s="324"/>
      <c r="CG187" s="324"/>
      <c r="CH187" s="324"/>
      <c r="CI187" s="324"/>
      <c r="CJ187" s="324"/>
      <c r="CK187" s="324"/>
      <c r="CL187" s="324"/>
      <c r="CM187" s="324"/>
      <c r="CN187" s="324"/>
      <c r="CO187" s="324"/>
      <c r="CP187" s="324"/>
      <c r="CQ187" s="324"/>
      <c r="CR187" s="324"/>
      <c r="CS187" s="324"/>
      <c r="CT187" s="324"/>
      <c r="CU187" s="324"/>
      <c r="CV187" s="324"/>
      <c r="CW187" s="324"/>
      <c r="CX187" s="324"/>
      <c r="CY187" s="324"/>
      <c r="CZ187" s="324"/>
      <c r="DA187" s="324"/>
      <c r="DB187" s="324"/>
      <c r="DC187" s="324"/>
      <c r="DD187" s="324"/>
      <c r="DE187" s="324"/>
      <c r="DF187" s="324"/>
      <c r="DG187" s="324"/>
      <c r="DH187" s="324"/>
      <c r="DI187" s="324"/>
      <c r="DJ187" s="324"/>
      <c r="DK187" s="324"/>
      <c r="DL187" s="324"/>
      <c r="DM187" s="324"/>
      <c r="DN187" s="324"/>
      <c r="DO187" s="324"/>
      <c r="DP187" s="324"/>
      <c r="DQ187" s="324"/>
      <c r="DR187" s="324"/>
      <c r="DS187" s="324"/>
      <c r="DT187" s="324"/>
      <c r="DU187" s="324"/>
    </row>
    <row r="188" spans="1:125" ht="15.75" customHeight="1" x14ac:dyDescent="0.25">
      <c r="A188" s="324"/>
      <c r="B188" s="324"/>
      <c r="C188" s="324"/>
      <c r="D188" s="324"/>
      <c r="E188" s="324"/>
      <c r="F188" s="324"/>
      <c r="G188" s="324"/>
      <c r="H188" s="324"/>
      <c r="I188" s="324"/>
      <c r="J188" s="324"/>
      <c r="K188" s="324"/>
      <c r="L188" s="324"/>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4"/>
      <c r="AL188" s="324"/>
      <c r="AM188" s="324"/>
      <c r="AN188" s="324"/>
      <c r="AO188" s="324"/>
      <c r="AP188" s="324"/>
      <c r="AQ188" s="324"/>
      <c r="AR188" s="324"/>
      <c r="AS188" s="324"/>
      <c r="AT188" s="324"/>
      <c r="AU188" s="324"/>
      <c r="AV188" s="324"/>
      <c r="AW188" s="324"/>
      <c r="AX188" s="324"/>
      <c r="AY188" s="324"/>
      <c r="AZ188" s="324"/>
      <c r="BA188" s="324"/>
      <c r="BB188" s="324"/>
      <c r="BC188" s="324"/>
      <c r="BD188" s="324"/>
      <c r="BE188" s="324"/>
      <c r="BF188" s="324"/>
      <c r="BG188" s="324"/>
      <c r="BH188" s="324"/>
      <c r="BI188" s="324"/>
      <c r="BJ188" s="324"/>
      <c r="BK188" s="324"/>
      <c r="BL188" s="324"/>
      <c r="BM188" s="324"/>
      <c r="BN188" s="324"/>
      <c r="BO188" s="324"/>
      <c r="BP188" s="324"/>
      <c r="BQ188" s="324"/>
      <c r="BR188" s="324"/>
      <c r="BS188" s="324"/>
      <c r="BT188" s="324"/>
      <c r="BU188" s="324"/>
      <c r="BV188" s="324"/>
      <c r="BW188" s="324"/>
      <c r="BX188" s="324"/>
      <c r="BY188" s="324"/>
      <c r="BZ188" s="324"/>
      <c r="CA188" s="324"/>
      <c r="CB188" s="324"/>
      <c r="CC188" s="324"/>
      <c r="CD188" s="324"/>
      <c r="CE188" s="324"/>
      <c r="CF188" s="324"/>
      <c r="CG188" s="324"/>
      <c r="CH188" s="324"/>
      <c r="CI188" s="324"/>
      <c r="CJ188" s="324"/>
      <c r="CK188" s="324"/>
      <c r="CL188" s="324"/>
      <c r="CM188" s="324"/>
      <c r="CN188" s="324"/>
      <c r="CO188" s="324"/>
      <c r="CP188" s="324"/>
      <c r="CQ188" s="324"/>
      <c r="CR188" s="324"/>
      <c r="CS188" s="324"/>
      <c r="CT188" s="324"/>
      <c r="CU188" s="324"/>
      <c r="CV188" s="324"/>
      <c r="CW188" s="324"/>
      <c r="CX188" s="324"/>
      <c r="CY188" s="324"/>
      <c r="CZ188" s="324"/>
      <c r="DA188" s="324"/>
      <c r="DB188" s="324"/>
      <c r="DC188" s="324"/>
      <c r="DD188" s="324"/>
      <c r="DE188" s="324"/>
      <c r="DF188" s="324"/>
      <c r="DG188" s="324"/>
      <c r="DH188" s="324"/>
      <c r="DI188" s="324"/>
      <c r="DJ188" s="324"/>
      <c r="DK188" s="324"/>
      <c r="DL188" s="324"/>
      <c r="DM188" s="324"/>
      <c r="DN188" s="324"/>
      <c r="DO188" s="324"/>
      <c r="DP188" s="324"/>
      <c r="DQ188" s="324"/>
      <c r="DR188" s="324"/>
      <c r="DS188" s="324"/>
      <c r="DT188" s="324"/>
      <c r="DU188" s="324"/>
    </row>
    <row r="189" spans="1:125" ht="15.75" customHeight="1" x14ac:dyDescent="0.25">
      <c r="A189" s="324"/>
      <c r="B189" s="324"/>
      <c r="C189" s="324"/>
      <c r="D189" s="324"/>
      <c r="E189" s="324"/>
      <c r="F189" s="324"/>
      <c r="G189" s="324"/>
      <c r="H189" s="324"/>
      <c r="I189" s="324"/>
      <c r="J189" s="324"/>
      <c r="K189" s="324"/>
      <c r="L189" s="324"/>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4"/>
      <c r="AL189" s="324"/>
      <c r="AM189" s="324"/>
      <c r="AN189" s="324"/>
      <c r="AO189" s="324"/>
      <c r="AP189" s="324"/>
      <c r="AQ189" s="324"/>
      <c r="AR189" s="324"/>
      <c r="AS189" s="324"/>
      <c r="AT189" s="324"/>
      <c r="AU189" s="324"/>
      <c r="AV189" s="324"/>
      <c r="AW189" s="324"/>
      <c r="AX189" s="324"/>
      <c r="AY189" s="324"/>
      <c r="AZ189" s="324"/>
      <c r="BA189" s="324"/>
      <c r="BB189" s="324"/>
      <c r="BC189" s="324"/>
      <c r="BD189" s="324"/>
      <c r="BE189" s="324"/>
      <c r="BF189" s="324"/>
      <c r="BG189" s="324"/>
      <c r="BH189" s="324"/>
      <c r="BI189" s="324"/>
      <c r="BJ189" s="324"/>
      <c r="BK189" s="324"/>
      <c r="BL189" s="324"/>
      <c r="BM189" s="324"/>
      <c r="BN189" s="324"/>
      <c r="BO189" s="324"/>
      <c r="BP189" s="324"/>
      <c r="BQ189" s="324"/>
      <c r="BR189" s="324"/>
      <c r="BS189" s="324"/>
      <c r="BT189" s="324"/>
      <c r="BU189" s="324"/>
      <c r="BV189" s="324"/>
      <c r="BW189" s="324"/>
      <c r="BX189" s="324"/>
      <c r="BY189" s="324"/>
      <c r="BZ189" s="324"/>
      <c r="CA189" s="324"/>
      <c r="CB189" s="324"/>
      <c r="CC189" s="324"/>
      <c r="CD189" s="324"/>
      <c r="CE189" s="324"/>
      <c r="CF189" s="324"/>
      <c r="CG189" s="324"/>
      <c r="CH189" s="324"/>
      <c r="CI189" s="324"/>
      <c r="CJ189" s="324"/>
      <c r="CK189" s="324"/>
      <c r="CL189" s="324"/>
      <c r="CM189" s="324"/>
      <c r="CN189" s="324"/>
      <c r="CO189" s="324"/>
      <c r="CP189" s="324"/>
      <c r="CQ189" s="324"/>
      <c r="CR189" s="324"/>
      <c r="CS189" s="324"/>
      <c r="CT189" s="324"/>
      <c r="CU189" s="324"/>
      <c r="CV189" s="324"/>
      <c r="CW189" s="324"/>
      <c r="CX189" s="324"/>
      <c r="CY189" s="324"/>
      <c r="CZ189" s="324"/>
      <c r="DA189" s="324"/>
      <c r="DB189" s="324"/>
      <c r="DC189" s="324"/>
      <c r="DD189" s="324"/>
      <c r="DE189" s="324"/>
      <c r="DF189" s="324"/>
      <c r="DG189" s="324"/>
      <c r="DH189" s="324"/>
      <c r="DI189" s="324"/>
      <c r="DJ189" s="324"/>
      <c r="DK189" s="324"/>
      <c r="DL189" s="324"/>
      <c r="DM189" s="324"/>
      <c r="DN189" s="324"/>
      <c r="DO189" s="324"/>
      <c r="DP189" s="324"/>
      <c r="DQ189" s="324"/>
      <c r="DR189" s="324"/>
      <c r="DS189" s="324"/>
      <c r="DT189" s="324"/>
      <c r="DU189" s="324"/>
    </row>
    <row r="190" spans="1:125" ht="15.75" customHeight="1" x14ac:dyDescent="0.25">
      <c r="A190" s="324"/>
      <c r="B190" s="324"/>
      <c r="C190" s="324"/>
      <c r="D190" s="324"/>
      <c r="E190" s="324"/>
      <c r="F190" s="324"/>
      <c r="G190" s="324"/>
      <c r="H190" s="324"/>
      <c r="I190" s="324"/>
      <c r="J190" s="324"/>
      <c r="K190" s="324"/>
      <c r="L190" s="324"/>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4"/>
      <c r="AL190" s="324"/>
      <c r="AM190" s="324"/>
      <c r="AN190" s="324"/>
      <c r="AO190" s="324"/>
      <c r="AP190" s="324"/>
      <c r="AQ190" s="324"/>
      <c r="AR190" s="324"/>
      <c r="AS190" s="324"/>
      <c r="AT190" s="324"/>
      <c r="AU190" s="324"/>
      <c r="AV190" s="324"/>
      <c r="AW190" s="324"/>
      <c r="AX190" s="324"/>
      <c r="AY190" s="324"/>
      <c r="AZ190" s="324"/>
      <c r="BA190" s="324"/>
      <c r="BB190" s="324"/>
      <c r="BC190" s="324"/>
      <c r="BD190" s="324"/>
      <c r="BE190" s="324"/>
      <c r="BF190" s="324"/>
      <c r="BG190" s="324"/>
      <c r="BH190" s="324"/>
      <c r="BI190" s="324"/>
      <c r="BJ190" s="324"/>
      <c r="BK190" s="324"/>
      <c r="BL190" s="324"/>
      <c r="BM190" s="324"/>
      <c r="BN190" s="324"/>
      <c r="BO190" s="324"/>
      <c r="BP190" s="324"/>
      <c r="BQ190" s="324"/>
      <c r="BR190" s="324"/>
      <c r="BS190" s="324"/>
      <c r="BT190" s="324"/>
      <c r="BU190" s="324"/>
      <c r="BV190" s="324"/>
      <c r="BW190" s="324"/>
      <c r="BX190" s="324"/>
      <c r="BY190" s="324"/>
      <c r="BZ190" s="324"/>
      <c r="CA190" s="324"/>
      <c r="CB190" s="324"/>
      <c r="CC190" s="324"/>
      <c r="CD190" s="324"/>
      <c r="CE190" s="324"/>
      <c r="CF190" s="324"/>
      <c r="CG190" s="324"/>
      <c r="CH190" s="324"/>
      <c r="CI190" s="324"/>
      <c r="CJ190" s="324"/>
      <c r="CK190" s="324"/>
      <c r="CL190" s="324"/>
      <c r="CM190" s="324"/>
      <c r="CN190" s="324"/>
      <c r="CO190" s="324"/>
      <c r="CP190" s="324"/>
      <c r="CQ190" s="324"/>
      <c r="CR190" s="324"/>
      <c r="CS190" s="324"/>
      <c r="CT190" s="324"/>
      <c r="CU190" s="324"/>
      <c r="CV190" s="324"/>
      <c r="CW190" s="324"/>
      <c r="CX190" s="324"/>
      <c r="CY190" s="324"/>
      <c r="CZ190" s="324"/>
      <c r="DA190" s="324"/>
      <c r="DB190" s="324"/>
      <c r="DC190" s="324"/>
      <c r="DD190" s="324"/>
      <c r="DE190" s="324"/>
      <c r="DF190" s="324"/>
      <c r="DG190" s="324"/>
      <c r="DH190" s="324"/>
      <c r="DI190" s="324"/>
      <c r="DJ190" s="324"/>
      <c r="DK190" s="324"/>
      <c r="DL190" s="324"/>
      <c r="DM190" s="324"/>
      <c r="DN190" s="324"/>
      <c r="DO190" s="324"/>
      <c r="DP190" s="324"/>
      <c r="DQ190" s="324"/>
      <c r="DR190" s="324"/>
      <c r="DS190" s="324"/>
      <c r="DT190" s="324"/>
      <c r="DU190" s="324"/>
    </row>
    <row r="191" spans="1:125" ht="15.75" customHeight="1" x14ac:dyDescent="0.25">
      <c r="A191" s="324"/>
      <c r="B191" s="324"/>
      <c r="C191" s="324"/>
      <c r="D191" s="324"/>
      <c r="E191" s="324"/>
      <c r="F191" s="324"/>
      <c r="G191" s="324"/>
      <c r="H191" s="324"/>
      <c r="I191" s="324"/>
      <c r="J191" s="324"/>
      <c r="K191" s="324"/>
      <c r="L191" s="324"/>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4"/>
      <c r="AL191" s="324"/>
      <c r="AM191" s="324"/>
      <c r="AN191" s="324"/>
      <c r="AO191" s="324"/>
      <c r="AP191" s="324"/>
      <c r="AQ191" s="324"/>
      <c r="AR191" s="324"/>
      <c r="AS191" s="324"/>
      <c r="AT191" s="324"/>
      <c r="AU191" s="324"/>
      <c r="AV191" s="324"/>
      <c r="AW191" s="324"/>
      <c r="AX191" s="324"/>
      <c r="AY191" s="324"/>
      <c r="AZ191" s="324"/>
      <c r="BA191" s="324"/>
      <c r="BB191" s="324"/>
      <c r="BC191" s="324"/>
      <c r="BD191" s="324"/>
      <c r="BE191" s="324"/>
      <c r="BF191" s="324"/>
      <c r="BG191" s="324"/>
      <c r="BH191" s="324"/>
      <c r="BI191" s="324"/>
      <c r="BJ191" s="324"/>
      <c r="BK191" s="324"/>
      <c r="BL191" s="324"/>
      <c r="BM191" s="324"/>
      <c r="BN191" s="324"/>
      <c r="BO191" s="324"/>
      <c r="BP191" s="324"/>
      <c r="BQ191" s="324"/>
      <c r="BR191" s="324"/>
      <c r="BS191" s="324"/>
      <c r="BT191" s="324"/>
      <c r="BU191" s="324"/>
      <c r="BV191" s="324"/>
      <c r="BW191" s="324"/>
      <c r="BX191" s="324"/>
      <c r="BY191" s="324"/>
      <c r="BZ191" s="324"/>
      <c r="CA191" s="324"/>
      <c r="CB191" s="324"/>
      <c r="CC191" s="324"/>
      <c r="CD191" s="324"/>
      <c r="CE191" s="324"/>
      <c r="CF191" s="324"/>
      <c r="CG191" s="324"/>
      <c r="CH191" s="324"/>
      <c r="CI191" s="324"/>
      <c r="CJ191" s="324"/>
      <c r="CK191" s="324"/>
      <c r="CL191" s="324"/>
      <c r="CM191" s="324"/>
      <c r="CN191" s="324"/>
      <c r="CO191" s="324"/>
      <c r="CP191" s="324"/>
      <c r="CQ191" s="324"/>
      <c r="CR191" s="324"/>
      <c r="CS191" s="324"/>
      <c r="CT191" s="324"/>
      <c r="CU191" s="324"/>
      <c r="CV191" s="324"/>
      <c r="CW191" s="324"/>
      <c r="CX191" s="324"/>
      <c r="CY191" s="324"/>
      <c r="CZ191" s="324"/>
      <c r="DA191" s="324"/>
      <c r="DB191" s="324"/>
      <c r="DC191" s="324"/>
      <c r="DD191" s="324"/>
      <c r="DE191" s="324"/>
      <c r="DF191" s="324"/>
      <c r="DG191" s="324"/>
      <c r="DH191" s="324"/>
      <c r="DI191" s="324"/>
      <c r="DJ191" s="324"/>
      <c r="DK191" s="324"/>
      <c r="DL191" s="324"/>
      <c r="DM191" s="324"/>
      <c r="DN191" s="324"/>
      <c r="DO191" s="324"/>
      <c r="DP191" s="324"/>
      <c r="DQ191" s="324"/>
      <c r="DR191" s="324"/>
      <c r="DS191" s="324"/>
      <c r="DT191" s="324"/>
      <c r="DU191" s="324"/>
    </row>
    <row r="192" spans="1:125" ht="15.75" customHeight="1" x14ac:dyDescent="0.25">
      <c r="A192" s="324"/>
      <c r="B192" s="324"/>
      <c r="C192" s="324"/>
      <c r="D192" s="324"/>
      <c r="E192" s="324"/>
      <c r="F192" s="324"/>
      <c r="G192" s="324"/>
      <c r="H192" s="324"/>
      <c r="I192" s="324"/>
      <c r="J192" s="324"/>
      <c r="K192" s="324"/>
      <c r="L192" s="324"/>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4"/>
      <c r="AL192" s="324"/>
      <c r="AM192" s="324"/>
      <c r="AN192" s="324"/>
      <c r="AO192" s="324"/>
      <c r="AP192" s="324"/>
      <c r="AQ192" s="324"/>
      <c r="AR192" s="324"/>
      <c r="AS192" s="324"/>
      <c r="AT192" s="324"/>
      <c r="AU192" s="324"/>
      <c r="AV192" s="324"/>
      <c r="AW192" s="324"/>
      <c r="AX192" s="324"/>
      <c r="AY192" s="324"/>
      <c r="AZ192" s="324"/>
      <c r="BA192" s="324"/>
      <c r="BB192" s="324"/>
      <c r="BC192" s="324"/>
      <c r="BD192" s="324"/>
      <c r="BE192" s="324"/>
      <c r="BF192" s="324"/>
      <c r="BG192" s="324"/>
      <c r="BH192" s="324"/>
      <c r="BI192" s="324"/>
      <c r="BJ192" s="324"/>
      <c r="BK192" s="324"/>
      <c r="BL192" s="324"/>
      <c r="BM192" s="324"/>
      <c r="BN192" s="324"/>
      <c r="BO192" s="324"/>
      <c r="BP192" s="324"/>
      <c r="BQ192" s="324"/>
      <c r="BR192" s="324"/>
      <c r="BS192" s="324"/>
      <c r="BT192" s="324"/>
      <c r="BU192" s="324"/>
      <c r="BV192" s="324"/>
      <c r="BW192" s="324"/>
      <c r="BX192" s="324"/>
      <c r="BY192" s="324"/>
      <c r="BZ192" s="324"/>
      <c r="CA192" s="324"/>
      <c r="CB192" s="324"/>
      <c r="CC192" s="324"/>
      <c r="CD192" s="324"/>
      <c r="CE192" s="324"/>
      <c r="CF192" s="324"/>
      <c r="CG192" s="324"/>
      <c r="CH192" s="324"/>
      <c r="CI192" s="324"/>
      <c r="CJ192" s="324"/>
      <c r="CK192" s="324"/>
      <c r="CL192" s="324"/>
      <c r="CM192" s="324"/>
      <c r="CN192" s="324"/>
      <c r="CO192" s="324"/>
      <c r="CP192" s="324"/>
      <c r="CQ192" s="324"/>
      <c r="CR192" s="324"/>
      <c r="CS192" s="324"/>
      <c r="CT192" s="324"/>
      <c r="CU192" s="324"/>
      <c r="CV192" s="324"/>
      <c r="CW192" s="324"/>
      <c r="CX192" s="324"/>
      <c r="CY192" s="324"/>
      <c r="CZ192" s="324"/>
      <c r="DA192" s="324"/>
      <c r="DB192" s="324"/>
      <c r="DC192" s="324"/>
      <c r="DD192" s="324"/>
      <c r="DE192" s="324"/>
      <c r="DF192" s="324"/>
      <c r="DG192" s="324"/>
      <c r="DH192" s="324"/>
      <c r="DI192" s="324"/>
      <c r="DJ192" s="324"/>
      <c r="DK192" s="324"/>
      <c r="DL192" s="324"/>
      <c r="DM192" s="324"/>
      <c r="DN192" s="324"/>
      <c r="DO192" s="324"/>
      <c r="DP192" s="324"/>
      <c r="DQ192" s="324"/>
      <c r="DR192" s="324"/>
      <c r="DS192" s="324"/>
      <c r="DT192" s="324"/>
      <c r="DU192" s="324"/>
    </row>
    <row r="193" spans="1:125" ht="15.75" customHeight="1" x14ac:dyDescent="0.25">
      <c r="A193" s="324"/>
      <c r="B193" s="324"/>
      <c r="C193" s="324"/>
      <c r="D193" s="324"/>
      <c r="E193" s="324"/>
      <c r="F193" s="324"/>
      <c r="G193" s="324"/>
      <c r="H193" s="324"/>
      <c r="I193" s="324"/>
      <c r="J193" s="324"/>
      <c r="K193" s="324"/>
      <c r="L193" s="324"/>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4"/>
      <c r="AL193" s="324"/>
      <c r="AM193" s="324"/>
      <c r="AN193" s="324"/>
      <c r="AO193" s="324"/>
      <c r="AP193" s="324"/>
      <c r="AQ193" s="324"/>
      <c r="AR193" s="324"/>
      <c r="AS193" s="324"/>
      <c r="AT193" s="324"/>
      <c r="AU193" s="324"/>
      <c r="AV193" s="324"/>
      <c r="AW193" s="324"/>
      <c r="AX193" s="324"/>
      <c r="AY193" s="324"/>
      <c r="AZ193" s="324"/>
      <c r="BA193" s="324"/>
      <c r="BB193" s="324"/>
      <c r="BC193" s="324"/>
      <c r="BD193" s="324"/>
      <c r="BE193" s="324"/>
      <c r="BF193" s="324"/>
      <c r="BG193" s="324"/>
      <c r="BH193" s="324"/>
      <c r="BI193" s="324"/>
      <c r="BJ193" s="324"/>
      <c r="BK193" s="324"/>
      <c r="BL193" s="324"/>
      <c r="BM193" s="324"/>
      <c r="BN193" s="324"/>
      <c r="BO193" s="324"/>
      <c r="BP193" s="324"/>
      <c r="BQ193" s="324"/>
      <c r="BR193" s="324"/>
      <c r="BS193" s="324"/>
      <c r="BT193" s="324"/>
      <c r="BU193" s="324"/>
      <c r="BV193" s="324"/>
      <c r="BW193" s="324"/>
      <c r="BX193" s="324"/>
      <c r="BY193" s="324"/>
      <c r="BZ193" s="324"/>
      <c r="CA193" s="324"/>
      <c r="CB193" s="324"/>
      <c r="CC193" s="324"/>
      <c r="CD193" s="324"/>
      <c r="CE193" s="324"/>
      <c r="CF193" s="324"/>
      <c r="CG193" s="324"/>
      <c r="CH193" s="324"/>
      <c r="CI193" s="324"/>
      <c r="CJ193" s="324"/>
      <c r="CK193" s="324"/>
      <c r="CL193" s="324"/>
      <c r="CM193" s="324"/>
      <c r="CN193" s="324"/>
      <c r="CO193" s="324"/>
      <c r="CP193" s="324"/>
      <c r="CQ193" s="324"/>
      <c r="CR193" s="324"/>
      <c r="CS193" s="324"/>
      <c r="CT193" s="324"/>
      <c r="CU193" s="324"/>
      <c r="CV193" s="324"/>
      <c r="CW193" s="324"/>
      <c r="CX193" s="324"/>
      <c r="CY193" s="324"/>
      <c r="CZ193" s="324"/>
      <c r="DA193" s="324"/>
      <c r="DB193" s="324"/>
      <c r="DC193" s="324"/>
      <c r="DD193" s="324"/>
      <c r="DE193" s="324"/>
      <c r="DF193" s="324"/>
      <c r="DG193" s="324"/>
      <c r="DH193" s="324"/>
      <c r="DI193" s="324"/>
      <c r="DJ193" s="324"/>
      <c r="DK193" s="324"/>
      <c r="DL193" s="324"/>
      <c r="DM193" s="324"/>
      <c r="DN193" s="324"/>
      <c r="DO193" s="324"/>
      <c r="DP193" s="324"/>
      <c r="DQ193" s="324"/>
      <c r="DR193" s="324"/>
      <c r="DS193" s="324"/>
      <c r="DT193" s="324"/>
      <c r="DU193" s="324"/>
    </row>
    <row r="194" spans="1:125" ht="15.75" customHeight="1" x14ac:dyDescent="0.25">
      <c r="A194" s="324"/>
      <c r="B194" s="324"/>
      <c r="C194" s="324"/>
      <c r="D194" s="324"/>
      <c r="E194" s="324"/>
      <c r="F194" s="324"/>
      <c r="G194" s="324"/>
      <c r="H194" s="324"/>
      <c r="I194" s="324"/>
      <c r="J194" s="324"/>
      <c r="K194" s="324"/>
      <c r="L194" s="324"/>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c r="AS194" s="324"/>
      <c r="AT194" s="324"/>
      <c r="AU194" s="324"/>
      <c r="AV194" s="324"/>
      <c r="AW194" s="324"/>
      <c r="AX194" s="324"/>
      <c r="AY194" s="324"/>
      <c r="AZ194" s="324"/>
      <c r="BA194" s="324"/>
      <c r="BB194" s="324"/>
      <c r="BC194" s="324"/>
      <c r="BD194" s="324"/>
      <c r="BE194" s="324"/>
      <c r="BF194" s="324"/>
      <c r="BG194" s="324"/>
      <c r="BH194" s="324"/>
      <c r="BI194" s="324"/>
      <c r="BJ194" s="324"/>
      <c r="BK194" s="324"/>
      <c r="BL194" s="324"/>
      <c r="BM194" s="324"/>
      <c r="BN194" s="324"/>
      <c r="BO194" s="324"/>
      <c r="BP194" s="324"/>
      <c r="BQ194" s="324"/>
      <c r="BR194" s="324"/>
      <c r="BS194" s="324"/>
      <c r="BT194" s="324"/>
      <c r="BU194" s="324"/>
      <c r="BV194" s="324"/>
      <c r="BW194" s="324"/>
      <c r="BX194" s="324"/>
      <c r="BY194" s="324"/>
      <c r="BZ194" s="324"/>
      <c r="CA194" s="324"/>
      <c r="CB194" s="324"/>
      <c r="CC194" s="324"/>
      <c r="CD194" s="324"/>
      <c r="CE194" s="324"/>
      <c r="CF194" s="324"/>
      <c r="CG194" s="324"/>
      <c r="CH194" s="324"/>
      <c r="CI194" s="324"/>
      <c r="CJ194" s="324"/>
      <c r="CK194" s="324"/>
      <c r="CL194" s="324"/>
      <c r="CM194" s="324"/>
      <c r="CN194" s="324"/>
      <c r="CO194" s="324"/>
      <c r="CP194" s="324"/>
      <c r="CQ194" s="324"/>
      <c r="CR194" s="324"/>
      <c r="CS194" s="324"/>
      <c r="CT194" s="324"/>
      <c r="CU194" s="324"/>
      <c r="CV194" s="324"/>
      <c r="CW194" s="324"/>
      <c r="CX194" s="324"/>
      <c r="CY194" s="324"/>
      <c r="CZ194" s="324"/>
      <c r="DA194" s="324"/>
      <c r="DB194" s="324"/>
      <c r="DC194" s="324"/>
      <c r="DD194" s="324"/>
      <c r="DE194" s="324"/>
      <c r="DF194" s="324"/>
      <c r="DG194" s="324"/>
      <c r="DH194" s="324"/>
      <c r="DI194" s="324"/>
      <c r="DJ194" s="324"/>
      <c r="DK194" s="324"/>
      <c r="DL194" s="324"/>
      <c r="DM194" s="324"/>
      <c r="DN194" s="324"/>
      <c r="DO194" s="324"/>
      <c r="DP194" s="324"/>
      <c r="DQ194" s="324"/>
      <c r="DR194" s="324"/>
      <c r="DS194" s="324"/>
      <c r="DT194" s="324"/>
      <c r="DU194" s="324"/>
    </row>
    <row r="195" spans="1:125" ht="15.75" customHeight="1" x14ac:dyDescent="0.25">
      <c r="A195" s="324"/>
      <c r="B195" s="324"/>
      <c r="C195" s="324"/>
      <c r="D195" s="324"/>
      <c r="E195" s="324"/>
      <c r="F195" s="324"/>
      <c r="G195" s="324"/>
      <c r="H195" s="324"/>
      <c r="I195" s="324"/>
      <c r="J195" s="324"/>
      <c r="K195" s="324"/>
      <c r="L195" s="324"/>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c r="AS195" s="324"/>
      <c r="AT195" s="324"/>
      <c r="AU195" s="324"/>
      <c r="AV195" s="324"/>
      <c r="AW195" s="324"/>
      <c r="AX195" s="324"/>
      <c r="AY195" s="324"/>
      <c r="AZ195" s="324"/>
      <c r="BA195" s="324"/>
      <c r="BB195" s="324"/>
      <c r="BC195" s="324"/>
      <c r="BD195" s="324"/>
      <c r="BE195" s="324"/>
      <c r="BF195" s="324"/>
      <c r="BG195" s="324"/>
      <c r="BH195" s="324"/>
      <c r="BI195" s="324"/>
      <c r="BJ195" s="324"/>
      <c r="BK195" s="324"/>
      <c r="BL195" s="324"/>
      <c r="BM195" s="324"/>
      <c r="BN195" s="324"/>
      <c r="BO195" s="324"/>
      <c r="BP195" s="324"/>
      <c r="BQ195" s="324"/>
      <c r="BR195" s="324"/>
      <c r="BS195" s="324"/>
      <c r="BT195" s="324"/>
      <c r="BU195" s="324"/>
      <c r="BV195" s="324"/>
      <c r="BW195" s="324"/>
      <c r="BX195" s="324"/>
      <c r="BY195" s="324"/>
      <c r="BZ195" s="324"/>
      <c r="CA195" s="324"/>
      <c r="CB195" s="324"/>
      <c r="CC195" s="324"/>
      <c r="CD195" s="324"/>
      <c r="CE195" s="324"/>
      <c r="CF195" s="324"/>
      <c r="CG195" s="324"/>
      <c r="CH195" s="324"/>
      <c r="CI195" s="324"/>
      <c r="CJ195" s="324"/>
      <c r="CK195" s="324"/>
      <c r="CL195" s="324"/>
      <c r="CM195" s="324"/>
      <c r="CN195" s="324"/>
      <c r="CO195" s="324"/>
      <c r="CP195" s="324"/>
      <c r="CQ195" s="324"/>
      <c r="CR195" s="324"/>
      <c r="CS195" s="324"/>
      <c r="CT195" s="324"/>
      <c r="CU195" s="324"/>
      <c r="CV195" s="324"/>
      <c r="CW195" s="324"/>
      <c r="CX195" s="324"/>
      <c r="CY195" s="324"/>
      <c r="CZ195" s="324"/>
      <c r="DA195" s="324"/>
      <c r="DB195" s="324"/>
      <c r="DC195" s="324"/>
      <c r="DD195" s="324"/>
      <c r="DE195" s="324"/>
      <c r="DF195" s="324"/>
      <c r="DG195" s="324"/>
      <c r="DH195" s="324"/>
      <c r="DI195" s="324"/>
      <c r="DJ195" s="324"/>
      <c r="DK195" s="324"/>
      <c r="DL195" s="324"/>
      <c r="DM195" s="324"/>
      <c r="DN195" s="324"/>
      <c r="DO195" s="324"/>
      <c r="DP195" s="324"/>
      <c r="DQ195" s="324"/>
      <c r="DR195" s="324"/>
      <c r="DS195" s="324"/>
      <c r="DT195" s="324"/>
      <c r="DU195" s="324"/>
    </row>
    <row r="196" spans="1:125" ht="15.75" customHeight="1" x14ac:dyDescent="0.25">
      <c r="A196" s="324"/>
      <c r="B196" s="324"/>
      <c r="C196" s="324"/>
      <c r="D196" s="324"/>
      <c r="E196" s="324"/>
      <c r="F196" s="324"/>
      <c r="G196" s="324"/>
      <c r="H196" s="324"/>
      <c r="I196" s="324"/>
      <c r="J196" s="324"/>
      <c r="K196" s="324"/>
      <c r="L196" s="324"/>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c r="AS196" s="324"/>
      <c r="AT196" s="324"/>
      <c r="AU196" s="324"/>
      <c r="AV196" s="324"/>
      <c r="AW196" s="324"/>
      <c r="AX196" s="324"/>
      <c r="AY196" s="324"/>
      <c r="AZ196" s="324"/>
      <c r="BA196" s="324"/>
      <c r="BB196" s="324"/>
      <c r="BC196" s="324"/>
      <c r="BD196" s="324"/>
      <c r="BE196" s="324"/>
      <c r="BF196" s="324"/>
      <c r="BG196" s="324"/>
      <c r="BH196" s="324"/>
      <c r="BI196" s="324"/>
      <c r="BJ196" s="324"/>
      <c r="BK196" s="324"/>
      <c r="BL196" s="324"/>
      <c r="BM196" s="324"/>
      <c r="BN196" s="324"/>
      <c r="BO196" s="324"/>
      <c r="BP196" s="324"/>
      <c r="BQ196" s="324"/>
      <c r="BR196" s="324"/>
      <c r="BS196" s="324"/>
      <c r="BT196" s="324"/>
      <c r="BU196" s="324"/>
      <c r="BV196" s="324"/>
      <c r="BW196" s="324"/>
      <c r="BX196" s="324"/>
      <c r="BY196" s="324"/>
      <c r="BZ196" s="324"/>
      <c r="CA196" s="324"/>
      <c r="CB196" s="324"/>
      <c r="CC196" s="324"/>
      <c r="CD196" s="324"/>
      <c r="CE196" s="324"/>
      <c r="CF196" s="324"/>
      <c r="CG196" s="324"/>
      <c r="CH196" s="324"/>
      <c r="CI196" s="324"/>
      <c r="CJ196" s="324"/>
      <c r="CK196" s="324"/>
      <c r="CL196" s="324"/>
      <c r="CM196" s="324"/>
      <c r="CN196" s="324"/>
      <c r="CO196" s="324"/>
      <c r="CP196" s="324"/>
      <c r="CQ196" s="324"/>
      <c r="CR196" s="324"/>
      <c r="CS196" s="324"/>
      <c r="CT196" s="324"/>
      <c r="CU196" s="324"/>
      <c r="CV196" s="324"/>
      <c r="CW196" s="324"/>
      <c r="CX196" s="324"/>
      <c r="CY196" s="324"/>
      <c r="CZ196" s="324"/>
      <c r="DA196" s="324"/>
      <c r="DB196" s="324"/>
      <c r="DC196" s="324"/>
      <c r="DD196" s="324"/>
      <c r="DE196" s="324"/>
      <c r="DF196" s="324"/>
      <c r="DG196" s="324"/>
      <c r="DH196" s="324"/>
      <c r="DI196" s="324"/>
      <c r="DJ196" s="324"/>
      <c r="DK196" s="324"/>
      <c r="DL196" s="324"/>
      <c r="DM196" s="324"/>
      <c r="DN196" s="324"/>
      <c r="DO196" s="324"/>
      <c r="DP196" s="324"/>
      <c r="DQ196" s="324"/>
      <c r="DR196" s="324"/>
      <c r="DS196" s="324"/>
      <c r="DT196" s="324"/>
      <c r="DU196" s="324"/>
    </row>
    <row r="197" spans="1:125" ht="15.75" customHeight="1" x14ac:dyDescent="0.25">
      <c r="A197" s="324"/>
      <c r="B197" s="324"/>
      <c r="C197" s="324"/>
      <c r="D197" s="324"/>
      <c r="E197" s="324"/>
      <c r="F197" s="324"/>
      <c r="G197" s="324"/>
      <c r="H197" s="324"/>
      <c r="I197" s="324"/>
      <c r="J197" s="324"/>
      <c r="K197" s="324"/>
      <c r="L197" s="324"/>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c r="AS197" s="324"/>
      <c r="AT197" s="324"/>
      <c r="AU197" s="324"/>
      <c r="AV197" s="324"/>
      <c r="AW197" s="324"/>
      <c r="AX197" s="324"/>
      <c r="AY197" s="324"/>
      <c r="AZ197" s="324"/>
      <c r="BA197" s="324"/>
      <c r="BB197" s="324"/>
      <c r="BC197" s="324"/>
      <c r="BD197" s="324"/>
      <c r="BE197" s="324"/>
      <c r="BF197" s="324"/>
      <c r="BG197" s="324"/>
      <c r="BH197" s="324"/>
      <c r="BI197" s="324"/>
      <c r="BJ197" s="324"/>
      <c r="BK197" s="324"/>
      <c r="BL197" s="324"/>
      <c r="BM197" s="324"/>
      <c r="BN197" s="324"/>
      <c r="BO197" s="324"/>
      <c r="BP197" s="324"/>
      <c r="BQ197" s="324"/>
      <c r="BR197" s="324"/>
      <c r="BS197" s="324"/>
      <c r="BT197" s="324"/>
      <c r="BU197" s="324"/>
      <c r="BV197" s="324"/>
      <c r="BW197" s="324"/>
      <c r="BX197" s="324"/>
      <c r="BY197" s="324"/>
      <c r="BZ197" s="324"/>
      <c r="CA197" s="324"/>
      <c r="CB197" s="324"/>
      <c r="CC197" s="324"/>
      <c r="CD197" s="324"/>
      <c r="CE197" s="324"/>
      <c r="CF197" s="324"/>
      <c r="CG197" s="324"/>
      <c r="CH197" s="324"/>
      <c r="CI197" s="324"/>
      <c r="CJ197" s="324"/>
      <c r="CK197" s="324"/>
      <c r="CL197" s="324"/>
      <c r="CM197" s="324"/>
      <c r="CN197" s="324"/>
      <c r="CO197" s="324"/>
      <c r="CP197" s="324"/>
      <c r="CQ197" s="324"/>
      <c r="CR197" s="324"/>
      <c r="CS197" s="324"/>
      <c r="CT197" s="324"/>
      <c r="CU197" s="324"/>
      <c r="CV197" s="324"/>
      <c r="CW197" s="324"/>
      <c r="CX197" s="324"/>
      <c r="CY197" s="324"/>
      <c r="CZ197" s="324"/>
      <c r="DA197" s="324"/>
      <c r="DB197" s="324"/>
      <c r="DC197" s="324"/>
      <c r="DD197" s="324"/>
      <c r="DE197" s="324"/>
      <c r="DF197" s="324"/>
      <c r="DG197" s="324"/>
      <c r="DH197" s="324"/>
      <c r="DI197" s="324"/>
      <c r="DJ197" s="324"/>
      <c r="DK197" s="324"/>
      <c r="DL197" s="324"/>
      <c r="DM197" s="324"/>
      <c r="DN197" s="324"/>
      <c r="DO197" s="324"/>
      <c r="DP197" s="324"/>
      <c r="DQ197" s="324"/>
      <c r="DR197" s="324"/>
      <c r="DS197" s="324"/>
      <c r="DT197" s="324"/>
      <c r="DU197" s="324"/>
    </row>
    <row r="198" spans="1:125" ht="15.75" customHeight="1" x14ac:dyDescent="0.25">
      <c r="A198" s="324"/>
      <c r="B198" s="324"/>
      <c r="C198" s="324"/>
      <c r="D198" s="324"/>
      <c r="E198" s="324"/>
      <c r="F198" s="324"/>
      <c r="G198" s="324"/>
      <c r="H198" s="324"/>
      <c r="I198" s="324"/>
      <c r="J198" s="324"/>
      <c r="K198" s="324"/>
      <c r="L198" s="324"/>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c r="AS198" s="324"/>
      <c r="AT198" s="324"/>
      <c r="AU198" s="324"/>
      <c r="AV198" s="324"/>
      <c r="AW198" s="324"/>
      <c r="AX198" s="324"/>
      <c r="AY198" s="324"/>
      <c r="AZ198" s="324"/>
      <c r="BA198" s="324"/>
      <c r="BB198" s="324"/>
      <c r="BC198" s="324"/>
      <c r="BD198" s="324"/>
      <c r="BE198" s="324"/>
      <c r="BF198" s="324"/>
      <c r="BG198" s="324"/>
      <c r="BH198" s="324"/>
      <c r="BI198" s="324"/>
      <c r="BJ198" s="324"/>
      <c r="BK198" s="324"/>
      <c r="BL198" s="324"/>
      <c r="BM198" s="324"/>
      <c r="BN198" s="324"/>
      <c r="BO198" s="324"/>
      <c r="BP198" s="324"/>
      <c r="BQ198" s="324"/>
      <c r="BR198" s="324"/>
      <c r="BS198" s="324"/>
      <c r="BT198" s="324"/>
      <c r="BU198" s="324"/>
      <c r="BV198" s="324"/>
      <c r="BW198" s="324"/>
      <c r="BX198" s="324"/>
      <c r="BY198" s="324"/>
      <c r="BZ198" s="324"/>
      <c r="CA198" s="324"/>
      <c r="CB198" s="324"/>
      <c r="CC198" s="324"/>
      <c r="CD198" s="324"/>
      <c r="CE198" s="324"/>
      <c r="CF198" s="324"/>
      <c r="CG198" s="324"/>
      <c r="CH198" s="324"/>
      <c r="CI198" s="324"/>
      <c r="CJ198" s="324"/>
      <c r="CK198" s="324"/>
      <c r="CL198" s="324"/>
      <c r="CM198" s="324"/>
      <c r="CN198" s="324"/>
      <c r="CO198" s="324"/>
      <c r="CP198" s="324"/>
      <c r="CQ198" s="324"/>
      <c r="CR198" s="324"/>
      <c r="CS198" s="324"/>
      <c r="CT198" s="324"/>
      <c r="CU198" s="324"/>
      <c r="CV198" s="324"/>
      <c r="CW198" s="324"/>
      <c r="CX198" s="324"/>
      <c r="CY198" s="324"/>
      <c r="CZ198" s="324"/>
      <c r="DA198" s="324"/>
      <c r="DB198" s="324"/>
      <c r="DC198" s="324"/>
      <c r="DD198" s="324"/>
      <c r="DE198" s="324"/>
      <c r="DF198" s="324"/>
      <c r="DG198" s="324"/>
      <c r="DH198" s="324"/>
      <c r="DI198" s="324"/>
      <c r="DJ198" s="324"/>
      <c r="DK198" s="324"/>
      <c r="DL198" s="324"/>
      <c r="DM198" s="324"/>
      <c r="DN198" s="324"/>
      <c r="DO198" s="324"/>
      <c r="DP198" s="324"/>
      <c r="DQ198" s="324"/>
      <c r="DR198" s="324"/>
      <c r="DS198" s="324"/>
      <c r="DT198" s="324"/>
      <c r="DU198" s="324"/>
    </row>
    <row r="199" spans="1:125" ht="15.75" customHeight="1" x14ac:dyDescent="0.25">
      <c r="A199" s="324"/>
      <c r="B199" s="324"/>
      <c r="C199" s="324"/>
      <c r="D199" s="324"/>
      <c r="E199" s="324"/>
      <c r="F199" s="324"/>
      <c r="G199" s="324"/>
      <c r="H199" s="324"/>
      <c r="I199" s="324"/>
      <c r="J199" s="324"/>
      <c r="K199" s="324"/>
      <c r="L199" s="324"/>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c r="AS199" s="324"/>
      <c r="AT199" s="324"/>
      <c r="AU199" s="324"/>
      <c r="AV199" s="324"/>
      <c r="AW199" s="324"/>
      <c r="AX199" s="324"/>
      <c r="AY199" s="324"/>
      <c r="AZ199" s="324"/>
      <c r="BA199" s="324"/>
      <c r="BB199" s="324"/>
      <c r="BC199" s="324"/>
      <c r="BD199" s="324"/>
      <c r="BE199" s="324"/>
      <c r="BF199" s="324"/>
      <c r="BG199" s="324"/>
      <c r="BH199" s="324"/>
      <c r="BI199" s="324"/>
      <c r="BJ199" s="324"/>
      <c r="BK199" s="324"/>
      <c r="BL199" s="324"/>
      <c r="BM199" s="324"/>
      <c r="BN199" s="324"/>
      <c r="BO199" s="324"/>
      <c r="BP199" s="324"/>
      <c r="BQ199" s="324"/>
      <c r="BR199" s="324"/>
      <c r="BS199" s="324"/>
      <c r="BT199" s="324"/>
      <c r="BU199" s="324"/>
      <c r="BV199" s="324"/>
      <c r="BW199" s="324"/>
      <c r="BX199" s="324"/>
      <c r="BY199" s="324"/>
      <c r="BZ199" s="324"/>
      <c r="CA199" s="324"/>
      <c r="CB199" s="324"/>
      <c r="CC199" s="324"/>
      <c r="CD199" s="324"/>
      <c r="CE199" s="324"/>
      <c r="CF199" s="324"/>
      <c r="CG199" s="324"/>
      <c r="CH199" s="324"/>
      <c r="CI199" s="324"/>
      <c r="CJ199" s="324"/>
      <c r="CK199" s="324"/>
      <c r="CL199" s="324"/>
      <c r="CM199" s="324"/>
      <c r="CN199" s="324"/>
      <c r="CO199" s="324"/>
      <c r="CP199" s="324"/>
      <c r="CQ199" s="324"/>
      <c r="CR199" s="324"/>
      <c r="CS199" s="324"/>
      <c r="CT199" s="324"/>
      <c r="CU199" s="324"/>
      <c r="CV199" s="324"/>
      <c r="CW199" s="324"/>
      <c r="CX199" s="324"/>
      <c r="CY199" s="324"/>
      <c r="CZ199" s="324"/>
      <c r="DA199" s="324"/>
      <c r="DB199" s="324"/>
      <c r="DC199" s="324"/>
      <c r="DD199" s="324"/>
      <c r="DE199" s="324"/>
      <c r="DF199" s="324"/>
      <c r="DG199" s="324"/>
      <c r="DH199" s="324"/>
      <c r="DI199" s="324"/>
      <c r="DJ199" s="324"/>
      <c r="DK199" s="324"/>
      <c r="DL199" s="324"/>
      <c r="DM199" s="324"/>
      <c r="DN199" s="324"/>
      <c r="DO199" s="324"/>
      <c r="DP199" s="324"/>
      <c r="DQ199" s="324"/>
      <c r="DR199" s="324"/>
      <c r="DS199" s="324"/>
      <c r="DT199" s="324"/>
      <c r="DU199" s="324"/>
    </row>
    <row r="200" spans="1:125" ht="15.75" customHeight="1" x14ac:dyDescent="0.25">
      <c r="A200" s="324"/>
      <c r="B200" s="324"/>
      <c r="C200" s="324"/>
      <c r="D200" s="324"/>
      <c r="E200" s="324"/>
      <c r="F200" s="324"/>
      <c r="G200" s="324"/>
      <c r="H200" s="324"/>
      <c r="I200" s="324"/>
      <c r="J200" s="324"/>
      <c r="K200" s="324"/>
      <c r="L200" s="324"/>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c r="AS200" s="324"/>
      <c r="AT200" s="324"/>
      <c r="AU200" s="324"/>
      <c r="AV200" s="324"/>
      <c r="AW200" s="324"/>
      <c r="AX200" s="324"/>
      <c r="AY200" s="324"/>
      <c r="AZ200" s="324"/>
      <c r="BA200" s="324"/>
      <c r="BB200" s="324"/>
      <c r="BC200" s="324"/>
      <c r="BD200" s="324"/>
      <c r="BE200" s="324"/>
      <c r="BF200" s="324"/>
      <c r="BG200" s="324"/>
      <c r="BH200" s="324"/>
      <c r="BI200" s="324"/>
      <c r="BJ200" s="324"/>
      <c r="BK200" s="324"/>
      <c r="BL200" s="324"/>
      <c r="BM200" s="324"/>
      <c r="BN200" s="324"/>
      <c r="BO200" s="324"/>
      <c r="BP200" s="324"/>
      <c r="BQ200" s="324"/>
      <c r="BR200" s="324"/>
      <c r="BS200" s="324"/>
      <c r="BT200" s="324"/>
      <c r="BU200" s="324"/>
      <c r="BV200" s="324"/>
      <c r="BW200" s="324"/>
      <c r="BX200" s="324"/>
      <c r="BY200" s="324"/>
      <c r="BZ200" s="324"/>
      <c r="CA200" s="324"/>
      <c r="CB200" s="324"/>
      <c r="CC200" s="324"/>
      <c r="CD200" s="324"/>
      <c r="CE200" s="324"/>
      <c r="CF200" s="324"/>
      <c r="CG200" s="324"/>
      <c r="CH200" s="324"/>
      <c r="CI200" s="324"/>
      <c r="CJ200" s="324"/>
      <c r="CK200" s="324"/>
      <c r="CL200" s="324"/>
      <c r="CM200" s="324"/>
      <c r="CN200" s="324"/>
      <c r="CO200" s="324"/>
      <c r="CP200" s="324"/>
      <c r="CQ200" s="324"/>
      <c r="CR200" s="324"/>
      <c r="CS200" s="324"/>
      <c r="CT200" s="324"/>
      <c r="CU200" s="324"/>
      <c r="CV200" s="324"/>
      <c r="CW200" s="324"/>
      <c r="CX200" s="324"/>
      <c r="CY200" s="324"/>
      <c r="CZ200" s="324"/>
      <c r="DA200" s="324"/>
      <c r="DB200" s="324"/>
      <c r="DC200" s="324"/>
      <c r="DD200" s="324"/>
      <c r="DE200" s="324"/>
      <c r="DF200" s="324"/>
      <c r="DG200" s="324"/>
      <c r="DH200" s="324"/>
      <c r="DI200" s="324"/>
      <c r="DJ200" s="324"/>
      <c r="DK200" s="324"/>
      <c r="DL200" s="324"/>
      <c r="DM200" s="324"/>
      <c r="DN200" s="324"/>
      <c r="DO200" s="324"/>
      <c r="DP200" s="324"/>
      <c r="DQ200" s="324"/>
      <c r="DR200" s="324"/>
      <c r="DS200" s="324"/>
      <c r="DT200" s="324"/>
      <c r="DU200" s="324"/>
    </row>
    <row r="201" spans="1:125" ht="15.75" customHeight="1" x14ac:dyDescent="0.25">
      <c r="A201" s="324"/>
      <c r="B201" s="324"/>
      <c r="C201" s="324"/>
      <c r="D201" s="324"/>
      <c r="E201" s="324"/>
      <c r="F201" s="324"/>
      <c r="G201" s="324"/>
      <c r="H201" s="324"/>
      <c r="I201" s="324"/>
      <c r="J201" s="324"/>
      <c r="K201" s="324"/>
      <c r="L201" s="324"/>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c r="AS201" s="324"/>
      <c r="AT201" s="324"/>
      <c r="AU201" s="324"/>
      <c r="AV201" s="324"/>
      <c r="AW201" s="324"/>
      <c r="AX201" s="324"/>
      <c r="AY201" s="324"/>
      <c r="AZ201" s="324"/>
      <c r="BA201" s="324"/>
      <c r="BB201" s="324"/>
      <c r="BC201" s="324"/>
      <c r="BD201" s="324"/>
      <c r="BE201" s="324"/>
      <c r="BF201" s="324"/>
      <c r="BG201" s="324"/>
      <c r="BH201" s="324"/>
      <c r="BI201" s="324"/>
      <c r="BJ201" s="324"/>
      <c r="BK201" s="324"/>
      <c r="BL201" s="324"/>
      <c r="BM201" s="324"/>
      <c r="BN201" s="324"/>
      <c r="BO201" s="324"/>
      <c r="BP201" s="324"/>
      <c r="BQ201" s="324"/>
      <c r="BR201" s="324"/>
      <c r="BS201" s="324"/>
      <c r="BT201" s="324"/>
      <c r="BU201" s="324"/>
      <c r="BV201" s="324"/>
      <c r="BW201" s="324"/>
      <c r="BX201" s="324"/>
      <c r="BY201" s="324"/>
      <c r="BZ201" s="324"/>
      <c r="CA201" s="324"/>
      <c r="CB201" s="324"/>
      <c r="CC201" s="324"/>
      <c r="CD201" s="324"/>
      <c r="CE201" s="324"/>
      <c r="CF201" s="324"/>
      <c r="CG201" s="324"/>
      <c r="CH201" s="324"/>
      <c r="CI201" s="324"/>
      <c r="CJ201" s="324"/>
      <c r="CK201" s="324"/>
      <c r="CL201" s="324"/>
      <c r="CM201" s="324"/>
      <c r="CN201" s="324"/>
      <c r="CO201" s="324"/>
      <c r="CP201" s="324"/>
      <c r="CQ201" s="324"/>
      <c r="CR201" s="324"/>
      <c r="CS201" s="324"/>
      <c r="CT201" s="324"/>
      <c r="CU201" s="324"/>
      <c r="CV201" s="324"/>
      <c r="CW201" s="324"/>
      <c r="CX201" s="324"/>
      <c r="CY201" s="324"/>
      <c r="CZ201" s="324"/>
      <c r="DA201" s="324"/>
      <c r="DB201" s="324"/>
      <c r="DC201" s="324"/>
      <c r="DD201" s="324"/>
      <c r="DE201" s="324"/>
      <c r="DF201" s="324"/>
      <c r="DG201" s="324"/>
      <c r="DH201" s="324"/>
      <c r="DI201" s="324"/>
      <c r="DJ201" s="324"/>
      <c r="DK201" s="324"/>
      <c r="DL201" s="324"/>
      <c r="DM201" s="324"/>
      <c r="DN201" s="324"/>
      <c r="DO201" s="324"/>
      <c r="DP201" s="324"/>
      <c r="DQ201" s="324"/>
      <c r="DR201" s="324"/>
      <c r="DS201" s="324"/>
      <c r="DT201" s="324"/>
      <c r="DU201" s="324"/>
    </row>
    <row r="202" spans="1:125" ht="15.75" customHeight="1" x14ac:dyDescent="0.25">
      <c r="A202" s="324"/>
      <c r="B202" s="324"/>
      <c r="C202" s="324"/>
      <c r="D202" s="324"/>
      <c r="E202" s="324"/>
      <c r="F202" s="324"/>
      <c r="G202" s="324"/>
      <c r="H202" s="324"/>
      <c r="I202" s="324"/>
      <c r="J202" s="324"/>
      <c r="K202" s="324"/>
      <c r="L202" s="324"/>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c r="AS202" s="324"/>
      <c r="AT202" s="324"/>
      <c r="AU202" s="324"/>
      <c r="AV202" s="324"/>
      <c r="AW202" s="324"/>
      <c r="AX202" s="324"/>
      <c r="AY202" s="324"/>
      <c r="AZ202" s="324"/>
      <c r="BA202" s="324"/>
      <c r="BB202" s="324"/>
      <c r="BC202" s="324"/>
      <c r="BD202" s="324"/>
      <c r="BE202" s="324"/>
      <c r="BF202" s="324"/>
      <c r="BG202" s="324"/>
      <c r="BH202" s="324"/>
      <c r="BI202" s="324"/>
      <c r="BJ202" s="324"/>
      <c r="BK202" s="324"/>
      <c r="BL202" s="324"/>
      <c r="BM202" s="324"/>
      <c r="BN202" s="324"/>
      <c r="BO202" s="324"/>
      <c r="BP202" s="324"/>
      <c r="BQ202" s="324"/>
      <c r="BR202" s="324"/>
      <c r="BS202" s="324"/>
      <c r="BT202" s="324"/>
      <c r="BU202" s="324"/>
      <c r="BV202" s="324"/>
      <c r="BW202" s="324"/>
      <c r="BX202" s="324"/>
      <c r="BY202" s="324"/>
      <c r="BZ202" s="324"/>
      <c r="CA202" s="324"/>
      <c r="CB202" s="324"/>
      <c r="CC202" s="324"/>
      <c r="CD202" s="324"/>
      <c r="CE202" s="324"/>
      <c r="CF202" s="324"/>
      <c r="CG202" s="324"/>
      <c r="CH202" s="324"/>
      <c r="CI202" s="324"/>
      <c r="CJ202" s="324"/>
      <c r="CK202" s="324"/>
      <c r="CL202" s="324"/>
      <c r="CM202" s="324"/>
      <c r="CN202" s="324"/>
      <c r="CO202" s="324"/>
      <c r="CP202" s="324"/>
      <c r="CQ202" s="324"/>
      <c r="CR202" s="324"/>
      <c r="CS202" s="324"/>
      <c r="CT202" s="324"/>
      <c r="CU202" s="324"/>
      <c r="CV202" s="324"/>
      <c r="CW202" s="324"/>
      <c r="CX202" s="324"/>
      <c r="CY202" s="324"/>
      <c r="CZ202" s="324"/>
      <c r="DA202" s="324"/>
      <c r="DB202" s="324"/>
      <c r="DC202" s="324"/>
      <c r="DD202" s="324"/>
      <c r="DE202" s="324"/>
      <c r="DF202" s="324"/>
      <c r="DG202" s="324"/>
      <c r="DH202" s="324"/>
      <c r="DI202" s="324"/>
      <c r="DJ202" s="324"/>
      <c r="DK202" s="324"/>
      <c r="DL202" s="324"/>
      <c r="DM202" s="324"/>
      <c r="DN202" s="324"/>
      <c r="DO202" s="324"/>
      <c r="DP202" s="324"/>
      <c r="DQ202" s="324"/>
      <c r="DR202" s="324"/>
      <c r="DS202" s="324"/>
      <c r="DT202" s="324"/>
      <c r="DU202" s="324"/>
    </row>
    <row r="203" spans="1:125" ht="15.75" customHeight="1" x14ac:dyDescent="0.25">
      <c r="A203" s="324"/>
      <c r="B203" s="324"/>
      <c r="C203" s="324"/>
      <c r="D203" s="324"/>
      <c r="E203" s="324"/>
      <c r="F203" s="324"/>
      <c r="G203" s="324"/>
      <c r="H203" s="324"/>
      <c r="I203" s="324"/>
      <c r="J203" s="324"/>
      <c r="K203" s="324"/>
      <c r="L203" s="324"/>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c r="AS203" s="324"/>
      <c r="AT203" s="324"/>
      <c r="AU203" s="324"/>
      <c r="AV203" s="324"/>
      <c r="AW203" s="324"/>
      <c r="AX203" s="324"/>
      <c r="AY203" s="324"/>
      <c r="AZ203" s="324"/>
      <c r="BA203" s="324"/>
      <c r="BB203" s="324"/>
      <c r="BC203" s="324"/>
      <c r="BD203" s="324"/>
      <c r="BE203" s="324"/>
      <c r="BF203" s="324"/>
      <c r="BG203" s="324"/>
      <c r="BH203" s="324"/>
      <c r="BI203" s="324"/>
      <c r="BJ203" s="324"/>
      <c r="BK203" s="324"/>
      <c r="BL203" s="324"/>
      <c r="BM203" s="324"/>
      <c r="BN203" s="324"/>
      <c r="BO203" s="324"/>
      <c r="BP203" s="324"/>
      <c r="BQ203" s="324"/>
      <c r="BR203" s="324"/>
      <c r="BS203" s="324"/>
      <c r="BT203" s="324"/>
      <c r="BU203" s="324"/>
      <c r="BV203" s="324"/>
      <c r="BW203" s="324"/>
      <c r="BX203" s="324"/>
      <c r="BY203" s="324"/>
      <c r="BZ203" s="324"/>
      <c r="CA203" s="324"/>
      <c r="CB203" s="324"/>
      <c r="CC203" s="324"/>
      <c r="CD203" s="324"/>
      <c r="CE203" s="324"/>
      <c r="CF203" s="324"/>
      <c r="CG203" s="324"/>
      <c r="CH203" s="324"/>
      <c r="CI203" s="324"/>
      <c r="CJ203" s="324"/>
      <c r="CK203" s="324"/>
      <c r="CL203" s="324"/>
      <c r="CM203" s="324"/>
      <c r="CN203" s="324"/>
      <c r="CO203" s="324"/>
      <c r="CP203" s="324"/>
      <c r="CQ203" s="324"/>
      <c r="CR203" s="324"/>
      <c r="CS203" s="324"/>
      <c r="CT203" s="324"/>
      <c r="CU203" s="324"/>
      <c r="CV203" s="324"/>
      <c r="CW203" s="324"/>
      <c r="CX203" s="324"/>
      <c r="CY203" s="324"/>
      <c r="CZ203" s="324"/>
      <c r="DA203" s="324"/>
      <c r="DB203" s="324"/>
      <c r="DC203" s="324"/>
      <c r="DD203" s="324"/>
      <c r="DE203" s="324"/>
      <c r="DF203" s="324"/>
      <c r="DG203" s="324"/>
      <c r="DH203" s="324"/>
      <c r="DI203" s="324"/>
      <c r="DJ203" s="324"/>
      <c r="DK203" s="324"/>
      <c r="DL203" s="324"/>
      <c r="DM203" s="324"/>
      <c r="DN203" s="324"/>
      <c r="DO203" s="324"/>
      <c r="DP203" s="324"/>
      <c r="DQ203" s="324"/>
      <c r="DR203" s="324"/>
      <c r="DS203" s="324"/>
      <c r="DT203" s="324"/>
      <c r="DU203" s="324"/>
    </row>
    <row r="204" spans="1:125" ht="15.75" customHeight="1" x14ac:dyDescent="0.25">
      <c r="A204" s="324"/>
      <c r="B204" s="324"/>
      <c r="C204" s="324"/>
      <c r="D204" s="324"/>
      <c r="E204" s="324"/>
      <c r="F204" s="324"/>
      <c r="G204" s="324"/>
      <c r="H204" s="324"/>
      <c r="I204" s="324"/>
      <c r="J204" s="324"/>
      <c r="K204" s="324"/>
      <c r="L204" s="324"/>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c r="AS204" s="324"/>
      <c r="AT204" s="324"/>
      <c r="AU204" s="324"/>
      <c r="AV204" s="324"/>
      <c r="AW204" s="324"/>
      <c r="AX204" s="324"/>
      <c r="AY204" s="324"/>
      <c r="AZ204" s="324"/>
      <c r="BA204" s="324"/>
      <c r="BB204" s="324"/>
      <c r="BC204" s="324"/>
      <c r="BD204" s="324"/>
      <c r="BE204" s="324"/>
      <c r="BF204" s="324"/>
      <c r="BG204" s="324"/>
      <c r="BH204" s="324"/>
      <c r="BI204" s="324"/>
      <c r="BJ204" s="324"/>
      <c r="BK204" s="324"/>
      <c r="BL204" s="324"/>
      <c r="BM204" s="324"/>
      <c r="BN204" s="324"/>
      <c r="BO204" s="324"/>
      <c r="BP204" s="324"/>
      <c r="BQ204" s="324"/>
      <c r="BR204" s="324"/>
      <c r="BS204" s="324"/>
      <c r="BT204" s="324"/>
      <c r="BU204" s="324"/>
      <c r="BV204" s="324"/>
      <c r="BW204" s="324"/>
      <c r="BX204" s="324"/>
      <c r="BY204" s="324"/>
      <c r="BZ204" s="324"/>
      <c r="CA204" s="324"/>
      <c r="CB204" s="324"/>
      <c r="CC204" s="324"/>
      <c r="CD204" s="324"/>
      <c r="CE204" s="324"/>
      <c r="CF204" s="324"/>
      <c r="CG204" s="324"/>
      <c r="CH204" s="324"/>
      <c r="CI204" s="324"/>
      <c r="CJ204" s="324"/>
      <c r="CK204" s="324"/>
      <c r="CL204" s="324"/>
      <c r="CM204" s="324"/>
      <c r="CN204" s="324"/>
      <c r="CO204" s="324"/>
      <c r="CP204" s="324"/>
      <c r="CQ204" s="324"/>
      <c r="CR204" s="324"/>
      <c r="CS204" s="324"/>
      <c r="CT204" s="324"/>
      <c r="CU204" s="324"/>
      <c r="CV204" s="324"/>
      <c r="CW204" s="324"/>
      <c r="CX204" s="324"/>
      <c r="CY204" s="324"/>
      <c r="CZ204" s="324"/>
      <c r="DA204" s="324"/>
      <c r="DB204" s="324"/>
      <c r="DC204" s="324"/>
      <c r="DD204" s="324"/>
      <c r="DE204" s="324"/>
      <c r="DF204" s="324"/>
      <c r="DG204" s="324"/>
      <c r="DH204" s="324"/>
      <c r="DI204" s="324"/>
      <c r="DJ204" s="324"/>
      <c r="DK204" s="324"/>
      <c r="DL204" s="324"/>
      <c r="DM204" s="324"/>
      <c r="DN204" s="324"/>
      <c r="DO204" s="324"/>
      <c r="DP204" s="324"/>
      <c r="DQ204" s="324"/>
      <c r="DR204" s="324"/>
      <c r="DS204" s="324"/>
      <c r="DT204" s="324"/>
      <c r="DU204" s="324"/>
    </row>
    <row r="205" spans="1:125" ht="15.75" customHeight="1" x14ac:dyDescent="0.25">
      <c r="A205" s="324"/>
      <c r="B205" s="324"/>
      <c r="C205" s="324"/>
      <c r="D205" s="324"/>
      <c r="E205" s="324"/>
      <c r="F205" s="324"/>
      <c r="G205" s="324"/>
      <c r="H205" s="324"/>
      <c r="I205" s="324"/>
      <c r="J205" s="324"/>
      <c r="K205" s="324"/>
      <c r="L205" s="324"/>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c r="AS205" s="324"/>
      <c r="AT205" s="324"/>
      <c r="AU205" s="324"/>
      <c r="AV205" s="324"/>
      <c r="AW205" s="324"/>
      <c r="AX205" s="324"/>
      <c r="AY205" s="324"/>
      <c r="AZ205" s="324"/>
      <c r="BA205" s="324"/>
      <c r="BB205" s="324"/>
      <c r="BC205" s="324"/>
      <c r="BD205" s="324"/>
      <c r="BE205" s="324"/>
      <c r="BF205" s="324"/>
      <c r="BG205" s="324"/>
      <c r="BH205" s="324"/>
      <c r="BI205" s="324"/>
      <c r="BJ205" s="324"/>
      <c r="BK205" s="324"/>
      <c r="BL205" s="324"/>
      <c r="BM205" s="324"/>
      <c r="BN205" s="324"/>
      <c r="BO205" s="324"/>
      <c r="BP205" s="324"/>
      <c r="BQ205" s="324"/>
      <c r="BR205" s="324"/>
      <c r="BS205" s="324"/>
      <c r="BT205" s="324"/>
      <c r="BU205" s="324"/>
      <c r="BV205" s="324"/>
      <c r="BW205" s="324"/>
      <c r="BX205" s="324"/>
      <c r="BY205" s="324"/>
      <c r="BZ205" s="324"/>
      <c r="CA205" s="324"/>
      <c r="CB205" s="324"/>
      <c r="CC205" s="324"/>
      <c r="CD205" s="324"/>
      <c r="CE205" s="324"/>
      <c r="CF205" s="324"/>
      <c r="CG205" s="324"/>
      <c r="CH205" s="324"/>
      <c r="CI205" s="324"/>
      <c r="CJ205" s="324"/>
      <c r="CK205" s="324"/>
      <c r="CL205" s="324"/>
      <c r="CM205" s="324"/>
      <c r="CN205" s="324"/>
      <c r="CO205" s="324"/>
      <c r="CP205" s="324"/>
      <c r="CQ205" s="324"/>
      <c r="CR205" s="324"/>
      <c r="CS205" s="324"/>
      <c r="CT205" s="324"/>
      <c r="CU205" s="324"/>
      <c r="CV205" s="324"/>
      <c r="CW205" s="324"/>
      <c r="CX205" s="324"/>
      <c r="CY205" s="324"/>
      <c r="CZ205" s="324"/>
      <c r="DA205" s="324"/>
      <c r="DB205" s="324"/>
      <c r="DC205" s="324"/>
      <c r="DD205" s="324"/>
      <c r="DE205" s="324"/>
      <c r="DF205" s="324"/>
      <c r="DG205" s="324"/>
      <c r="DH205" s="324"/>
      <c r="DI205" s="324"/>
      <c r="DJ205" s="324"/>
      <c r="DK205" s="324"/>
      <c r="DL205" s="324"/>
      <c r="DM205" s="324"/>
      <c r="DN205" s="324"/>
      <c r="DO205" s="324"/>
      <c r="DP205" s="324"/>
      <c r="DQ205" s="324"/>
      <c r="DR205" s="324"/>
      <c r="DS205" s="324"/>
      <c r="DT205" s="324"/>
      <c r="DU205" s="324"/>
    </row>
    <row r="206" spans="1:125" ht="15.75" customHeight="1" x14ac:dyDescent="0.25">
      <c r="A206" s="324"/>
      <c r="B206" s="324"/>
      <c r="C206" s="324"/>
      <c r="D206" s="324"/>
      <c r="E206" s="324"/>
      <c r="F206" s="324"/>
      <c r="G206" s="324"/>
      <c r="H206" s="324"/>
      <c r="I206" s="324"/>
      <c r="J206" s="324"/>
      <c r="K206" s="324"/>
      <c r="L206" s="324"/>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c r="AS206" s="324"/>
      <c r="AT206" s="324"/>
      <c r="AU206" s="324"/>
      <c r="AV206" s="324"/>
      <c r="AW206" s="324"/>
      <c r="AX206" s="324"/>
      <c r="AY206" s="324"/>
      <c r="AZ206" s="324"/>
      <c r="BA206" s="324"/>
      <c r="BB206" s="324"/>
      <c r="BC206" s="324"/>
      <c r="BD206" s="324"/>
      <c r="BE206" s="324"/>
      <c r="BF206" s="324"/>
      <c r="BG206" s="324"/>
      <c r="BH206" s="324"/>
      <c r="BI206" s="324"/>
      <c r="BJ206" s="324"/>
      <c r="BK206" s="324"/>
      <c r="BL206" s="324"/>
      <c r="BM206" s="324"/>
      <c r="BN206" s="324"/>
      <c r="BO206" s="324"/>
      <c r="BP206" s="324"/>
      <c r="BQ206" s="324"/>
      <c r="BR206" s="324"/>
      <c r="BS206" s="324"/>
      <c r="BT206" s="324"/>
      <c r="BU206" s="324"/>
      <c r="BV206" s="324"/>
      <c r="BW206" s="324"/>
      <c r="BX206" s="324"/>
      <c r="BY206" s="324"/>
      <c r="BZ206" s="324"/>
      <c r="CA206" s="324"/>
      <c r="CB206" s="324"/>
      <c r="CC206" s="324"/>
      <c r="CD206" s="324"/>
      <c r="CE206" s="324"/>
      <c r="CF206" s="324"/>
      <c r="CG206" s="324"/>
      <c r="CH206" s="324"/>
      <c r="CI206" s="324"/>
      <c r="CJ206" s="324"/>
      <c r="CK206" s="324"/>
      <c r="CL206" s="324"/>
      <c r="CM206" s="324"/>
      <c r="CN206" s="324"/>
      <c r="CO206" s="324"/>
      <c r="CP206" s="324"/>
      <c r="CQ206" s="324"/>
      <c r="CR206" s="324"/>
      <c r="CS206" s="324"/>
      <c r="CT206" s="324"/>
      <c r="CU206" s="324"/>
      <c r="CV206" s="324"/>
      <c r="CW206" s="324"/>
      <c r="CX206" s="324"/>
      <c r="CY206" s="324"/>
      <c r="CZ206" s="324"/>
      <c r="DA206" s="324"/>
      <c r="DB206" s="324"/>
      <c r="DC206" s="324"/>
      <c r="DD206" s="324"/>
      <c r="DE206" s="324"/>
      <c r="DF206" s="324"/>
      <c r="DG206" s="324"/>
      <c r="DH206" s="324"/>
      <c r="DI206" s="324"/>
      <c r="DJ206" s="324"/>
      <c r="DK206" s="324"/>
      <c r="DL206" s="324"/>
      <c r="DM206" s="324"/>
      <c r="DN206" s="324"/>
      <c r="DO206" s="324"/>
      <c r="DP206" s="324"/>
      <c r="DQ206" s="324"/>
      <c r="DR206" s="324"/>
      <c r="DS206" s="324"/>
      <c r="DT206" s="324"/>
      <c r="DU206" s="324"/>
    </row>
    <row r="207" spans="1:125" ht="15.75" customHeight="1" x14ac:dyDescent="0.25">
      <c r="A207" s="324"/>
      <c r="B207" s="324"/>
      <c r="C207" s="324"/>
      <c r="D207" s="324"/>
      <c r="E207" s="324"/>
      <c r="F207" s="324"/>
      <c r="G207" s="324"/>
      <c r="H207" s="324"/>
      <c r="I207" s="324"/>
      <c r="J207" s="324"/>
      <c r="K207" s="324"/>
      <c r="L207" s="324"/>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c r="AS207" s="324"/>
      <c r="AT207" s="324"/>
      <c r="AU207" s="324"/>
      <c r="AV207" s="324"/>
      <c r="AW207" s="324"/>
      <c r="AX207" s="324"/>
      <c r="AY207" s="324"/>
      <c r="AZ207" s="324"/>
      <c r="BA207" s="324"/>
      <c r="BB207" s="324"/>
      <c r="BC207" s="324"/>
      <c r="BD207" s="324"/>
      <c r="BE207" s="324"/>
      <c r="BF207" s="324"/>
      <c r="BG207" s="324"/>
      <c r="BH207" s="324"/>
      <c r="BI207" s="324"/>
      <c r="BJ207" s="324"/>
      <c r="BK207" s="324"/>
      <c r="BL207" s="324"/>
      <c r="BM207" s="324"/>
      <c r="BN207" s="324"/>
      <c r="BO207" s="324"/>
      <c r="BP207" s="324"/>
      <c r="BQ207" s="324"/>
      <c r="BR207" s="324"/>
      <c r="BS207" s="324"/>
      <c r="BT207" s="324"/>
      <c r="BU207" s="324"/>
      <c r="BV207" s="324"/>
      <c r="BW207" s="324"/>
      <c r="BX207" s="324"/>
      <c r="BY207" s="324"/>
      <c r="BZ207" s="324"/>
      <c r="CA207" s="324"/>
      <c r="CB207" s="324"/>
      <c r="CC207" s="324"/>
      <c r="CD207" s="324"/>
      <c r="CE207" s="324"/>
      <c r="CF207" s="324"/>
      <c r="CG207" s="324"/>
      <c r="CH207" s="324"/>
      <c r="CI207" s="324"/>
      <c r="CJ207" s="324"/>
      <c r="CK207" s="324"/>
      <c r="CL207" s="324"/>
      <c r="CM207" s="324"/>
      <c r="CN207" s="324"/>
      <c r="CO207" s="324"/>
      <c r="CP207" s="324"/>
      <c r="CQ207" s="324"/>
      <c r="CR207" s="324"/>
      <c r="CS207" s="324"/>
      <c r="CT207" s="324"/>
      <c r="CU207" s="324"/>
      <c r="CV207" s="324"/>
      <c r="CW207" s="324"/>
      <c r="CX207" s="324"/>
      <c r="CY207" s="324"/>
      <c r="CZ207" s="324"/>
      <c r="DA207" s="324"/>
      <c r="DB207" s="324"/>
      <c r="DC207" s="324"/>
      <c r="DD207" s="324"/>
      <c r="DE207" s="324"/>
      <c r="DF207" s="324"/>
      <c r="DG207" s="324"/>
      <c r="DH207" s="324"/>
      <c r="DI207" s="324"/>
      <c r="DJ207" s="324"/>
      <c r="DK207" s="324"/>
      <c r="DL207" s="324"/>
      <c r="DM207" s="324"/>
      <c r="DN207" s="324"/>
      <c r="DO207" s="324"/>
      <c r="DP207" s="324"/>
      <c r="DQ207" s="324"/>
      <c r="DR207" s="324"/>
      <c r="DS207" s="324"/>
      <c r="DT207" s="324"/>
      <c r="DU207" s="324"/>
    </row>
    <row r="208" spans="1:125" ht="15.75" customHeight="1" x14ac:dyDescent="0.25">
      <c r="A208" s="324"/>
      <c r="B208" s="324"/>
      <c r="C208" s="324"/>
      <c r="D208" s="324"/>
      <c r="E208" s="324"/>
      <c r="F208" s="324"/>
      <c r="G208" s="324"/>
      <c r="H208" s="324"/>
      <c r="I208" s="324"/>
      <c r="J208" s="324"/>
      <c r="K208" s="324"/>
      <c r="L208" s="324"/>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c r="AS208" s="324"/>
      <c r="AT208" s="324"/>
      <c r="AU208" s="324"/>
      <c r="AV208" s="324"/>
      <c r="AW208" s="324"/>
      <c r="AX208" s="324"/>
      <c r="AY208" s="324"/>
      <c r="AZ208" s="324"/>
      <c r="BA208" s="324"/>
      <c r="BB208" s="324"/>
      <c r="BC208" s="324"/>
      <c r="BD208" s="324"/>
      <c r="BE208" s="324"/>
      <c r="BF208" s="324"/>
      <c r="BG208" s="324"/>
      <c r="BH208" s="324"/>
      <c r="BI208" s="324"/>
      <c r="BJ208" s="324"/>
      <c r="BK208" s="324"/>
      <c r="BL208" s="324"/>
      <c r="BM208" s="324"/>
      <c r="BN208" s="324"/>
      <c r="BO208" s="324"/>
      <c r="BP208" s="324"/>
      <c r="BQ208" s="324"/>
      <c r="BR208" s="324"/>
      <c r="BS208" s="324"/>
      <c r="BT208" s="324"/>
      <c r="BU208" s="324"/>
      <c r="BV208" s="324"/>
      <c r="BW208" s="324"/>
      <c r="BX208" s="324"/>
      <c r="BY208" s="324"/>
      <c r="BZ208" s="324"/>
      <c r="CA208" s="324"/>
      <c r="CB208" s="324"/>
      <c r="CC208" s="324"/>
      <c r="CD208" s="324"/>
      <c r="CE208" s="324"/>
      <c r="CF208" s="324"/>
      <c r="CG208" s="324"/>
      <c r="CH208" s="324"/>
      <c r="CI208" s="324"/>
      <c r="CJ208" s="324"/>
      <c r="CK208" s="324"/>
      <c r="CL208" s="324"/>
      <c r="CM208" s="324"/>
      <c r="CN208" s="324"/>
      <c r="CO208" s="324"/>
      <c r="CP208" s="324"/>
      <c r="CQ208" s="324"/>
      <c r="CR208" s="324"/>
      <c r="CS208" s="324"/>
      <c r="CT208" s="324"/>
      <c r="CU208" s="324"/>
      <c r="CV208" s="324"/>
      <c r="CW208" s="324"/>
      <c r="CX208" s="324"/>
      <c r="CY208" s="324"/>
      <c r="CZ208" s="324"/>
      <c r="DA208" s="324"/>
      <c r="DB208" s="324"/>
      <c r="DC208" s="324"/>
      <c r="DD208" s="324"/>
      <c r="DE208" s="324"/>
      <c r="DF208" s="324"/>
      <c r="DG208" s="324"/>
      <c r="DH208" s="324"/>
      <c r="DI208" s="324"/>
      <c r="DJ208" s="324"/>
      <c r="DK208" s="324"/>
      <c r="DL208" s="324"/>
      <c r="DM208" s="324"/>
      <c r="DN208" s="324"/>
      <c r="DO208" s="324"/>
      <c r="DP208" s="324"/>
      <c r="DQ208" s="324"/>
      <c r="DR208" s="324"/>
      <c r="DS208" s="324"/>
      <c r="DT208" s="324"/>
      <c r="DU208" s="324"/>
    </row>
    <row r="209" spans="1:125" ht="15.75" customHeight="1" x14ac:dyDescent="0.25">
      <c r="A209" s="324"/>
      <c r="B209" s="324"/>
      <c r="C209" s="324"/>
      <c r="D209" s="324"/>
      <c r="E209" s="324"/>
      <c r="F209" s="324"/>
      <c r="G209" s="324"/>
      <c r="H209" s="324"/>
      <c r="I209" s="324"/>
      <c r="J209" s="324"/>
      <c r="K209" s="324"/>
      <c r="L209" s="324"/>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c r="AS209" s="324"/>
      <c r="AT209" s="324"/>
      <c r="AU209" s="324"/>
      <c r="AV209" s="324"/>
      <c r="AW209" s="324"/>
      <c r="AX209" s="324"/>
      <c r="AY209" s="324"/>
      <c r="AZ209" s="324"/>
      <c r="BA209" s="324"/>
      <c r="BB209" s="324"/>
      <c r="BC209" s="324"/>
      <c r="BD209" s="324"/>
      <c r="BE209" s="324"/>
      <c r="BF209" s="324"/>
      <c r="BG209" s="324"/>
      <c r="BH209" s="324"/>
      <c r="BI209" s="324"/>
      <c r="BJ209" s="324"/>
      <c r="BK209" s="324"/>
      <c r="BL209" s="324"/>
      <c r="BM209" s="324"/>
      <c r="BN209" s="324"/>
      <c r="BO209" s="324"/>
      <c r="BP209" s="324"/>
      <c r="BQ209" s="324"/>
      <c r="BR209" s="324"/>
      <c r="BS209" s="324"/>
      <c r="BT209" s="324"/>
      <c r="BU209" s="324"/>
      <c r="BV209" s="324"/>
      <c r="BW209" s="324"/>
      <c r="BX209" s="324"/>
      <c r="BY209" s="324"/>
      <c r="BZ209" s="324"/>
      <c r="CA209" s="324"/>
      <c r="CB209" s="324"/>
      <c r="CC209" s="324"/>
      <c r="CD209" s="324"/>
      <c r="CE209" s="324"/>
      <c r="CF209" s="324"/>
      <c r="CG209" s="324"/>
      <c r="CH209" s="324"/>
      <c r="CI209" s="324"/>
      <c r="CJ209" s="324"/>
      <c r="CK209" s="324"/>
      <c r="CL209" s="324"/>
      <c r="CM209" s="324"/>
      <c r="CN209" s="324"/>
      <c r="CO209" s="324"/>
      <c r="CP209" s="324"/>
      <c r="CQ209" s="324"/>
      <c r="CR209" s="324"/>
      <c r="CS209" s="324"/>
      <c r="CT209" s="324"/>
      <c r="CU209" s="324"/>
      <c r="CV209" s="324"/>
      <c r="CW209" s="324"/>
      <c r="CX209" s="324"/>
      <c r="CY209" s="324"/>
      <c r="CZ209" s="324"/>
      <c r="DA209" s="324"/>
      <c r="DB209" s="324"/>
      <c r="DC209" s="324"/>
      <c r="DD209" s="324"/>
      <c r="DE209" s="324"/>
      <c r="DF209" s="324"/>
      <c r="DG209" s="324"/>
      <c r="DH209" s="324"/>
      <c r="DI209" s="324"/>
      <c r="DJ209" s="324"/>
      <c r="DK209" s="324"/>
      <c r="DL209" s="324"/>
      <c r="DM209" s="324"/>
      <c r="DN209" s="324"/>
      <c r="DO209" s="324"/>
      <c r="DP209" s="324"/>
      <c r="DQ209" s="324"/>
      <c r="DR209" s="324"/>
      <c r="DS209" s="324"/>
      <c r="DT209" s="324"/>
      <c r="DU209" s="324"/>
    </row>
    <row r="210" spans="1:125" ht="15.75" customHeight="1" x14ac:dyDescent="0.25">
      <c r="A210" s="324"/>
      <c r="B210" s="324"/>
      <c r="C210" s="324"/>
      <c r="D210" s="324"/>
      <c r="E210" s="324"/>
      <c r="F210" s="324"/>
      <c r="G210" s="324"/>
      <c r="H210" s="324"/>
      <c r="I210" s="324"/>
      <c r="J210" s="324"/>
      <c r="K210" s="324"/>
      <c r="L210" s="324"/>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c r="AS210" s="324"/>
      <c r="AT210" s="324"/>
      <c r="AU210" s="324"/>
      <c r="AV210" s="324"/>
      <c r="AW210" s="324"/>
      <c r="AX210" s="324"/>
      <c r="AY210" s="324"/>
      <c r="AZ210" s="324"/>
      <c r="BA210" s="324"/>
      <c r="BB210" s="324"/>
      <c r="BC210" s="324"/>
      <c r="BD210" s="324"/>
      <c r="BE210" s="324"/>
      <c r="BF210" s="324"/>
      <c r="BG210" s="324"/>
      <c r="BH210" s="324"/>
      <c r="BI210" s="324"/>
      <c r="BJ210" s="324"/>
      <c r="BK210" s="324"/>
      <c r="BL210" s="324"/>
      <c r="BM210" s="324"/>
      <c r="BN210" s="324"/>
      <c r="BO210" s="324"/>
      <c r="BP210" s="324"/>
      <c r="BQ210" s="324"/>
      <c r="BR210" s="324"/>
      <c r="BS210" s="324"/>
      <c r="BT210" s="324"/>
      <c r="BU210" s="324"/>
      <c r="BV210" s="324"/>
      <c r="BW210" s="324"/>
      <c r="BX210" s="324"/>
      <c r="BY210" s="324"/>
      <c r="BZ210" s="324"/>
      <c r="CA210" s="324"/>
      <c r="CB210" s="324"/>
      <c r="CC210" s="324"/>
      <c r="CD210" s="324"/>
      <c r="CE210" s="324"/>
      <c r="CF210" s="324"/>
      <c r="CG210" s="324"/>
      <c r="CH210" s="324"/>
      <c r="CI210" s="324"/>
      <c r="CJ210" s="324"/>
      <c r="CK210" s="324"/>
      <c r="CL210" s="324"/>
      <c r="CM210" s="324"/>
      <c r="CN210" s="324"/>
      <c r="CO210" s="324"/>
      <c r="CP210" s="324"/>
      <c r="CQ210" s="324"/>
      <c r="CR210" s="324"/>
      <c r="CS210" s="324"/>
      <c r="CT210" s="324"/>
      <c r="CU210" s="324"/>
      <c r="CV210" s="324"/>
      <c r="CW210" s="324"/>
      <c r="CX210" s="324"/>
      <c r="CY210" s="324"/>
      <c r="CZ210" s="324"/>
      <c r="DA210" s="324"/>
      <c r="DB210" s="324"/>
      <c r="DC210" s="324"/>
      <c r="DD210" s="324"/>
      <c r="DE210" s="324"/>
      <c r="DF210" s="324"/>
      <c r="DG210" s="324"/>
      <c r="DH210" s="324"/>
      <c r="DI210" s="324"/>
      <c r="DJ210" s="324"/>
      <c r="DK210" s="324"/>
      <c r="DL210" s="324"/>
      <c r="DM210" s="324"/>
      <c r="DN210" s="324"/>
      <c r="DO210" s="324"/>
      <c r="DP210" s="324"/>
      <c r="DQ210" s="324"/>
      <c r="DR210" s="324"/>
      <c r="DS210" s="324"/>
      <c r="DT210" s="324"/>
      <c r="DU210" s="324"/>
    </row>
    <row r="211" spans="1:125" ht="15.75" customHeight="1" x14ac:dyDescent="0.25">
      <c r="A211" s="324"/>
      <c r="B211" s="324"/>
      <c r="C211" s="324"/>
      <c r="D211" s="324"/>
      <c r="E211" s="324"/>
      <c r="F211" s="324"/>
      <c r="G211" s="324"/>
      <c r="H211" s="324"/>
      <c r="I211" s="324"/>
      <c r="J211" s="324"/>
      <c r="K211" s="324"/>
      <c r="L211" s="324"/>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c r="AS211" s="324"/>
      <c r="AT211" s="324"/>
      <c r="AU211" s="324"/>
      <c r="AV211" s="324"/>
      <c r="AW211" s="324"/>
      <c r="AX211" s="324"/>
      <c r="AY211" s="324"/>
      <c r="AZ211" s="324"/>
      <c r="BA211" s="324"/>
      <c r="BB211" s="324"/>
      <c r="BC211" s="324"/>
      <c r="BD211" s="324"/>
      <c r="BE211" s="324"/>
      <c r="BF211" s="324"/>
      <c r="BG211" s="324"/>
      <c r="BH211" s="324"/>
      <c r="BI211" s="324"/>
      <c r="BJ211" s="324"/>
      <c r="BK211" s="324"/>
      <c r="BL211" s="324"/>
      <c r="BM211" s="324"/>
      <c r="BN211" s="324"/>
      <c r="BO211" s="324"/>
      <c r="BP211" s="324"/>
      <c r="BQ211" s="324"/>
      <c r="BR211" s="324"/>
      <c r="BS211" s="324"/>
      <c r="BT211" s="324"/>
      <c r="BU211" s="324"/>
      <c r="BV211" s="324"/>
      <c r="BW211" s="324"/>
      <c r="BX211" s="324"/>
      <c r="BY211" s="324"/>
      <c r="BZ211" s="324"/>
      <c r="CA211" s="324"/>
      <c r="CB211" s="324"/>
      <c r="CC211" s="324"/>
      <c r="CD211" s="324"/>
      <c r="CE211" s="324"/>
      <c r="CF211" s="324"/>
      <c r="CG211" s="324"/>
      <c r="CH211" s="324"/>
      <c r="CI211" s="324"/>
      <c r="CJ211" s="324"/>
      <c r="CK211" s="324"/>
      <c r="CL211" s="324"/>
      <c r="CM211" s="324"/>
      <c r="CN211" s="324"/>
      <c r="CO211" s="324"/>
      <c r="CP211" s="324"/>
      <c r="CQ211" s="324"/>
      <c r="CR211" s="324"/>
      <c r="CS211" s="324"/>
      <c r="CT211" s="324"/>
      <c r="CU211" s="324"/>
      <c r="CV211" s="324"/>
      <c r="CW211" s="324"/>
      <c r="CX211" s="324"/>
      <c r="CY211" s="324"/>
      <c r="CZ211" s="324"/>
      <c r="DA211" s="324"/>
      <c r="DB211" s="324"/>
      <c r="DC211" s="324"/>
      <c r="DD211" s="324"/>
      <c r="DE211" s="324"/>
      <c r="DF211" s="324"/>
      <c r="DG211" s="324"/>
      <c r="DH211" s="324"/>
      <c r="DI211" s="324"/>
      <c r="DJ211" s="324"/>
      <c r="DK211" s="324"/>
      <c r="DL211" s="324"/>
      <c r="DM211" s="324"/>
      <c r="DN211" s="324"/>
      <c r="DO211" s="324"/>
      <c r="DP211" s="324"/>
      <c r="DQ211" s="324"/>
      <c r="DR211" s="324"/>
      <c r="DS211" s="324"/>
      <c r="DT211" s="324"/>
      <c r="DU211" s="324"/>
    </row>
    <row r="212" spans="1:125" ht="15.75" customHeight="1" x14ac:dyDescent="0.25">
      <c r="A212" s="324"/>
      <c r="B212" s="324"/>
      <c r="C212" s="324"/>
      <c r="D212" s="324"/>
      <c r="E212" s="324"/>
      <c r="F212" s="324"/>
      <c r="G212" s="324"/>
      <c r="H212" s="324"/>
      <c r="I212" s="324"/>
      <c r="J212" s="324"/>
      <c r="K212" s="324"/>
      <c r="L212" s="324"/>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c r="AS212" s="324"/>
      <c r="AT212" s="324"/>
      <c r="AU212" s="324"/>
      <c r="AV212" s="324"/>
      <c r="AW212" s="324"/>
      <c r="AX212" s="324"/>
      <c r="AY212" s="324"/>
      <c r="AZ212" s="324"/>
      <c r="BA212" s="324"/>
      <c r="BB212" s="324"/>
      <c r="BC212" s="324"/>
      <c r="BD212" s="324"/>
      <c r="BE212" s="324"/>
      <c r="BF212" s="324"/>
      <c r="BG212" s="324"/>
      <c r="BH212" s="324"/>
      <c r="BI212" s="324"/>
      <c r="BJ212" s="324"/>
      <c r="BK212" s="324"/>
      <c r="BL212" s="324"/>
      <c r="BM212" s="324"/>
      <c r="BN212" s="324"/>
      <c r="BO212" s="324"/>
      <c r="BP212" s="324"/>
      <c r="BQ212" s="324"/>
      <c r="BR212" s="324"/>
      <c r="BS212" s="324"/>
      <c r="BT212" s="324"/>
      <c r="BU212" s="324"/>
      <c r="BV212" s="324"/>
      <c r="BW212" s="324"/>
      <c r="BX212" s="324"/>
      <c r="BY212" s="324"/>
      <c r="BZ212" s="324"/>
      <c r="CA212" s="324"/>
      <c r="CB212" s="324"/>
      <c r="CC212" s="324"/>
      <c r="CD212" s="324"/>
      <c r="CE212" s="324"/>
      <c r="CF212" s="324"/>
      <c r="CG212" s="324"/>
      <c r="CH212" s="324"/>
      <c r="CI212" s="324"/>
      <c r="CJ212" s="324"/>
      <c r="CK212" s="324"/>
      <c r="CL212" s="324"/>
      <c r="CM212" s="324"/>
      <c r="CN212" s="324"/>
      <c r="CO212" s="324"/>
      <c r="CP212" s="324"/>
      <c r="CQ212" s="324"/>
      <c r="CR212" s="324"/>
      <c r="CS212" s="324"/>
      <c r="CT212" s="324"/>
      <c r="CU212" s="324"/>
      <c r="CV212" s="324"/>
      <c r="CW212" s="324"/>
      <c r="CX212" s="324"/>
      <c r="CY212" s="324"/>
      <c r="CZ212" s="324"/>
      <c r="DA212" s="324"/>
      <c r="DB212" s="324"/>
      <c r="DC212" s="324"/>
      <c r="DD212" s="324"/>
      <c r="DE212" s="324"/>
      <c r="DF212" s="324"/>
      <c r="DG212" s="324"/>
      <c r="DH212" s="324"/>
      <c r="DI212" s="324"/>
      <c r="DJ212" s="324"/>
      <c r="DK212" s="324"/>
      <c r="DL212" s="324"/>
      <c r="DM212" s="324"/>
      <c r="DN212" s="324"/>
      <c r="DO212" s="324"/>
      <c r="DP212" s="324"/>
      <c r="DQ212" s="324"/>
      <c r="DR212" s="324"/>
      <c r="DS212" s="324"/>
      <c r="DT212" s="324"/>
      <c r="DU212" s="324"/>
    </row>
    <row r="213" spans="1:125" ht="15.75" customHeight="1" x14ac:dyDescent="0.25">
      <c r="A213" s="324"/>
      <c r="B213" s="324"/>
      <c r="C213" s="324"/>
      <c r="D213" s="324"/>
      <c r="E213" s="324"/>
      <c r="F213" s="324"/>
      <c r="G213" s="324"/>
      <c r="H213" s="324"/>
      <c r="I213" s="324"/>
      <c r="J213" s="324"/>
      <c r="K213" s="324"/>
      <c r="L213" s="324"/>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c r="AS213" s="324"/>
      <c r="AT213" s="324"/>
      <c r="AU213" s="324"/>
      <c r="AV213" s="324"/>
      <c r="AW213" s="324"/>
      <c r="AX213" s="324"/>
      <c r="AY213" s="324"/>
      <c r="AZ213" s="324"/>
      <c r="BA213" s="324"/>
      <c r="BB213" s="324"/>
      <c r="BC213" s="324"/>
      <c r="BD213" s="324"/>
      <c r="BE213" s="324"/>
      <c r="BF213" s="324"/>
      <c r="BG213" s="324"/>
      <c r="BH213" s="324"/>
      <c r="BI213" s="324"/>
      <c r="BJ213" s="324"/>
      <c r="BK213" s="324"/>
      <c r="BL213" s="324"/>
      <c r="BM213" s="324"/>
      <c r="BN213" s="324"/>
      <c r="BO213" s="324"/>
      <c r="BP213" s="324"/>
      <c r="BQ213" s="324"/>
      <c r="BR213" s="324"/>
      <c r="BS213" s="324"/>
      <c r="BT213" s="324"/>
      <c r="BU213" s="324"/>
      <c r="BV213" s="324"/>
      <c r="BW213" s="324"/>
      <c r="BX213" s="324"/>
      <c r="BY213" s="324"/>
      <c r="BZ213" s="324"/>
      <c r="CA213" s="324"/>
      <c r="CB213" s="324"/>
      <c r="CC213" s="324"/>
      <c r="CD213" s="324"/>
      <c r="CE213" s="324"/>
      <c r="CF213" s="324"/>
      <c r="CG213" s="324"/>
      <c r="CH213" s="324"/>
      <c r="CI213" s="324"/>
      <c r="CJ213" s="324"/>
      <c r="CK213" s="324"/>
      <c r="CL213" s="324"/>
      <c r="CM213" s="324"/>
      <c r="CN213" s="324"/>
      <c r="CO213" s="324"/>
      <c r="CP213" s="324"/>
      <c r="CQ213" s="324"/>
      <c r="CR213" s="324"/>
      <c r="CS213" s="324"/>
      <c r="CT213" s="324"/>
      <c r="CU213" s="324"/>
      <c r="CV213" s="324"/>
      <c r="CW213" s="324"/>
      <c r="CX213" s="324"/>
      <c r="CY213" s="324"/>
      <c r="CZ213" s="324"/>
      <c r="DA213" s="324"/>
      <c r="DB213" s="324"/>
      <c r="DC213" s="324"/>
      <c r="DD213" s="324"/>
      <c r="DE213" s="324"/>
      <c r="DF213" s="324"/>
      <c r="DG213" s="324"/>
      <c r="DH213" s="324"/>
      <c r="DI213" s="324"/>
      <c r="DJ213" s="324"/>
      <c r="DK213" s="324"/>
      <c r="DL213" s="324"/>
      <c r="DM213" s="324"/>
      <c r="DN213" s="324"/>
      <c r="DO213" s="324"/>
      <c r="DP213" s="324"/>
      <c r="DQ213" s="324"/>
      <c r="DR213" s="324"/>
      <c r="DS213" s="324"/>
      <c r="DT213" s="324"/>
      <c r="DU213" s="324"/>
    </row>
    <row r="214" spans="1:125" ht="15.75" customHeight="1" x14ac:dyDescent="0.25">
      <c r="A214" s="324"/>
      <c r="B214" s="324"/>
      <c r="C214" s="324"/>
      <c r="D214" s="324"/>
      <c r="E214" s="324"/>
      <c r="F214" s="324"/>
      <c r="G214" s="324"/>
      <c r="H214" s="324"/>
      <c r="I214" s="324"/>
      <c r="J214" s="324"/>
      <c r="K214" s="324"/>
      <c r="L214" s="324"/>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c r="AS214" s="324"/>
      <c r="AT214" s="324"/>
      <c r="AU214" s="324"/>
      <c r="AV214" s="324"/>
      <c r="AW214" s="324"/>
      <c r="AX214" s="324"/>
      <c r="AY214" s="324"/>
      <c r="AZ214" s="324"/>
      <c r="BA214" s="324"/>
      <c r="BB214" s="324"/>
      <c r="BC214" s="324"/>
      <c r="BD214" s="324"/>
      <c r="BE214" s="324"/>
      <c r="BF214" s="324"/>
      <c r="BG214" s="324"/>
      <c r="BH214" s="324"/>
      <c r="BI214" s="324"/>
      <c r="BJ214" s="324"/>
      <c r="BK214" s="324"/>
      <c r="BL214" s="324"/>
      <c r="BM214" s="324"/>
      <c r="BN214" s="324"/>
      <c r="BO214" s="324"/>
      <c r="BP214" s="324"/>
      <c r="BQ214" s="324"/>
      <c r="BR214" s="324"/>
      <c r="BS214" s="324"/>
      <c r="BT214" s="324"/>
      <c r="BU214" s="324"/>
      <c r="BV214" s="324"/>
      <c r="BW214" s="324"/>
      <c r="BX214" s="324"/>
      <c r="BY214" s="324"/>
      <c r="BZ214" s="324"/>
      <c r="CA214" s="324"/>
      <c r="CB214" s="324"/>
      <c r="CC214" s="324"/>
      <c r="CD214" s="324"/>
      <c r="CE214" s="324"/>
      <c r="CF214" s="324"/>
      <c r="CG214" s="324"/>
      <c r="CH214" s="324"/>
      <c r="CI214" s="324"/>
      <c r="CJ214" s="324"/>
      <c r="CK214" s="324"/>
      <c r="CL214" s="324"/>
      <c r="CM214" s="324"/>
      <c r="CN214" s="324"/>
      <c r="CO214" s="324"/>
      <c r="CP214" s="324"/>
      <c r="CQ214" s="324"/>
      <c r="CR214" s="324"/>
      <c r="CS214" s="324"/>
      <c r="CT214" s="324"/>
      <c r="CU214" s="324"/>
      <c r="CV214" s="324"/>
      <c r="CW214" s="324"/>
      <c r="CX214" s="324"/>
      <c r="CY214" s="324"/>
      <c r="CZ214" s="324"/>
      <c r="DA214" s="324"/>
      <c r="DB214" s="324"/>
      <c r="DC214" s="324"/>
      <c r="DD214" s="324"/>
      <c r="DE214" s="324"/>
      <c r="DF214" s="324"/>
      <c r="DG214" s="324"/>
      <c r="DH214" s="324"/>
      <c r="DI214" s="324"/>
      <c r="DJ214" s="324"/>
      <c r="DK214" s="324"/>
      <c r="DL214" s="324"/>
      <c r="DM214" s="324"/>
      <c r="DN214" s="324"/>
      <c r="DO214" s="324"/>
      <c r="DP214" s="324"/>
      <c r="DQ214" s="324"/>
      <c r="DR214" s="324"/>
      <c r="DS214" s="324"/>
      <c r="DT214" s="324"/>
      <c r="DU214" s="324"/>
    </row>
    <row r="215" spans="1:125" ht="15.75" customHeight="1" x14ac:dyDescent="0.25">
      <c r="A215" s="324"/>
      <c r="B215" s="324"/>
      <c r="C215" s="324"/>
      <c r="D215" s="324"/>
      <c r="E215" s="324"/>
      <c r="F215" s="324"/>
      <c r="G215" s="324"/>
      <c r="H215" s="324"/>
      <c r="I215" s="324"/>
      <c r="J215" s="324"/>
      <c r="K215" s="324"/>
      <c r="L215" s="324"/>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c r="AS215" s="324"/>
      <c r="AT215" s="324"/>
      <c r="AU215" s="324"/>
      <c r="AV215" s="324"/>
      <c r="AW215" s="324"/>
      <c r="AX215" s="324"/>
      <c r="AY215" s="324"/>
      <c r="AZ215" s="324"/>
      <c r="BA215" s="324"/>
      <c r="BB215" s="324"/>
      <c r="BC215" s="324"/>
      <c r="BD215" s="324"/>
      <c r="BE215" s="324"/>
      <c r="BF215" s="324"/>
      <c r="BG215" s="324"/>
      <c r="BH215" s="324"/>
      <c r="BI215" s="324"/>
      <c r="BJ215" s="324"/>
      <c r="BK215" s="324"/>
      <c r="BL215" s="324"/>
      <c r="BM215" s="324"/>
      <c r="BN215" s="324"/>
      <c r="BO215" s="324"/>
      <c r="BP215" s="324"/>
      <c r="BQ215" s="324"/>
      <c r="BR215" s="324"/>
      <c r="BS215" s="324"/>
      <c r="BT215" s="324"/>
      <c r="BU215" s="324"/>
      <c r="BV215" s="324"/>
      <c r="BW215" s="324"/>
      <c r="BX215" s="324"/>
      <c r="BY215" s="324"/>
      <c r="BZ215" s="324"/>
      <c r="CA215" s="324"/>
      <c r="CB215" s="324"/>
      <c r="CC215" s="324"/>
      <c r="CD215" s="324"/>
      <c r="CE215" s="324"/>
      <c r="CF215" s="324"/>
      <c r="CG215" s="324"/>
      <c r="CH215" s="324"/>
      <c r="CI215" s="324"/>
      <c r="CJ215" s="324"/>
      <c r="CK215" s="324"/>
      <c r="CL215" s="324"/>
      <c r="CM215" s="324"/>
      <c r="CN215" s="324"/>
      <c r="CO215" s="324"/>
      <c r="CP215" s="324"/>
      <c r="CQ215" s="324"/>
      <c r="CR215" s="324"/>
      <c r="CS215" s="324"/>
      <c r="CT215" s="324"/>
      <c r="CU215" s="324"/>
      <c r="CV215" s="324"/>
      <c r="CW215" s="324"/>
      <c r="CX215" s="324"/>
      <c r="CY215" s="324"/>
      <c r="CZ215" s="324"/>
      <c r="DA215" s="324"/>
      <c r="DB215" s="324"/>
      <c r="DC215" s="324"/>
      <c r="DD215" s="324"/>
      <c r="DE215" s="324"/>
      <c r="DF215" s="324"/>
      <c r="DG215" s="324"/>
      <c r="DH215" s="324"/>
      <c r="DI215" s="324"/>
      <c r="DJ215" s="324"/>
      <c r="DK215" s="324"/>
      <c r="DL215" s="324"/>
      <c r="DM215" s="324"/>
      <c r="DN215" s="324"/>
      <c r="DO215" s="324"/>
      <c r="DP215" s="324"/>
      <c r="DQ215" s="324"/>
      <c r="DR215" s="324"/>
      <c r="DS215" s="324"/>
      <c r="DT215" s="324"/>
      <c r="DU215" s="324"/>
    </row>
    <row r="216" spans="1:125" ht="15.75" customHeight="1" x14ac:dyDescent="0.25">
      <c r="A216" s="324"/>
      <c r="B216" s="324"/>
      <c r="C216" s="324"/>
      <c r="D216" s="324"/>
      <c r="E216" s="324"/>
      <c r="F216" s="324"/>
      <c r="G216" s="324"/>
      <c r="H216" s="324"/>
      <c r="I216" s="324"/>
      <c r="J216" s="324"/>
      <c r="K216" s="324"/>
      <c r="L216" s="324"/>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c r="AS216" s="324"/>
      <c r="AT216" s="324"/>
      <c r="AU216" s="324"/>
      <c r="AV216" s="324"/>
      <c r="AW216" s="324"/>
      <c r="AX216" s="324"/>
      <c r="AY216" s="324"/>
      <c r="AZ216" s="324"/>
      <c r="BA216" s="324"/>
      <c r="BB216" s="324"/>
      <c r="BC216" s="324"/>
      <c r="BD216" s="324"/>
      <c r="BE216" s="324"/>
      <c r="BF216" s="324"/>
      <c r="BG216" s="324"/>
      <c r="BH216" s="324"/>
      <c r="BI216" s="324"/>
      <c r="BJ216" s="324"/>
      <c r="BK216" s="324"/>
      <c r="BL216" s="324"/>
      <c r="BM216" s="324"/>
      <c r="BN216" s="324"/>
      <c r="BO216" s="324"/>
      <c r="BP216" s="324"/>
      <c r="BQ216" s="324"/>
      <c r="BR216" s="324"/>
      <c r="BS216" s="324"/>
      <c r="BT216" s="324"/>
      <c r="BU216" s="324"/>
      <c r="BV216" s="324"/>
      <c r="BW216" s="324"/>
      <c r="BX216" s="324"/>
      <c r="BY216" s="324"/>
      <c r="BZ216" s="324"/>
      <c r="CA216" s="324"/>
      <c r="CB216" s="324"/>
      <c r="CC216" s="324"/>
      <c r="CD216" s="324"/>
      <c r="CE216" s="324"/>
      <c r="CF216" s="324"/>
      <c r="CG216" s="324"/>
      <c r="CH216" s="324"/>
      <c r="CI216" s="324"/>
      <c r="CJ216" s="324"/>
      <c r="CK216" s="324"/>
      <c r="CL216" s="324"/>
      <c r="CM216" s="324"/>
      <c r="CN216" s="324"/>
      <c r="CO216" s="324"/>
      <c r="CP216" s="324"/>
      <c r="CQ216" s="324"/>
      <c r="CR216" s="324"/>
      <c r="CS216" s="324"/>
      <c r="CT216" s="324"/>
      <c r="CU216" s="324"/>
      <c r="CV216" s="324"/>
      <c r="CW216" s="324"/>
      <c r="CX216" s="324"/>
      <c r="CY216" s="324"/>
      <c r="CZ216" s="324"/>
      <c r="DA216" s="324"/>
      <c r="DB216" s="324"/>
      <c r="DC216" s="324"/>
      <c r="DD216" s="324"/>
      <c r="DE216" s="324"/>
      <c r="DF216" s="324"/>
      <c r="DG216" s="324"/>
      <c r="DH216" s="324"/>
      <c r="DI216" s="324"/>
      <c r="DJ216" s="324"/>
      <c r="DK216" s="324"/>
      <c r="DL216" s="324"/>
      <c r="DM216" s="324"/>
      <c r="DN216" s="324"/>
      <c r="DO216" s="324"/>
      <c r="DP216" s="324"/>
      <c r="DQ216" s="324"/>
      <c r="DR216" s="324"/>
      <c r="DS216" s="324"/>
      <c r="DT216" s="324"/>
      <c r="DU216" s="324"/>
    </row>
    <row r="217" spans="1:125" ht="15.75" customHeight="1" x14ac:dyDescent="0.25">
      <c r="A217" s="324"/>
      <c r="B217" s="324"/>
      <c r="C217" s="324"/>
      <c r="D217" s="324"/>
      <c r="E217" s="324"/>
      <c r="F217" s="324"/>
      <c r="G217" s="324"/>
      <c r="H217" s="324"/>
      <c r="I217" s="324"/>
      <c r="J217" s="324"/>
      <c r="K217" s="324"/>
      <c r="L217" s="324"/>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c r="AS217" s="324"/>
      <c r="AT217" s="324"/>
      <c r="AU217" s="324"/>
      <c r="AV217" s="324"/>
      <c r="AW217" s="324"/>
      <c r="AX217" s="324"/>
      <c r="AY217" s="324"/>
      <c r="AZ217" s="324"/>
      <c r="BA217" s="324"/>
      <c r="BB217" s="324"/>
      <c r="BC217" s="324"/>
      <c r="BD217" s="324"/>
      <c r="BE217" s="324"/>
      <c r="BF217" s="324"/>
      <c r="BG217" s="324"/>
      <c r="BH217" s="324"/>
      <c r="BI217" s="324"/>
      <c r="BJ217" s="324"/>
      <c r="BK217" s="324"/>
      <c r="BL217" s="324"/>
      <c r="BM217" s="324"/>
      <c r="BN217" s="324"/>
      <c r="BO217" s="324"/>
      <c r="BP217" s="324"/>
      <c r="BQ217" s="324"/>
      <c r="BR217" s="324"/>
      <c r="BS217" s="324"/>
      <c r="BT217" s="324"/>
      <c r="BU217" s="324"/>
      <c r="BV217" s="324"/>
      <c r="BW217" s="324"/>
      <c r="BX217" s="324"/>
      <c r="BY217" s="324"/>
      <c r="BZ217" s="324"/>
      <c r="CA217" s="324"/>
      <c r="CB217" s="324"/>
      <c r="CC217" s="324"/>
      <c r="CD217" s="324"/>
      <c r="CE217" s="324"/>
      <c r="CF217" s="324"/>
      <c r="CG217" s="324"/>
      <c r="CH217" s="324"/>
      <c r="CI217" s="324"/>
      <c r="CJ217" s="324"/>
      <c r="CK217" s="324"/>
      <c r="CL217" s="324"/>
      <c r="CM217" s="324"/>
      <c r="CN217" s="324"/>
      <c r="CO217" s="324"/>
      <c r="CP217" s="324"/>
      <c r="CQ217" s="324"/>
      <c r="CR217" s="324"/>
      <c r="CS217" s="324"/>
      <c r="CT217" s="324"/>
      <c r="CU217" s="324"/>
      <c r="CV217" s="324"/>
      <c r="CW217" s="324"/>
      <c r="CX217" s="324"/>
      <c r="CY217" s="324"/>
      <c r="CZ217" s="324"/>
      <c r="DA217" s="324"/>
      <c r="DB217" s="324"/>
      <c r="DC217" s="324"/>
      <c r="DD217" s="324"/>
      <c r="DE217" s="324"/>
      <c r="DF217" s="324"/>
      <c r="DG217" s="324"/>
      <c r="DH217" s="324"/>
      <c r="DI217" s="324"/>
      <c r="DJ217" s="324"/>
      <c r="DK217" s="324"/>
      <c r="DL217" s="324"/>
      <c r="DM217" s="324"/>
      <c r="DN217" s="324"/>
      <c r="DO217" s="324"/>
      <c r="DP217" s="324"/>
      <c r="DQ217" s="324"/>
      <c r="DR217" s="324"/>
      <c r="DS217" s="324"/>
      <c r="DT217" s="324"/>
      <c r="DU217" s="324"/>
    </row>
    <row r="218" spans="1:125" ht="15.75" customHeight="1" x14ac:dyDescent="0.25">
      <c r="A218" s="324"/>
      <c r="B218" s="324"/>
      <c r="C218" s="324"/>
      <c r="D218" s="324"/>
      <c r="E218" s="324"/>
      <c r="F218" s="324"/>
      <c r="G218" s="324"/>
      <c r="H218" s="324"/>
      <c r="I218" s="324"/>
      <c r="J218" s="324"/>
      <c r="K218" s="324"/>
      <c r="L218" s="324"/>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c r="AS218" s="324"/>
      <c r="AT218" s="324"/>
      <c r="AU218" s="324"/>
      <c r="AV218" s="324"/>
      <c r="AW218" s="324"/>
      <c r="AX218" s="324"/>
      <c r="AY218" s="324"/>
      <c r="AZ218" s="324"/>
      <c r="BA218" s="324"/>
      <c r="BB218" s="324"/>
      <c r="BC218" s="324"/>
      <c r="BD218" s="324"/>
      <c r="BE218" s="324"/>
      <c r="BF218" s="324"/>
      <c r="BG218" s="324"/>
      <c r="BH218" s="324"/>
      <c r="BI218" s="324"/>
      <c r="BJ218" s="324"/>
      <c r="BK218" s="324"/>
      <c r="BL218" s="324"/>
      <c r="BM218" s="324"/>
      <c r="BN218" s="324"/>
      <c r="BO218" s="324"/>
      <c r="BP218" s="324"/>
      <c r="BQ218" s="324"/>
      <c r="BR218" s="324"/>
      <c r="BS218" s="324"/>
      <c r="BT218" s="324"/>
      <c r="BU218" s="324"/>
      <c r="BV218" s="324"/>
      <c r="BW218" s="324"/>
      <c r="BX218" s="324"/>
      <c r="BY218" s="324"/>
      <c r="BZ218" s="324"/>
      <c r="CA218" s="324"/>
      <c r="CB218" s="324"/>
      <c r="CC218" s="324"/>
      <c r="CD218" s="324"/>
      <c r="CE218" s="324"/>
      <c r="CF218" s="324"/>
      <c r="CG218" s="324"/>
      <c r="CH218" s="324"/>
      <c r="CI218" s="324"/>
      <c r="CJ218" s="324"/>
      <c r="CK218" s="324"/>
      <c r="CL218" s="324"/>
      <c r="CM218" s="324"/>
      <c r="CN218" s="324"/>
      <c r="CO218" s="324"/>
      <c r="CP218" s="324"/>
      <c r="CQ218" s="324"/>
      <c r="CR218" s="324"/>
      <c r="CS218" s="324"/>
      <c r="CT218" s="324"/>
      <c r="CU218" s="324"/>
      <c r="CV218" s="324"/>
      <c r="CW218" s="324"/>
      <c r="CX218" s="324"/>
      <c r="CY218" s="324"/>
      <c r="CZ218" s="324"/>
      <c r="DA218" s="324"/>
      <c r="DB218" s="324"/>
      <c r="DC218" s="324"/>
      <c r="DD218" s="324"/>
      <c r="DE218" s="324"/>
      <c r="DF218" s="324"/>
      <c r="DG218" s="324"/>
      <c r="DH218" s="324"/>
      <c r="DI218" s="324"/>
      <c r="DJ218" s="324"/>
      <c r="DK218" s="324"/>
      <c r="DL218" s="324"/>
      <c r="DM218" s="324"/>
      <c r="DN218" s="324"/>
      <c r="DO218" s="324"/>
      <c r="DP218" s="324"/>
      <c r="DQ218" s="324"/>
      <c r="DR218" s="324"/>
      <c r="DS218" s="324"/>
      <c r="DT218" s="324"/>
      <c r="DU218" s="324"/>
    </row>
    <row r="219" spans="1:125" ht="15.75" customHeight="1" x14ac:dyDescent="0.25">
      <c r="A219" s="324"/>
      <c r="B219" s="324"/>
      <c r="C219" s="324"/>
      <c r="D219" s="324"/>
      <c r="E219" s="324"/>
      <c r="F219" s="324"/>
      <c r="G219" s="324"/>
      <c r="H219" s="324"/>
      <c r="I219" s="324"/>
      <c r="J219" s="324"/>
      <c r="K219" s="324"/>
      <c r="L219" s="324"/>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c r="AS219" s="324"/>
      <c r="AT219" s="324"/>
      <c r="AU219" s="324"/>
      <c r="AV219" s="324"/>
      <c r="AW219" s="324"/>
      <c r="AX219" s="324"/>
      <c r="AY219" s="324"/>
      <c r="AZ219" s="324"/>
      <c r="BA219" s="324"/>
      <c r="BB219" s="324"/>
      <c r="BC219" s="324"/>
      <c r="BD219" s="324"/>
      <c r="BE219" s="324"/>
      <c r="BF219" s="324"/>
      <c r="BG219" s="324"/>
      <c r="BH219" s="324"/>
      <c r="BI219" s="324"/>
      <c r="BJ219" s="324"/>
      <c r="BK219" s="324"/>
      <c r="BL219" s="324"/>
      <c r="BM219" s="324"/>
      <c r="BN219" s="324"/>
      <c r="BO219" s="324"/>
      <c r="BP219" s="324"/>
      <c r="BQ219" s="324"/>
      <c r="BR219" s="324"/>
      <c r="BS219" s="324"/>
      <c r="BT219" s="324"/>
      <c r="BU219" s="324"/>
      <c r="BV219" s="324"/>
      <c r="BW219" s="324"/>
      <c r="BX219" s="324"/>
      <c r="BY219" s="324"/>
      <c r="BZ219" s="324"/>
      <c r="CA219" s="324"/>
      <c r="CB219" s="324"/>
      <c r="CC219" s="324"/>
      <c r="CD219" s="324"/>
      <c r="CE219" s="324"/>
      <c r="CF219" s="324"/>
      <c r="CG219" s="324"/>
      <c r="CH219" s="324"/>
      <c r="CI219" s="324"/>
      <c r="CJ219" s="324"/>
      <c r="CK219" s="324"/>
      <c r="CL219" s="324"/>
      <c r="CM219" s="324"/>
      <c r="CN219" s="324"/>
      <c r="CO219" s="324"/>
      <c r="CP219" s="324"/>
      <c r="CQ219" s="324"/>
      <c r="CR219" s="324"/>
      <c r="CS219" s="324"/>
      <c r="CT219" s="324"/>
      <c r="CU219" s="324"/>
      <c r="CV219" s="324"/>
      <c r="CW219" s="324"/>
      <c r="CX219" s="324"/>
      <c r="CY219" s="324"/>
      <c r="CZ219" s="324"/>
      <c r="DA219" s="324"/>
      <c r="DB219" s="324"/>
      <c r="DC219" s="324"/>
      <c r="DD219" s="324"/>
      <c r="DE219" s="324"/>
      <c r="DF219" s="324"/>
      <c r="DG219" s="324"/>
      <c r="DH219" s="324"/>
      <c r="DI219" s="324"/>
      <c r="DJ219" s="324"/>
      <c r="DK219" s="324"/>
      <c r="DL219" s="324"/>
      <c r="DM219" s="324"/>
      <c r="DN219" s="324"/>
      <c r="DO219" s="324"/>
      <c r="DP219" s="324"/>
      <c r="DQ219" s="324"/>
      <c r="DR219" s="324"/>
      <c r="DS219" s="324"/>
      <c r="DT219" s="324"/>
      <c r="DU219" s="324"/>
    </row>
    <row r="220" spans="1:125" ht="15.75" customHeight="1" x14ac:dyDescent="0.25">
      <c r="A220" s="324"/>
      <c r="B220" s="324"/>
      <c r="C220" s="324"/>
      <c r="D220" s="324"/>
      <c r="E220" s="324"/>
      <c r="F220" s="324"/>
      <c r="G220" s="324"/>
      <c r="H220" s="324"/>
      <c r="I220" s="324"/>
      <c r="J220" s="324"/>
      <c r="K220" s="324"/>
      <c r="L220" s="324"/>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c r="AS220" s="324"/>
      <c r="AT220" s="324"/>
      <c r="AU220" s="324"/>
      <c r="AV220" s="324"/>
      <c r="AW220" s="324"/>
      <c r="AX220" s="324"/>
      <c r="AY220" s="324"/>
      <c r="AZ220" s="324"/>
      <c r="BA220" s="324"/>
      <c r="BB220" s="324"/>
      <c r="BC220" s="324"/>
      <c r="BD220" s="324"/>
      <c r="BE220" s="324"/>
      <c r="BF220" s="324"/>
      <c r="BG220" s="324"/>
      <c r="BH220" s="324"/>
      <c r="BI220" s="324"/>
      <c r="BJ220" s="324"/>
      <c r="BK220" s="324"/>
      <c r="BL220" s="324"/>
      <c r="BM220" s="324"/>
      <c r="BN220" s="324"/>
      <c r="BO220" s="324"/>
      <c r="BP220" s="324"/>
      <c r="BQ220" s="324"/>
      <c r="BR220" s="324"/>
      <c r="BS220" s="324"/>
      <c r="BT220" s="324"/>
      <c r="BU220" s="324"/>
      <c r="BV220" s="324"/>
      <c r="BW220" s="324"/>
      <c r="BX220" s="324"/>
      <c r="BY220" s="324"/>
      <c r="BZ220" s="324"/>
      <c r="CA220" s="324"/>
      <c r="CB220" s="324"/>
      <c r="CC220" s="324"/>
      <c r="CD220" s="324"/>
      <c r="CE220" s="324"/>
      <c r="CF220" s="324"/>
      <c r="CG220" s="324"/>
      <c r="CH220" s="324"/>
      <c r="CI220" s="324"/>
      <c r="CJ220" s="324"/>
      <c r="CK220" s="324"/>
      <c r="CL220" s="324"/>
      <c r="CM220" s="324"/>
      <c r="CN220" s="324"/>
      <c r="CO220" s="324"/>
      <c r="CP220" s="324"/>
      <c r="CQ220" s="324"/>
      <c r="CR220" s="324"/>
      <c r="CS220" s="324"/>
      <c r="CT220" s="324"/>
      <c r="CU220" s="324"/>
      <c r="CV220" s="324"/>
      <c r="CW220" s="324"/>
      <c r="CX220" s="324"/>
      <c r="CY220" s="324"/>
      <c r="CZ220" s="324"/>
      <c r="DA220" s="324"/>
      <c r="DB220" s="324"/>
      <c r="DC220" s="324"/>
      <c r="DD220" s="324"/>
      <c r="DE220" s="324"/>
      <c r="DF220" s="324"/>
      <c r="DG220" s="324"/>
      <c r="DH220" s="324"/>
      <c r="DI220" s="324"/>
      <c r="DJ220" s="324"/>
      <c r="DK220" s="324"/>
      <c r="DL220" s="324"/>
      <c r="DM220" s="324"/>
      <c r="DN220" s="324"/>
      <c r="DO220" s="324"/>
      <c r="DP220" s="324"/>
      <c r="DQ220" s="324"/>
      <c r="DR220" s="324"/>
      <c r="DS220" s="324"/>
      <c r="DT220" s="324"/>
      <c r="DU220" s="324"/>
    </row>
    <row r="221" spans="1:125" ht="15.75" customHeight="1" x14ac:dyDescent="0.25">
      <c r="A221" s="324"/>
      <c r="B221" s="324"/>
      <c r="C221" s="324"/>
      <c r="D221" s="324"/>
      <c r="E221" s="324"/>
      <c r="F221" s="324"/>
      <c r="G221" s="324"/>
      <c r="H221" s="324"/>
      <c r="I221" s="324"/>
      <c r="J221" s="324"/>
      <c r="K221" s="324"/>
      <c r="L221" s="324"/>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c r="AS221" s="324"/>
      <c r="AT221" s="324"/>
      <c r="AU221" s="324"/>
      <c r="AV221" s="324"/>
      <c r="AW221" s="324"/>
      <c r="AX221" s="324"/>
      <c r="AY221" s="324"/>
      <c r="AZ221" s="324"/>
      <c r="BA221" s="324"/>
      <c r="BB221" s="324"/>
      <c r="BC221" s="324"/>
      <c r="BD221" s="324"/>
      <c r="BE221" s="324"/>
      <c r="BF221" s="324"/>
      <c r="BG221" s="324"/>
      <c r="BH221" s="324"/>
      <c r="BI221" s="324"/>
      <c r="BJ221" s="324"/>
      <c r="BK221" s="324"/>
      <c r="BL221" s="324"/>
      <c r="BM221" s="324"/>
      <c r="BN221" s="324"/>
      <c r="BO221" s="324"/>
      <c r="BP221" s="324"/>
      <c r="BQ221" s="324"/>
      <c r="BR221" s="324"/>
      <c r="BS221" s="324"/>
      <c r="BT221" s="324"/>
      <c r="BU221" s="324"/>
      <c r="BV221" s="324"/>
      <c r="BW221" s="324"/>
      <c r="BX221" s="324"/>
      <c r="BY221" s="324"/>
      <c r="BZ221" s="324"/>
      <c r="CA221" s="324"/>
      <c r="CB221" s="324"/>
      <c r="CC221" s="324"/>
      <c r="CD221" s="324"/>
      <c r="CE221" s="324"/>
      <c r="CF221" s="324"/>
      <c r="CG221" s="324"/>
      <c r="CH221" s="324"/>
      <c r="CI221" s="324"/>
      <c r="CJ221" s="324"/>
      <c r="CK221" s="324"/>
      <c r="CL221" s="324"/>
      <c r="CM221" s="324"/>
      <c r="CN221" s="324"/>
      <c r="CO221" s="324"/>
      <c r="CP221" s="324"/>
      <c r="CQ221" s="324"/>
      <c r="CR221" s="324"/>
      <c r="CS221" s="324"/>
      <c r="CT221" s="324"/>
      <c r="CU221" s="324"/>
      <c r="CV221" s="324"/>
      <c r="CW221" s="324"/>
      <c r="CX221" s="324"/>
      <c r="CY221" s="324"/>
      <c r="CZ221" s="324"/>
      <c r="DA221" s="324"/>
      <c r="DB221" s="324"/>
      <c r="DC221" s="324"/>
      <c r="DD221" s="324"/>
      <c r="DE221" s="324"/>
      <c r="DF221" s="324"/>
      <c r="DG221" s="324"/>
      <c r="DH221" s="324"/>
      <c r="DI221" s="324"/>
      <c r="DJ221" s="324"/>
      <c r="DK221" s="324"/>
      <c r="DL221" s="324"/>
      <c r="DM221" s="324"/>
      <c r="DN221" s="324"/>
      <c r="DO221" s="324"/>
      <c r="DP221" s="324"/>
      <c r="DQ221" s="324"/>
      <c r="DR221" s="324"/>
      <c r="DS221" s="324"/>
      <c r="DT221" s="324"/>
      <c r="DU221" s="324"/>
    </row>
    <row r="222" spans="1:125" ht="15.75" customHeight="1" x14ac:dyDescent="0.25">
      <c r="A222" s="324"/>
      <c r="B222" s="324"/>
      <c r="C222" s="324"/>
      <c r="D222" s="324"/>
      <c r="E222" s="324"/>
      <c r="F222" s="324"/>
      <c r="G222" s="324"/>
      <c r="H222" s="324"/>
      <c r="I222" s="324"/>
      <c r="J222" s="324"/>
      <c r="K222" s="324"/>
      <c r="L222" s="324"/>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c r="AS222" s="324"/>
      <c r="AT222" s="324"/>
      <c r="AU222" s="324"/>
      <c r="AV222" s="324"/>
      <c r="AW222" s="324"/>
      <c r="AX222" s="324"/>
      <c r="AY222" s="324"/>
      <c r="AZ222" s="324"/>
      <c r="BA222" s="324"/>
      <c r="BB222" s="324"/>
      <c r="BC222" s="324"/>
      <c r="BD222" s="324"/>
      <c r="BE222" s="324"/>
      <c r="BF222" s="324"/>
      <c r="BG222" s="324"/>
      <c r="BH222" s="324"/>
      <c r="BI222" s="324"/>
      <c r="BJ222" s="324"/>
      <c r="BK222" s="324"/>
      <c r="BL222" s="324"/>
      <c r="BM222" s="324"/>
      <c r="BN222" s="324"/>
      <c r="BO222" s="324"/>
      <c r="BP222" s="324"/>
      <c r="BQ222" s="324"/>
      <c r="BR222" s="324"/>
      <c r="BS222" s="324"/>
      <c r="BT222" s="324"/>
      <c r="BU222" s="324"/>
      <c r="BV222" s="324"/>
      <c r="BW222" s="324"/>
      <c r="BX222" s="324"/>
      <c r="BY222" s="324"/>
      <c r="BZ222" s="324"/>
      <c r="CA222" s="324"/>
      <c r="CB222" s="324"/>
      <c r="CC222" s="324"/>
      <c r="CD222" s="324"/>
      <c r="CE222" s="324"/>
      <c r="CF222" s="324"/>
      <c r="CG222" s="324"/>
      <c r="CH222" s="324"/>
      <c r="CI222" s="324"/>
      <c r="CJ222" s="324"/>
      <c r="CK222" s="324"/>
      <c r="CL222" s="324"/>
      <c r="CM222" s="324"/>
      <c r="CN222" s="324"/>
      <c r="CO222" s="324"/>
      <c r="CP222" s="324"/>
      <c r="CQ222" s="324"/>
      <c r="CR222" s="324"/>
      <c r="CS222" s="324"/>
      <c r="CT222" s="324"/>
      <c r="CU222" s="324"/>
      <c r="CV222" s="324"/>
      <c r="CW222" s="324"/>
      <c r="CX222" s="324"/>
      <c r="CY222" s="324"/>
      <c r="CZ222" s="324"/>
      <c r="DA222" s="324"/>
      <c r="DB222" s="324"/>
      <c r="DC222" s="324"/>
      <c r="DD222" s="324"/>
      <c r="DE222" s="324"/>
      <c r="DF222" s="324"/>
      <c r="DG222" s="324"/>
      <c r="DH222" s="324"/>
      <c r="DI222" s="324"/>
      <c r="DJ222" s="324"/>
      <c r="DK222" s="324"/>
      <c r="DL222" s="324"/>
      <c r="DM222" s="324"/>
      <c r="DN222" s="324"/>
      <c r="DO222" s="324"/>
      <c r="DP222" s="324"/>
      <c r="DQ222" s="324"/>
      <c r="DR222" s="324"/>
      <c r="DS222" s="324"/>
      <c r="DT222" s="324"/>
      <c r="DU222" s="324"/>
    </row>
    <row r="223" spans="1:125" ht="15.75" customHeight="1" x14ac:dyDescent="0.25">
      <c r="A223" s="324"/>
      <c r="B223" s="324"/>
      <c r="C223" s="324"/>
      <c r="D223" s="324"/>
      <c r="E223" s="324"/>
      <c r="F223" s="324"/>
      <c r="G223" s="324"/>
      <c r="H223" s="324"/>
      <c r="I223" s="324"/>
      <c r="J223" s="324"/>
      <c r="K223" s="324"/>
      <c r="L223" s="324"/>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c r="AS223" s="324"/>
      <c r="AT223" s="324"/>
      <c r="AU223" s="324"/>
      <c r="AV223" s="324"/>
      <c r="AW223" s="324"/>
      <c r="AX223" s="324"/>
      <c r="AY223" s="324"/>
      <c r="AZ223" s="324"/>
      <c r="BA223" s="324"/>
      <c r="BB223" s="324"/>
      <c r="BC223" s="324"/>
      <c r="BD223" s="324"/>
      <c r="BE223" s="324"/>
      <c r="BF223" s="324"/>
      <c r="BG223" s="324"/>
      <c r="BH223" s="324"/>
      <c r="BI223" s="324"/>
      <c r="BJ223" s="324"/>
      <c r="BK223" s="324"/>
      <c r="BL223" s="324"/>
      <c r="BM223" s="324"/>
      <c r="BN223" s="324"/>
      <c r="BO223" s="324"/>
      <c r="BP223" s="324"/>
      <c r="BQ223" s="324"/>
      <c r="BR223" s="324"/>
      <c r="BS223" s="324"/>
      <c r="BT223" s="324"/>
      <c r="BU223" s="324"/>
      <c r="BV223" s="324"/>
      <c r="BW223" s="324"/>
      <c r="BX223" s="324"/>
      <c r="BY223" s="324"/>
      <c r="BZ223" s="324"/>
      <c r="CA223" s="324"/>
      <c r="CB223" s="324"/>
      <c r="CC223" s="324"/>
      <c r="CD223" s="324"/>
      <c r="CE223" s="324"/>
      <c r="CF223" s="324"/>
      <c r="CG223" s="324"/>
      <c r="CH223" s="324"/>
      <c r="CI223" s="324"/>
      <c r="CJ223" s="324"/>
      <c r="CK223" s="324"/>
      <c r="CL223" s="324"/>
      <c r="CM223" s="324"/>
      <c r="CN223" s="324"/>
      <c r="CO223" s="324"/>
      <c r="CP223" s="324"/>
      <c r="CQ223" s="324"/>
      <c r="CR223" s="324"/>
      <c r="CS223" s="324"/>
      <c r="CT223" s="324"/>
      <c r="CU223" s="324"/>
      <c r="CV223" s="324"/>
      <c r="CW223" s="324"/>
      <c r="CX223" s="324"/>
      <c r="CY223" s="324"/>
      <c r="CZ223" s="324"/>
      <c r="DA223" s="324"/>
      <c r="DB223" s="324"/>
      <c r="DC223" s="324"/>
      <c r="DD223" s="324"/>
      <c r="DE223" s="324"/>
      <c r="DF223" s="324"/>
      <c r="DG223" s="324"/>
      <c r="DH223" s="324"/>
      <c r="DI223" s="324"/>
      <c r="DJ223" s="324"/>
      <c r="DK223" s="324"/>
      <c r="DL223" s="324"/>
      <c r="DM223" s="324"/>
      <c r="DN223" s="324"/>
      <c r="DO223" s="324"/>
      <c r="DP223" s="324"/>
      <c r="DQ223" s="324"/>
      <c r="DR223" s="324"/>
      <c r="DS223" s="324"/>
      <c r="DT223" s="324"/>
      <c r="DU223" s="324"/>
    </row>
    <row r="224" spans="1:125" ht="15.75" customHeight="1" x14ac:dyDescent="0.25">
      <c r="A224" s="324"/>
      <c r="B224" s="324"/>
      <c r="C224" s="324"/>
      <c r="D224" s="324"/>
      <c r="E224" s="324"/>
      <c r="F224" s="324"/>
      <c r="G224" s="324"/>
      <c r="H224" s="324"/>
      <c r="I224" s="324"/>
      <c r="J224" s="324"/>
      <c r="K224" s="324"/>
      <c r="L224" s="324"/>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c r="AS224" s="324"/>
      <c r="AT224" s="324"/>
      <c r="AU224" s="324"/>
      <c r="AV224" s="324"/>
      <c r="AW224" s="324"/>
      <c r="AX224" s="324"/>
      <c r="AY224" s="324"/>
      <c r="AZ224" s="324"/>
      <c r="BA224" s="324"/>
      <c r="BB224" s="324"/>
      <c r="BC224" s="324"/>
      <c r="BD224" s="324"/>
      <c r="BE224" s="324"/>
      <c r="BF224" s="324"/>
      <c r="BG224" s="324"/>
      <c r="BH224" s="324"/>
      <c r="BI224" s="324"/>
      <c r="BJ224" s="324"/>
      <c r="BK224" s="324"/>
      <c r="BL224" s="324"/>
      <c r="BM224" s="324"/>
      <c r="BN224" s="324"/>
      <c r="BO224" s="324"/>
      <c r="BP224" s="324"/>
      <c r="BQ224" s="324"/>
      <c r="BR224" s="324"/>
      <c r="BS224" s="324"/>
      <c r="BT224" s="324"/>
      <c r="BU224" s="324"/>
      <c r="BV224" s="324"/>
      <c r="BW224" s="324"/>
      <c r="BX224" s="324"/>
      <c r="BY224" s="324"/>
      <c r="BZ224" s="324"/>
      <c r="CA224" s="324"/>
      <c r="CB224" s="324"/>
      <c r="CC224" s="324"/>
      <c r="CD224" s="324"/>
      <c r="CE224" s="324"/>
      <c r="CF224" s="324"/>
      <c r="CG224" s="324"/>
      <c r="CH224" s="324"/>
      <c r="CI224" s="324"/>
      <c r="CJ224" s="324"/>
      <c r="CK224" s="324"/>
      <c r="CL224" s="324"/>
      <c r="CM224" s="324"/>
      <c r="CN224" s="324"/>
      <c r="CO224" s="324"/>
      <c r="CP224" s="324"/>
      <c r="CQ224" s="324"/>
      <c r="CR224" s="324"/>
      <c r="CS224" s="324"/>
      <c r="CT224" s="324"/>
      <c r="CU224" s="324"/>
      <c r="CV224" s="324"/>
      <c r="CW224" s="324"/>
      <c r="CX224" s="324"/>
      <c r="CY224" s="324"/>
      <c r="CZ224" s="324"/>
      <c r="DA224" s="324"/>
      <c r="DB224" s="324"/>
      <c r="DC224" s="324"/>
      <c r="DD224" s="324"/>
      <c r="DE224" s="324"/>
      <c r="DF224" s="324"/>
      <c r="DG224" s="324"/>
      <c r="DH224" s="324"/>
      <c r="DI224" s="324"/>
      <c r="DJ224" s="324"/>
      <c r="DK224" s="324"/>
      <c r="DL224" s="324"/>
      <c r="DM224" s="324"/>
      <c r="DN224" s="324"/>
      <c r="DO224" s="324"/>
      <c r="DP224" s="324"/>
      <c r="DQ224" s="324"/>
      <c r="DR224" s="324"/>
      <c r="DS224" s="324"/>
      <c r="DT224" s="324"/>
      <c r="DU224" s="324"/>
    </row>
    <row r="225" spans="1:125" ht="15.75" customHeight="1" x14ac:dyDescent="0.25">
      <c r="A225" s="324"/>
      <c r="B225" s="324"/>
      <c r="C225" s="324"/>
      <c r="D225" s="324"/>
      <c r="E225" s="324"/>
      <c r="F225" s="324"/>
      <c r="G225" s="324"/>
      <c r="H225" s="324"/>
      <c r="I225" s="324"/>
      <c r="J225" s="324"/>
      <c r="K225" s="324"/>
      <c r="L225" s="324"/>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c r="AS225" s="324"/>
      <c r="AT225" s="324"/>
      <c r="AU225" s="324"/>
      <c r="AV225" s="324"/>
      <c r="AW225" s="324"/>
      <c r="AX225" s="324"/>
      <c r="AY225" s="324"/>
      <c r="AZ225" s="324"/>
      <c r="BA225" s="324"/>
      <c r="BB225" s="324"/>
      <c r="BC225" s="324"/>
      <c r="BD225" s="324"/>
      <c r="BE225" s="324"/>
      <c r="BF225" s="324"/>
      <c r="BG225" s="324"/>
      <c r="BH225" s="324"/>
      <c r="BI225" s="324"/>
      <c r="BJ225" s="324"/>
      <c r="BK225" s="324"/>
      <c r="BL225" s="324"/>
      <c r="BM225" s="324"/>
      <c r="BN225" s="324"/>
      <c r="BO225" s="324"/>
      <c r="BP225" s="324"/>
      <c r="BQ225" s="324"/>
      <c r="BR225" s="324"/>
      <c r="BS225" s="324"/>
      <c r="BT225" s="324"/>
      <c r="BU225" s="324"/>
      <c r="BV225" s="324"/>
      <c r="BW225" s="324"/>
      <c r="BX225" s="324"/>
      <c r="BY225" s="324"/>
      <c r="BZ225" s="324"/>
      <c r="CA225" s="324"/>
      <c r="CB225" s="324"/>
      <c r="CC225" s="324"/>
      <c r="CD225" s="324"/>
      <c r="CE225" s="324"/>
      <c r="CF225" s="324"/>
      <c r="CG225" s="324"/>
      <c r="CH225" s="324"/>
      <c r="CI225" s="324"/>
      <c r="CJ225" s="324"/>
      <c r="CK225" s="324"/>
      <c r="CL225" s="324"/>
      <c r="CM225" s="324"/>
      <c r="CN225" s="324"/>
      <c r="CO225" s="324"/>
      <c r="CP225" s="324"/>
      <c r="CQ225" s="324"/>
      <c r="CR225" s="324"/>
      <c r="CS225" s="324"/>
      <c r="CT225" s="324"/>
      <c r="CU225" s="324"/>
      <c r="CV225" s="324"/>
      <c r="CW225" s="324"/>
      <c r="CX225" s="324"/>
      <c r="CY225" s="324"/>
      <c r="CZ225" s="324"/>
      <c r="DA225" s="324"/>
      <c r="DB225" s="324"/>
      <c r="DC225" s="324"/>
      <c r="DD225" s="324"/>
      <c r="DE225" s="324"/>
      <c r="DF225" s="324"/>
      <c r="DG225" s="324"/>
      <c r="DH225" s="324"/>
      <c r="DI225" s="324"/>
      <c r="DJ225" s="324"/>
      <c r="DK225" s="324"/>
      <c r="DL225" s="324"/>
      <c r="DM225" s="324"/>
      <c r="DN225" s="324"/>
      <c r="DO225" s="324"/>
      <c r="DP225" s="324"/>
      <c r="DQ225" s="324"/>
      <c r="DR225" s="324"/>
      <c r="DS225" s="324"/>
      <c r="DT225" s="324"/>
      <c r="DU225" s="324"/>
    </row>
    <row r="226" spans="1:125" ht="15.75" customHeight="1" x14ac:dyDescent="0.25">
      <c r="A226" s="324"/>
      <c r="B226" s="324"/>
      <c r="C226" s="324"/>
      <c r="D226" s="324"/>
      <c r="E226" s="324"/>
      <c r="F226" s="324"/>
      <c r="G226" s="324"/>
      <c r="H226" s="324"/>
      <c r="I226" s="324"/>
      <c r="J226" s="324"/>
      <c r="K226" s="324"/>
      <c r="L226" s="324"/>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c r="AS226" s="324"/>
      <c r="AT226" s="324"/>
      <c r="AU226" s="324"/>
      <c r="AV226" s="324"/>
      <c r="AW226" s="324"/>
      <c r="AX226" s="324"/>
      <c r="AY226" s="324"/>
      <c r="AZ226" s="324"/>
      <c r="BA226" s="324"/>
      <c r="BB226" s="324"/>
      <c r="BC226" s="324"/>
      <c r="BD226" s="324"/>
      <c r="BE226" s="324"/>
      <c r="BF226" s="324"/>
      <c r="BG226" s="324"/>
      <c r="BH226" s="324"/>
      <c r="BI226" s="324"/>
      <c r="BJ226" s="324"/>
      <c r="BK226" s="324"/>
      <c r="BL226" s="324"/>
      <c r="BM226" s="324"/>
      <c r="BN226" s="324"/>
      <c r="BO226" s="324"/>
      <c r="BP226" s="324"/>
      <c r="BQ226" s="324"/>
      <c r="BR226" s="324"/>
      <c r="BS226" s="324"/>
      <c r="BT226" s="324"/>
      <c r="BU226" s="324"/>
      <c r="BV226" s="324"/>
      <c r="BW226" s="324"/>
      <c r="BX226" s="324"/>
      <c r="BY226" s="324"/>
      <c r="BZ226" s="324"/>
      <c r="CA226" s="324"/>
      <c r="CB226" s="324"/>
      <c r="CC226" s="324"/>
      <c r="CD226" s="324"/>
      <c r="CE226" s="324"/>
      <c r="CF226" s="324"/>
      <c r="CG226" s="324"/>
      <c r="CH226" s="324"/>
      <c r="CI226" s="324"/>
      <c r="CJ226" s="324"/>
      <c r="CK226" s="324"/>
      <c r="CL226" s="324"/>
      <c r="CM226" s="324"/>
      <c r="CN226" s="324"/>
      <c r="CO226" s="324"/>
      <c r="CP226" s="324"/>
      <c r="CQ226" s="324"/>
      <c r="CR226" s="324"/>
      <c r="CS226" s="324"/>
      <c r="CT226" s="324"/>
      <c r="CU226" s="324"/>
      <c r="CV226" s="324"/>
      <c r="CW226" s="324"/>
      <c r="CX226" s="324"/>
      <c r="CY226" s="324"/>
      <c r="CZ226" s="324"/>
      <c r="DA226" s="324"/>
      <c r="DB226" s="324"/>
      <c r="DC226" s="324"/>
      <c r="DD226" s="324"/>
      <c r="DE226" s="324"/>
      <c r="DF226" s="324"/>
      <c r="DG226" s="324"/>
      <c r="DH226" s="324"/>
      <c r="DI226" s="324"/>
      <c r="DJ226" s="324"/>
      <c r="DK226" s="324"/>
      <c r="DL226" s="324"/>
      <c r="DM226" s="324"/>
      <c r="DN226" s="324"/>
      <c r="DO226" s="324"/>
      <c r="DP226" s="324"/>
      <c r="DQ226" s="324"/>
      <c r="DR226" s="324"/>
      <c r="DS226" s="324"/>
      <c r="DT226" s="324"/>
      <c r="DU226" s="324"/>
    </row>
    <row r="227" spans="1:125" ht="15.75" customHeight="1" x14ac:dyDescent="0.25">
      <c r="A227" s="324"/>
      <c r="B227" s="324"/>
      <c r="C227" s="324"/>
      <c r="D227" s="324"/>
      <c r="E227" s="324"/>
      <c r="F227" s="324"/>
      <c r="G227" s="324"/>
      <c r="H227" s="324"/>
      <c r="I227" s="324"/>
      <c r="J227" s="324"/>
      <c r="K227" s="324"/>
      <c r="L227" s="324"/>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c r="AS227" s="324"/>
      <c r="AT227" s="324"/>
      <c r="AU227" s="324"/>
      <c r="AV227" s="324"/>
      <c r="AW227" s="324"/>
      <c r="AX227" s="324"/>
      <c r="AY227" s="324"/>
      <c r="AZ227" s="324"/>
      <c r="BA227" s="324"/>
      <c r="BB227" s="324"/>
      <c r="BC227" s="324"/>
      <c r="BD227" s="324"/>
      <c r="BE227" s="324"/>
      <c r="BF227" s="324"/>
      <c r="BG227" s="324"/>
      <c r="BH227" s="324"/>
      <c r="BI227" s="324"/>
      <c r="BJ227" s="324"/>
      <c r="BK227" s="324"/>
      <c r="BL227" s="324"/>
      <c r="BM227" s="324"/>
      <c r="BN227" s="324"/>
      <c r="BO227" s="324"/>
      <c r="BP227" s="324"/>
      <c r="BQ227" s="324"/>
      <c r="BR227" s="324"/>
      <c r="BS227" s="324"/>
      <c r="BT227" s="324"/>
      <c r="BU227" s="324"/>
      <c r="BV227" s="324"/>
      <c r="BW227" s="324"/>
      <c r="BX227" s="324"/>
      <c r="BY227" s="324"/>
      <c r="BZ227" s="324"/>
      <c r="CA227" s="324"/>
      <c r="CB227" s="324"/>
      <c r="CC227" s="324"/>
      <c r="CD227" s="324"/>
      <c r="CE227" s="324"/>
      <c r="CF227" s="324"/>
      <c r="CG227" s="324"/>
      <c r="CH227" s="324"/>
      <c r="CI227" s="324"/>
      <c r="CJ227" s="324"/>
      <c r="CK227" s="324"/>
      <c r="CL227" s="324"/>
      <c r="CM227" s="324"/>
      <c r="CN227" s="324"/>
      <c r="CO227" s="324"/>
      <c r="CP227" s="324"/>
      <c r="CQ227" s="324"/>
      <c r="CR227" s="324"/>
      <c r="CS227" s="324"/>
      <c r="CT227" s="324"/>
      <c r="CU227" s="324"/>
      <c r="CV227" s="324"/>
      <c r="CW227" s="324"/>
      <c r="CX227" s="324"/>
      <c r="CY227" s="324"/>
      <c r="CZ227" s="324"/>
      <c r="DA227" s="324"/>
      <c r="DB227" s="324"/>
      <c r="DC227" s="324"/>
      <c r="DD227" s="324"/>
      <c r="DE227" s="324"/>
      <c r="DF227" s="324"/>
      <c r="DG227" s="324"/>
      <c r="DH227" s="324"/>
      <c r="DI227" s="324"/>
      <c r="DJ227" s="324"/>
      <c r="DK227" s="324"/>
      <c r="DL227" s="324"/>
      <c r="DM227" s="324"/>
      <c r="DN227" s="324"/>
      <c r="DO227" s="324"/>
      <c r="DP227" s="324"/>
      <c r="DQ227" s="324"/>
      <c r="DR227" s="324"/>
      <c r="DS227" s="324"/>
      <c r="DT227" s="324"/>
      <c r="DU227" s="324"/>
    </row>
    <row r="228" spans="1:125" ht="15.75" customHeight="1" x14ac:dyDescent="0.25">
      <c r="A228" s="324"/>
      <c r="B228" s="324"/>
      <c r="C228" s="324"/>
      <c r="D228" s="324"/>
      <c r="E228" s="324"/>
      <c r="F228" s="324"/>
      <c r="G228" s="324"/>
      <c r="H228" s="324"/>
      <c r="I228" s="324"/>
      <c r="J228" s="324"/>
      <c r="K228" s="324"/>
      <c r="L228" s="324"/>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c r="AS228" s="324"/>
      <c r="AT228" s="324"/>
      <c r="AU228" s="324"/>
      <c r="AV228" s="324"/>
      <c r="AW228" s="324"/>
      <c r="AX228" s="324"/>
      <c r="AY228" s="324"/>
      <c r="AZ228" s="324"/>
      <c r="BA228" s="324"/>
      <c r="BB228" s="324"/>
      <c r="BC228" s="324"/>
      <c r="BD228" s="324"/>
      <c r="BE228" s="324"/>
      <c r="BF228" s="324"/>
      <c r="BG228" s="324"/>
      <c r="BH228" s="324"/>
      <c r="BI228" s="324"/>
      <c r="BJ228" s="324"/>
      <c r="BK228" s="324"/>
      <c r="BL228" s="324"/>
      <c r="BM228" s="324"/>
      <c r="BN228" s="324"/>
      <c r="BO228" s="324"/>
      <c r="BP228" s="324"/>
      <c r="BQ228" s="324"/>
      <c r="BR228" s="324"/>
      <c r="BS228" s="324"/>
      <c r="BT228" s="324"/>
      <c r="BU228" s="324"/>
      <c r="BV228" s="324"/>
      <c r="BW228" s="324"/>
      <c r="BX228" s="324"/>
      <c r="BY228" s="324"/>
      <c r="BZ228" s="324"/>
      <c r="CA228" s="324"/>
      <c r="CB228" s="324"/>
      <c r="CC228" s="324"/>
      <c r="CD228" s="324"/>
      <c r="CE228" s="324"/>
      <c r="CF228" s="324"/>
      <c r="CG228" s="324"/>
      <c r="CH228" s="324"/>
      <c r="CI228" s="324"/>
      <c r="CJ228" s="324"/>
      <c r="CK228" s="324"/>
      <c r="CL228" s="324"/>
      <c r="CM228" s="324"/>
      <c r="CN228" s="324"/>
      <c r="CO228" s="324"/>
      <c r="CP228" s="324"/>
      <c r="CQ228" s="324"/>
      <c r="CR228" s="324"/>
      <c r="CS228" s="324"/>
      <c r="CT228" s="324"/>
      <c r="CU228" s="324"/>
      <c r="CV228" s="324"/>
      <c r="CW228" s="324"/>
      <c r="CX228" s="324"/>
      <c r="CY228" s="324"/>
      <c r="CZ228" s="324"/>
      <c r="DA228" s="324"/>
      <c r="DB228" s="324"/>
      <c r="DC228" s="324"/>
      <c r="DD228" s="324"/>
      <c r="DE228" s="324"/>
      <c r="DF228" s="324"/>
      <c r="DG228" s="324"/>
      <c r="DH228" s="324"/>
      <c r="DI228" s="324"/>
      <c r="DJ228" s="324"/>
      <c r="DK228" s="324"/>
      <c r="DL228" s="324"/>
      <c r="DM228" s="324"/>
      <c r="DN228" s="324"/>
      <c r="DO228" s="324"/>
      <c r="DP228" s="324"/>
      <c r="DQ228" s="324"/>
      <c r="DR228" s="324"/>
      <c r="DS228" s="324"/>
      <c r="DT228" s="324"/>
      <c r="DU228" s="324"/>
    </row>
    <row r="229" spans="1:125" ht="15.75" customHeight="1" x14ac:dyDescent="0.25">
      <c r="A229" s="324"/>
      <c r="B229" s="324"/>
      <c r="C229" s="324"/>
      <c r="D229" s="324"/>
      <c r="E229" s="324"/>
      <c r="F229" s="324"/>
      <c r="G229" s="324"/>
      <c r="H229" s="324"/>
      <c r="I229" s="324"/>
      <c r="J229" s="324"/>
      <c r="K229" s="324"/>
      <c r="L229" s="324"/>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c r="AS229" s="324"/>
      <c r="AT229" s="324"/>
      <c r="AU229" s="324"/>
      <c r="AV229" s="324"/>
      <c r="AW229" s="324"/>
      <c r="AX229" s="324"/>
      <c r="AY229" s="324"/>
      <c r="AZ229" s="324"/>
      <c r="BA229" s="324"/>
      <c r="BB229" s="324"/>
      <c r="BC229" s="324"/>
      <c r="BD229" s="324"/>
      <c r="BE229" s="324"/>
      <c r="BF229" s="324"/>
      <c r="BG229" s="324"/>
      <c r="BH229" s="324"/>
      <c r="BI229" s="324"/>
      <c r="BJ229" s="324"/>
      <c r="BK229" s="324"/>
      <c r="BL229" s="324"/>
      <c r="BM229" s="324"/>
      <c r="BN229" s="324"/>
      <c r="BO229" s="324"/>
      <c r="BP229" s="324"/>
      <c r="BQ229" s="324"/>
      <c r="BR229" s="324"/>
      <c r="BS229" s="324"/>
      <c r="BT229" s="324"/>
      <c r="BU229" s="324"/>
      <c r="BV229" s="324"/>
      <c r="BW229" s="324"/>
      <c r="BX229" s="324"/>
      <c r="BY229" s="324"/>
      <c r="BZ229" s="324"/>
      <c r="CA229" s="324"/>
      <c r="CB229" s="324"/>
      <c r="CC229" s="324"/>
      <c r="CD229" s="324"/>
      <c r="CE229" s="324"/>
      <c r="CF229" s="324"/>
      <c r="CG229" s="324"/>
      <c r="CH229" s="324"/>
      <c r="CI229" s="324"/>
      <c r="CJ229" s="324"/>
      <c r="CK229" s="324"/>
      <c r="CL229" s="324"/>
      <c r="CM229" s="324"/>
      <c r="CN229" s="324"/>
      <c r="CO229" s="324"/>
      <c r="CP229" s="324"/>
      <c r="CQ229" s="324"/>
      <c r="CR229" s="324"/>
      <c r="CS229" s="324"/>
      <c r="CT229" s="324"/>
      <c r="CU229" s="324"/>
      <c r="CV229" s="324"/>
      <c r="CW229" s="324"/>
      <c r="CX229" s="324"/>
      <c r="CY229" s="324"/>
      <c r="CZ229" s="324"/>
      <c r="DA229" s="324"/>
      <c r="DB229" s="324"/>
      <c r="DC229" s="324"/>
      <c r="DD229" s="324"/>
      <c r="DE229" s="324"/>
      <c r="DF229" s="324"/>
      <c r="DG229" s="324"/>
      <c r="DH229" s="324"/>
      <c r="DI229" s="324"/>
      <c r="DJ229" s="324"/>
      <c r="DK229" s="324"/>
      <c r="DL229" s="324"/>
      <c r="DM229" s="324"/>
      <c r="DN229" s="324"/>
      <c r="DO229" s="324"/>
      <c r="DP229" s="324"/>
      <c r="DQ229" s="324"/>
      <c r="DR229" s="324"/>
      <c r="DS229" s="324"/>
      <c r="DT229" s="324"/>
      <c r="DU229" s="324"/>
    </row>
    <row r="230" spans="1:125" ht="15.75" customHeight="1" x14ac:dyDescent="0.25">
      <c r="A230" s="324"/>
      <c r="B230" s="324"/>
      <c r="C230" s="324"/>
      <c r="D230" s="324"/>
      <c r="E230" s="324"/>
      <c r="F230" s="324"/>
      <c r="G230" s="324"/>
      <c r="H230" s="324"/>
      <c r="I230" s="324"/>
      <c r="J230" s="324"/>
      <c r="K230" s="324"/>
      <c r="L230" s="324"/>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c r="AS230" s="324"/>
      <c r="AT230" s="324"/>
      <c r="AU230" s="324"/>
      <c r="AV230" s="324"/>
      <c r="AW230" s="324"/>
      <c r="AX230" s="324"/>
      <c r="AY230" s="324"/>
      <c r="AZ230" s="324"/>
      <c r="BA230" s="324"/>
      <c r="BB230" s="324"/>
      <c r="BC230" s="324"/>
      <c r="BD230" s="324"/>
      <c r="BE230" s="324"/>
      <c r="BF230" s="324"/>
      <c r="BG230" s="324"/>
      <c r="BH230" s="324"/>
      <c r="BI230" s="324"/>
      <c r="BJ230" s="324"/>
      <c r="BK230" s="324"/>
      <c r="BL230" s="324"/>
      <c r="BM230" s="324"/>
      <c r="BN230" s="324"/>
      <c r="BO230" s="324"/>
      <c r="BP230" s="324"/>
      <c r="BQ230" s="324"/>
      <c r="BR230" s="324"/>
      <c r="BS230" s="324"/>
      <c r="BT230" s="324"/>
      <c r="BU230" s="324"/>
      <c r="BV230" s="324"/>
      <c r="BW230" s="324"/>
      <c r="BX230" s="324"/>
      <c r="BY230" s="324"/>
      <c r="BZ230" s="324"/>
      <c r="CA230" s="324"/>
      <c r="CB230" s="324"/>
      <c r="CC230" s="324"/>
      <c r="CD230" s="324"/>
      <c r="CE230" s="324"/>
      <c r="CF230" s="324"/>
      <c r="CG230" s="324"/>
      <c r="CH230" s="324"/>
      <c r="CI230" s="324"/>
      <c r="CJ230" s="324"/>
      <c r="CK230" s="324"/>
      <c r="CL230" s="324"/>
      <c r="CM230" s="324"/>
      <c r="CN230" s="324"/>
      <c r="CO230" s="324"/>
      <c r="CP230" s="324"/>
      <c r="CQ230" s="324"/>
      <c r="CR230" s="324"/>
      <c r="CS230" s="324"/>
      <c r="CT230" s="324"/>
      <c r="CU230" s="324"/>
      <c r="CV230" s="324"/>
      <c r="CW230" s="324"/>
      <c r="CX230" s="324"/>
      <c r="CY230" s="324"/>
      <c r="CZ230" s="324"/>
      <c r="DA230" s="324"/>
      <c r="DB230" s="324"/>
      <c r="DC230" s="324"/>
      <c r="DD230" s="324"/>
      <c r="DE230" s="324"/>
      <c r="DF230" s="324"/>
      <c r="DG230" s="324"/>
      <c r="DH230" s="324"/>
      <c r="DI230" s="324"/>
      <c r="DJ230" s="324"/>
      <c r="DK230" s="324"/>
      <c r="DL230" s="324"/>
      <c r="DM230" s="324"/>
      <c r="DN230" s="324"/>
      <c r="DO230" s="324"/>
      <c r="DP230" s="324"/>
      <c r="DQ230" s="324"/>
      <c r="DR230" s="324"/>
      <c r="DS230" s="324"/>
      <c r="DT230" s="324"/>
      <c r="DU230" s="324"/>
    </row>
    <row r="231" spans="1:125" ht="15.75" customHeight="1" x14ac:dyDescent="0.25">
      <c r="A231" s="324"/>
      <c r="B231" s="324"/>
      <c r="C231" s="324"/>
      <c r="D231" s="324"/>
      <c r="E231" s="324"/>
      <c r="F231" s="324"/>
      <c r="G231" s="324"/>
      <c r="H231" s="324"/>
      <c r="I231" s="324"/>
      <c r="J231" s="324"/>
      <c r="K231" s="324"/>
      <c r="L231" s="324"/>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c r="AS231" s="324"/>
      <c r="AT231" s="324"/>
      <c r="AU231" s="324"/>
      <c r="AV231" s="324"/>
      <c r="AW231" s="324"/>
      <c r="AX231" s="324"/>
      <c r="AY231" s="324"/>
      <c r="AZ231" s="324"/>
      <c r="BA231" s="324"/>
      <c r="BB231" s="324"/>
      <c r="BC231" s="324"/>
      <c r="BD231" s="324"/>
      <c r="BE231" s="324"/>
      <c r="BF231" s="324"/>
      <c r="BG231" s="324"/>
      <c r="BH231" s="324"/>
      <c r="BI231" s="324"/>
      <c r="BJ231" s="324"/>
      <c r="BK231" s="324"/>
      <c r="BL231" s="324"/>
      <c r="BM231" s="324"/>
      <c r="BN231" s="324"/>
      <c r="BO231" s="324"/>
      <c r="BP231" s="324"/>
      <c r="BQ231" s="324"/>
      <c r="BR231" s="324"/>
      <c r="BS231" s="324"/>
      <c r="BT231" s="324"/>
      <c r="BU231" s="324"/>
      <c r="BV231" s="324"/>
      <c r="BW231" s="324"/>
      <c r="BX231" s="324"/>
      <c r="BY231" s="324"/>
      <c r="BZ231" s="324"/>
      <c r="CA231" s="324"/>
      <c r="CB231" s="324"/>
      <c r="CC231" s="324"/>
      <c r="CD231" s="324"/>
      <c r="CE231" s="324"/>
      <c r="CF231" s="324"/>
      <c r="CG231" s="324"/>
      <c r="CH231" s="324"/>
      <c r="CI231" s="324"/>
      <c r="CJ231" s="324"/>
      <c r="CK231" s="324"/>
      <c r="CL231" s="324"/>
      <c r="CM231" s="324"/>
      <c r="CN231" s="324"/>
      <c r="CO231" s="324"/>
      <c r="CP231" s="324"/>
      <c r="CQ231" s="324"/>
      <c r="CR231" s="324"/>
      <c r="CS231" s="324"/>
      <c r="CT231" s="324"/>
      <c r="CU231" s="324"/>
      <c r="CV231" s="324"/>
      <c r="CW231" s="324"/>
      <c r="CX231" s="324"/>
      <c r="CY231" s="324"/>
      <c r="CZ231" s="324"/>
      <c r="DA231" s="324"/>
      <c r="DB231" s="324"/>
      <c r="DC231" s="324"/>
      <c r="DD231" s="324"/>
      <c r="DE231" s="324"/>
      <c r="DF231" s="324"/>
      <c r="DG231" s="324"/>
      <c r="DH231" s="324"/>
      <c r="DI231" s="324"/>
      <c r="DJ231" s="324"/>
      <c r="DK231" s="324"/>
      <c r="DL231" s="324"/>
      <c r="DM231" s="324"/>
      <c r="DN231" s="324"/>
      <c r="DO231" s="324"/>
      <c r="DP231" s="324"/>
      <c r="DQ231" s="324"/>
      <c r="DR231" s="324"/>
      <c r="DS231" s="324"/>
      <c r="DT231" s="324"/>
      <c r="DU231" s="324"/>
    </row>
    <row r="232" spans="1:125" ht="15.75" customHeight="1" x14ac:dyDescent="0.25">
      <c r="A232" s="324"/>
      <c r="B232" s="324"/>
      <c r="C232" s="324"/>
      <c r="D232" s="324"/>
      <c r="E232" s="324"/>
      <c r="F232" s="324"/>
      <c r="G232" s="324"/>
      <c r="H232" s="324"/>
      <c r="I232" s="324"/>
      <c r="J232" s="324"/>
      <c r="K232" s="324"/>
      <c r="L232" s="324"/>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c r="AS232" s="324"/>
      <c r="AT232" s="324"/>
      <c r="AU232" s="324"/>
      <c r="AV232" s="324"/>
      <c r="AW232" s="324"/>
      <c r="AX232" s="324"/>
      <c r="AY232" s="324"/>
      <c r="AZ232" s="324"/>
      <c r="BA232" s="324"/>
      <c r="BB232" s="324"/>
      <c r="BC232" s="324"/>
      <c r="BD232" s="324"/>
      <c r="BE232" s="324"/>
      <c r="BF232" s="324"/>
      <c r="BG232" s="324"/>
      <c r="BH232" s="324"/>
      <c r="BI232" s="324"/>
      <c r="BJ232" s="324"/>
      <c r="BK232" s="324"/>
      <c r="BL232" s="324"/>
      <c r="BM232" s="324"/>
      <c r="BN232" s="324"/>
      <c r="BO232" s="324"/>
      <c r="BP232" s="324"/>
      <c r="BQ232" s="324"/>
      <c r="BR232" s="324"/>
      <c r="BS232" s="324"/>
      <c r="BT232" s="324"/>
      <c r="BU232" s="324"/>
      <c r="BV232" s="324"/>
      <c r="BW232" s="324"/>
      <c r="BX232" s="324"/>
      <c r="BY232" s="324"/>
      <c r="BZ232" s="324"/>
      <c r="CA232" s="324"/>
      <c r="CB232" s="324"/>
      <c r="CC232" s="324"/>
      <c r="CD232" s="324"/>
      <c r="CE232" s="324"/>
      <c r="CF232" s="324"/>
      <c r="CG232" s="324"/>
      <c r="CH232" s="324"/>
      <c r="CI232" s="324"/>
      <c r="CJ232" s="324"/>
      <c r="CK232" s="324"/>
      <c r="CL232" s="324"/>
      <c r="CM232" s="324"/>
      <c r="CN232" s="324"/>
      <c r="CO232" s="324"/>
      <c r="CP232" s="324"/>
      <c r="CQ232" s="324"/>
      <c r="CR232" s="324"/>
      <c r="CS232" s="324"/>
      <c r="CT232" s="324"/>
      <c r="CU232" s="324"/>
      <c r="CV232" s="324"/>
      <c r="CW232" s="324"/>
      <c r="CX232" s="324"/>
      <c r="CY232" s="324"/>
      <c r="CZ232" s="324"/>
      <c r="DA232" s="324"/>
      <c r="DB232" s="324"/>
      <c r="DC232" s="324"/>
      <c r="DD232" s="324"/>
      <c r="DE232" s="324"/>
      <c r="DF232" s="324"/>
      <c r="DG232" s="324"/>
      <c r="DH232" s="324"/>
      <c r="DI232" s="324"/>
      <c r="DJ232" s="324"/>
      <c r="DK232" s="324"/>
      <c r="DL232" s="324"/>
      <c r="DM232" s="324"/>
      <c r="DN232" s="324"/>
      <c r="DO232" s="324"/>
      <c r="DP232" s="324"/>
      <c r="DQ232" s="324"/>
      <c r="DR232" s="324"/>
      <c r="DS232" s="324"/>
      <c r="DT232" s="324"/>
      <c r="DU232" s="324"/>
    </row>
    <row r="233" spans="1:125" ht="15.75" customHeight="1" x14ac:dyDescent="0.25">
      <c r="A233" s="324"/>
      <c r="B233" s="324"/>
      <c r="C233" s="324"/>
      <c r="D233" s="324"/>
      <c r="E233" s="324"/>
      <c r="F233" s="324"/>
      <c r="G233" s="324"/>
      <c r="H233" s="324"/>
      <c r="I233" s="324"/>
      <c r="J233" s="324"/>
      <c r="K233" s="324"/>
      <c r="L233" s="324"/>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c r="AS233" s="324"/>
      <c r="AT233" s="324"/>
      <c r="AU233" s="324"/>
      <c r="AV233" s="324"/>
      <c r="AW233" s="324"/>
      <c r="AX233" s="324"/>
      <c r="AY233" s="324"/>
      <c r="AZ233" s="324"/>
      <c r="BA233" s="324"/>
      <c r="BB233" s="324"/>
      <c r="BC233" s="324"/>
      <c r="BD233" s="324"/>
      <c r="BE233" s="324"/>
      <c r="BF233" s="324"/>
      <c r="BG233" s="324"/>
      <c r="BH233" s="324"/>
      <c r="BI233" s="324"/>
      <c r="BJ233" s="324"/>
      <c r="BK233" s="324"/>
      <c r="BL233" s="324"/>
      <c r="BM233" s="324"/>
      <c r="BN233" s="324"/>
      <c r="BO233" s="324"/>
      <c r="BP233" s="324"/>
      <c r="BQ233" s="324"/>
      <c r="BR233" s="324"/>
      <c r="BS233" s="324"/>
      <c r="BT233" s="324"/>
      <c r="BU233" s="324"/>
      <c r="BV233" s="324"/>
      <c r="BW233" s="324"/>
      <c r="BX233" s="324"/>
      <c r="BY233" s="324"/>
      <c r="BZ233" s="324"/>
      <c r="CA233" s="324"/>
      <c r="CB233" s="324"/>
      <c r="CC233" s="324"/>
      <c r="CD233" s="324"/>
      <c r="CE233" s="324"/>
      <c r="CF233" s="324"/>
      <c r="CG233" s="324"/>
      <c r="CH233" s="324"/>
      <c r="CI233" s="324"/>
      <c r="CJ233" s="324"/>
      <c r="CK233" s="324"/>
      <c r="CL233" s="324"/>
      <c r="CM233" s="324"/>
      <c r="CN233" s="324"/>
      <c r="CO233" s="324"/>
      <c r="CP233" s="324"/>
      <c r="CQ233" s="324"/>
      <c r="CR233" s="324"/>
      <c r="CS233" s="324"/>
      <c r="CT233" s="324"/>
      <c r="CU233" s="324"/>
      <c r="CV233" s="324"/>
      <c r="CW233" s="324"/>
      <c r="CX233" s="324"/>
      <c r="CY233" s="324"/>
      <c r="CZ233" s="324"/>
      <c r="DA233" s="324"/>
      <c r="DB233" s="324"/>
      <c r="DC233" s="324"/>
      <c r="DD233" s="324"/>
      <c r="DE233" s="324"/>
      <c r="DF233" s="324"/>
      <c r="DG233" s="324"/>
      <c r="DH233" s="324"/>
      <c r="DI233" s="324"/>
      <c r="DJ233" s="324"/>
      <c r="DK233" s="324"/>
      <c r="DL233" s="324"/>
      <c r="DM233" s="324"/>
      <c r="DN233" s="324"/>
      <c r="DO233" s="324"/>
      <c r="DP233" s="324"/>
      <c r="DQ233" s="324"/>
      <c r="DR233" s="324"/>
      <c r="DS233" s="324"/>
      <c r="DT233" s="324"/>
      <c r="DU233" s="324"/>
    </row>
    <row r="234" spans="1:125" ht="15.75" customHeight="1" x14ac:dyDescent="0.25">
      <c r="A234" s="324"/>
      <c r="B234" s="324"/>
      <c r="C234" s="324"/>
      <c r="D234" s="324"/>
      <c r="E234" s="324"/>
      <c r="F234" s="324"/>
      <c r="G234" s="324"/>
      <c r="H234" s="324"/>
      <c r="I234" s="324"/>
      <c r="J234" s="324"/>
      <c r="K234" s="324"/>
      <c r="L234" s="324"/>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c r="AS234" s="324"/>
      <c r="AT234" s="324"/>
      <c r="AU234" s="324"/>
      <c r="AV234" s="324"/>
      <c r="AW234" s="324"/>
      <c r="AX234" s="324"/>
      <c r="AY234" s="324"/>
      <c r="AZ234" s="324"/>
      <c r="BA234" s="324"/>
      <c r="BB234" s="324"/>
      <c r="BC234" s="324"/>
      <c r="BD234" s="324"/>
      <c r="BE234" s="324"/>
      <c r="BF234" s="324"/>
      <c r="BG234" s="324"/>
      <c r="BH234" s="324"/>
      <c r="BI234" s="324"/>
      <c r="BJ234" s="324"/>
      <c r="BK234" s="324"/>
      <c r="BL234" s="324"/>
      <c r="BM234" s="324"/>
      <c r="BN234" s="324"/>
      <c r="BO234" s="324"/>
      <c r="BP234" s="324"/>
      <c r="BQ234" s="324"/>
      <c r="BR234" s="324"/>
      <c r="BS234" s="324"/>
      <c r="BT234" s="324"/>
      <c r="BU234" s="324"/>
      <c r="BV234" s="324"/>
      <c r="BW234" s="324"/>
      <c r="BX234" s="324"/>
      <c r="BY234" s="324"/>
      <c r="BZ234" s="324"/>
      <c r="CA234" s="324"/>
      <c r="CB234" s="324"/>
      <c r="CC234" s="324"/>
      <c r="CD234" s="324"/>
      <c r="CE234" s="324"/>
      <c r="CF234" s="324"/>
      <c r="CG234" s="324"/>
      <c r="CH234" s="324"/>
      <c r="CI234" s="324"/>
      <c r="CJ234" s="324"/>
      <c r="CK234" s="324"/>
      <c r="CL234" s="324"/>
      <c r="CM234" s="324"/>
      <c r="CN234" s="324"/>
      <c r="CO234" s="324"/>
      <c r="CP234" s="324"/>
      <c r="CQ234" s="324"/>
      <c r="CR234" s="324"/>
      <c r="CS234" s="324"/>
      <c r="CT234" s="324"/>
      <c r="CU234" s="324"/>
      <c r="CV234" s="324"/>
      <c r="CW234" s="324"/>
      <c r="CX234" s="324"/>
      <c r="CY234" s="324"/>
      <c r="CZ234" s="324"/>
      <c r="DA234" s="324"/>
      <c r="DB234" s="324"/>
      <c r="DC234" s="324"/>
      <c r="DD234" s="324"/>
      <c r="DE234" s="324"/>
      <c r="DF234" s="324"/>
      <c r="DG234" s="324"/>
      <c r="DH234" s="324"/>
      <c r="DI234" s="324"/>
      <c r="DJ234" s="324"/>
      <c r="DK234" s="324"/>
      <c r="DL234" s="324"/>
      <c r="DM234" s="324"/>
      <c r="DN234" s="324"/>
      <c r="DO234" s="324"/>
      <c r="DP234" s="324"/>
      <c r="DQ234" s="324"/>
      <c r="DR234" s="324"/>
      <c r="DS234" s="324"/>
      <c r="DT234" s="324"/>
      <c r="DU234" s="324"/>
    </row>
    <row r="235" spans="1:125" ht="15.75" customHeight="1" x14ac:dyDescent="0.25">
      <c r="A235" s="324"/>
      <c r="B235" s="324"/>
      <c r="C235" s="324"/>
      <c r="D235" s="324"/>
      <c r="E235" s="324"/>
      <c r="F235" s="324"/>
      <c r="G235" s="324"/>
      <c r="H235" s="324"/>
      <c r="I235" s="324"/>
      <c r="J235" s="324"/>
      <c r="K235" s="324"/>
      <c r="L235" s="324"/>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c r="AS235" s="324"/>
      <c r="AT235" s="324"/>
      <c r="AU235" s="324"/>
      <c r="AV235" s="324"/>
      <c r="AW235" s="324"/>
      <c r="AX235" s="324"/>
      <c r="AY235" s="324"/>
      <c r="AZ235" s="324"/>
      <c r="BA235" s="324"/>
      <c r="BB235" s="324"/>
      <c r="BC235" s="324"/>
      <c r="BD235" s="324"/>
      <c r="BE235" s="324"/>
      <c r="BF235" s="324"/>
      <c r="BG235" s="324"/>
      <c r="BH235" s="324"/>
      <c r="BI235" s="324"/>
      <c r="BJ235" s="324"/>
      <c r="BK235" s="324"/>
      <c r="BL235" s="324"/>
      <c r="BM235" s="324"/>
      <c r="BN235" s="324"/>
      <c r="BO235" s="324"/>
      <c r="BP235" s="324"/>
      <c r="BQ235" s="324"/>
      <c r="BR235" s="324"/>
      <c r="BS235" s="324"/>
      <c r="BT235" s="324"/>
      <c r="BU235" s="324"/>
      <c r="BV235" s="324"/>
      <c r="BW235" s="324"/>
      <c r="BX235" s="324"/>
      <c r="BY235" s="324"/>
      <c r="BZ235" s="324"/>
      <c r="CA235" s="324"/>
      <c r="CB235" s="324"/>
      <c r="CC235" s="324"/>
      <c r="CD235" s="324"/>
      <c r="CE235" s="324"/>
      <c r="CF235" s="324"/>
      <c r="CG235" s="324"/>
      <c r="CH235" s="324"/>
      <c r="CI235" s="324"/>
      <c r="CJ235" s="324"/>
      <c r="CK235" s="324"/>
      <c r="CL235" s="324"/>
      <c r="CM235" s="324"/>
      <c r="CN235" s="324"/>
      <c r="CO235" s="324"/>
      <c r="CP235" s="324"/>
      <c r="CQ235" s="324"/>
      <c r="CR235" s="324"/>
      <c r="CS235" s="324"/>
      <c r="CT235" s="324"/>
      <c r="CU235" s="324"/>
      <c r="CV235" s="324"/>
      <c r="CW235" s="324"/>
      <c r="CX235" s="324"/>
      <c r="CY235" s="324"/>
      <c r="CZ235" s="324"/>
      <c r="DA235" s="324"/>
      <c r="DB235" s="324"/>
      <c r="DC235" s="324"/>
      <c r="DD235" s="324"/>
      <c r="DE235" s="324"/>
      <c r="DF235" s="324"/>
      <c r="DG235" s="324"/>
      <c r="DH235" s="324"/>
      <c r="DI235" s="324"/>
      <c r="DJ235" s="324"/>
      <c r="DK235" s="324"/>
      <c r="DL235" s="324"/>
      <c r="DM235" s="324"/>
      <c r="DN235" s="324"/>
      <c r="DO235" s="324"/>
      <c r="DP235" s="324"/>
      <c r="DQ235" s="324"/>
      <c r="DR235" s="324"/>
      <c r="DS235" s="324"/>
      <c r="DT235" s="324"/>
      <c r="DU235" s="324"/>
    </row>
    <row r="236" spans="1:125" ht="15.75" customHeight="1" x14ac:dyDescent="0.25">
      <c r="A236" s="324"/>
      <c r="B236" s="324"/>
      <c r="C236" s="324"/>
      <c r="D236" s="324"/>
      <c r="E236" s="324"/>
      <c r="F236" s="324"/>
      <c r="G236" s="324"/>
      <c r="H236" s="324"/>
      <c r="I236" s="324"/>
      <c r="J236" s="324"/>
      <c r="K236" s="324"/>
      <c r="L236" s="324"/>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c r="AS236" s="324"/>
      <c r="AT236" s="324"/>
      <c r="AU236" s="324"/>
      <c r="AV236" s="324"/>
      <c r="AW236" s="324"/>
      <c r="AX236" s="324"/>
      <c r="AY236" s="324"/>
      <c r="AZ236" s="324"/>
      <c r="BA236" s="324"/>
      <c r="BB236" s="324"/>
      <c r="BC236" s="324"/>
      <c r="BD236" s="324"/>
      <c r="BE236" s="324"/>
      <c r="BF236" s="324"/>
      <c r="BG236" s="324"/>
      <c r="BH236" s="324"/>
      <c r="BI236" s="324"/>
      <c r="BJ236" s="324"/>
      <c r="BK236" s="324"/>
      <c r="BL236" s="324"/>
      <c r="BM236" s="324"/>
      <c r="BN236" s="324"/>
      <c r="BO236" s="324"/>
      <c r="BP236" s="324"/>
      <c r="BQ236" s="324"/>
      <c r="BR236" s="324"/>
      <c r="BS236" s="324"/>
      <c r="BT236" s="324"/>
      <c r="BU236" s="324"/>
      <c r="BV236" s="324"/>
      <c r="BW236" s="324"/>
      <c r="BX236" s="324"/>
      <c r="BY236" s="324"/>
      <c r="BZ236" s="324"/>
      <c r="CA236" s="324"/>
      <c r="CB236" s="324"/>
      <c r="CC236" s="324"/>
      <c r="CD236" s="324"/>
      <c r="CE236" s="324"/>
      <c r="CF236" s="324"/>
      <c r="CG236" s="324"/>
      <c r="CH236" s="324"/>
      <c r="CI236" s="324"/>
      <c r="CJ236" s="324"/>
      <c r="CK236" s="324"/>
      <c r="CL236" s="324"/>
      <c r="CM236" s="324"/>
      <c r="CN236" s="324"/>
      <c r="CO236" s="324"/>
      <c r="CP236" s="324"/>
      <c r="CQ236" s="324"/>
      <c r="CR236" s="324"/>
      <c r="CS236" s="324"/>
      <c r="CT236" s="324"/>
      <c r="CU236" s="324"/>
      <c r="CV236" s="324"/>
      <c r="CW236" s="324"/>
      <c r="CX236" s="324"/>
      <c r="CY236" s="324"/>
      <c r="CZ236" s="324"/>
      <c r="DA236" s="324"/>
      <c r="DB236" s="324"/>
      <c r="DC236" s="324"/>
      <c r="DD236" s="324"/>
      <c r="DE236" s="324"/>
      <c r="DF236" s="324"/>
      <c r="DG236" s="324"/>
      <c r="DH236" s="324"/>
      <c r="DI236" s="324"/>
      <c r="DJ236" s="324"/>
      <c r="DK236" s="324"/>
      <c r="DL236" s="324"/>
      <c r="DM236" s="324"/>
      <c r="DN236" s="324"/>
      <c r="DO236" s="324"/>
      <c r="DP236" s="324"/>
      <c r="DQ236" s="324"/>
      <c r="DR236" s="324"/>
      <c r="DS236" s="324"/>
      <c r="DT236" s="324"/>
      <c r="DU236" s="324"/>
    </row>
    <row r="237" spans="1:125" ht="15.75" customHeight="1" x14ac:dyDescent="0.25">
      <c r="A237" s="324"/>
      <c r="B237" s="324"/>
      <c r="C237" s="324"/>
      <c r="D237" s="324"/>
      <c r="E237" s="324"/>
      <c r="F237" s="324"/>
      <c r="G237" s="324"/>
      <c r="H237" s="324"/>
      <c r="I237" s="324"/>
      <c r="J237" s="324"/>
      <c r="K237" s="324"/>
      <c r="L237" s="324"/>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c r="AS237" s="324"/>
      <c r="AT237" s="324"/>
      <c r="AU237" s="324"/>
      <c r="AV237" s="324"/>
      <c r="AW237" s="324"/>
      <c r="AX237" s="324"/>
      <c r="AY237" s="324"/>
      <c r="AZ237" s="324"/>
      <c r="BA237" s="324"/>
      <c r="BB237" s="324"/>
      <c r="BC237" s="324"/>
      <c r="BD237" s="324"/>
      <c r="BE237" s="324"/>
      <c r="BF237" s="324"/>
      <c r="BG237" s="324"/>
      <c r="BH237" s="324"/>
      <c r="BI237" s="324"/>
      <c r="BJ237" s="324"/>
      <c r="BK237" s="324"/>
      <c r="BL237" s="324"/>
      <c r="BM237" s="324"/>
      <c r="BN237" s="324"/>
      <c r="BO237" s="324"/>
      <c r="BP237" s="324"/>
      <c r="BQ237" s="324"/>
      <c r="BR237" s="324"/>
      <c r="BS237" s="324"/>
      <c r="BT237" s="324"/>
      <c r="BU237" s="324"/>
      <c r="BV237" s="324"/>
      <c r="BW237" s="324"/>
      <c r="BX237" s="324"/>
      <c r="BY237" s="324"/>
      <c r="BZ237" s="324"/>
      <c r="CA237" s="324"/>
      <c r="CB237" s="324"/>
      <c r="CC237" s="324"/>
      <c r="CD237" s="324"/>
      <c r="CE237" s="324"/>
      <c r="CF237" s="324"/>
      <c r="CG237" s="324"/>
      <c r="CH237" s="324"/>
      <c r="CI237" s="324"/>
      <c r="CJ237" s="324"/>
      <c r="CK237" s="324"/>
      <c r="CL237" s="324"/>
      <c r="CM237" s="324"/>
      <c r="CN237" s="324"/>
      <c r="CO237" s="324"/>
      <c r="CP237" s="324"/>
      <c r="CQ237" s="324"/>
      <c r="CR237" s="324"/>
      <c r="CS237" s="324"/>
      <c r="CT237" s="324"/>
      <c r="CU237" s="324"/>
      <c r="CV237" s="324"/>
      <c r="CW237" s="324"/>
      <c r="CX237" s="324"/>
      <c r="CY237" s="324"/>
      <c r="CZ237" s="324"/>
      <c r="DA237" s="324"/>
      <c r="DB237" s="324"/>
      <c r="DC237" s="324"/>
      <c r="DD237" s="324"/>
      <c r="DE237" s="324"/>
      <c r="DF237" s="324"/>
      <c r="DG237" s="324"/>
      <c r="DH237" s="324"/>
      <c r="DI237" s="324"/>
      <c r="DJ237" s="324"/>
      <c r="DK237" s="324"/>
      <c r="DL237" s="324"/>
      <c r="DM237" s="324"/>
      <c r="DN237" s="324"/>
      <c r="DO237" s="324"/>
      <c r="DP237" s="324"/>
      <c r="DQ237" s="324"/>
      <c r="DR237" s="324"/>
      <c r="DS237" s="324"/>
      <c r="DT237" s="324"/>
      <c r="DU237" s="324"/>
    </row>
    <row r="238" spans="1:125" ht="15.75" customHeight="1" x14ac:dyDescent="0.25">
      <c r="A238" s="324"/>
      <c r="B238" s="324"/>
      <c r="C238" s="324"/>
      <c r="D238" s="324"/>
      <c r="E238" s="324"/>
      <c r="F238" s="324"/>
      <c r="G238" s="324"/>
      <c r="H238" s="324"/>
      <c r="I238" s="324"/>
      <c r="J238" s="324"/>
      <c r="K238" s="324"/>
      <c r="L238" s="324"/>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c r="AS238" s="324"/>
      <c r="AT238" s="324"/>
      <c r="AU238" s="324"/>
      <c r="AV238" s="324"/>
      <c r="AW238" s="324"/>
      <c r="AX238" s="324"/>
      <c r="AY238" s="324"/>
      <c r="AZ238" s="324"/>
      <c r="BA238" s="324"/>
      <c r="BB238" s="324"/>
      <c r="BC238" s="324"/>
      <c r="BD238" s="324"/>
      <c r="BE238" s="324"/>
      <c r="BF238" s="324"/>
      <c r="BG238" s="324"/>
      <c r="BH238" s="324"/>
      <c r="BI238" s="324"/>
      <c r="BJ238" s="324"/>
      <c r="BK238" s="324"/>
      <c r="BL238" s="324"/>
      <c r="BM238" s="324"/>
      <c r="BN238" s="324"/>
      <c r="BO238" s="324"/>
      <c r="BP238" s="324"/>
      <c r="BQ238" s="324"/>
      <c r="BR238" s="324"/>
      <c r="BS238" s="324"/>
      <c r="BT238" s="324"/>
      <c r="BU238" s="324"/>
      <c r="BV238" s="324"/>
      <c r="BW238" s="324"/>
      <c r="BX238" s="324"/>
      <c r="BY238" s="324"/>
      <c r="BZ238" s="324"/>
      <c r="CA238" s="324"/>
      <c r="CB238" s="324"/>
      <c r="CC238" s="324"/>
      <c r="CD238" s="324"/>
      <c r="CE238" s="324"/>
      <c r="CF238" s="324"/>
      <c r="CG238" s="324"/>
      <c r="CH238" s="324"/>
      <c r="CI238" s="324"/>
      <c r="CJ238" s="324"/>
      <c r="CK238" s="324"/>
      <c r="CL238" s="324"/>
      <c r="CM238" s="324"/>
      <c r="CN238" s="324"/>
      <c r="CO238" s="324"/>
      <c r="CP238" s="324"/>
      <c r="CQ238" s="324"/>
      <c r="CR238" s="324"/>
      <c r="CS238" s="324"/>
      <c r="CT238" s="324"/>
      <c r="CU238" s="324"/>
      <c r="CV238" s="324"/>
      <c r="CW238" s="324"/>
      <c r="CX238" s="324"/>
      <c r="CY238" s="324"/>
      <c r="CZ238" s="324"/>
      <c r="DA238" s="324"/>
      <c r="DB238" s="324"/>
      <c r="DC238" s="324"/>
      <c r="DD238" s="324"/>
      <c r="DE238" s="324"/>
      <c r="DF238" s="324"/>
      <c r="DG238" s="324"/>
      <c r="DH238" s="324"/>
      <c r="DI238" s="324"/>
      <c r="DJ238" s="324"/>
      <c r="DK238" s="324"/>
      <c r="DL238" s="324"/>
      <c r="DM238" s="324"/>
      <c r="DN238" s="324"/>
      <c r="DO238" s="324"/>
      <c r="DP238" s="324"/>
      <c r="DQ238" s="324"/>
      <c r="DR238" s="324"/>
      <c r="DS238" s="324"/>
      <c r="DT238" s="324"/>
      <c r="DU238" s="324"/>
    </row>
    <row r="239" spans="1:125" ht="15.75" customHeight="1" x14ac:dyDescent="0.25">
      <c r="A239" s="324"/>
      <c r="B239" s="324"/>
      <c r="C239" s="324"/>
      <c r="D239" s="324"/>
      <c r="E239" s="324"/>
      <c r="F239" s="324"/>
      <c r="G239" s="324"/>
      <c r="H239" s="324"/>
      <c r="I239" s="324"/>
      <c r="J239" s="324"/>
      <c r="K239" s="324"/>
      <c r="L239" s="324"/>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c r="AS239" s="324"/>
      <c r="AT239" s="324"/>
      <c r="AU239" s="324"/>
      <c r="AV239" s="324"/>
      <c r="AW239" s="324"/>
      <c r="AX239" s="324"/>
      <c r="AY239" s="324"/>
      <c r="AZ239" s="324"/>
      <c r="BA239" s="324"/>
      <c r="BB239" s="324"/>
      <c r="BC239" s="324"/>
      <c r="BD239" s="324"/>
      <c r="BE239" s="324"/>
      <c r="BF239" s="324"/>
      <c r="BG239" s="324"/>
      <c r="BH239" s="324"/>
      <c r="BI239" s="324"/>
      <c r="BJ239" s="324"/>
      <c r="BK239" s="324"/>
      <c r="BL239" s="324"/>
      <c r="BM239" s="324"/>
      <c r="BN239" s="324"/>
      <c r="BO239" s="324"/>
      <c r="BP239" s="324"/>
      <c r="BQ239" s="324"/>
      <c r="BR239" s="324"/>
      <c r="BS239" s="324"/>
      <c r="BT239" s="324"/>
      <c r="BU239" s="324"/>
      <c r="BV239" s="324"/>
      <c r="BW239" s="324"/>
      <c r="BX239" s="324"/>
      <c r="BY239" s="324"/>
      <c r="BZ239" s="324"/>
      <c r="CA239" s="324"/>
      <c r="CB239" s="324"/>
      <c r="CC239" s="324"/>
      <c r="CD239" s="324"/>
      <c r="CE239" s="324"/>
      <c r="CF239" s="324"/>
      <c r="CG239" s="324"/>
      <c r="CH239" s="324"/>
      <c r="CI239" s="324"/>
      <c r="CJ239" s="324"/>
      <c r="CK239" s="324"/>
      <c r="CL239" s="324"/>
      <c r="CM239" s="324"/>
      <c r="CN239" s="324"/>
      <c r="CO239" s="324"/>
      <c r="CP239" s="324"/>
      <c r="CQ239" s="324"/>
      <c r="CR239" s="324"/>
      <c r="CS239" s="324"/>
      <c r="CT239" s="324"/>
      <c r="CU239" s="324"/>
      <c r="CV239" s="324"/>
      <c r="CW239" s="324"/>
      <c r="CX239" s="324"/>
      <c r="CY239" s="324"/>
      <c r="CZ239" s="324"/>
      <c r="DA239" s="324"/>
      <c r="DB239" s="324"/>
      <c r="DC239" s="324"/>
      <c r="DD239" s="324"/>
      <c r="DE239" s="324"/>
      <c r="DF239" s="324"/>
      <c r="DG239" s="324"/>
      <c r="DH239" s="324"/>
      <c r="DI239" s="324"/>
      <c r="DJ239" s="324"/>
      <c r="DK239" s="324"/>
      <c r="DL239" s="324"/>
      <c r="DM239" s="324"/>
      <c r="DN239" s="324"/>
      <c r="DO239" s="324"/>
      <c r="DP239" s="324"/>
      <c r="DQ239" s="324"/>
      <c r="DR239" s="324"/>
      <c r="DS239" s="324"/>
      <c r="DT239" s="324"/>
      <c r="DU239" s="324"/>
    </row>
    <row r="240" spans="1:125" ht="15.75" customHeight="1" x14ac:dyDescent="0.25">
      <c r="A240" s="324"/>
      <c r="B240" s="324"/>
      <c r="C240" s="324"/>
      <c r="D240" s="324"/>
      <c r="E240" s="324"/>
      <c r="F240" s="324"/>
      <c r="G240" s="324"/>
      <c r="H240" s="324"/>
      <c r="I240" s="324"/>
      <c r="J240" s="324"/>
      <c r="K240" s="324"/>
      <c r="L240" s="324"/>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c r="AS240" s="324"/>
      <c r="AT240" s="324"/>
      <c r="AU240" s="324"/>
      <c r="AV240" s="324"/>
      <c r="AW240" s="324"/>
      <c r="AX240" s="324"/>
      <c r="AY240" s="324"/>
      <c r="AZ240" s="324"/>
      <c r="BA240" s="324"/>
      <c r="BB240" s="324"/>
      <c r="BC240" s="324"/>
      <c r="BD240" s="324"/>
      <c r="BE240" s="324"/>
      <c r="BF240" s="324"/>
      <c r="BG240" s="324"/>
      <c r="BH240" s="324"/>
      <c r="BI240" s="324"/>
      <c r="BJ240" s="324"/>
      <c r="BK240" s="324"/>
      <c r="BL240" s="324"/>
      <c r="BM240" s="324"/>
      <c r="BN240" s="324"/>
      <c r="BO240" s="324"/>
      <c r="BP240" s="324"/>
      <c r="BQ240" s="324"/>
      <c r="BR240" s="324"/>
      <c r="BS240" s="324"/>
      <c r="BT240" s="324"/>
      <c r="BU240" s="324"/>
      <c r="BV240" s="324"/>
      <c r="BW240" s="324"/>
      <c r="BX240" s="324"/>
      <c r="BY240" s="324"/>
      <c r="BZ240" s="324"/>
      <c r="CA240" s="324"/>
      <c r="CB240" s="324"/>
      <c r="CC240" s="324"/>
      <c r="CD240" s="324"/>
      <c r="CE240" s="324"/>
      <c r="CF240" s="324"/>
      <c r="CG240" s="324"/>
      <c r="CH240" s="324"/>
      <c r="CI240" s="324"/>
      <c r="CJ240" s="324"/>
      <c r="CK240" s="324"/>
      <c r="CL240" s="324"/>
      <c r="CM240" s="324"/>
      <c r="CN240" s="324"/>
      <c r="CO240" s="324"/>
      <c r="CP240" s="324"/>
      <c r="CQ240" s="324"/>
      <c r="CR240" s="324"/>
      <c r="CS240" s="324"/>
      <c r="CT240" s="324"/>
      <c r="CU240" s="324"/>
      <c r="CV240" s="324"/>
      <c r="CW240" s="324"/>
      <c r="CX240" s="324"/>
      <c r="CY240" s="324"/>
      <c r="CZ240" s="324"/>
      <c r="DA240" s="324"/>
      <c r="DB240" s="324"/>
      <c r="DC240" s="324"/>
      <c r="DD240" s="324"/>
      <c r="DE240" s="324"/>
      <c r="DF240" s="324"/>
      <c r="DG240" s="324"/>
      <c r="DH240" s="324"/>
      <c r="DI240" s="324"/>
      <c r="DJ240" s="324"/>
      <c r="DK240" s="324"/>
      <c r="DL240" s="324"/>
      <c r="DM240" s="324"/>
      <c r="DN240" s="324"/>
      <c r="DO240" s="324"/>
      <c r="DP240" s="324"/>
      <c r="DQ240" s="324"/>
      <c r="DR240" s="324"/>
      <c r="DS240" s="324"/>
      <c r="DT240" s="324"/>
      <c r="DU240" s="324"/>
    </row>
    <row r="241" spans="1:125" ht="15.75" customHeight="1" x14ac:dyDescent="0.25">
      <c r="A241" s="324"/>
      <c r="B241" s="324"/>
      <c r="C241" s="324"/>
      <c r="D241" s="324"/>
      <c r="E241" s="324"/>
      <c r="F241" s="324"/>
      <c r="G241" s="324"/>
      <c r="H241" s="324"/>
      <c r="I241" s="324"/>
      <c r="J241" s="324"/>
      <c r="K241" s="324"/>
      <c r="L241" s="324"/>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c r="AS241" s="324"/>
      <c r="AT241" s="324"/>
      <c r="AU241" s="324"/>
      <c r="AV241" s="324"/>
      <c r="AW241" s="324"/>
      <c r="AX241" s="324"/>
      <c r="AY241" s="324"/>
      <c r="AZ241" s="324"/>
      <c r="BA241" s="324"/>
      <c r="BB241" s="324"/>
      <c r="BC241" s="324"/>
      <c r="BD241" s="324"/>
      <c r="BE241" s="324"/>
      <c r="BF241" s="324"/>
      <c r="BG241" s="324"/>
      <c r="BH241" s="324"/>
      <c r="BI241" s="324"/>
      <c r="BJ241" s="324"/>
      <c r="BK241" s="324"/>
      <c r="BL241" s="324"/>
      <c r="BM241" s="324"/>
      <c r="BN241" s="324"/>
      <c r="BO241" s="324"/>
      <c r="BP241" s="324"/>
      <c r="BQ241" s="324"/>
      <c r="BR241" s="324"/>
      <c r="BS241" s="324"/>
      <c r="BT241" s="324"/>
      <c r="BU241" s="324"/>
      <c r="BV241" s="324"/>
      <c r="BW241" s="324"/>
      <c r="BX241" s="324"/>
      <c r="BY241" s="324"/>
      <c r="BZ241" s="324"/>
      <c r="CA241" s="324"/>
      <c r="CB241" s="324"/>
      <c r="CC241" s="324"/>
      <c r="CD241" s="324"/>
      <c r="CE241" s="324"/>
      <c r="CF241" s="324"/>
      <c r="CG241" s="324"/>
      <c r="CH241" s="324"/>
      <c r="CI241" s="324"/>
      <c r="CJ241" s="324"/>
      <c r="CK241" s="324"/>
      <c r="CL241" s="324"/>
      <c r="CM241" s="324"/>
      <c r="CN241" s="324"/>
      <c r="CO241" s="324"/>
      <c r="CP241" s="324"/>
      <c r="CQ241" s="324"/>
      <c r="CR241" s="324"/>
      <c r="CS241" s="324"/>
      <c r="CT241" s="324"/>
      <c r="CU241" s="324"/>
      <c r="CV241" s="324"/>
      <c r="CW241" s="324"/>
      <c r="CX241" s="324"/>
      <c r="CY241" s="324"/>
      <c r="CZ241" s="324"/>
      <c r="DA241" s="324"/>
      <c r="DB241" s="324"/>
      <c r="DC241" s="324"/>
      <c r="DD241" s="324"/>
      <c r="DE241" s="324"/>
      <c r="DF241" s="324"/>
      <c r="DG241" s="324"/>
      <c r="DH241" s="324"/>
      <c r="DI241" s="324"/>
      <c r="DJ241" s="324"/>
      <c r="DK241" s="324"/>
      <c r="DL241" s="324"/>
      <c r="DM241" s="324"/>
      <c r="DN241" s="324"/>
      <c r="DO241" s="324"/>
      <c r="DP241" s="324"/>
      <c r="DQ241" s="324"/>
      <c r="DR241" s="324"/>
      <c r="DS241" s="324"/>
      <c r="DT241" s="324"/>
      <c r="DU241" s="324"/>
    </row>
    <row r="242" spans="1:125" ht="15.75" customHeight="1" x14ac:dyDescent="0.25">
      <c r="A242" s="324"/>
      <c r="B242" s="324"/>
      <c r="C242" s="324"/>
      <c r="D242" s="324"/>
      <c r="E242" s="324"/>
      <c r="F242" s="324"/>
      <c r="G242" s="324"/>
      <c r="H242" s="324"/>
      <c r="I242" s="324"/>
      <c r="J242" s="324"/>
      <c r="K242" s="324"/>
      <c r="L242" s="324"/>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c r="AS242" s="324"/>
      <c r="AT242" s="324"/>
      <c r="AU242" s="324"/>
      <c r="AV242" s="324"/>
      <c r="AW242" s="324"/>
      <c r="AX242" s="324"/>
      <c r="AY242" s="324"/>
      <c r="AZ242" s="324"/>
      <c r="BA242" s="324"/>
      <c r="BB242" s="324"/>
      <c r="BC242" s="324"/>
      <c r="BD242" s="324"/>
      <c r="BE242" s="324"/>
      <c r="BF242" s="324"/>
      <c r="BG242" s="324"/>
      <c r="BH242" s="324"/>
      <c r="BI242" s="324"/>
      <c r="BJ242" s="324"/>
      <c r="BK242" s="324"/>
      <c r="BL242" s="324"/>
      <c r="BM242" s="324"/>
      <c r="BN242" s="324"/>
      <c r="BO242" s="324"/>
      <c r="BP242" s="324"/>
      <c r="BQ242" s="324"/>
      <c r="BR242" s="324"/>
      <c r="BS242" s="324"/>
      <c r="BT242" s="324"/>
      <c r="BU242" s="324"/>
      <c r="BV242" s="324"/>
      <c r="BW242" s="324"/>
      <c r="BX242" s="324"/>
      <c r="BY242" s="324"/>
      <c r="BZ242" s="324"/>
      <c r="CA242" s="324"/>
      <c r="CB242" s="324"/>
      <c r="CC242" s="324"/>
      <c r="CD242" s="324"/>
      <c r="CE242" s="324"/>
      <c r="CF242" s="324"/>
      <c r="CG242" s="324"/>
      <c r="CH242" s="324"/>
      <c r="CI242" s="324"/>
      <c r="CJ242" s="324"/>
      <c r="CK242" s="324"/>
      <c r="CL242" s="324"/>
      <c r="CM242" s="324"/>
      <c r="CN242" s="324"/>
      <c r="CO242" s="324"/>
      <c r="CP242" s="324"/>
      <c r="CQ242" s="324"/>
      <c r="CR242" s="324"/>
      <c r="CS242" s="324"/>
      <c r="CT242" s="324"/>
      <c r="CU242" s="324"/>
      <c r="CV242" s="324"/>
      <c r="CW242" s="324"/>
      <c r="CX242" s="324"/>
      <c r="CY242" s="324"/>
      <c r="CZ242" s="324"/>
      <c r="DA242" s="324"/>
      <c r="DB242" s="324"/>
      <c r="DC242" s="324"/>
      <c r="DD242" s="324"/>
      <c r="DE242" s="324"/>
      <c r="DF242" s="324"/>
      <c r="DG242" s="324"/>
      <c r="DH242" s="324"/>
      <c r="DI242" s="324"/>
      <c r="DJ242" s="324"/>
      <c r="DK242" s="324"/>
      <c r="DL242" s="324"/>
      <c r="DM242" s="324"/>
      <c r="DN242" s="324"/>
      <c r="DO242" s="324"/>
      <c r="DP242" s="324"/>
      <c r="DQ242" s="324"/>
      <c r="DR242" s="324"/>
      <c r="DS242" s="324"/>
      <c r="DT242" s="324"/>
      <c r="DU242" s="324"/>
    </row>
    <row r="243" spans="1:125" ht="15.75" customHeight="1" x14ac:dyDescent="0.25">
      <c r="A243" s="324"/>
      <c r="B243" s="324"/>
      <c r="C243" s="324"/>
      <c r="D243" s="324"/>
      <c r="E243" s="324"/>
      <c r="F243" s="324"/>
      <c r="G243" s="324"/>
      <c r="H243" s="324"/>
      <c r="I243" s="324"/>
      <c r="J243" s="324"/>
      <c r="K243" s="324"/>
      <c r="L243" s="324"/>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c r="AS243" s="324"/>
      <c r="AT243" s="324"/>
      <c r="AU243" s="324"/>
      <c r="AV243" s="324"/>
      <c r="AW243" s="324"/>
      <c r="AX243" s="324"/>
      <c r="AY243" s="324"/>
      <c r="AZ243" s="324"/>
      <c r="BA243" s="324"/>
      <c r="BB243" s="324"/>
      <c r="BC243" s="324"/>
      <c r="BD243" s="324"/>
      <c r="BE243" s="324"/>
      <c r="BF243" s="324"/>
      <c r="BG243" s="324"/>
      <c r="BH243" s="324"/>
      <c r="BI243" s="324"/>
      <c r="BJ243" s="324"/>
      <c r="BK243" s="324"/>
      <c r="BL243" s="324"/>
      <c r="BM243" s="324"/>
      <c r="BN243" s="324"/>
      <c r="BO243" s="324"/>
      <c r="BP243" s="324"/>
      <c r="BQ243" s="324"/>
      <c r="BR243" s="324"/>
      <c r="BS243" s="324"/>
      <c r="BT243" s="324"/>
      <c r="BU243" s="324"/>
      <c r="BV243" s="324"/>
      <c r="BW243" s="324"/>
      <c r="BX243" s="324"/>
      <c r="BY243" s="324"/>
      <c r="BZ243" s="324"/>
      <c r="CA243" s="324"/>
      <c r="CB243" s="324"/>
      <c r="CC243" s="324"/>
      <c r="CD243" s="324"/>
      <c r="CE243" s="324"/>
      <c r="CF243" s="324"/>
      <c r="CG243" s="324"/>
      <c r="CH243" s="324"/>
      <c r="CI243" s="324"/>
      <c r="CJ243" s="324"/>
      <c r="CK243" s="324"/>
      <c r="CL243" s="324"/>
      <c r="CM243" s="324"/>
      <c r="CN243" s="324"/>
      <c r="CO243" s="324"/>
      <c r="CP243" s="324"/>
      <c r="CQ243" s="324"/>
      <c r="CR243" s="324"/>
      <c r="CS243" s="324"/>
      <c r="CT243" s="324"/>
      <c r="CU243" s="324"/>
      <c r="CV243" s="324"/>
      <c r="CW243" s="324"/>
      <c r="CX243" s="324"/>
      <c r="CY243" s="324"/>
      <c r="CZ243" s="324"/>
      <c r="DA243" s="324"/>
      <c r="DB243" s="324"/>
      <c r="DC243" s="324"/>
      <c r="DD243" s="324"/>
      <c r="DE243" s="324"/>
      <c r="DF243" s="324"/>
      <c r="DG243" s="324"/>
      <c r="DH243" s="324"/>
      <c r="DI243" s="324"/>
      <c r="DJ243" s="324"/>
      <c r="DK243" s="324"/>
      <c r="DL243" s="324"/>
      <c r="DM243" s="324"/>
      <c r="DN243" s="324"/>
      <c r="DO243" s="324"/>
      <c r="DP243" s="324"/>
      <c r="DQ243" s="324"/>
      <c r="DR243" s="324"/>
      <c r="DS243" s="324"/>
      <c r="DT243" s="324"/>
      <c r="DU243" s="324"/>
    </row>
    <row r="244" spans="1:125" ht="15.75" customHeight="1" x14ac:dyDescent="0.25">
      <c r="A244" s="324"/>
      <c r="B244" s="324"/>
      <c r="C244" s="324"/>
      <c r="D244" s="324"/>
      <c r="E244" s="324"/>
      <c r="F244" s="324"/>
      <c r="G244" s="324"/>
      <c r="H244" s="324"/>
      <c r="I244" s="324"/>
      <c r="J244" s="324"/>
      <c r="K244" s="324"/>
      <c r="L244" s="324"/>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c r="AS244" s="324"/>
      <c r="AT244" s="324"/>
      <c r="AU244" s="324"/>
      <c r="AV244" s="324"/>
      <c r="AW244" s="324"/>
      <c r="AX244" s="324"/>
      <c r="AY244" s="324"/>
      <c r="AZ244" s="324"/>
      <c r="BA244" s="324"/>
      <c r="BB244" s="324"/>
      <c r="BC244" s="324"/>
      <c r="BD244" s="324"/>
      <c r="BE244" s="324"/>
      <c r="BF244" s="324"/>
      <c r="BG244" s="324"/>
      <c r="BH244" s="324"/>
      <c r="BI244" s="324"/>
      <c r="BJ244" s="324"/>
      <c r="BK244" s="324"/>
      <c r="BL244" s="324"/>
      <c r="BM244" s="324"/>
      <c r="BN244" s="324"/>
      <c r="BO244" s="324"/>
      <c r="BP244" s="324"/>
      <c r="BQ244" s="324"/>
      <c r="BR244" s="324"/>
      <c r="BS244" s="324"/>
      <c r="BT244" s="324"/>
      <c r="BU244" s="324"/>
      <c r="BV244" s="324"/>
      <c r="BW244" s="324"/>
      <c r="BX244" s="324"/>
      <c r="BY244" s="324"/>
      <c r="BZ244" s="324"/>
      <c r="CA244" s="324"/>
      <c r="CB244" s="324"/>
      <c r="CC244" s="324"/>
      <c r="CD244" s="324"/>
      <c r="CE244" s="324"/>
      <c r="CF244" s="324"/>
      <c r="CG244" s="324"/>
      <c r="CH244" s="324"/>
      <c r="CI244" s="324"/>
      <c r="CJ244" s="324"/>
      <c r="CK244" s="324"/>
      <c r="CL244" s="324"/>
      <c r="CM244" s="324"/>
      <c r="CN244" s="324"/>
      <c r="CO244" s="324"/>
      <c r="CP244" s="324"/>
      <c r="CQ244" s="324"/>
      <c r="CR244" s="324"/>
      <c r="CS244" s="324"/>
      <c r="CT244" s="324"/>
      <c r="CU244" s="324"/>
      <c r="CV244" s="324"/>
      <c r="CW244" s="324"/>
      <c r="CX244" s="324"/>
      <c r="CY244" s="324"/>
      <c r="CZ244" s="324"/>
      <c r="DA244" s="324"/>
      <c r="DB244" s="324"/>
      <c r="DC244" s="324"/>
      <c r="DD244" s="324"/>
      <c r="DE244" s="324"/>
      <c r="DF244" s="324"/>
      <c r="DG244" s="324"/>
      <c r="DH244" s="324"/>
      <c r="DI244" s="324"/>
      <c r="DJ244" s="324"/>
      <c r="DK244" s="324"/>
      <c r="DL244" s="324"/>
      <c r="DM244" s="324"/>
      <c r="DN244" s="324"/>
      <c r="DO244" s="324"/>
      <c r="DP244" s="324"/>
      <c r="DQ244" s="324"/>
      <c r="DR244" s="324"/>
      <c r="DS244" s="324"/>
      <c r="DT244" s="324"/>
      <c r="DU244" s="324"/>
    </row>
    <row r="245" spans="1:125" ht="15.75" customHeight="1" x14ac:dyDescent="0.25">
      <c r="A245" s="324"/>
      <c r="B245" s="324"/>
      <c r="C245" s="324"/>
      <c r="D245" s="324"/>
      <c r="E245" s="324"/>
      <c r="F245" s="324"/>
      <c r="G245" s="324"/>
      <c r="H245" s="324"/>
      <c r="I245" s="324"/>
      <c r="J245" s="324"/>
      <c r="K245" s="324"/>
      <c r="L245" s="324"/>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c r="AS245" s="324"/>
      <c r="AT245" s="324"/>
      <c r="AU245" s="324"/>
      <c r="AV245" s="324"/>
      <c r="AW245" s="324"/>
      <c r="AX245" s="324"/>
      <c r="AY245" s="324"/>
      <c r="AZ245" s="324"/>
      <c r="BA245" s="324"/>
      <c r="BB245" s="324"/>
      <c r="BC245" s="324"/>
      <c r="BD245" s="324"/>
      <c r="BE245" s="324"/>
      <c r="BF245" s="324"/>
      <c r="BG245" s="324"/>
      <c r="BH245" s="324"/>
      <c r="BI245" s="324"/>
      <c r="BJ245" s="324"/>
      <c r="BK245" s="324"/>
      <c r="BL245" s="324"/>
      <c r="BM245" s="324"/>
      <c r="BN245" s="324"/>
      <c r="BO245" s="324"/>
      <c r="BP245" s="324"/>
      <c r="BQ245" s="324"/>
      <c r="BR245" s="324"/>
      <c r="BS245" s="324"/>
      <c r="BT245" s="324"/>
      <c r="BU245" s="324"/>
      <c r="BV245" s="324"/>
      <c r="BW245" s="324"/>
      <c r="BX245" s="324"/>
      <c r="BY245" s="324"/>
      <c r="BZ245" s="324"/>
      <c r="CA245" s="324"/>
      <c r="CB245" s="324"/>
      <c r="CC245" s="324"/>
      <c r="CD245" s="324"/>
      <c r="CE245" s="324"/>
      <c r="CF245" s="324"/>
      <c r="CG245" s="324"/>
      <c r="CH245" s="324"/>
      <c r="CI245" s="324"/>
      <c r="CJ245" s="324"/>
      <c r="CK245" s="324"/>
      <c r="CL245" s="324"/>
      <c r="CM245" s="324"/>
      <c r="CN245" s="324"/>
      <c r="CO245" s="324"/>
      <c r="CP245" s="324"/>
      <c r="CQ245" s="324"/>
      <c r="CR245" s="324"/>
      <c r="CS245" s="324"/>
      <c r="CT245" s="324"/>
      <c r="CU245" s="324"/>
      <c r="CV245" s="324"/>
      <c r="CW245" s="324"/>
      <c r="CX245" s="324"/>
      <c r="CY245" s="324"/>
      <c r="CZ245" s="324"/>
      <c r="DA245" s="324"/>
      <c r="DB245" s="324"/>
      <c r="DC245" s="324"/>
      <c r="DD245" s="324"/>
      <c r="DE245" s="324"/>
      <c r="DF245" s="324"/>
      <c r="DG245" s="324"/>
      <c r="DH245" s="324"/>
      <c r="DI245" s="324"/>
      <c r="DJ245" s="324"/>
      <c r="DK245" s="324"/>
      <c r="DL245" s="324"/>
      <c r="DM245" s="324"/>
      <c r="DN245" s="324"/>
      <c r="DO245" s="324"/>
      <c r="DP245" s="324"/>
      <c r="DQ245" s="324"/>
      <c r="DR245" s="324"/>
      <c r="DS245" s="324"/>
      <c r="DT245" s="324"/>
      <c r="DU245" s="324"/>
    </row>
    <row r="246" spans="1:125" ht="15.75" customHeight="1" x14ac:dyDescent="0.25">
      <c r="A246" s="324"/>
      <c r="B246" s="324"/>
      <c r="C246" s="324"/>
      <c r="D246" s="324"/>
      <c r="E246" s="324"/>
      <c r="F246" s="324"/>
      <c r="G246" s="324"/>
      <c r="H246" s="324"/>
      <c r="I246" s="324"/>
      <c r="J246" s="324"/>
      <c r="K246" s="324"/>
      <c r="L246" s="324"/>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c r="AS246" s="324"/>
      <c r="AT246" s="324"/>
      <c r="AU246" s="324"/>
      <c r="AV246" s="324"/>
      <c r="AW246" s="324"/>
      <c r="AX246" s="324"/>
      <c r="AY246" s="324"/>
      <c r="AZ246" s="324"/>
      <c r="BA246" s="324"/>
      <c r="BB246" s="324"/>
      <c r="BC246" s="324"/>
      <c r="BD246" s="324"/>
      <c r="BE246" s="324"/>
      <c r="BF246" s="324"/>
      <c r="BG246" s="324"/>
      <c r="BH246" s="324"/>
      <c r="BI246" s="324"/>
      <c r="BJ246" s="324"/>
      <c r="BK246" s="324"/>
      <c r="BL246" s="324"/>
      <c r="BM246" s="324"/>
      <c r="BN246" s="324"/>
      <c r="BO246" s="324"/>
      <c r="BP246" s="324"/>
      <c r="BQ246" s="324"/>
      <c r="BR246" s="324"/>
      <c r="BS246" s="324"/>
      <c r="BT246" s="324"/>
      <c r="BU246" s="324"/>
      <c r="BV246" s="324"/>
      <c r="BW246" s="324"/>
      <c r="BX246" s="324"/>
      <c r="BY246" s="324"/>
      <c r="BZ246" s="324"/>
      <c r="CA246" s="324"/>
      <c r="CB246" s="324"/>
      <c r="CC246" s="324"/>
      <c r="CD246" s="324"/>
      <c r="CE246" s="324"/>
      <c r="CF246" s="324"/>
      <c r="CG246" s="324"/>
      <c r="CH246" s="324"/>
      <c r="CI246" s="324"/>
      <c r="CJ246" s="324"/>
      <c r="CK246" s="324"/>
      <c r="CL246" s="324"/>
      <c r="CM246" s="324"/>
      <c r="CN246" s="324"/>
      <c r="CO246" s="324"/>
      <c r="CP246" s="324"/>
      <c r="CQ246" s="324"/>
      <c r="CR246" s="324"/>
      <c r="CS246" s="324"/>
      <c r="CT246" s="324"/>
      <c r="CU246" s="324"/>
      <c r="CV246" s="324"/>
      <c r="CW246" s="324"/>
      <c r="CX246" s="324"/>
      <c r="CY246" s="324"/>
      <c r="CZ246" s="324"/>
      <c r="DA246" s="324"/>
      <c r="DB246" s="324"/>
      <c r="DC246" s="324"/>
      <c r="DD246" s="324"/>
      <c r="DE246" s="324"/>
      <c r="DF246" s="324"/>
      <c r="DG246" s="324"/>
      <c r="DH246" s="324"/>
      <c r="DI246" s="324"/>
      <c r="DJ246" s="324"/>
      <c r="DK246" s="324"/>
      <c r="DL246" s="324"/>
      <c r="DM246" s="324"/>
      <c r="DN246" s="324"/>
      <c r="DO246" s="324"/>
      <c r="DP246" s="324"/>
      <c r="DQ246" s="324"/>
      <c r="DR246" s="324"/>
      <c r="DS246" s="324"/>
      <c r="DT246" s="324"/>
      <c r="DU246" s="324"/>
    </row>
    <row r="247" spans="1:125" ht="15.75" customHeight="1" x14ac:dyDescent="0.25">
      <c r="A247" s="324"/>
      <c r="B247" s="324"/>
      <c r="C247" s="324"/>
      <c r="D247" s="324"/>
      <c r="E247" s="324"/>
      <c r="F247" s="324"/>
      <c r="G247" s="324"/>
      <c r="H247" s="324"/>
      <c r="I247" s="324"/>
      <c r="J247" s="324"/>
      <c r="K247" s="324"/>
      <c r="L247" s="324"/>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c r="AS247" s="324"/>
      <c r="AT247" s="324"/>
      <c r="AU247" s="324"/>
      <c r="AV247" s="324"/>
      <c r="AW247" s="324"/>
      <c r="AX247" s="324"/>
      <c r="AY247" s="324"/>
      <c r="AZ247" s="324"/>
      <c r="BA247" s="324"/>
      <c r="BB247" s="324"/>
      <c r="BC247" s="324"/>
      <c r="BD247" s="324"/>
      <c r="BE247" s="324"/>
      <c r="BF247" s="324"/>
      <c r="BG247" s="324"/>
      <c r="BH247" s="324"/>
      <c r="BI247" s="324"/>
      <c r="BJ247" s="324"/>
      <c r="BK247" s="324"/>
      <c r="BL247" s="324"/>
      <c r="BM247" s="324"/>
      <c r="BN247" s="324"/>
      <c r="BO247" s="324"/>
      <c r="BP247" s="324"/>
      <c r="BQ247" s="324"/>
      <c r="BR247" s="324"/>
      <c r="BS247" s="324"/>
      <c r="BT247" s="324"/>
      <c r="BU247" s="324"/>
      <c r="BV247" s="324"/>
      <c r="BW247" s="324"/>
      <c r="BX247" s="324"/>
      <c r="BY247" s="324"/>
      <c r="BZ247" s="324"/>
      <c r="CA247" s="324"/>
      <c r="CB247" s="324"/>
      <c r="CC247" s="324"/>
      <c r="CD247" s="324"/>
      <c r="CE247" s="324"/>
      <c r="CF247" s="324"/>
      <c r="CG247" s="324"/>
      <c r="CH247" s="324"/>
      <c r="CI247" s="324"/>
      <c r="CJ247" s="324"/>
      <c r="CK247" s="324"/>
      <c r="CL247" s="324"/>
      <c r="CM247" s="324"/>
      <c r="CN247" s="324"/>
      <c r="CO247" s="324"/>
      <c r="CP247" s="324"/>
      <c r="CQ247" s="324"/>
      <c r="CR247" s="324"/>
      <c r="CS247" s="324"/>
      <c r="CT247" s="324"/>
      <c r="CU247" s="324"/>
      <c r="CV247" s="324"/>
      <c r="CW247" s="324"/>
      <c r="CX247" s="324"/>
      <c r="CY247" s="324"/>
      <c r="CZ247" s="324"/>
      <c r="DA247" s="324"/>
      <c r="DB247" s="324"/>
      <c r="DC247" s="324"/>
      <c r="DD247" s="324"/>
      <c r="DE247" s="324"/>
      <c r="DF247" s="324"/>
      <c r="DG247" s="324"/>
      <c r="DH247" s="324"/>
      <c r="DI247" s="324"/>
      <c r="DJ247" s="324"/>
      <c r="DK247" s="324"/>
      <c r="DL247" s="324"/>
      <c r="DM247" s="324"/>
      <c r="DN247" s="324"/>
      <c r="DO247" s="324"/>
      <c r="DP247" s="324"/>
      <c r="DQ247" s="324"/>
      <c r="DR247" s="324"/>
      <c r="DS247" s="324"/>
      <c r="DT247" s="324"/>
      <c r="DU247" s="324"/>
    </row>
    <row r="248" spans="1:125" ht="15.75" customHeight="1" x14ac:dyDescent="0.25">
      <c r="A248" s="324"/>
      <c r="B248" s="324"/>
      <c r="C248" s="324"/>
      <c r="D248" s="324"/>
      <c r="E248" s="324"/>
      <c r="F248" s="324"/>
      <c r="G248" s="324"/>
      <c r="H248" s="324"/>
      <c r="I248" s="324"/>
      <c r="J248" s="324"/>
      <c r="K248" s="324"/>
      <c r="L248" s="324"/>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c r="AS248" s="324"/>
      <c r="AT248" s="324"/>
      <c r="AU248" s="324"/>
      <c r="AV248" s="324"/>
      <c r="AW248" s="324"/>
      <c r="AX248" s="324"/>
      <c r="AY248" s="324"/>
      <c r="AZ248" s="324"/>
      <c r="BA248" s="324"/>
      <c r="BB248" s="324"/>
      <c r="BC248" s="324"/>
      <c r="BD248" s="324"/>
      <c r="BE248" s="324"/>
      <c r="BF248" s="324"/>
      <c r="BG248" s="324"/>
      <c r="BH248" s="324"/>
      <c r="BI248" s="324"/>
      <c r="BJ248" s="324"/>
      <c r="BK248" s="324"/>
      <c r="BL248" s="324"/>
      <c r="BM248" s="324"/>
      <c r="BN248" s="324"/>
      <c r="BO248" s="324"/>
      <c r="BP248" s="324"/>
      <c r="BQ248" s="324"/>
      <c r="BR248" s="324"/>
      <c r="BS248" s="324"/>
      <c r="BT248" s="324"/>
      <c r="BU248" s="324"/>
      <c r="BV248" s="324"/>
      <c r="BW248" s="324"/>
      <c r="BX248" s="324"/>
      <c r="BY248" s="324"/>
      <c r="BZ248" s="324"/>
      <c r="CA248" s="324"/>
      <c r="CB248" s="324"/>
      <c r="CC248" s="324"/>
      <c r="CD248" s="324"/>
      <c r="CE248" s="324"/>
      <c r="CF248" s="324"/>
      <c r="CG248" s="324"/>
      <c r="CH248" s="324"/>
      <c r="CI248" s="324"/>
      <c r="CJ248" s="324"/>
      <c r="CK248" s="324"/>
      <c r="CL248" s="324"/>
      <c r="CM248" s="324"/>
      <c r="CN248" s="324"/>
      <c r="CO248" s="324"/>
      <c r="CP248" s="324"/>
      <c r="CQ248" s="324"/>
      <c r="CR248" s="324"/>
      <c r="CS248" s="324"/>
      <c r="CT248" s="324"/>
      <c r="CU248" s="324"/>
      <c r="CV248" s="324"/>
      <c r="CW248" s="324"/>
      <c r="CX248" s="324"/>
      <c r="CY248" s="324"/>
      <c r="CZ248" s="324"/>
      <c r="DA248" s="324"/>
      <c r="DB248" s="324"/>
      <c r="DC248" s="324"/>
      <c r="DD248" s="324"/>
      <c r="DE248" s="324"/>
      <c r="DF248" s="324"/>
      <c r="DG248" s="324"/>
      <c r="DH248" s="324"/>
      <c r="DI248" s="324"/>
      <c r="DJ248" s="324"/>
      <c r="DK248" s="324"/>
      <c r="DL248" s="324"/>
      <c r="DM248" s="324"/>
      <c r="DN248" s="324"/>
      <c r="DO248" s="324"/>
      <c r="DP248" s="324"/>
      <c r="DQ248" s="324"/>
      <c r="DR248" s="324"/>
      <c r="DS248" s="324"/>
      <c r="DT248" s="324"/>
      <c r="DU248" s="324"/>
    </row>
    <row r="249" spans="1:125" ht="15.75" customHeight="1" x14ac:dyDescent="0.25">
      <c r="A249" s="324"/>
      <c r="B249" s="324"/>
      <c r="C249" s="324"/>
      <c r="D249" s="324"/>
      <c r="E249" s="324"/>
      <c r="F249" s="324"/>
      <c r="G249" s="324"/>
      <c r="H249" s="324"/>
      <c r="I249" s="324"/>
      <c r="J249" s="324"/>
      <c r="K249" s="324"/>
      <c r="L249" s="324"/>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c r="AS249" s="324"/>
      <c r="AT249" s="324"/>
      <c r="AU249" s="324"/>
      <c r="AV249" s="324"/>
      <c r="AW249" s="324"/>
      <c r="AX249" s="324"/>
      <c r="AY249" s="324"/>
      <c r="AZ249" s="324"/>
      <c r="BA249" s="324"/>
      <c r="BB249" s="324"/>
      <c r="BC249" s="324"/>
      <c r="BD249" s="324"/>
      <c r="BE249" s="324"/>
      <c r="BF249" s="324"/>
      <c r="BG249" s="324"/>
      <c r="BH249" s="324"/>
      <c r="BI249" s="324"/>
      <c r="BJ249" s="324"/>
      <c r="BK249" s="324"/>
      <c r="BL249" s="324"/>
      <c r="BM249" s="324"/>
      <c r="BN249" s="324"/>
      <c r="BO249" s="324"/>
      <c r="BP249" s="324"/>
      <c r="BQ249" s="324"/>
      <c r="BR249" s="324"/>
      <c r="BS249" s="324"/>
      <c r="BT249" s="324"/>
      <c r="BU249" s="324"/>
      <c r="BV249" s="324"/>
      <c r="BW249" s="324"/>
      <c r="BX249" s="324"/>
      <c r="BY249" s="324"/>
      <c r="BZ249" s="324"/>
      <c r="CA249" s="324"/>
      <c r="CB249" s="324"/>
      <c r="CC249" s="324"/>
      <c r="CD249" s="324"/>
      <c r="CE249" s="324"/>
      <c r="CF249" s="324"/>
      <c r="CG249" s="324"/>
      <c r="CH249" s="324"/>
      <c r="CI249" s="324"/>
      <c r="CJ249" s="324"/>
      <c r="CK249" s="324"/>
      <c r="CL249" s="324"/>
      <c r="CM249" s="324"/>
      <c r="CN249" s="324"/>
      <c r="CO249" s="324"/>
      <c r="CP249" s="324"/>
      <c r="CQ249" s="324"/>
      <c r="CR249" s="324"/>
      <c r="CS249" s="324"/>
      <c r="CT249" s="324"/>
      <c r="CU249" s="324"/>
      <c r="CV249" s="324"/>
      <c r="CW249" s="324"/>
      <c r="CX249" s="324"/>
      <c r="CY249" s="324"/>
      <c r="CZ249" s="324"/>
      <c r="DA249" s="324"/>
      <c r="DB249" s="324"/>
      <c r="DC249" s="324"/>
      <c r="DD249" s="324"/>
      <c r="DE249" s="324"/>
      <c r="DF249" s="324"/>
      <c r="DG249" s="324"/>
      <c r="DH249" s="324"/>
      <c r="DI249" s="324"/>
      <c r="DJ249" s="324"/>
      <c r="DK249" s="324"/>
      <c r="DL249" s="324"/>
      <c r="DM249" s="324"/>
      <c r="DN249" s="324"/>
      <c r="DO249" s="324"/>
      <c r="DP249" s="324"/>
      <c r="DQ249" s="324"/>
      <c r="DR249" s="324"/>
      <c r="DS249" s="324"/>
      <c r="DT249" s="324"/>
      <c r="DU249" s="324"/>
    </row>
    <row r="250" spans="1:125" ht="15.75" customHeight="1" x14ac:dyDescent="0.25">
      <c r="A250" s="324"/>
      <c r="B250" s="324"/>
      <c r="C250" s="324"/>
      <c r="D250" s="324"/>
      <c r="E250" s="324"/>
      <c r="F250" s="324"/>
      <c r="G250" s="324"/>
      <c r="H250" s="324"/>
      <c r="I250" s="324"/>
      <c r="J250" s="324"/>
      <c r="K250" s="324"/>
      <c r="L250" s="324"/>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c r="AS250" s="324"/>
      <c r="AT250" s="324"/>
      <c r="AU250" s="324"/>
      <c r="AV250" s="324"/>
      <c r="AW250" s="324"/>
      <c r="AX250" s="324"/>
      <c r="AY250" s="324"/>
      <c r="AZ250" s="324"/>
      <c r="BA250" s="324"/>
      <c r="BB250" s="324"/>
      <c r="BC250" s="324"/>
      <c r="BD250" s="324"/>
      <c r="BE250" s="324"/>
      <c r="BF250" s="324"/>
      <c r="BG250" s="324"/>
      <c r="BH250" s="324"/>
      <c r="BI250" s="324"/>
      <c r="BJ250" s="324"/>
      <c r="BK250" s="324"/>
      <c r="BL250" s="324"/>
      <c r="BM250" s="324"/>
      <c r="BN250" s="324"/>
      <c r="BO250" s="324"/>
      <c r="BP250" s="324"/>
      <c r="BQ250" s="324"/>
      <c r="BR250" s="324"/>
      <c r="BS250" s="324"/>
      <c r="BT250" s="324"/>
      <c r="BU250" s="324"/>
      <c r="BV250" s="324"/>
      <c r="BW250" s="324"/>
      <c r="BX250" s="324"/>
      <c r="BY250" s="324"/>
      <c r="BZ250" s="324"/>
      <c r="CA250" s="324"/>
      <c r="CB250" s="324"/>
      <c r="CC250" s="324"/>
      <c r="CD250" s="324"/>
      <c r="CE250" s="324"/>
      <c r="CF250" s="324"/>
      <c r="CG250" s="324"/>
      <c r="CH250" s="324"/>
      <c r="CI250" s="324"/>
      <c r="CJ250" s="324"/>
      <c r="CK250" s="324"/>
      <c r="CL250" s="324"/>
      <c r="CM250" s="324"/>
      <c r="CN250" s="324"/>
      <c r="CO250" s="324"/>
      <c r="CP250" s="324"/>
      <c r="CQ250" s="324"/>
      <c r="CR250" s="324"/>
      <c r="CS250" s="324"/>
      <c r="CT250" s="324"/>
      <c r="CU250" s="324"/>
      <c r="CV250" s="324"/>
      <c r="CW250" s="324"/>
      <c r="CX250" s="324"/>
      <c r="CY250" s="324"/>
      <c r="CZ250" s="324"/>
      <c r="DA250" s="324"/>
      <c r="DB250" s="324"/>
      <c r="DC250" s="324"/>
      <c r="DD250" s="324"/>
      <c r="DE250" s="324"/>
      <c r="DF250" s="324"/>
      <c r="DG250" s="324"/>
      <c r="DH250" s="324"/>
      <c r="DI250" s="324"/>
      <c r="DJ250" s="324"/>
      <c r="DK250" s="324"/>
      <c r="DL250" s="324"/>
      <c r="DM250" s="324"/>
      <c r="DN250" s="324"/>
      <c r="DO250" s="324"/>
      <c r="DP250" s="324"/>
      <c r="DQ250" s="324"/>
      <c r="DR250" s="324"/>
      <c r="DS250" s="324"/>
      <c r="DT250" s="324"/>
      <c r="DU250" s="324"/>
    </row>
    <row r="251" spans="1:125" ht="15.75" customHeight="1" x14ac:dyDescent="0.25">
      <c r="A251" s="324"/>
      <c r="B251" s="324"/>
      <c r="C251" s="324"/>
      <c r="D251" s="324"/>
      <c r="E251" s="324"/>
      <c r="F251" s="324"/>
      <c r="G251" s="324"/>
      <c r="H251" s="324"/>
      <c r="I251" s="324"/>
      <c r="J251" s="324"/>
      <c r="K251" s="324"/>
      <c r="L251" s="324"/>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c r="AS251" s="324"/>
      <c r="AT251" s="324"/>
      <c r="AU251" s="324"/>
      <c r="AV251" s="324"/>
      <c r="AW251" s="324"/>
      <c r="AX251" s="324"/>
      <c r="AY251" s="324"/>
      <c r="AZ251" s="324"/>
      <c r="BA251" s="324"/>
      <c r="BB251" s="324"/>
      <c r="BC251" s="324"/>
      <c r="BD251" s="324"/>
      <c r="BE251" s="324"/>
      <c r="BF251" s="324"/>
      <c r="BG251" s="324"/>
      <c r="BH251" s="324"/>
      <c r="BI251" s="324"/>
      <c r="BJ251" s="324"/>
      <c r="BK251" s="324"/>
      <c r="BL251" s="324"/>
      <c r="BM251" s="324"/>
      <c r="BN251" s="324"/>
      <c r="BO251" s="324"/>
      <c r="BP251" s="324"/>
      <c r="BQ251" s="324"/>
      <c r="BR251" s="324"/>
      <c r="BS251" s="324"/>
      <c r="BT251" s="324"/>
      <c r="BU251" s="324"/>
      <c r="BV251" s="324"/>
      <c r="BW251" s="324"/>
      <c r="BX251" s="324"/>
      <c r="BY251" s="324"/>
      <c r="BZ251" s="324"/>
      <c r="CA251" s="324"/>
      <c r="CB251" s="324"/>
      <c r="CC251" s="324"/>
      <c r="CD251" s="324"/>
      <c r="CE251" s="324"/>
      <c r="CF251" s="324"/>
      <c r="CG251" s="324"/>
      <c r="CH251" s="324"/>
      <c r="CI251" s="324"/>
      <c r="CJ251" s="324"/>
      <c r="CK251" s="324"/>
      <c r="CL251" s="324"/>
      <c r="CM251" s="324"/>
      <c r="CN251" s="324"/>
      <c r="CO251" s="324"/>
      <c r="CP251" s="324"/>
      <c r="CQ251" s="324"/>
      <c r="CR251" s="324"/>
      <c r="CS251" s="324"/>
      <c r="CT251" s="324"/>
      <c r="CU251" s="324"/>
      <c r="CV251" s="324"/>
      <c r="CW251" s="324"/>
      <c r="CX251" s="324"/>
      <c r="CY251" s="324"/>
      <c r="CZ251" s="324"/>
      <c r="DA251" s="324"/>
      <c r="DB251" s="324"/>
      <c r="DC251" s="324"/>
      <c r="DD251" s="324"/>
      <c r="DE251" s="324"/>
      <c r="DF251" s="324"/>
      <c r="DG251" s="324"/>
      <c r="DH251" s="324"/>
      <c r="DI251" s="324"/>
      <c r="DJ251" s="324"/>
      <c r="DK251" s="324"/>
      <c r="DL251" s="324"/>
      <c r="DM251" s="324"/>
      <c r="DN251" s="324"/>
      <c r="DO251" s="324"/>
      <c r="DP251" s="324"/>
      <c r="DQ251" s="324"/>
      <c r="DR251" s="324"/>
      <c r="DS251" s="324"/>
      <c r="DT251" s="324"/>
      <c r="DU251" s="324"/>
    </row>
    <row r="252" spans="1:125" ht="15.75" customHeight="1" x14ac:dyDescent="0.25">
      <c r="A252" s="324"/>
      <c r="B252" s="324"/>
      <c r="C252" s="324"/>
      <c r="D252" s="324"/>
      <c r="E252" s="324"/>
      <c r="F252" s="324"/>
      <c r="G252" s="324"/>
      <c r="H252" s="324"/>
      <c r="I252" s="324"/>
      <c r="J252" s="324"/>
      <c r="K252" s="324"/>
      <c r="L252" s="324"/>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c r="AS252" s="324"/>
      <c r="AT252" s="324"/>
      <c r="AU252" s="324"/>
      <c r="AV252" s="324"/>
      <c r="AW252" s="324"/>
      <c r="AX252" s="324"/>
      <c r="AY252" s="324"/>
      <c r="AZ252" s="324"/>
      <c r="BA252" s="324"/>
      <c r="BB252" s="324"/>
      <c r="BC252" s="324"/>
      <c r="BD252" s="324"/>
      <c r="BE252" s="324"/>
      <c r="BF252" s="324"/>
      <c r="BG252" s="324"/>
      <c r="BH252" s="324"/>
      <c r="BI252" s="324"/>
      <c r="BJ252" s="324"/>
      <c r="BK252" s="324"/>
      <c r="BL252" s="324"/>
      <c r="BM252" s="324"/>
      <c r="BN252" s="324"/>
      <c r="BO252" s="324"/>
      <c r="BP252" s="324"/>
      <c r="BQ252" s="324"/>
      <c r="BR252" s="324"/>
      <c r="BS252" s="324"/>
      <c r="BT252" s="324"/>
      <c r="BU252" s="324"/>
      <c r="BV252" s="324"/>
      <c r="BW252" s="324"/>
      <c r="BX252" s="324"/>
      <c r="BY252" s="324"/>
      <c r="BZ252" s="324"/>
      <c r="CA252" s="324"/>
      <c r="CB252" s="324"/>
      <c r="CC252" s="324"/>
      <c r="CD252" s="324"/>
      <c r="CE252" s="324"/>
      <c r="CF252" s="324"/>
      <c r="CG252" s="324"/>
      <c r="CH252" s="324"/>
      <c r="CI252" s="324"/>
      <c r="CJ252" s="324"/>
      <c r="CK252" s="324"/>
      <c r="CL252" s="324"/>
      <c r="CM252" s="324"/>
      <c r="CN252" s="324"/>
      <c r="CO252" s="324"/>
      <c r="CP252" s="324"/>
      <c r="CQ252" s="324"/>
      <c r="CR252" s="324"/>
      <c r="CS252" s="324"/>
      <c r="CT252" s="324"/>
      <c r="CU252" s="324"/>
      <c r="CV252" s="324"/>
      <c r="CW252" s="324"/>
      <c r="CX252" s="324"/>
      <c r="CY252" s="324"/>
      <c r="CZ252" s="324"/>
      <c r="DA252" s="324"/>
      <c r="DB252" s="324"/>
      <c r="DC252" s="324"/>
      <c r="DD252" s="324"/>
      <c r="DE252" s="324"/>
      <c r="DF252" s="324"/>
      <c r="DG252" s="324"/>
      <c r="DH252" s="324"/>
      <c r="DI252" s="324"/>
      <c r="DJ252" s="324"/>
      <c r="DK252" s="324"/>
      <c r="DL252" s="324"/>
      <c r="DM252" s="324"/>
      <c r="DN252" s="324"/>
      <c r="DO252" s="324"/>
      <c r="DP252" s="324"/>
      <c r="DQ252" s="324"/>
      <c r="DR252" s="324"/>
      <c r="DS252" s="324"/>
      <c r="DT252" s="324"/>
      <c r="DU252" s="324"/>
    </row>
    <row r="253" spans="1:125" ht="15.75" customHeight="1" x14ac:dyDescent="0.25">
      <c r="A253" s="324"/>
      <c r="B253" s="324"/>
      <c r="C253" s="324"/>
      <c r="D253" s="324"/>
      <c r="E253" s="324"/>
      <c r="F253" s="324"/>
      <c r="G253" s="324"/>
      <c r="H253" s="324"/>
      <c r="I253" s="324"/>
      <c r="J253" s="324"/>
      <c r="K253" s="324"/>
      <c r="L253" s="324"/>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c r="AS253" s="324"/>
      <c r="AT253" s="324"/>
      <c r="AU253" s="324"/>
      <c r="AV253" s="324"/>
      <c r="AW253" s="324"/>
      <c r="AX253" s="324"/>
      <c r="AY253" s="324"/>
      <c r="AZ253" s="324"/>
      <c r="BA253" s="324"/>
      <c r="BB253" s="324"/>
      <c r="BC253" s="324"/>
      <c r="BD253" s="324"/>
      <c r="BE253" s="324"/>
      <c r="BF253" s="324"/>
      <c r="BG253" s="324"/>
      <c r="BH253" s="324"/>
      <c r="BI253" s="324"/>
      <c r="BJ253" s="324"/>
      <c r="BK253" s="324"/>
      <c r="BL253" s="324"/>
      <c r="BM253" s="324"/>
      <c r="BN253" s="324"/>
      <c r="BO253" s="324"/>
      <c r="BP253" s="324"/>
      <c r="BQ253" s="324"/>
      <c r="BR253" s="324"/>
      <c r="BS253" s="324"/>
      <c r="BT253" s="324"/>
      <c r="BU253" s="324"/>
      <c r="BV253" s="324"/>
      <c r="BW253" s="324"/>
      <c r="BX253" s="324"/>
      <c r="BY253" s="324"/>
      <c r="BZ253" s="324"/>
      <c r="CA253" s="324"/>
      <c r="CB253" s="324"/>
      <c r="CC253" s="324"/>
      <c r="CD253" s="324"/>
      <c r="CE253" s="324"/>
      <c r="CF253" s="324"/>
      <c r="CG253" s="324"/>
      <c r="CH253" s="324"/>
      <c r="CI253" s="324"/>
      <c r="CJ253" s="324"/>
      <c r="CK253" s="324"/>
      <c r="CL253" s="324"/>
      <c r="CM253" s="324"/>
      <c r="CN253" s="324"/>
      <c r="CO253" s="324"/>
      <c r="CP253" s="324"/>
      <c r="CQ253" s="324"/>
      <c r="CR253" s="324"/>
      <c r="CS253" s="324"/>
      <c r="CT253" s="324"/>
      <c r="CU253" s="324"/>
      <c r="CV253" s="324"/>
      <c r="CW253" s="324"/>
      <c r="CX253" s="324"/>
      <c r="CY253" s="324"/>
      <c r="CZ253" s="324"/>
      <c r="DA253" s="324"/>
      <c r="DB253" s="324"/>
      <c r="DC253" s="324"/>
      <c r="DD253" s="324"/>
      <c r="DE253" s="324"/>
      <c r="DF253" s="324"/>
      <c r="DG253" s="324"/>
      <c r="DH253" s="324"/>
      <c r="DI253" s="324"/>
      <c r="DJ253" s="324"/>
      <c r="DK253" s="324"/>
      <c r="DL253" s="324"/>
      <c r="DM253" s="324"/>
      <c r="DN253" s="324"/>
      <c r="DO253" s="324"/>
      <c r="DP253" s="324"/>
      <c r="DQ253" s="324"/>
      <c r="DR253" s="324"/>
      <c r="DS253" s="324"/>
      <c r="DT253" s="324"/>
      <c r="DU253" s="324"/>
    </row>
    <row r="254" spans="1:125" ht="15.75" customHeight="1" x14ac:dyDescent="0.25">
      <c r="A254" s="324"/>
      <c r="B254" s="324"/>
      <c r="C254" s="324"/>
      <c r="D254" s="324"/>
      <c r="E254" s="324"/>
      <c r="F254" s="324"/>
      <c r="G254" s="324"/>
      <c r="H254" s="324"/>
      <c r="I254" s="324"/>
      <c r="J254" s="324"/>
      <c r="K254" s="324"/>
      <c r="L254" s="324"/>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c r="AS254" s="324"/>
      <c r="AT254" s="324"/>
      <c r="AU254" s="324"/>
      <c r="AV254" s="324"/>
      <c r="AW254" s="324"/>
      <c r="AX254" s="324"/>
      <c r="AY254" s="324"/>
      <c r="AZ254" s="324"/>
      <c r="BA254" s="324"/>
      <c r="BB254" s="324"/>
      <c r="BC254" s="324"/>
      <c r="BD254" s="324"/>
      <c r="BE254" s="324"/>
      <c r="BF254" s="324"/>
      <c r="BG254" s="324"/>
      <c r="BH254" s="324"/>
      <c r="BI254" s="324"/>
      <c r="BJ254" s="324"/>
      <c r="BK254" s="324"/>
      <c r="BL254" s="324"/>
      <c r="BM254" s="324"/>
      <c r="BN254" s="324"/>
      <c r="BO254" s="324"/>
      <c r="BP254" s="324"/>
      <c r="BQ254" s="324"/>
      <c r="BR254" s="324"/>
      <c r="BS254" s="324"/>
      <c r="BT254" s="324"/>
      <c r="BU254" s="324"/>
      <c r="BV254" s="324"/>
      <c r="BW254" s="324"/>
      <c r="BX254" s="324"/>
      <c r="BY254" s="324"/>
      <c r="BZ254" s="324"/>
      <c r="CA254" s="324"/>
      <c r="CB254" s="324"/>
      <c r="CC254" s="324"/>
      <c r="CD254" s="324"/>
      <c r="CE254" s="324"/>
      <c r="CF254" s="324"/>
      <c r="CG254" s="324"/>
      <c r="CH254" s="324"/>
      <c r="CI254" s="324"/>
      <c r="CJ254" s="324"/>
      <c r="CK254" s="324"/>
      <c r="CL254" s="324"/>
      <c r="CM254" s="324"/>
      <c r="CN254" s="324"/>
      <c r="CO254" s="324"/>
      <c r="CP254" s="324"/>
      <c r="CQ254" s="324"/>
      <c r="CR254" s="324"/>
      <c r="CS254" s="324"/>
      <c r="CT254" s="324"/>
      <c r="CU254" s="324"/>
      <c r="CV254" s="324"/>
      <c r="CW254" s="324"/>
      <c r="CX254" s="324"/>
      <c r="CY254" s="324"/>
      <c r="CZ254" s="324"/>
      <c r="DA254" s="324"/>
      <c r="DB254" s="324"/>
      <c r="DC254" s="324"/>
      <c r="DD254" s="324"/>
      <c r="DE254" s="324"/>
      <c r="DF254" s="324"/>
      <c r="DG254" s="324"/>
      <c r="DH254" s="324"/>
      <c r="DI254" s="324"/>
      <c r="DJ254" s="324"/>
      <c r="DK254" s="324"/>
      <c r="DL254" s="324"/>
      <c r="DM254" s="324"/>
      <c r="DN254" s="324"/>
      <c r="DO254" s="324"/>
      <c r="DP254" s="324"/>
      <c r="DQ254" s="324"/>
      <c r="DR254" s="324"/>
      <c r="DS254" s="324"/>
      <c r="DT254" s="324"/>
      <c r="DU254" s="324"/>
    </row>
    <row r="255" spans="1:125" ht="15.75" customHeight="1" x14ac:dyDescent="0.25">
      <c r="A255" s="324"/>
      <c r="B255" s="324"/>
      <c r="C255" s="324"/>
      <c r="D255" s="324"/>
      <c r="E255" s="324"/>
      <c r="F255" s="324"/>
      <c r="G255" s="324"/>
      <c r="H255" s="324"/>
      <c r="I255" s="324"/>
      <c r="J255" s="324"/>
      <c r="K255" s="324"/>
      <c r="L255" s="324"/>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c r="AS255" s="324"/>
      <c r="AT255" s="324"/>
      <c r="AU255" s="324"/>
      <c r="AV255" s="324"/>
      <c r="AW255" s="324"/>
      <c r="AX255" s="324"/>
      <c r="AY255" s="324"/>
      <c r="AZ255" s="324"/>
      <c r="BA255" s="324"/>
      <c r="BB255" s="324"/>
      <c r="BC255" s="324"/>
      <c r="BD255" s="324"/>
      <c r="BE255" s="324"/>
      <c r="BF255" s="324"/>
      <c r="BG255" s="324"/>
      <c r="BH255" s="324"/>
      <c r="BI255" s="324"/>
      <c r="BJ255" s="324"/>
      <c r="BK255" s="324"/>
      <c r="BL255" s="324"/>
      <c r="BM255" s="324"/>
      <c r="BN255" s="324"/>
      <c r="BO255" s="324"/>
      <c r="BP255" s="324"/>
      <c r="BQ255" s="324"/>
      <c r="BR255" s="324"/>
      <c r="BS255" s="324"/>
      <c r="BT255" s="324"/>
      <c r="BU255" s="324"/>
      <c r="BV255" s="324"/>
      <c r="BW255" s="324"/>
      <c r="BX255" s="324"/>
      <c r="BY255" s="324"/>
      <c r="BZ255" s="324"/>
      <c r="CA255" s="324"/>
      <c r="CB255" s="324"/>
      <c r="CC255" s="324"/>
      <c r="CD255" s="324"/>
      <c r="CE255" s="324"/>
      <c r="CF255" s="324"/>
      <c r="CG255" s="324"/>
      <c r="CH255" s="324"/>
      <c r="CI255" s="324"/>
      <c r="CJ255" s="324"/>
      <c r="CK255" s="324"/>
      <c r="CL255" s="324"/>
      <c r="CM255" s="324"/>
      <c r="CN255" s="324"/>
      <c r="CO255" s="324"/>
      <c r="CP255" s="324"/>
      <c r="CQ255" s="324"/>
      <c r="CR255" s="324"/>
      <c r="CS255" s="324"/>
      <c r="CT255" s="324"/>
      <c r="CU255" s="324"/>
      <c r="CV255" s="324"/>
      <c r="CW255" s="324"/>
      <c r="CX255" s="324"/>
      <c r="CY255" s="324"/>
      <c r="CZ255" s="324"/>
      <c r="DA255" s="324"/>
      <c r="DB255" s="324"/>
      <c r="DC255" s="324"/>
      <c r="DD255" s="324"/>
      <c r="DE255" s="324"/>
      <c r="DF255" s="324"/>
      <c r="DG255" s="324"/>
      <c r="DH255" s="324"/>
      <c r="DI255" s="324"/>
      <c r="DJ255" s="324"/>
      <c r="DK255" s="324"/>
      <c r="DL255" s="324"/>
      <c r="DM255" s="324"/>
      <c r="DN255" s="324"/>
      <c r="DO255" s="324"/>
      <c r="DP255" s="324"/>
      <c r="DQ255" s="324"/>
      <c r="DR255" s="324"/>
      <c r="DS255" s="324"/>
      <c r="DT255" s="324"/>
      <c r="DU255" s="324"/>
    </row>
    <row r="256" spans="1:125" ht="15.75" customHeight="1" x14ac:dyDescent="0.25">
      <c r="A256" s="324"/>
      <c r="B256" s="324"/>
      <c r="C256" s="324"/>
      <c r="D256" s="324"/>
      <c r="E256" s="324"/>
      <c r="F256" s="324"/>
      <c r="G256" s="324"/>
      <c r="H256" s="324"/>
      <c r="I256" s="324"/>
      <c r="J256" s="324"/>
      <c r="K256" s="324"/>
      <c r="L256" s="324"/>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c r="AS256" s="324"/>
      <c r="AT256" s="324"/>
      <c r="AU256" s="324"/>
      <c r="AV256" s="324"/>
      <c r="AW256" s="324"/>
      <c r="AX256" s="324"/>
      <c r="AY256" s="324"/>
      <c r="AZ256" s="324"/>
      <c r="BA256" s="324"/>
      <c r="BB256" s="324"/>
      <c r="BC256" s="324"/>
      <c r="BD256" s="324"/>
      <c r="BE256" s="324"/>
      <c r="BF256" s="324"/>
      <c r="BG256" s="324"/>
      <c r="BH256" s="324"/>
      <c r="BI256" s="324"/>
      <c r="BJ256" s="324"/>
      <c r="BK256" s="324"/>
      <c r="BL256" s="324"/>
      <c r="BM256" s="324"/>
      <c r="BN256" s="324"/>
      <c r="BO256" s="324"/>
      <c r="BP256" s="324"/>
      <c r="BQ256" s="324"/>
      <c r="BR256" s="324"/>
      <c r="BS256" s="324"/>
      <c r="BT256" s="324"/>
      <c r="BU256" s="324"/>
      <c r="BV256" s="324"/>
      <c r="BW256" s="324"/>
      <c r="BX256" s="324"/>
      <c r="BY256" s="324"/>
      <c r="BZ256" s="324"/>
      <c r="CA256" s="324"/>
      <c r="CB256" s="324"/>
      <c r="CC256" s="324"/>
      <c r="CD256" s="324"/>
      <c r="CE256" s="324"/>
      <c r="CF256" s="324"/>
      <c r="CG256" s="324"/>
      <c r="CH256" s="324"/>
      <c r="CI256" s="324"/>
      <c r="CJ256" s="324"/>
      <c r="CK256" s="324"/>
      <c r="CL256" s="324"/>
      <c r="CM256" s="324"/>
      <c r="CN256" s="324"/>
      <c r="CO256" s="324"/>
      <c r="CP256" s="324"/>
      <c r="CQ256" s="324"/>
      <c r="CR256" s="324"/>
      <c r="CS256" s="324"/>
      <c r="CT256" s="324"/>
      <c r="CU256" s="324"/>
      <c r="CV256" s="324"/>
      <c r="CW256" s="324"/>
      <c r="CX256" s="324"/>
      <c r="CY256" s="324"/>
      <c r="CZ256" s="324"/>
      <c r="DA256" s="324"/>
      <c r="DB256" s="324"/>
      <c r="DC256" s="324"/>
      <c r="DD256" s="324"/>
      <c r="DE256" s="324"/>
      <c r="DF256" s="324"/>
      <c r="DG256" s="324"/>
      <c r="DH256" s="324"/>
      <c r="DI256" s="324"/>
      <c r="DJ256" s="324"/>
      <c r="DK256" s="324"/>
      <c r="DL256" s="324"/>
      <c r="DM256" s="324"/>
      <c r="DN256" s="324"/>
      <c r="DO256" s="324"/>
      <c r="DP256" s="324"/>
      <c r="DQ256" s="324"/>
      <c r="DR256" s="324"/>
      <c r="DS256" s="324"/>
      <c r="DT256" s="324"/>
      <c r="DU256" s="324"/>
    </row>
    <row r="257" spans="1:125" ht="15.75" customHeight="1" x14ac:dyDescent="0.25">
      <c r="A257" s="324"/>
      <c r="B257" s="324"/>
      <c r="C257" s="324"/>
      <c r="D257" s="324"/>
      <c r="E257" s="324"/>
      <c r="F257" s="324"/>
      <c r="G257" s="324"/>
      <c r="H257" s="324"/>
      <c r="I257" s="324"/>
      <c r="J257" s="324"/>
      <c r="K257" s="324"/>
      <c r="L257" s="324"/>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c r="AS257" s="324"/>
      <c r="AT257" s="324"/>
      <c r="AU257" s="324"/>
      <c r="AV257" s="324"/>
      <c r="AW257" s="324"/>
      <c r="AX257" s="324"/>
      <c r="AY257" s="324"/>
      <c r="AZ257" s="324"/>
      <c r="BA257" s="324"/>
      <c r="BB257" s="324"/>
      <c r="BC257" s="324"/>
      <c r="BD257" s="324"/>
      <c r="BE257" s="324"/>
      <c r="BF257" s="324"/>
      <c r="BG257" s="324"/>
      <c r="BH257" s="324"/>
      <c r="BI257" s="324"/>
      <c r="BJ257" s="324"/>
      <c r="BK257" s="324"/>
      <c r="BL257" s="324"/>
      <c r="BM257" s="324"/>
      <c r="BN257" s="324"/>
      <c r="BO257" s="324"/>
      <c r="BP257" s="324"/>
      <c r="BQ257" s="324"/>
      <c r="BR257" s="324"/>
      <c r="BS257" s="324"/>
      <c r="BT257" s="324"/>
      <c r="BU257" s="324"/>
      <c r="BV257" s="324"/>
      <c r="BW257" s="324"/>
      <c r="BX257" s="324"/>
      <c r="BY257" s="324"/>
      <c r="BZ257" s="324"/>
      <c r="CA257" s="324"/>
      <c r="CB257" s="324"/>
      <c r="CC257" s="324"/>
      <c r="CD257" s="324"/>
      <c r="CE257" s="324"/>
      <c r="CF257" s="324"/>
      <c r="CG257" s="324"/>
      <c r="CH257" s="324"/>
      <c r="CI257" s="324"/>
      <c r="CJ257" s="324"/>
      <c r="CK257" s="324"/>
      <c r="CL257" s="324"/>
      <c r="CM257" s="324"/>
      <c r="CN257" s="324"/>
      <c r="CO257" s="324"/>
      <c r="CP257" s="324"/>
      <c r="CQ257" s="324"/>
      <c r="CR257" s="324"/>
      <c r="CS257" s="324"/>
      <c r="CT257" s="324"/>
      <c r="CU257" s="324"/>
      <c r="CV257" s="324"/>
      <c r="CW257" s="324"/>
      <c r="CX257" s="324"/>
      <c r="CY257" s="324"/>
      <c r="CZ257" s="324"/>
      <c r="DA257" s="324"/>
      <c r="DB257" s="324"/>
      <c r="DC257" s="324"/>
      <c r="DD257" s="324"/>
      <c r="DE257" s="324"/>
      <c r="DF257" s="324"/>
      <c r="DG257" s="324"/>
      <c r="DH257" s="324"/>
      <c r="DI257" s="324"/>
      <c r="DJ257" s="324"/>
      <c r="DK257" s="324"/>
      <c r="DL257" s="324"/>
      <c r="DM257" s="324"/>
      <c r="DN257" s="324"/>
      <c r="DO257" s="324"/>
      <c r="DP257" s="324"/>
      <c r="DQ257" s="324"/>
      <c r="DR257" s="324"/>
      <c r="DS257" s="324"/>
      <c r="DT257" s="324"/>
      <c r="DU257" s="324"/>
    </row>
    <row r="258" spans="1:125" ht="15.75" customHeight="1" x14ac:dyDescent="0.25">
      <c r="A258" s="324"/>
      <c r="B258" s="324"/>
      <c r="C258" s="324"/>
      <c r="D258" s="324"/>
      <c r="E258" s="324"/>
      <c r="F258" s="324"/>
      <c r="G258" s="324"/>
      <c r="H258" s="324"/>
      <c r="I258" s="324"/>
      <c r="J258" s="324"/>
      <c r="K258" s="324"/>
      <c r="L258" s="324"/>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c r="AS258" s="324"/>
      <c r="AT258" s="324"/>
      <c r="AU258" s="324"/>
      <c r="AV258" s="324"/>
      <c r="AW258" s="324"/>
      <c r="AX258" s="324"/>
      <c r="AY258" s="324"/>
      <c r="AZ258" s="324"/>
      <c r="BA258" s="324"/>
      <c r="BB258" s="324"/>
      <c r="BC258" s="324"/>
      <c r="BD258" s="324"/>
      <c r="BE258" s="324"/>
      <c r="BF258" s="324"/>
      <c r="BG258" s="324"/>
      <c r="BH258" s="324"/>
      <c r="BI258" s="324"/>
      <c r="BJ258" s="324"/>
      <c r="BK258" s="324"/>
      <c r="BL258" s="324"/>
      <c r="BM258" s="324"/>
      <c r="BN258" s="324"/>
      <c r="BO258" s="324"/>
      <c r="BP258" s="324"/>
      <c r="BQ258" s="324"/>
      <c r="BR258" s="324"/>
      <c r="BS258" s="324"/>
      <c r="BT258" s="324"/>
      <c r="BU258" s="324"/>
      <c r="BV258" s="324"/>
      <c r="BW258" s="324"/>
      <c r="BX258" s="324"/>
      <c r="BY258" s="324"/>
      <c r="BZ258" s="324"/>
      <c r="CA258" s="324"/>
      <c r="CB258" s="324"/>
      <c r="CC258" s="324"/>
      <c r="CD258" s="324"/>
      <c r="CE258" s="324"/>
      <c r="CF258" s="324"/>
      <c r="CG258" s="324"/>
      <c r="CH258" s="324"/>
      <c r="CI258" s="324"/>
      <c r="CJ258" s="324"/>
      <c r="CK258" s="324"/>
      <c r="CL258" s="324"/>
      <c r="CM258" s="324"/>
      <c r="CN258" s="324"/>
      <c r="CO258" s="324"/>
      <c r="CP258" s="324"/>
      <c r="CQ258" s="324"/>
      <c r="CR258" s="324"/>
      <c r="CS258" s="324"/>
      <c r="CT258" s="324"/>
      <c r="CU258" s="324"/>
      <c r="CV258" s="324"/>
      <c r="CW258" s="324"/>
      <c r="CX258" s="324"/>
      <c r="CY258" s="324"/>
      <c r="CZ258" s="324"/>
      <c r="DA258" s="324"/>
      <c r="DB258" s="324"/>
      <c r="DC258" s="324"/>
      <c r="DD258" s="324"/>
      <c r="DE258" s="324"/>
      <c r="DF258" s="324"/>
      <c r="DG258" s="324"/>
      <c r="DH258" s="324"/>
      <c r="DI258" s="324"/>
      <c r="DJ258" s="324"/>
      <c r="DK258" s="324"/>
      <c r="DL258" s="324"/>
      <c r="DM258" s="324"/>
      <c r="DN258" s="324"/>
      <c r="DO258" s="324"/>
      <c r="DP258" s="324"/>
      <c r="DQ258" s="324"/>
      <c r="DR258" s="324"/>
      <c r="DS258" s="324"/>
      <c r="DT258" s="324"/>
      <c r="DU258" s="324"/>
    </row>
    <row r="259" spans="1:125" ht="15.75" customHeight="1" x14ac:dyDescent="0.25">
      <c r="A259" s="324"/>
      <c r="B259" s="324"/>
      <c r="C259" s="324"/>
      <c r="D259" s="324"/>
      <c r="E259" s="324"/>
      <c r="F259" s="324"/>
      <c r="G259" s="324"/>
      <c r="H259" s="324"/>
      <c r="I259" s="324"/>
      <c r="J259" s="324"/>
      <c r="K259" s="324"/>
      <c r="L259" s="324"/>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c r="AS259" s="324"/>
      <c r="AT259" s="324"/>
      <c r="AU259" s="324"/>
      <c r="AV259" s="324"/>
      <c r="AW259" s="324"/>
      <c r="AX259" s="324"/>
      <c r="AY259" s="324"/>
      <c r="AZ259" s="324"/>
      <c r="BA259" s="324"/>
      <c r="BB259" s="324"/>
      <c r="BC259" s="324"/>
      <c r="BD259" s="324"/>
      <c r="BE259" s="324"/>
      <c r="BF259" s="324"/>
      <c r="BG259" s="324"/>
      <c r="BH259" s="324"/>
      <c r="BI259" s="324"/>
      <c r="BJ259" s="324"/>
      <c r="BK259" s="324"/>
      <c r="BL259" s="324"/>
      <c r="BM259" s="324"/>
      <c r="BN259" s="324"/>
      <c r="BO259" s="324"/>
      <c r="BP259" s="324"/>
      <c r="BQ259" s="324"/>
      <c r="BR259" s="324"/>
      <c r="BS259" s="324"/>
      <c r="BT259" s="324"/>
      <c r="BU259" s="324"/>
      <c r="BV259" s="324"/>
      <c r="BW259" s="324"/>
      <c r="BX259" s="324"/>
      <c r="BY259" s="324"/>
      <c r="BZ259" s="324"/>
      <c r="CA259" s="324"/>
      <c r="CB259" s="324"/>
      <c r="CC259" s="324"/>
      <c r="CD259" s="324"/>
      <c r="CE259" s="324"/>
      <c r="CF259" s="324"/>
      <c r="CG259" s="324"/>
      <c r="CH259" s="324"/>
      <c r="CI259" s="324"/>
      <c r="CJ259" s="324"/>
      <c r="CK259" s="324"/>
      <c r="CL259" s="324"/>
      <c r="CM259" s="324"/>
      <c r="CN259" s="324"/>
      <c r="CO259" s="324"/>
      <c r="CP259" s="324"/>
      <c r="CQ259" s="324"/>
      <c r="CR259" s="324"/>
      <c r="CS259" s="324"/>
      <c r="CT259" s="324"/>
      <c r="CU259" s="324"/>
      <c r="CV259" s="324"/>
      <c r="CW259" s="324"/>
      <c r="CX259" s="324"/>
      <c r="CY259" s="324"/>
      <c r="CZ259" s="324"/>
      <c r="DA259" s="324"/>
      <c r="DB259" s="324"/>
      <c r="DC259" s="324"/>
      <c r="DD259" s="324"/>
      <c r="DE259" s="324"/>
      <c r="DF259" s="324"/>
      <c r="DG259" s="324"/>
      <c r="DH259" s="324"/>
      <c r="DI259" s="324"/>
      <c r="DJ259" s="324"/>
      <c r="DK259" s="324"/>
      <c r="DL259" s="324"/>
      <c r="DM259" s="324"/>
      <c r="DN259" s="324"/>
      <c r="DO259" s="324"/>
      <c r="DP259" s="324"/>
      <c r="DQ259" s="324"/>
      <c r="DR259" s="324"/>
      <c r="DS259" s="324"/>
      <c r="DT259" s="324"/>
      <c r="DU259" s="324"/>
    </row>
    <row r="260" spans="1:125" ht="15.75" customHeight="1" x14ac:dyDescent="0.25">
      <c r="A260" s="324"/>
      <c r="B260" s="324"/>
      <c r="C260" s="324"/>
      <c r="D260" s="324"/>
      <c r="E260" s="324"/>
      <c r="F260" s="324"/>
      <c r="G260" s="324"/>
      <c r="H260" s="324"/>
      <c r="I260" s="324"/>
      <c r="J260" s="324"/>
      <c r="K260" s="324"/>
      <c r="L260" s="324"/>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c r="AS260" s="324"/>
      <c r="AT260" s="324"/>
      <c r="AU260" s="324"/>
      <c r="AV260" s="324"/>
      <c r="AW260" s="324"/>
      <c r="AX260" s="324"/>
      <c r="AY260" s="324"/>
      <c r="AZ260" s="324"/>
      <c r="BA260" s="324"/>
      <c r="BB260" s="324"/>
      <c r="BC260" s="324"/>
      <c r="BD260" s="324"/>
      <c r="BE260" s="324"/>
      <c r="BF260" s="324"/>
      <c r="BG260" s="324"/>
      <c r="BH260" s="324"/>
      <c r="BI260" s="324"/>
      <c r="BJ260" s="324"/>
      <c r="BK260" s="324"/>
      <c r="BL260" s="324"/>
      <c r="BM260" s="324"/>
      <c r="BN260" s="324"/>
      <c r="BO260" s="324"/>
      <c r="BP260" s="324"/>
      <c r="BQ260" s="324"/>
      <c r="BR260" s="324"/>
      <c r="BS260" s="324"/>
      <c r="BT260" s="324"/>
      <c r="BU260" s="324"/>
      <c r="BV260" s="324"/>
      <c r="BW260" s="324"/>
      <c r="BX260" s="324"/>
      <c r="BY260" s="324"/>
      <c r="BZ260" s="324"/>
      <c r="CA260" s="324"/>
      <c r="CB260" s="324"/>
      <c r="CC260" s="324"/>
      <c r="CD260" s="324"/>
      <c r="CE260" s="324"/>
      <c r="CF260" s="324"/>
      <c r="CG260" s="324"/>
      <c r="CH260" s="324"/>
      <c r="CI260" s="324"/>
      <c r="CJ260" s="324"/>
      <c r="CK260" s="324"/>
      <c r="CL260" s="324"/>
      <c r="CM260" s="324"/>
      <c r="CN260" s="324"/>
      <c r="CO260" s="324"/>
      <c r="CP260" s="324"/>
      <c r="CQ260" s="324"/>
      <c r="CR260" s="324"/>
      <c r="CS260" s="324"/>
      <c r="CT260" s="324"/>
      <c r="CU260" s="324"/>
      <c r="CV260" s="324"/>
      <c r="CW260" s="324"/>
      <c r="CX260" s="324"/>
      <c r="CY260" s="324"/>
      <c r="CZ260" s="324"/>
      <c r="DA260" s="324"/>
      <c r="DB260" s="324"/>
      <c r="DC260" s="324"/>
      <c r="DD260" s="324"/>
      <c r="DE260" s="324"/>
      <c r="DF260" s="324"/>
      <c r="DG260" s="324"/>
      <c r="DH260" s="324"/>
      <c r="DI260" s="324"/>
      <c r="DJ260" s="324"/>
      <c r="DK260" s="324"/>
      <c r="DL260" s="324"/>
      <c r="DM260" s="324"/>
      <c r="DN260" s="324"/>
      <c r="DO260" s="324"/>
      <c r="DP260" s="324"/>
      <c r="DQ260" s="324"/>
      <c r="DR260" s="324"/>
      <c r="DS260" s="324"/>
      <c r="DT260" s="324"/>
      <c r="DU260" s="324"/>
    </row>
    <row r="261" spans="1:125" ht="15.75" customHeight="1" x14ac:dyDescent="0.25">
      <c r="A261" s="324"/>
      <c r="B261" s="324"/>
      <c r="C261" s="324"/>
      <c r="D261" s="324"/>
      <c r="E261" s="324"/>
      <c r="F261" s="324"/>
      <c r="G261" s="324"/>
      <c r="H261" s="324"/>
      <c r="I261" s="324"/>
      <c r="J261" s="324"/>
      <c r="K261" s="324"/>
      <c r="L261" s="324"/>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c r="AS261" s="324"/>
      <c r="AT261" s="324"/>
      <c r="AU261" s="324"/>
      <c r="AV261" s="324"/>
      <c r="AW261" s="324"/>
      <c r="AX261" s="324"/>
      <c r="AY261" s="324"/>
      <c r="AZ261" s="324"/>
      <c r="BA261" s="324"/>
      <c r="BB261" s="324"/>
      <c r="BC261" s="324"/>
      <c r="BD261" s="324"/>
      <c r="BE261" s="324"/>
      <c r="BF261" s="324"/>
      <c r="BG261" s="324"/>
      <c r="BH261" s="324"/>
      <c r="BI261" s="324"/>
      <c r="BJ261" s="324"/>
      <c r="BK261" s="324"/>
      <c r="BL261" s="324"/>
      <c r="BM261" s="324"/>
      <c r="BN261" s="324"/>
      <c r="BO261" s="324"/>
      <c r="BP261" s="324"/>
      <c r="BQ261" s="324"/>
      <c r="BR261" s="324"/>
      <c r="BS261" s="324"/>
      <c r="BT261" s="324"/>
      <c r="BU261" s="324"/>
      <c r="BV261" s="324"/>
      <c r="BW261" s="324"/>
      <c r="BX261" s="324"/>
      <c r="BY261" s="324"/>
      <c r="BZ261" s="324"/>
      <c r="CA261" s="324"/>
      <c r="CB261" s="324"/>
      <c r="CC261" s="324"/>
      <c r="CD261" s="324"/>
      <c r="CE261" s="324"/>
      <c r="CF261" s="324"/>
      <c r="CG261" s="324"/>
      <c r="CH261" s="324"/>
      <c r="CI261" s="324"/>
      <c r="CJ261" s="324"/>
      <c r="CK261" s="324"/>
      <c r="CL261" s="324"/>
      <c r="CM261" s="324"/>
      <c r="CN261" s="324"/>
      <c r="CO261" s="324"/>
      <c r="CP261" s="324"/>
      <c r="CQ261" s="324"/>
      <c r="CR261" s="324"/>
      <c r="CS261" s="324"/>
      <c r="CT261" s="324"/>
      <c r="CU261" s="324"/>
      <c r="CV261" s="324"/>
      <c r="CW261" s="324"/>
      <c r="CX261" s="324"/>
      <c r="CY261" s="324"/>
      <c r="CZ261" s="324"/>
      <c r="DA261" s="324"/>
      <c r="DB261" s="324"/>
      <c r="DC261" s="324"/>
      <c r="DD261" s="324"/>
      <c r="DE261" s="324"/>
      <c r="DF261" s="324"/>
      <c r="DG261" s="324"/>
      <c r="DH261" s="324"/>
      <c r="DI261" s="324"/>
      <c r="DJ261" s="324"/>
      <c r="DK261" s="324"/>
      <c r="DL261" s="324"/>
      <c r="DM261" s="324"/>
      <c r="DN261" s="324"/>
      <c r="DO261" s="324"/>
      <c r="DP261" s="324"/>
      <c r="DQ261" s="324"/>
      <c r="DR261" s="324"/>
      <c r="DS261" s="324"/>
      <c r="DT261" s="324"/>
      <c r="DU261" s="324"/>
    </row>
    <row r="262" spans="1:125" ht="15.75" customHeight="1" x14ac:dyDescent="0.25">
      <c r="A262" s="324"/>
      <c r="B262" s="324"/>
      <c r="C262" s="324"/>
      <c r="D262" s="324"/>
      <c r="E262" s="324"/>
      <c r="F262" s="324"/>
      <c r="G262" s="324"/>
      <c r="H262" s="324"/>
      <c r="I262" s="324"/>
      <c r="J262" s="324"/>
      <c r="K262" s="324"/>
      <c r="L262" s="324"/>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c r="AS262" s="324"/>
      <c r="AT262" s="324"/>
      <c r="AU262" s="324"/>
      <c r="AV262" s="324"/>
      <c r="AW262" s="324"/>
      <c r="AX262" s="324"/>
      <c r="AY262" s="324"/>
      <c r="AZ262" s="324"/>
      <c r="BA262" s="324"/>
      <c r="BB262" s="324"/>
      <c r="BC262" s="324"/>
      <c r="BD262" s="324"/>
      <c r="BE262" s="324"/>
      <c r="BF262" s="324"/>
      <c r="BG262" s="324"/>
      <c r="BH262" s="324"/>
      <c r="BI262" s="324"/>
      <c r="BJ262" s="324"/>
      <c r="BK262" s="324"/>
      <c r="BL262" s="324"/>
      <c r="BM262" s="324"/>
      <c r="BN262" s="324"/>
      <c r="BO262" s="324"/>
      <c r="BP262" s="324"/>
      <c r="BQ262" s="324"/>
      <c r="BR262" s="324"/>
      <c r="BS262" s="324"/>
      <c r="BT262" s="324"/>
      <c r="BU262" s="324"/>
      <c r="BV262" s="324"/>
      <c r="BW262" s="324"/>
      <c r="BX262" s="324"/>
      <c r="BY262" s="324"/>
      <c r="BZ262" s="324"/>
      <c r="CA262" s="324"/>
      <c r="CB262" s="324"/>
      <c r="CC262" s="324"/>
      <c r="CD262" s="324"/>
      <c r="CE262" s="324"/>
      <c r="CF262" s="324"/>
      <c r="CG262" s="324"/>
      <c r="CH262" s="324"/>
      <c r="CI262" s="324"/>
      <c r="CJ262" s="324"/>
      <c r="CK262" s="324"/>
      <c r="CL262" s="324"/>
      <c r="CM262" s="324"/>
      <c r="CN262" s="324"/>
      <c r="CO262" s="324"/>
      <c r="CP262" s="324"/>
      <c r="CQ262" s="324"/>
      <c r="CR262" s="324"/>
      <c r="CS262" s="324"/>
      <c r="CT262" s="324"/>
      <c r="CU262" s="324"/>
      <c r="CV262" s="324"/>
      <c r="CW262" s="324"/>
      <c r="CX262" s="324"/>
      <c r="CY262" s="324"/>
      <c r="CZ262" s="324"/>
      <c r="DA262" s="324"/>
      <c r="DB262" s="324"/>
      <c r="DC262" s="324"/>
      <c r="DD262" s="324"/>
      <c r="DE262" s="324"/>
      <c r="DF262" s="324"/>
      <c r="DG262" s="324"/>
      <c r="DH262" s="324"/>
      <c r="DI262" s="324"/>
      <c r="DJ262" s="324"/>
      <c r="DK262" s="324"/>
      <c r="DL262" s="324"/>
      <c r="DM262" s="324"/>
      <c r="DN262" s="324"/>
      <c r="DO262" s="324"/>
      <c r="DP262" s="324"/>
      <c r="DQ262" s="324"/>
      <c r="DR262" s="324"/>
      <c r="DS262" s="324"/>
      <c r="DT262" s="324"/>
      <c r="DU262" s="324"/>
    </row>
    <row r="263" spans="1:125" ht="15.75" customHeight="1" x14ac:dyDescent="0.25">
      <c r="A263" s="324"/>
      <c r="B263" s="324"/>
      <c r="C263" s="324"/>
      <c r="D263" s="324"/>
      <c r="E263" s="324"/>
      <c r="F263" s="324"/>
      <c r="G263" s="324"/>
      <c r="H263" s="324"/>
      <c r="I263" s="324"/>
      <c r="J263" s="324"/>
      <c r="K263" s="324"/>
      <c r="L263" s="324"/>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c r="AS263" s="324"/>
      <c r="AT263" s="324"/>
      <c r="AU263" s="324"/>
      <c r="AV263" s="324"/>
      <c r="AW263" s="324"/>
      <c r="AX263" s="324"/>
      <c r="AY263" s="324"/>
      <c r="AZ263" s="324"/>
      <c r="BA263" s="324"/>
      <c r="BB263" s="324"/>
      <c r="BC263" s="324"/>
      <c r="BD263" s="324"/>
      <c r="BE263" s="324"/>
      <c r="BF263" s="324"/>
      <c r="BG263" s="324"/>
      <c r="BH263" s="324"/>
      <c r="BI263" s="324"/>
      <c r="BJ263" s="324"/>
      <c r="BK263" s="324"/>
      <c r="BL263" s="324"/>
      <c r="BM263" s="324"/>
      <c r="BN263" s="324"/>
      <c r="BO263" s="324"/>
      <c r="BP263" s="324"/>
      <c r="BQ263" s="324"/>
      <c r="BR263" s="324"/>
      <c r="BS263" s="324"/>
      <c r="BT263" s="324"/>
      <c r="BU263" s="324"/>
      <c r="BV263" s="324"/>
      <c r="BW263" s="324"/>
      <c r="BX263" s="324"/>
      <c r="BY263" s="324"/>
      <c r="BZ263" s="324"/>
      <c r="CA263" s="324"/>
      <c r="CB263" s="324"/>
      <c r="CC263" s="324"/>
      <c r="CD263" s="324"/>
      <c r="CE263" s="324"/>
      <c r="CF263" s="324"/>
      <c r="CG263" s="324"/>
      <c r="CH263" s="324"/>
      <c r="CI263" s="324"/>
      <c r="CJ263" s="324"/>
      <c r="CK263" s="324"/>
      <c r="CL263" s="324"/>
      <c r="CM263" s="324"/>
      <c r="CN263" s="324"/>
      <c r="CO263" s="324"/>
      <c r="CP263" s="324"/>
      <c r="CQ263" s="324"/>
      <c r="CR263" s="324"/>
      <c r="CS263" s="324"/>
      <c r="CT263" s="324"/>
      <c r="CU263" s="324"/>
      <c r="CV263" s="324"/>
      <c r="CW263" s="324"/>
      <c r="CX263" s="324"/>
      <c r="CY263" s="324"/>
      <c r="CZ263" s="324"/>
      <c r="DA263" s="324"/>
      <c r="DB263" s="324"/>
      <c r="DC263" s="324"/>
      <c r="DD263" s="324"/>
      <c r="DE263" s="324"/>
      <c r="DF263" s="324"/>
      <c r="DG263" s="324"/>
      <c r="DH263" s="324"/>
      <c r="DI263" s="324"/>
      <c r="DJ263" s="324"/>
      <c r="DK263" s="324"/>
      <c r="DL263" s="324"/>
      <c r="DM263" s="324"/>
      <c r="DN263" s="324"/>
      <c r="DO263" s="324"/>
      <c r="DP263" s="324"/>
      <c r="DQ263" s="324"/>
      <c r="DR263" s="324"/>
      <c r="DS263" s="324"/>
      <c r="DT263" s="324"/>
      <c r="DU263" s="324"/>
    </row>
    <row r="264" spans="1:125" ht="15.75" customHeight="1" x14ac:dyDescent="0.25">
      <c r="A264" s="324"/>
      <c r="B264" s="324"/>
      <c r="C264" s="324"/>
      <c r="D264" s="324"/>
      <c r="E264" s="324"/>
      <c r="F264" s="324"/>
      <c r="G264" s="324"/>
      <c r="H264" s="324"/>
      <c r="I264" s="324"/>
      <c r="J264" s="324"/>
      <c r="K264" s="324"/>
      <c r="L264" s="324"/>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c r="AS264" s="324"/>
      <c r="AT264" s="324"/>
      <c r="AU264" s="324"/>
      <c r="AV264" s="324"/>
      <c r="AW264" s="324"/>
      <c r="AX264" s="324"/>
      <c r="AY264" s="324"/>
      <c r="AZ264" s="324"/>
      <c r="BA264" s="324"/>
      <c r="BB264" s="324"/>
      <c r="BC264" s="324"/>
      <c r="BD264" s="324"/>
      <c r="BE264" s="324"/>
      <c r="BF264" s="324"/>
      <c r="BG264" s="324"/>
      <c r="BH264" s="324"/>
      <c r="BI264" s="324"/>
      <c r="BJ264" s="324"/>
      <c r="BK264" s="324"/>
      <c r="BL264" s="324"/>
      <c r="BM264" s="324"/>
      <c r="BN264" s="324"/>
      <c r="BO264" s="324"/>
      <c r="BP264" s="324"/>
      <c r="BQ264" s="324"/>
      <c r="BR264" s="324"/>
      <c r="BS264" s="324"/>
      <c r="BT264" s="324"/>
      <c r="BU264" s="324"/>
      <c r="BV264" s="324"/>
      <c r="BW264" s="324"/>
      <c r="BX264" s="324"/>
      <c r="BY264" s="324"/>
      <c r="BZ264" s="324"/>
      <c r="CA264" s="324"/>
      <c r="CB264" s="324"/>
      <c r="CC264" s="324"/>
      <c r="CD264" s="324"/>
      <c r="CE264" s="324"/>
      <c r="CF264" s="324"/>
      <c r="CG264" s="324"/>
      <c r="CH264" s="324"/>
      <c r="CI264" s="324"/>
      <c r="CJ264" s="324"/>
      <c r="CK264" s="324"/>
      <c r="CL264" s="324"/>
      <c r="CM264" s="324"/>
      <c r="CN264" s="324"/>
      <c r="CO264" s="324"/>
      <c r="CP264" s="324"/>
      <c r="CQ264" s="324"/>
      <c r="CR264" s="324"/>
      <c r="CS264" s="324"/>
      <c r="CT264" s="324"/>
      <c r="CU264" s="324"/>
      <c r="CV264" s="324"/>
      <c r="CW264" s="324"/>
      <c r="CX264" s="324"/>
      <c r="CY264" s="324"/>
      <c r="CZ264" s="324"/>
      <c r="DA264" s="324"/>
      <c r="DB264" s="324"/>
      <c r="DC264" s="324"/>
      <c r="DD264" s="324"/>
      <c r="DE264" s="324"/>
      <c r="DF264" s="324"/>
      <c r="DG264" s="324"/>
      <c r="DH264" s="324"/>
      <c r="DI264" s="324"/>
      <c r="DJ264" s="324"/>
      <c r="DK264" s="324"/>
      <c r="DL264" s="324"/>
      <c r="DM264" s="324"/>
      <c r="DN264" s="324"/>
      <c r="DO264" s="324"/>
      <c r="DP264" s="324"/>
      <c r="DQ264" s="324"/>
      <c r="DR264" s="324"/>
      <c r="DS264" s="324"/>
      <c r="DT264" s="324"/>
      <c r="DU264" s="324"/>
    </row>
    <row r="265" spans="1:125" ht="15.75" customHeight="1" x14ac:dyDescent="0.25">
      <c r="A265" s="324"/>
      <c r="B265" s="324"/>
      <c r="C265" s="324"/>
      <c r="D265" s="324"/>
      <c r="E265" s="324"/>
      <c r="F265" s="324"/>
      <c r="G265" s="324"/>
      <c r="H265" s="324"/>
      <c r="I265" s="324"/>
      <c r="J265" s="324"/>
      <c r="K265" s="324"/>
      <c r="L265" s="324"/>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c r="AS265" s="324"/>
      <c r="AT265" s="324"/>
      <c r="AU265" s="324"/>
      <c r="AV265" s="324"/>
      <c r="AW265" s="324"/>
      <c r="AX265" s="324"/>
      <c r="AY265" s="324"/>
      <c r="AZ265" s="324"/>
      <c r="BA265" s="324"/>
      <c r="BB265" s="324"/>
      <c r="BC265" s="324"/>
      <c r="BD265" s="324"/>
      <c r="BE265" s="324"/>
      <c r="BF265" s="324"/>
      <c r="BG265" s="324"/>
      <c r="BH265" s="324"/>
      <c r="BI265" s="324"/>
      <c r="BJ265" s="324"/>
      <c r="BK265" s="324"/>
      <c r="BL265" s="324"/>
      <c r="BM265" s="324"/>
      <c r="BN265" s="324"/>
      <c r="BO265" s="324"/>
      <c r="BP265" s="324"/>
      <c r="BQ265" s="324"/>
      <c r="BR265" s="324"/>
      <c r="BS265" s="324"/>
      <c r="BT265" s="324"/>
      <c r="BU265" s="324"/>
      <c r="BV265" s="324"/>
      <c r="BW265" s="324"/>
      <c r="BX265" s="324"/>
      <c r="BY265" s="324"/>
      <c r="BZ265" s="324"/>
      <c r="CA265" s="324"/>
      <c r="CB265" s="324"/>
      <c r="CC265" s="324"/>
      <c r="CD265" s="324"/>
      <c r="CE265" s="324"/>
      <c r="CF265" s="324"/>
      <c r="CG265" s="324"/>
      <c r="CH265" s="324"/>
      <c r="CI265" s="324"/>
      <c r="CJ265" s="324"/>
      <c r="CK265" s="324"/>
      <c r="CL265" s="324"/>
      <c r="CM265" s="324"/>
      <c r="CN265" s="324"/>
      <c r="CO265" s="324"/>
      <c r="CP265" s="324"/>
      <c r="CQ265" s="324"/>
      <c r="CR265" s="324"/>
      <c r="CS265" s="324"/>
      <c r="CT265" s="324"/>
      <c r="CU265" s="324"/>
      <c r="CV265" s="324"/>
      <c r="CW265" s="324"/>
      <c r="CX265" s="324"/>
      <c r="CY265" s="324"/>
      <c r="CZ265" s="324"/>
      <c r="DA265" s="324"/>
      <c r="DB265" s="324"/>
      <c r="DC265" s="324"/>
      <c r="DD265" s="324"/>
      <c r="DE265" s="324"/>
      <c r="DF265" s="324"/>
      <c r="DG265" s="324"/>
      <c r="DH265" s="324"/>
      <c r="DI265" s="324"/>
      <c r="DJ265" s="324"/>
      <c r="DK265" s="324"/>
      <c r="DL265" s="324"/>
      <c r="DM265" s="324"/>
      <c r="DN265" s="324"/>
      <c r="DO265" s="324"/>
      <c r="DP265" s="324"/>
      <c r="DQ265" s="324"/>
      <c r="DR265" s="324"/>
      <c r="DS265" s="324"/>
      <c r="DT265" s="324"/>
      <c r="DU265" s="324"/>
    </row>
    <row r="266" spans="1:125" ht="15.75" customHeight="1" x14ac:dyDescent="0.25">
      <c r="A266" s="324"/>
      <c r="B266" s="324"/>
      <c r="C266" s="324"/>
      <c r="D266" s="324"/>
      <c r="E266" s="324"/>
      <c r="F266" s="324"/>
      <c r="G266" s="324"/>
      <c r="H266" s="324"/>
      <c r="I266" s="324"/>
      <c r="J266" s="324"/>
      <c r="K266" s="324"/>
      <c r="L266" s="324"/>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c r="AS266" s="324"/>
      <c r="AT266" s="324"/>
      <c r="AU266" s="324"/>
      <c r="AV266" s="324"/>
      <c r="AW266" s="324"/>
      <c r="AX266" s="324"/>
      <c r="AY266" s="324"/>
      <c r="AZ266" s="324"/>
      <c r="BA266" s="324"/>
      <c r="BB266" s="324"/>
      <c r="BC266" s="324"/>
      <c r="BD266" s="324"/>
      <c r="BE266" s="324"/>
      <c r="BF266" s="324"/>
      <c r="BG266" s="324"/>
      <c r="BH266" s="324"/>
      <c r="BI266" s="324"/>
      <c r="BJ266" s="324"/>
      <c r="BK266" s="324"/>
      <c r="BL266" s="324"/>
      <c r="BM266" s="324"/>
      <c r="BN266" s="324"/>
      <c r="BO266" s="324"/>
      <c r="BP266" s="324"/>
      <c r="BQ266" s="324"/>
      <c r="BR266" s="324"/>
      <c r="BS266" s="324"/>
      <c r="BT266" s="324"/>
      <c r="BU266" s="324"/>
      <c r="BV266" s="324"/>
      <c r="BW266" s="324"/>
      <c r="BX266" s="324"/>
      <c r="BY266" s="324"/>
      <c r="BZ266" s="324"/>
      <c r="CA266" s="324"/>
      <c r="CB266" s="324"/>
      <c r="CC266" s="324"/>
      <c r="CD266" s="324"/>
      <c r="CE266" s="324"/>
      <c r="CF266" s="324"/>
      <c r="CG266" s="324"/>
      <c r="CH266" s="324"/>
      <c r="CI266" s="324"/>
      <c r="CJ266" s="324"/>
      <c r="CK266" s="324"/>
      <c r="CL266" s="324"/>
      <c r="CM266" s="324"/>
      <c r="CN266" s="324"/>
      <c r="CO266" s="324"/>
      <c r="CP266" s="324"/>
      <c r="CQ266" s="324"/>
      <c r="CR266" s="324"/>
      <c r="CS266" s="324"/>
      <c r="CT266" s="324"/>
      <c r="CU266" s="324"/>
      <c r="CV266" s="324"/>
      <c r="CW266" s="324"/>
      <c r="CX266" s="324"/>
      <c r="CY266" s="324"/>
      <c r="CZ266" s="324"/>
      <c r="DA266" s="324"/>
      <c r="DB266" s="324"/>
      <c r="DC266" s="324"/>
      <c r="DD266" s="324"/>
      <c r="DE266" s="324"/>
      <c r="DF266" s="324"/>
      <c r="DG266" s="324"/>
      <c r="DH266" s="324"/>
      <c r="DI266" s="324"/>
      <c r="DJ266" s="324"/>
      <c r="DK266" s="324"/>
      <c r="DL266" s="324"/>
      <c r="DM266" s="324"/>
      <c r="DN266" s="324"/>
      <c r="DO266" s="324"/>
      <c r="DP266" s="324"/>
      <c r="DQ266" s="324"/>
      <c r="DR266" s="324"/>
      <c r="DS266" s="324"/>
      <c r="DT266" s="324"/>
      <c r="DU266" s="324"/>
    </row>
    <row r="267" spans="1:125" ht="15.75" customHeight="1" x14ac:dyDescent="0.25">
      <c r="A267" s="324"/>
      <c r="B267" s="324"/>
      <c r="C267" s="324"/>
      <c r="D267" s="324"/>
      <c r="E267" s="324"/>
      <c r="F267" s="324"/>
      <c r="G267" s="324"/>
      <c r="H267" s="324"/>
      <c r="I267" s="324"/>
      <c r="J267" s="324"/>
      <c r="K267" s="324"/>
      <c r="L267" s="324"/>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c r="AS267" s="324"/>
      <c r="AT267" s="324"/>
      <c r="AU267" s="324"/>
      <c r="AV267" s="324"/>
      <c r="AW267" s="324"/>
      <c r="AX267" s="324"/>
      <c r="AY267" s="324"/>
      <c r="AZ267" s="324"/>
      <c r="BA267" s="324"/>
      <c r="BB267" s="324"/>
      <c r="BC267" s="324"/>
      <c r="BD267" s="324"/>
      <c r="BE267" s="324"/>
      <c r="BF267" s="324"/>
      <c r="BG267" s="324"/>
      <c r="BH267" s="324"/>
      <c r="BI267" s="324"/>
      <c r="BJ267" s="324"/>
      <c r="BK267" s="324"/>
      <c r="BL267" s="324"/>
      <c r="BM267" s="324"/>
      <c r="BN267" s="324"/>
      <c r="BO267" s="324"/>
      <c r="BP267" s="324"/>
      <c r="BQ267" s="324"/>
      <c r="BR267" s="324"/>
      <c r="BS267" s="324"/>
      <c r="BT267" s="324"/>
      <c r="BU267" s="324"/>
      <c r="BV267" s="324"/>
      <c r="BW267" s="324"/>
      <c r="BX267" s="324"/>
      <c r="BY267" s="324"/>
      <c r="BZ267" s="324"/>
      <c r="CA267" s="324"/>
      <c r="CB267" s="324"/>
      <c r="CC267" s="324"/>
      <c r="CD267" s="324"/>
      <c r="CE267" s="324"/>
      <c r="CF267" s="324"/>
      <c r="CG267" s="324"/>
      <c r="CH267" s="324"/>
      <c r="CI267" s="324"/>
      <c r="CJ267" s="324"/>
      <c r="CK267" s="324"/>
      <c r="CL267" s="324"/>
      <c r="CM267" s="324"/>
      <c r="CN267" s="324"/>
      <c r="CO267" s="324"/>
      <c r="CP267" s="324"/>
      <c r="CQ267" s="324"/>
      <c r="CR267" s="324"/>
      <c r="CS267" s="324"/>
      <c r="CT267" s="324"/>
      <c r="CU267" s="324"/>
      <c r="CV267" s="324"/>
      <c r="CW267" s="324"/>
      <c r="CX267" s="324"/>
      <c r="CY267" s="324"/>
      <c r="CZ267" s="324"/>
      <c r="DA267" s="324"/>
      <c r="DB267" s="324"/>
      <c r="DC267" s="324"/>
      <c r="DD267" s="324"/>
      <c r="DE267" s="324"/>
      <c r="DF267" s="324"/>
      <c r="DG267" s="324"/>
      <c r="DH267" s="324"/>
      <c r="DI267" s="324"/>
      <c r="DJ267" s="324"/>
      <c r="DK267" s="324"/>
      <c r="DL267" s="324"/>
      <c r="DM267" s="324"/>
      <c r="DN267" s="324"/>
      <c r="DO267" s="324"/>
      <c r="DP267" s="324"/>
      <c r="DQ267" s="324"/>
      <c r="DR267" s="324"/>
      <c r="DS267" s="324"/>
      <c r="DT267" s="324"/>
      <c r="DU267" s="324"/>
    </row>
    <row r="268" spans="1:125" ht="15.75" customHeight="1" x14ac:dyDescent="0.25">
      <c r="A268" s="324"/>
      <c r="B268" s="324"/>
      <c r="C268" s="324"/>
      <c r="D268" s="324"/>
      <c r="E268" s="324"/>
      <c r="F268" s="324"/>
      <c r="G268" s="324"/>
      <c r="H268" s="324"/>
      <c r="I268" s="324"/>
      <c r="J268" s="324"/>
      <c r="K268" s="324"/>
      <c r="L268" s="324"/>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c r="AS268" s="324"/>
      <c r="AT268" s="324"/>
      <c r="AU268" s="324"/>
      <c r="AV268" s="324"/>
      <c r="AW268" s="324"/>
      <c r="AX268" s="324"/>
      <c r="AY268" s="324"/>
      <c r="AZ268" s="324"/>
      <c r="BA268" s="324"/>
      <c r="BB268" s="324"/>
      <c r="BC268" s="324"/>
      <c r="BD268" s="324"/>
      <c r="BE268" s="324"/>
      <c r="BF268" s="324"/>
      <c r="BG268" s="324"/>
      <c r="BH268" s="324"/>
      <c r="BI268" s="324"/>
      <c r="BJ268" s="324"/>
      <c r="BK268" s="324"/>
      <c r="BL268" s="324"/>
      <c r="BM268" s="324"/>
      <c r="BN268" s="324"/>
      <c r="BO268" s="324"/>
      <c r="BP268" s="324"/>
      <c r="BQ268" s="324"/>
      <c r="BR268" s="324"/>
      <c r="BS268" s="324"/>
      <c r="BT268" s="324"/>
      <c r="BU268" s="324"/>
      <c r="BV268" s="324"/>
      <c r="BW268" s="324"/>
      <c r="BX268" s="324"/>
      <c r="BY268" s="324"/>
      <c r="BZ268" s="324"/>
      <c r="CA268" s="324"/>
      <c r="CB268" s="324"/>
      <c r="CC268" s="324"/>
      <c r="CD268" s="324"/>
      <c r="CE268" s="324"/>
      <c r="CF268" s="324"/>
      <c r="CG268" s="324"/>
      <c r="CH268" s="324"/>
      <c r="CI268" s="324"/>
      <c r="CJ268" s="324"/>
      <c r="CK268" s="324"/>
      <c r="CL268" s="324"/>
      <c r="CM268" s="324"/>
      <c r="CN268" s="324"/>
      <c r="CO268" s="324"/>
      <c r="CP268" s="324"/>
      <c r="CQ268" s="324"/>
      <c r="CR268" s="324"/>
      <c r="CS268" s="324"/>
      <c r="CT268" s="324"/>
      <c r="CU268" s="324"/>
      <c r="CV268" s="324"/>
      <c r="CW268" s="324"/>
      <c r="CX268" s="324"/>
      <c r="CY268" s="324"/>
      <c r="CZ268" s="324"/>
      <c r="DA268" s="324"/>
      <c r="DB268" s="324"/>
      <c r="DC268" s="324"/>
      <c r="DD268" s="324"/>
      <c r="DE268" s="324"/>
      <c r="DF268" s="324"/>
      <c r="DG268" s="324"/>
      <c r="DH268" s="324"/>
      <c r="DI268" s="324"/>
      <c r="DJ268" s="324"/>
      <c r="DK268" s="324"/>
      <c r="DL268" s="324"/>
      <c r="DM268" s="324"/>
      <c r="DN268" s="324"/>
      <c r="DO268" s="324"/>
      <c r="DP268" s="324"/>
      <c r="DQ268" s="324"/>
      <c r="DR268" s="324"/>
      <c r="DS268" s="324"/>
      <c r="DT268" s="324"/>
      <c r="DU268" s="324"/>
    </row>
    <row r="269" spans="1:125" ht="15.75" customHeight="1" x14ac:dyDescent="0.25">
      <c r="A269" s="324"/>
      <c r="B269" s="324"/>
      <c r="C269" s="324"/>
      <c r="D269" s="324"/>
      <c r="E269" s="324"/>
      <c r="F269" s="324"/>
      <c r="G269" s="324"/>
      <c r="H269" s="324"/>
      <c r="I269" s="324"/>
      <c r="J269" s="324"/>
      <c r="K269" s="324"/>
      <c r="L269" s="324"/>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c r="AS269" s="324"/>
      <c r="AT269" s="324"/>
      <c r="AU269" s="324"/>
      <c r="AV269" s="324"/>
      <c r="AW269" s="324"/>
      <c r="AX269" s="324"/>
      <c r="AY269" s="324"/>
      <c r="AZ269" s="324"/>
      <c r="BA269" s="324"/>
      <c r="BB269" s="324"/>
      <c r="BC269" s="324"/>
      <c r="BD269" s="324"/>
      <c r="BE269" s="324"/>
      <c r="BF269" s="324"/>
      <c r="BG269" s="324"/>
      <c r="BH269" s="324"/>
      <c r="BI269" s="324"/>
      <c r="BJ269" s="324"/>
      <c r="BK269" s="324"/>
      <c r="BL269" s="324"/>
      <c r="BM269" s="324"/>
      <c r="BN269" s="324"/>
      <c r="BO269" s="324"/>
      <c r="BP269" s="324"/>
      <c r="BQ269" s="324"/>
      <c r="BR269" s="324"/>
      <c r="BS269" s="324"/>
      <c r="BT269" s="324"/>
      <c r="BU269" s="324"/>
      <c r="BV269" s="324"/>
      <c r="BW269" s="324"/>
      <c r="BX269" s="324"/>
      <c r="BY269" s="324"/>
      <c r="BZ269" s="324"/>
      <c r="CA269" s="324"/>
      <c r="CB269" s="324"/>
      <c r="CC269" s="324"/>
      <c r="CD269" s="324"/>
      <c r="CE269" s="324"/>
      <c r="CF269" s="324"/>
      <c r="CG269" s="324"/>
      <c r="CH269" s="324"/>
      <c r="CI269" s="324"/>
      <c r="CJ269" s="324"/>
      <c r="CK269" s="324"/>
      <c r="CL269" s="324"/>
      <c r="CM269" s="324"/>
      <c r="CN269" s="324"/>
      <c r="CO269" s="324"/>
      <c r="CP269" s="324"/>
      <c r="CQ269" s="324"/>
      <c r="CR269" s="324"/>
      <c r="CS269" s="324"/>
      <c r="CT269" s="324"/>
      <c r="CU269" s="324"/>
      <c r="CV269" s="324"/>
      <c r="CW269" s="324"/>
      <c r="CX269" s="324"/>
      <c r="CY269" s="324"/>
      <c r="CZ269" s="324"/>
      <c r="DA269" s="324"/>
      <c r="DB269" s="324"/>
      <c r="DC269" s="324"/>
      <c r="DD269" s="324"/>
      <c r="DE269" s="324"/>
      <c r="DF269" s="324"/>
      <c r="DG269" s="324"/>
      <c r="DH269" s="324"/>
      <c r="DI269" s="324"/>
      <c r="DJ269" s="324"/>
      <c r="DK269" s="324"/>
      <c r="DL269" s="324"/>
      <c r="DM269" s="324"/>
      <c r="DN269" s="324"/>
      <c r="DO269" s="324"/>
      <c r="DP269" s="324"/>
      <c r="DQ269" s="324"/>
      <c r="DR269" s="324"/>
      <c r="DS269" s="324"/>
      <c r="DT269" s="324"/>
      <c r="DU269" s="324"/>
    </row>
    <row r="270" spans="1:125" ht="15.75" customHeight="1" x14ac:dyDescent="0.25">
      <c r="A270" s="324"/>
      <c r="B270" s="324"/>
      <c r="C270" s="324"/>
      <c r="D270" s="324"/>
      <c r="E270" s="324"/>
      <c r="F270" s="324"/>
      <c r="G270" s="324"/>
      <c r="H270" s="324"/>
      <c r="I270" s="324"/>
      <c r="J270" s="324"/>
      <c r="K270" s="324"/>
      <c r="L270" s="324"/>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c r="AS270" s="324"/>
      <c r="AT270" s="324"/>
      <c r="AU270" s="324"/>
      <c r="AV270" s="324"/>
      <c r="AW270" s="324"/>
      <c r="AX270" s="324"/>
      <c r="AY270" s="324"/>
      <c r="AZ270" s="324"/>
      <c r="BA270" s="324"/>
      <c r="BB270" s="324"/>
      <c r="BC270" s="324"/>
      <c r="BD270" s="324"/>
      <c r="BE270" s="324"/>
      <c r="BF270" s="324"/>
      <c r="BG270" s="324"/>
      <c r="BH270" s="324"/>
      <c r="BI270" s="324"/>
      <c r="BJ270" s="324"/>
      <c r="BK270" s="324"/>
      <c r="BL270" s="324"/>
      <c r="BM270" s="324"/>
      <c r="BN270" s="324"/>
      <c r="BO270" s="324"/>
      <c r="BP270" s="324"/>
      <c r="BQ270" s="324"/>
      <c r="BR270" s="324"/>
      <c r="BS270" s="324"/>
      <c r="BT270" s="324"/>
      <c r="BU270" s="324"/>
      <c r="BV270" s="324"/>
      <c r="BW270" s="324"/>
      <c r="BX270" s="324"/>
      <c r="BY270" s="324"/>
      <c r="BZ270" s="324"/>
      <c r="CA270" s="324"/>
      <c r="CB270" s="324"/>
      <c r="CC270" s="324"/>
      <c r="CD270" s="324"/>
      <c r="CE270" s="324"/>
      <c r="CF270" s="324"/>
      <c r="CG270" s="324"/>
      <c r="CH270" s="324"/>
      <c r="CI270" s="324"/>
      <c r="CJ270" s="324"/>
      <c r="CK270" s="324"/>
      <c r="CL270" s="324"/>
      <c r="CM270" s="324"/>
      <c r="CN270" s="324"/>
      <c r="CO270" s="324"/>
      <c r="CP270" s="324"/>
      <c r="CQ270" s="324"/>
      <c r="CR270" s="324"/>
      <c r="CS270" s="324"/>
      <c r="CT270" s="324"/>
      <c r="CU270" s="324"/>
      <c r="CV270" s="324"/>
      <c r="CW270" s="324"/>
      <c r="CX270" s="324"/>
      <c r="CY270" s="324"/>
      <c r="CZ270" s="324"/>
      <c r="DA270" s="324"/>
      <c r="DB270" s="324"/>
      <c r="DC270" s="324"/>
      <c r="DD270" s="324"/>
      <c r="DE270" s="324"/>
      <c r="DF270" s="324"/>
      <c r="DG270" s="324"/>
      <c r="DH270" s="324"/>
      <c r="DI270" s="324"/>
      <c r="DJ270" s="324"/>
      <c r="DK270" s="324"/>
      <c r="DL270" s="324"/>
      <c r="DM270" s="324"/>
      <c r="DN270" s="324"/>
      <c r="DO270" s="324"/>
      <c r="DP270" s="324"/>
      <c r="DQ270" s="324"/>
      <c r="DR270" s="324"/>
      <c r="DS270" s="324"/>
      <c r="DT270" s="324"/>
      <c r="DU270" s="324"/>
    </row>
    <row r="271" spans="1:125" ht="15.75" customHeight="1" x14ac:dyDescent="0.25">
      <c r="A271" s="324"/>
      <c r="B271" s="324"/>
      <c r="C271" s="324"/>
      <c r="D271" s="324"/>
      <c r="E271" s="324"/>
      <c r="F271" s="324"/>
      <c r="G271" s="324"/>
      <c r="H271" s="324"/>
      <c r="I271" s="324"/>
      <c r="J271" s="324"/>
      <c r="K271" s="324"/>
      <c r="L271" s="324"/>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c r="AS271" s="324"/>
      <c r="AT271" s="324"/>
      <c r="AU271" s="324"/>
      <c r="AV271" s="324"/>
      <c r="AW271" s="324"/>
      <c r="AX271" s="324"/>
      <c r="AY271" s="324"/>
      <c r="AZ271" s="324"/>
      <c r="BA271" s="324"/>
      <c r="BB271" s="324"/>
      <c r="BC271" s="324"/>
      <c r="BD271" s="324"/>
      <c r="BE271" s="324"/>
      <c r="BF271" s="324"/>
      <c r="BG271" s="324"/>
      <c r="BH271" s="324"/>
      <c r="BI271" s="324"/>
      <c r="BJ271" s="324"/>
      <c r="BK271" s="324"/>
      <c r="BL271" s="324"/>
      <c r="BM271" s="324"/>
      <c r="BN271" s="324"/>
      <c r="BO271" s="324"/>
      <c r="BP271" s="324"/>
      <c r="BQ271" s="324"/>
      <c r="BR271" s="324"/>
      <c r="BS271" s="324"/>
      <c r="BT271" s="324"/>
      <c r="BU271" s="324"/>
      <c r="BV271" s="324"/>
      <c r="BW271" s="324"/>
      <c r="BX271" s="324"/>
      <c r="BY271" s="324"/>
      <c r="BZ271" s="324"/>
      <c r="CA271" s="324"/>
      <c r="CB271" s="324"/>
      <c r="CC271" s="324"/>
      <c r="CD271" s="324"/>
      <c r="CE271" s="324"/>
      <c r="CF271" s="324"/>
      <c r="CG271" s="324"/>
      <c r="CH271" s="324"/>
      <c r="CI271" s="324"/>
      <c r="CJ271" s="324"/>
      <c r="CK271" s="324"/>
      <c r="CL271" s="324"/>
      <c r="CM271" s="324"/>
      <c r="CN271" s="324"/>
      <c r="CO271" s="324"/>
      <c r="CP271" s="324"/>
      <c r="CQ271" s="324"/>
      <c r="CR271" s="324"/>
      <c r="CS271" s="324"/>
      <c r="CT271" s="324"/>
      <c r="CU271" s="324"/>
      <c r="CV271" s="324"/>
      <c r="CW271" s="324"/>
      <c r="CX271" s="324"/>
      <c r="CY271" s="324"/>
      <c r="CZ271" s="324"/>
      <c r="DA271" s="324"/>
      <c r="DB271" s="324"/>
      <c r="DC271" s="324"/>
      <c r="DD271" s="324"/>
      <c r="DE271" s="324"/>
      <c r="DF271" s="324"/>
      <c r="DG271" s="324"/>
      <c r="DH271" s="324"/>
      <c r="DI271" s="324"/>
      <c r="DJ271" s="324"/>
      <c r="DK271" s="324"/>
      <c r="DL271" s="324"/>
      <c r="DM271" s="324"/>
      <c r="DN271" s="324"/>
      <c r="DO271" s="324"/>
      <c r="DP271" s="324"/>
      <c r="DQ271" s="324"/>
      <c r="DR271" s="324"/>
      <c r="DS271" s="324"/>
      <c r="DT271" s="324"/>
      <c r="DU271" s="324"/>
    </row>
    <row r="272" spans="1:125" ht="15.75" customHeight="1" x14ac:dyDescent="0.25">
      <c r="A272" s="324"/>
      <c r="B272" s="324"/>
      <c r="C272" s="324"/>
      <c r="D272" s="324"/>
      <c r="E272" s="324"/>
      <c r="F272" s="324"/>
      <c r="G272" s="324"/>
      <c r="H272" s="324"/>
      <c r="I272" s="324"/>
      <c r="J272" s="324"/>
      <c r="K272" s="324"/>
      <c r="L272" s="324"/>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c r="AS272" s="324"/>
      <c r="AT272" s="324"/>
      <c r="AU272" s="324"/>
      <c r="AV272" s="324"/>
      <c r="AW272" s="324"/>
      <c r="AX272" s="324"/>
      <c r="AY272" s="324"/>
      <c r="AZ272" s="324"/>
      <c r="BA272" s="324"/>
      <c r="BB272" s="324"/>
      <c r="BC272" s="324"/>
      <c r="BD272" s="324"/>
      <c r="BE272" s="324"/>
      <c r="BF272" s="324"/>
      <c r="BG272" s="324"/>
      <c r="BH272" s="324"/>
      <c r="BI272" s="324"/>
      <c r="BJ272" s="324"/>
      <c r="BK272" s="324"/>
      <c r="BL272" s="324"/>
      <c r="BM272" s="324"/>
      <c r="BN272" s="324"/>
      <c r="BO272" s="324"/>
      <c r="BP272" s="324"/>
      <c r="BQ272" s="324"/>
      <c r="BR272" s="324"/>
      <c r="BS272" s="324"/>
      <c r="BT272" s="324"/>
      <c r="BU272" s="324"/>
      <c r="BV272" s="324"/>
      <c r="BW272" s="324"/>
      <c r="BX272" s="324"/>
      <c r="BY272" s="324"/>
      <c r="BZ272" s="324"/>
      <c r="CA272" s="324"/>
      <c r="CB272" s="324"/>
      <c r="CC272" s="324"/>
      <c r="CD272" s="324"/>
      <c r="CE272" s="324"/>
      <c r="CF272" s="324"/>
      <c r="CG272" s="324"/>
      <c r="CH272" s="324"/>
      <c r="CI272" s="324"/>
      <c r="CJ272" s="324"/>
      <c r="CK272" s="324"/>
      <c r="CL272" s="324"/>
      <c r="CM272" s="324"/>
      <c r="CN272" s="324"/>
      <c r="CO272" s="324"/>
      <c r="CP272" s="324"/>
      <c r="CQ272" s="324"/>
      <c r="CR272" s="324"/>
      <c r="CS272" s="324"/>
      <c r="CT272" s="324"/>
      <c r="CU272" s="324"/>
      <c r="CV272" s="324"/>
      <c r="CW272" s="324"/>
      <c r="CX272" s="324"/>
      <c r="CY272" s="324"/>
      <c r="CZ272" s="324"/>
      <c r="DA272" s="324"/>
      <c r="DB272" s="324"/>
      <c r="DC272" s="324"/>
      <c r="DD272" s="324"/>
      <c r="DE272" s="324"/>
      <c r="DF272" s="324"/>
      <c r="DG272" s="324"/>
      <c r="DH272" s="324"/>
      <c r="DI272" s="324"/>
      <c r="DJ272" s="324"/>
      <c r="DK272" s="324"/>
      <c r="DL272" s="324"/>
      <c r="DM272" s="324"/>
      <c r="DN272" s="324"/>
      <c r="DO272" s="324"/>
      <c r="DP272" s="324"/>
      <c r="DQ272" s="324"/>
      <c r="DR272" s="324"/>
      <c r="DS272" s="324"/>
      <c r="DT272" s="324"/>
      <c r="DU272" s="324"/>
    </row>
    <row r="273" spans="1:125" ht="15.75" customHeight="1" x14ac:dyDescent="0.25">
      <c r="A273" s="324"/>
      <c r="B273" s="324"/>
      <c r="C273" s="324"/>
      <c r="D273" s="324"/>
      <c r="E273" s="324"/>
      <c r="F273" s="324"/>
      <c r="G273" s="324"/>
      <c r="H273" s="324"/>
      <c r="I273" s="324"/>
      <c r="J273" s="324"/>
      <c r="K273" s="324"/>
      <c r="L273" s="324"/>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c r="AS273" s="324"/>
      <c r="AT273" s="324"/>
      <c r="AU273" s="324"/>
      <c r="AV273" s="324"/>
      <c r="AW273" s="324"/>
      <c r="AX273" s="324"/>
      <c r="AY273" s="324"/>
      <c r="AZ273" s="324"/>
      <c r="BA273" s="324"/>
      <c r="BB273" s="324"/>
      <c r="BC273" s="324"/>
      <c r="BD273" s="324"/>
      <c r="BE273" s="324"/>
      <c r="BF273" s="324"/>
      <c r="BG273" s="324"/>
      <c r="BH273" s="324"/>
      <c r="BI273" s="324"/>
      <c r="BJ273" s="324"/>
      <c r="BK273" s="324"/>
      <c r="BL273" s="324"/>
      <c r="BM273" s="324"/>
      <c r="BN273" s="324"/>
      <c r="BO273" s="324"/>
      <c r="BP273" s="324"/>
      <c r="BQ273" s="324"/>
      <c r="BR273" s="324"/>
      <c r="BS273" s="324"/>
      <c r="BT273" s="324"/>
      <c r="BU273" s="324"/>
      <c r="BV273" s="324"/>
      <c r="BW273" s="324"/>
      <c r="BX273" s="324"/>
      <c r="BY273" s="324"/>
      <c r="BZ273" s="324"/>
      <c r="CA273" s="324"/>
      <c r="CB273" s="324"/>
      <c r="CC273" s="324"/>
      <c r="CD273" s="324"/>
      <c r="CE273" s="324"/>
      <c r="CF273" s="324"/>
      <c r="CG273" s="324"/>
      <c r="CH273" s="324"/>
      <c r="CI273" s="324"/>
      <c r="CJ273" s="324"/>
      <c r="CK273" s="324"/>
      <c r="CL273" s="324"/>
      <c r="CM273" s="324"/>
      <c r="CN273" s="324"/>
      <c r="CO273" s="324"/>
      <c r="CP273" s="324"/>
      <c r="CQ273" s="324"/>
      <c r="CR273" s="324"/>
      <c r="CS273" s="324"/>
      <c r="CT273" s="324"/>
      <c r="CU273" s="324"/>
      <c r="CV273" s="324"/>
      <c r="CW273" s="324"/>
      <c r="CX273" s="324"/>
      <c r="CY273" s="324"/>
      <c r="CZ273" s="324"/>
      <c r="DA273" s="324"/>
      <c r="DB273" s="324"/>
      <c r="DC273" s="324"/>
      <c r="DD273" s="324"/>
      <c r="DE273" s="324"/>
      <c r="DF273" s="324"/>
      <c r="DG273" s="324"/>
      <c r="DH273" s="324"/>
      <c r="DI273" s="324"/>
      <c r="DJ273" s="324"/>
      <c r="DK273" s="324"/>
      <c r="DL273" s="324"/>
      <c r="DM273" s="324"/>
      <c r="DN273" s="324"/>
      <c r="DO273" s="324"/>
      <c r="DP273" s="324"/>
      <c r="DQ273" s="324"/>
      <c r="DR273" s="324"/>
      <c r="DS273" s="324"/>
      <c r="DT273" s="324"/>
      <c r="DU273" s="324"/>
    </row>
    <row r="274" spans="1:125" ht="15.75" customHeight="1" x14ac:dyDescent="0.25">
      <c r="A274" s="324"/>
      <c r="B274" s="324"/>
      <c r="C274" s="324"/>
      <c r="D274" s="324"/>
      <c r="E274" s="324"/>
      <c r="F274" s="324"/>
      <c r="G274" s="324"/>
      <c r="H274" s="324"/>
      <c r="I274" s="324"/>
      <c r="J274" s="324"/>
      <c r="K274" s="324"/>
      <c r="L274" s="324"/>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c r="AS274" s="324"/>
      <c r="AT274" s="324"/>
      <c r="AU274" s="324"/>
      <c r="AV274" s="324"/>
      <c r="AW274" s="324"/>
      <c r="AX274" s="324"/>
      <c r="AY274" s="324"/>
      <c r="AZ274" s="324"/>
      <c r="BA274" s="324"/>
      <c r="BB274" s="324"/>
      <c r="BC274" s="324"/>
      <c r="BD274" s="324"/>
      <c r="BE274" s="324"/>
      <c r="BF274" s="324"/>
      <c r="BG274" s="324"/>
      <c r="BH274" s="324"/>
      <c r="BI274" s="324"/>
      <c r="BJ274" s="324"/>
      <c r="BK274" s="324"/>
      <c r="BL274" s="324"/>
      <c r="BM274" s="324"/>
      <c r="BN274" s="324"/>
      <c r="BO274" s="324"/>
      <c r="BP274" s="324"/>
      <c r="BQ274" s="324"/>
      <c r="BR274" s="324"/>
      <c r="BS274" s="324"/>
      <c r="BT274" s="324"/>
      <c r="BU274" s="324"/>
      <c r="BV274" s="324"/>
      <c r="BW274" s="324"/>
      <c r="BX274" s="324"/>
      <c r="BY274" s="324"/>
      <c r="BZ274" s="324"/>
      <c r="CA274" s="324"/>
      <c r="CB274" s="324"/>
      <c r="CC274" s="324"/>
      <c r="CD274" s="324"/>
      <c r="CE274" s="324"/>
      <c r="CF274" s="324"/>
      <c r="CG274" s="324"/>
      <c r="CH274" s="324"/>
      <c r="CI274" s="324"/>
      <c r="CJ274" s="324"/>
      <c r="CK274" s="324"/>
      <c r="CL274" s="324"/>
      <c r="CM274" s="324"/>
      <c r="CN274" s="324"/>
      <c r="CO274" s="324"/>
      <c r="CP274" s="324"/>
      <c r="CQ274" s="324"/>
      <c r="CR274" s="324"/>
      <c r="CS274" s="324"/>
      <c r="CT274" s="324"/>
      <c r="CU274" s="324"/>
      <c r="CV274" s="324"/>
      <c r="CW274" s="324"/>
      <c r="CX274" s="324"/>
      <c r="CY274" s="324"/>
      <c r="CZ274" s="324"/>
      <c r="DA274" s="324"/>
      <c r="DB274" s="324"/>
      <c r="DC274" s="324"/>
      <c r="DD274" s="324"/>
      <c r="DE274" s="324"/>
      <c r="DF274" s="324"/>
      <c r="DG274" s="324"/>
      <c r="DH274" s="324"/>
      <c r="DI274" s="324"/>
      <c r="DJ274" s="324"/>
      <c r="DK274" s="324"/>
      <c r="DL274" s="324"/>
      <c r="DM274" s="324"/>
      <c r="DN274" s="324"/>
      <c r="DO274" s="324"/>
      <c r="DP274" s="324"/>
      <c r="DQ274" s="324"/>
      <c r="DR274" s="324"/>
      <c r="DS274" s="324"/>
      <c r="DT274" s="324"/>
      <c r="DU274" s="324"/>
    </row>
    <row r="275" spans="1:125" ht="15.75" customHeight="1" x14ac:dyDescent="0.25">
      <c r="A275" s="324"/>
      <c r="B275" s="324"/>
      <c r="C275" s="324"/>
      <c r="D275" s="324"/>
      <c r="E275" s="324"/>
      <c r="F275" s="324"/>
      <c r="G275" s="324"/>
      <c r="H275" s="324"/>
      <c r="I275" s="324"/>
      <c r="J275" s="324"/>
      <c r="K275" s="324"/>
      <c r="L275" s="324"/>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c r="AS275" s="324"/>
      <c r="AT275" s="324"/>
      <c r="AU275" s="324"/>
      <c r="AV275" s="324"/>
      <c r="AW275" s="324"/>
      <c r="AX275" s="324"/>
      <c r="AY275" s="324"/>
      <c r="AZ275" s="324"/>
      <c r="BA275" s="324"/>
      <c r="BB275" s="324"/>
      <c r="BC275" s="324"/>
      <c r="BD275" s="324"/>
      <c r="BE275" s="324"/>
      <c r="BF275" s="324"/>
      <c r="BG275" s="324"/>
      <c r="BH275" s="324"/>
      <c r="BI275" s="324"/>
      <c r="BJ275" s="324"/>
      <c r="BK275" s="324"/>
      <c r="BL275" s="324"/>
      <c r="BM275" s="324"/>
      <c r="BN275" s="324"/>
      <c r="BO275" s="324"/>
      <c r="BP275" s="324"/>
      <c r="BQ275" s="324"/>
      <c r="BR275" s="324"/>
      <c r="BS275" s="324"/>
      <c r="BT275" s="324"/>
      <c r="BU275" s="324"/>
      <c r="BV275" s="324"/>
      <c r="BW275" s="324"/>
      <c r="BX275" s="324"/>
      <c r="BY275" s="324"/>
      <c r="BZ275" s="324"/>
      <c r="CA275" s="324"/>
      <c r="CB275" s="324"/>
      <c r="CC275" s="324"/>
      <c r="CD275" s="324"/>
      <c r="CE275" s="324"/>
      <c r="CF275" s="324"/>
      <c r="CG275" s="324"/>
      <c r="CH275" s="324"/>
      <c r="CI275" s="324"/>
      <c r="CJ275" s="324"/>
      <c r="CK275" s="324"/>
      <c r="CL275" s="324"/>
      <c r="CM275" s="324"/>
      <c r="CN275" s="324"/>
      <c r="CO275" s="324"/>
      <c r="CP275" s="324"/>
      <c r="CQ275" s="324"/>
      <c r="CR275" s="324"/>
      <c r="CS275" s="324"/>
      <c r="CT275" s="324"/>
      <c r="CU275" s="324"/>
      <c r="CV275" s="324"/>
      <c r="CW275" s="324"/>
      <c r="CX275" s="324"/>
      <c r="CY275" s="324"/>
      <c r="CZ275" s="324"/>
      <c r="DA275" s="324"/>
      <c r="DB275" s="324"/>
      <c r="DC275" s="324"/>
      <c r="DD275" s="324"/>
      <c r="DE275" s="324"/>
      <c r="DF275" s="324"/>
      <c r="DG275" s="324"/>
      <c r="DH275" s="324"/>
      <c r="DI275" s="324"/>
      <c r="DJ275" s="324"/>
      <c r="DK275" s="324"/>
      <c r="DL275" s="324"/>
      <c r="DM275" s="324"/>
      <c r="DN275" s="324"/>
      <c r="DO275" s="324"/>
      <c r="DP275" s="324"/>
      <c r="DQ275" s="324"/>
      <c r="DR275" s="324"/>
      <c r="DS275" s="324"/>
      <c r="DT275" s="324"/>
      <c r="DU275" s="324"/>
    </row>
    <row r="276" spans="1:125" ht="15.75" customHeight="1" x14ac:dyDescent="0.25">
      <c r="A276" s="324"/>
      <c r="B276" s="324"/>
      <c r="C276" s="324"/>
      <c r="D276" s="324"/>
      <c r="E276" s="324"/>
      <c r="F276" s="324"/>
      <c r="G276" s="324"/>
      <c r="H276" s="324"/>
      <c r="I276" s="324"/>
      <c r="J276" s="324"/>
      <c r="K276" s="324"/>
      <c r="L276" s="324"/>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c r="AS276" s="324"/>
      <c r="AT276" s="324"/>
      <c r="AU276" s="324"/>
      <c r="AV276" s="324"/>
      <c r="AW276" s="324"/>
      <c r="AX276" s="324"/>
      <c r="AY276" s="324"/>
      <c r="AZ276" s="324"/>
      <c r="BA276" s="324"/>
      <c r="BB276" s="324"/>
      <c r="BC276" s="324"/>
      <c r="BD276" s="324"/>
      <c r="BE276" s="324"/>
      <c r="BF276" s="324"/>
      <c r="BG276" s="324"/>
      <c r="BH276" s="324"/>
      <c r="BI276" s="324"/>
      <c r="BJ276" s="324"/>
      <c r="BK276" s="324"/>
      <c r="BL276" s="324"/>
      <c r="BM276" s="324"/>
      <c r="BN276" s="324"/>
      <c r="BO276" s="324"/>
      <c r="BP276" s="324"/>
      <c r="BQ276" s="324"/>
      <c r="BR276" s="324"/>
      <c r="BS276" s="324"/>
      <c r="BT276" s="324"/>
      <c r="BU276" s="324"/>
      <c r="BV276" s="324"/>
      <c r="BW276" s="324"/>
      <c r="BX276" s="324"/>
      <c r="BY276" s="324"/>
      <c r="BZ276" s="324"/>
      <c r="CA276" s="324"/>
      <c r="CB276" s="324"/>
      <c r="CC276" s="324"/>
      <c r="CD276" s="324"/>
      <c r="CE276" s="324"/>
      <c r="CF276" s="324"/>
      <c r="CG276" s="324"/>
      <c r="CH276" s="324"/>
      <c r="CI276" s="324"/>
      <c r="CJ276" s="324"/>
      <c r="CK276" s="324"/>
      <c r="CL276" s="324"/>
      <c r="CM276" s="324"/>
      <c r="CN276" s="324"/>
      <c r="CO276" s="324"/>
      <c r="CP276" s="324"/>
      <c r="CQ276" s="324"/>
      <c r="CR276" s="324"/>
      <c r="CS276" s="324"/>
      <c r="CT276" s="324"/>
      <c r="CU276" s="324"/>
      <c r="CV276" s="324"/>
      <c r="CW276" s="324"/>
      <c r="CX276" s="324"/>
      <c r="CY276" s="324"/>
      <c r="CZ276" s="324"/>
      <c r="DA276" s="324"/>
      <c r="DB276" s="324"/>
      <c r="DC276" s="324"/>
      <c r="DD276" s="324"/>
      <c r="DE276" s="324"/>
      <c r="DF276" s="324"/>
      <c r="DG276" s="324"/>
      <c r="DH276" s="324"/>
      <c r="DI276" s="324"/>
      <c r="DJ276" s="324"/>
      <c r="DK276" s="324"/>
      <c r="DL276" s="324"/>
      <c r="DM276" s="324"/>
      <c r="DN276" s="324"/>
      <c r="DO276" s="324"/>
      <c r="DP276" s="324"/>
      <c r="DQ276" s="324"/>
      <c r="DR276" s="324"/>
      <c r="DS276" s="324"/>
      <c r="DT276" s="324"/>
      <c r="DU276" s="324"/>
    </row>
    <row r="277" spans="1:125" ht="15.75" customHeight="1" x14ac:dyDescent="0.25">
      <c r="A277" s="324"/>
      <c r="B277" s="324"/>
      <c r="C277" s="324"/>
      <c r="D277" s="324"/>
      <c r="E277" s="324"/>
      <c r="F277" s="324"/>
      <c r="G277" s="324"/>
      <c r="H277" s="324"/>
      <c r="I277" s="324"/>
      <c r="J277" s="324"/>
      <c r="K277" s="324"/>
      <c r="L277" s="324"/>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c r="AS277" s="324"/>
      <c r="AT277" s="324"/>
      <c r="AU277" s="324"/>
      <c r="AV277" s="324"/>
      <c r="AW277" s="324"/>
      <c r="AX277" s="324"/>
      <c r="AY277" s="324"/>
      <c r="AZ277" s="324"/>
      <c r="BA277" s="324"/>
      <c r="BB277" s="324"/>
      <c r="BC277" s="324"/>
      <c r="BD277" s="324"/>
      <c r="BE277" s="324"/>
      <c r="BF277" s="324"/>
      <c r="BG277" s="324"/>
      <c r="BH277" s="324"/>
      <c r="BI277" s="324"/>
      <c r="BJ277" s="324"/>
      <c r="BK277" s="324"/>
      <c r="BL277" s="324"/>
      <c r="BM277" s="324"/>
      <c r="BN277" s="324"/>
      <c r="BO277" s="324"/>
      <c r="BP277" s="324"/>
      <c r="BQ277" s="324"/>
      <c r="BR277" s="324"/>
      <c r="BS277" s="324"/>
      <c r="BT277" s="324"/>
      <c r="BU277" s="324"/>
      <c r="BV277" s="324"/>
      <c r="BW277" s="324"/>
      <c r="BX277" s="324"/>
      <c r="BY277" s="324"/>
      <c r="BZ277" s="324"/>
      <c r="CA277" s="324"/>
      <c r="CB277" s="324"/>
      <c r="CC277" s="324"/>
      <c r="CD277" s="324"/>
      <c r="CE277" s="324"/>
      <c r="CF277" s="324"/>
      <c r="CG277" s="324"/>
      <c r="CH277" s="324"/>
      <c r="CI277" s="324"/>
      <c r="CJ277" s="324"/>
      <c r="CK277" s="324"/>
      <c r="CL277" s="324"/>
      <c r="CM277" s="324"/>
      <c r="CN277" s="324"/>
      <c r="CO277" s="324"/>
      <c r="CP277" s="324"/>
      <c r="CQ277" s="324"/>
      <c r="CR277" s="324"/>
      <c r="CS277" s="324"/>
      <c r="CT277" s="324"/>
      <c r="CU277" s="324"/>
      <c r="CV277" s="324"/>
      <c r="CW277" s="324"/>
      <c r="CX277" s="324"/>
      <c r="CY277" s="324"/>
      <c r="CZ277" s="324"/>
      <c r="DA277" s="324"/>
      <c r="DB277" s="324"/>
      <c r="DC277" s="324"/>
      <c r="DD277" s="324"/>
      <c r="DE277" s="324"/>
      <c r="DF277" s="324"/>
      <c r="DG277" s="324"/>
      <c r="DH277" s="324"/>
      <c r="DI277" s="324"/>
      <c r="DJ277" s="324"/>
      <c r="DK277" s="324"/>
      <c r="DL277" s="324"/>
      <c r="DM277" s="324"/>
      <c r="DN277" s="324"/>
      <c r="DO277" s="324"/>
      <c r="DP277" s="324"/>
      <c r="DQ277" s="324"/>
      <c r="DR277" s="324"/>
      <c r="DS277" s="324"/>
      <c r="DT277" s="324"/>
      <c r="DU277" s="324"/>
    </row>
    <row r="278" spans="1:125" ht="15.75" customHeight="1" x14ac:dyDescent="0.25">
      <c r="A278" s="324"/>
      <c r="B278" s="324"/>
      <c r="C278" s="324"/>
      <c r="D278" s="324"/>
      <c r="E278" s="324"/>
      <c r="F278" s="324"/>
      <c r="G278" s="324"/>
      <c r="H278" s="324"/>
      <c r="I278" s="324"/>
      <c r="J278" s="324"/>
      <c r="K278" s="324"/>
      <c r="L278" s="324"/>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c r="AS278" s="324"/>
      <c r="AT278" s="324"/>
      <c r="AU278" s="324"/>
      <c r="AV278" s="324"/>
      <c r="AW278" s="324"/>
      <c r="AX278" s="324"/>
      <c r="AY278" s="324"/>
      <c r="AZ278" s="324"/>
      <c r="BA278" s="324"/>
      <c r="BB278" s="324"/>
      <c r="BC278" s="324"/>
      <c r="BD278" s="324"/>
      <c r="BE278" s="324"/>
      <c r="BF278" s="324"/>
      <c r="BG278" s="324"/>
      <c r="BH278" s="324"/>
      <c r="BI278" s="324"/>
      <c r="BJ278" s="324"/>
      <c r="BK278" s="324"/>
      <c r="BL278" s="324"/>
      <c r="BM278" s="324"/>
      <c r="BN278" s="324"/>
      <c r="BO278" s="324"/>
      <c r="BP278" s="324"/>
      <c r="BQ278" s="324"/>
      <c r="BR278" s="324"/>
      <c r="BS278" s="324"/>
      <c r="BT278" s="324"/>
      <c r="BU278" s="324"/>
      <c r="BV278" s="324"/>
      <c r="BW278" s="324"/>
      <c r="BX278" s="324"/>
      <c r="BY278" s="324"/>
      <c r="BZ278" s="324"/>
      <c r="CA278" s="324"/>
      <c r="CB278" s="324"/>
      <c r="CC278" s="324"/>
      <c r="CD278" s="324"/>
      <c r="CE278" s="324"/>
      <c r="CF278" s="324"/>
      <c r="CG278" s="324"/>
      <c r="CH278" s="324"/>
      <c r="CI278" s="324"/>
      <c r="CJ278" s="324"/>
      <c r="CK278" s="324"/>
      <c r="CL278" s="324"/>
      <c r="CM278" s="324"/>
      <c r="CN278" s="324"/>
      <c r="CO278" s="324"/>
      <c r="CP278" s="324"/>
      <c r="CQ278" s="324"/>
      <c r="CR278" s="324"/>
      <c r="CS278" s="324"/>
      <c r="CT278" s="324"/>
      <c r="CU278" s="324"/>
      <c r="CV278" s="324"/>
      <c r="CW278" s="324"/>
      <c r="CX278" s="324"/>
      <c r="CY278" s="324"/>
      <c r="CZ278" s="324"/>
      <c r="DA278" s="324"/>
      <c r="DB278" s="324"/>
      <c r="DC278" s="324"/>
      <c r="DD278" s="324"/>
      <c r="DE278" s="324"/>
      <c r="DF278" s="324"/>
      <c r="DG278" s="324"/>
      <c r="DH278" s="324"/>
      <c r="DI278" s="324"/>
      <c r="DJ278" s="324"/>
      <c r="DK278" s="324"/>
      <c r="DL278" s="324"/>
      <c r="DM278" s="324"/>
      <c r="DN278" s="324"/>
      <c r="DO278" s="324"/>
      <c r="DP278" s="324"/>
      <c r="DQ278" s="324"/>
      <c r="DR278" s="324"/>
      <c r="DS278" s="324"/>
      <c r="DT278" s="324"/>
      <c r="DU278" s="324"/>
    </row>
    <row r="279" spans="1:125" ht="15.75" customHeight="1" x14ac:dyDescent="0.25">
      <c r="A279" s="324"/>
      <c r="B279" s="324"/>
      <c r="C279" s="324"/>
      <c r="D279" s="324"/>
      <c r="E279" s="324"/>
      <c r="F279" s="324"/>
      <c r="G279" s="324"/>
      <c r="H279" s="324"/>
      <c r="I279" s="324"/>
      <c r="J279" s="324"/>
      <c r="K279" s="324"/>
      <c r="L279" s="324"/>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c r="AS279" s="324"/>
      <c r="AT279" s="324"/>
      <c r="AU279" s="324"/>
      <c r="AV279" s="324"/>
      <c r="AW279" s="324"/>
      <c r="AX279" s="324"/>
      <c r="AY279" s="324"/>
      <c r="AZ279" s="324"/>
      <c r="BA279" s="324"/>
      <c r="BB279" s="324"/>
      <c r="BC279" s="324"/>
      <c r="BD279" s="324"/>
      <c r="BE279" s="324"/>
      <c r="BF279" s="324"/>
      <c r="BG279" s="324"/>
      <c r="BH279" s="324"/>
      <c r="BI279" s="324"/>
      <c r="BJ279" s="324"/>
      <c r="BK279" s="324"/>
      <c r="BL279" s="324"/>
      <c r="BM279" s="324"/>
      <c r="BN279" s="324"/>
      <c r="BO279" s="324"/>
      <c r="BP279" s="324"/>
      <c r="BQ279" s="324"/>
      <c r="BR279" s="324"/>
      <c r="BS279" s="324"/>
      <c r="BT279" s="324"/>
      <c r="BU279" s="324"/>
      <c r="BV279" s="324"/>
      <c r="BW279" s="324"/>
      <c r="BX279" s="324"/>
      <c r="BY279" s="324"/>
      <c r="BZ279" s="324"/>
      <c r="CA279" s="324"/>
      <c r="CB279" s="324"/>
      <c r="CC279" s="324"/>
      <c r="CD279" s="324"/>
      <c r="CE279" s="324"/>
      <c r="CF279" s="324"/>
      <c r="CG279" s="324"/>
      <c r="CH279" s="324"/>
      <c r="CI279" s="324"/>
      <c r="CJ279" s="324"/>
      <c r="CK279" s="324"/>
      <c r="CL279" s="324"/>
      <c r="CM279" s="324"/>
      <c r="CN279" s="324"/>
      <c r="CO279" s="324"/>
      <c r="CP279" s="324"/>
      <c r="CQ279" s="324"/>
      <c r="CR279" s="324"/>
      <c r="CS279" s="324"/>
      <c r="CT279" s="324"/>
      <c r="CU279" s="324"/>
      <c r="CV279" s="324"/>
      <c r="CW279" s="324"/>
      <c r="CX279" s="324"/>
      <c r="CY279" s="324"/>
      <c r="CZ279" s="324"/>
      <c r="DA279" s="324"/>
      <c r="DB279" s="324"/>
      <c r="DC279" s="324"/>
      <c r="DD279" s="324"/>
      <c r="DE279" s="324"/>
      <c r="DF279" s="324"/>
      <c r="DG279" s="324"/>
      <c r="DH279" s="324"/>
      <c r="DI279" s="324"/>
      <c r="DJ279" s="324"/>
      <c r="DK279" s="324"/>
      <c r="DL279" s="324"/>
      <c r="DM279" s="324"/>
      <c r="DN279" s="324"/>
      <c r="DO279" s="324"/>
      <c r="DP279" s="324"/>
      <c r="DQ279" s="324"/>
      <c r="DR279" s="324"/>
      <c r="DS279" s="324"/>
      <c r="DT279" s="324"/>
      <c r="DU279" s="324"/>
    </row>
    <row r="280" spans="1:125" ht="15.75" customHeight="1" x14ac:dyDescent="0.25">
      <c r="A280" s="324"/>
      <c r="B280" s="324"/>
      <c r="C280" s="324"/>
      <c r="D280" s="324"/>
      <c r="E280" s="324"/>
      <c r="F280" s="324"/>
      <c r="G280" s="324"/>
      <c r="H280" s="324"/>
      <c r="I280" s="324"/>
      <c r="J280" s="324"/>
      <c r="K280" s="324"/>
      <c r="L280" s="324"/>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c r="AS280" s="324"/>
      <c r="AT280" s="324"/>
      <c r="AU280" s="324"/>
      <c r="AV280" s="324"/>
      <c r="AW280" s="324"/>
      <c r="AX280" s="324"/>
      <c r="AY280" s="324"/>
      <c r="AZ280" s="324"/>
      <c r="BA280" s="324"/>
      <c r="BB280" s="324"/>
      <c r="BC280" s="324"/>
      <c r="BD280" s="324"/>
      <c r="BE280" s="324"/>
      <c r="BF280" s="324"/>
      <c r="BG280" s="324"/>
      <c r="BH280" s="324"/>
      <c r="BI280" s="324"/>
      <c r="BJ280" s="324"/>
      <c r="BK280" s="324"/>
      <c r="BL280" s="324"/>
      <c r="BM280" s="324"/>
      <c r="BN280" s="324"/>
      <c r="BO280" s="324"/>
      <c r="BP280" s="324"/>
      <c r="BQ280" s="324"/>
      <c r="BR280" s="324"/>
      <c r="BS280" s="324"/>
      <c r="BT280" s="324"/>
      <c r="BU280" s="324"/>
      <c r="BV280" s="324"/>
      <c r="BW280" s="324"/>
      <c r="BX280" s="324"/>
      <c r="BY280" s="324"/>
      <c r="BZ280" s="324"/>
      <c r="CA280" s="324"/>
      <c r="CB280" s="324"/>
      <c r="CC280" s="324"/>
      <c r="CD280" s="324"/>
      <c r="CE280" s="324"/>
      <c r="CF280" s="324"/>
      <c r="CG280" s="324"/>
      <c r="CH280" s="324"/>
      <c r="CI280" s="324"/>
      <c r="CJ280" s="324"/>
      <c r="CK280" s="324"/>
      <c r="CL280" s="324"/>
      <c r="CM280" s="324"/>
      <c r="CN280" s="324"/>
      <c r="CO280" s="324"/>
      <c r="CP280" s="324"/>
      <c r="CQ280" s="324"/>
      <c r="CR280" s="324"/>
      <c r="CS280" s="324"/>
      <c r="CT280" s="324"/>
      <c r="CU280" s="324"/>
      <c r="CV280" s="324"/>
      <c r="CW280" s="324"/>
      <c r="CX280" s="324"/>
      <c r="CY280" s="324"/>
      <c r="CZ280" s="324"/>
      <c r="DA280" s="324"/>
      <c r="DB280" s="324"/>
      <c r="DC280" s="324"/>
      <c r="DD280" s="324"/>
      <c r="DE280" s="324"/>
      <c r="DF280" s="324"/>
      <c r="DG280" s="324"/>
      <c r="DH280" s="324"/>
      <c r="DI280" s="324"/>
      <c r="DJ280" s="324"/>
      <c r="DK280" s="324"/>
      <c r="DL280" s="324"/>
      <c r="DM280" s="324"/>
      <c r="DN280" s="324"/>
      <c r="DO280" s="324"/>
      <c r="DP280" s="324"/>
      <c r="DQ280" s="324"/>
      <c r="DR280" s="324"/>
      <c r="DS280" s="324"/>
      <c r="DT280" s="324"/>
      <c r="DU280" s="324"/>
    </row>
    <row r="281" spans="1:125" ht="15.75" customHeight="1" x14ac:dyDescent="0.25">
      <c r="A281" s="324"/>
      <c r="B281" s="324"/>
      <c r="C281" s="324"/>
      <c r="D281" s="324"/>
      <c r="E281" s="324"/>
      <c r="F281" s="324"/>
      <c r="G281" s="324"/>
      <c r="H281" s="324"/>
      <c r="I281" s="324"/>
      <c r="J281" s="324"/>
      <c r="K281" s="324"/>
      <c r="L281" s="324"/>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c r="AS281" s="324"/>
      <c r="AT281" s="324"/>
      <c r="AU281" s="324"/>
      <c r="AV281" s="324"/>
      <c r="AW281" s="324"/>
      <c r="AX281" s="324"/>
      <c r="AY281" s="324"/>
      <c r="AZ281" s="324"/>
      <c r="BA281" s="324"/>
      <c r="BB281" s="324"/>
      <c r="BC281" s="324"/>
      <c r="BD281" s="324"/>
      <c r="BE281" s="324"/>
      <c r="BF281" s="324"/>
      <c r="BG281" s="324"/>
      <c r="BH281" s="324"/>
      <c r="BI281" s="324"/>
      <c r="BJ281" s="324"/>
      <c r="BK281" s="324"/>
      <c r="BL281" s="324"/>
      <c r="BM281" s="324"/>
      <c r="BN281" s="324"/>
      <c r="BO281" s="324"/>
      <c r="BP281" s="324"/>
      <c r="BQ281" s="324"/>
      <c r="BR281" s="324"/>
      <c r="BS281" s="324"/>
      <c r="BT281" s="324"/>
      <c r="BU281" s="324"/>
      <c r="BV281" s="324"/>
      <c r="BW281" s="324"/>
      <c r="BX281" s="324"/>
      <c r="BY281" s="324"/>
      <c r="BZ281" s="324"/>
      <c r="CA281" s="324"/>
      <c r="CB281" s="324"/>
      <c r="CC281" s="324"/>
      <c r="CD281" s="324"/>
      <c r="CE281" s="324"/>
      <c r="CF281" s="324"/>
      <c r="CG281" s="324"/>
      <c r="CH281" s="324"/>
      <c r="CI281" s="324"/>
      <c r="CJ281" s="324"/>
      <c r="CK281" s="324"/>
      <c r="CL281" s="324"/>
      <c r="CM281" s="324"/>
      <c r="CN281" s="324"/>
      <c r="CO281" s="324"/>
      <c r="CP281" s="324"/>
      <c r="CQ281" s="324"/>
      <c r="CR281" s="324"/>
      <c r="CS281" s="324"/>
      <c r="CT281" s="324"/>
      <c r="CU281" s="324"/>
      <c r="CV281" s="324"/>
      <c r="CW281" s="324"/>
      <c r="CX281" s="324"/>
      <c r="CY281" s="324"/>
      <c r="CZ281" s="324"/>
      <c r="DA281" s="324"/>
      <c r="DB281" s="324"/>
      <c r="DC281" s="324"/>
      <c r="DD281" s="324"/>
      <c r="DE281" s="324"/>
      <c r="DF281" s="324"/>
      <c r="DG281" s="324"/>
      <c r="DH281" s="324"/>
      <c r="DI281" s="324"/>
      <c r="DJ281" s="324"/>
      <c r="DK281" s="324"/>
      <c r="DL281" s="324"/>
      <c r="DM281" s="324"/>
      <c r="DN281" s="324"/>
      <c r="DO281" s="324"/>
      <c r="DP281" s="324"/>
      <c r="DQ281" s="324"/>
      <c r="DR281" s="324"/>
      <c r="DS281" s="324"/>
      <c r="DT281" s="324"/>
      <c r="DU281" s="324"/>
    </row>
    <row r="282" spans="1:125" ht="15.75" customHeight="1" x14ac:dyDescent="0.25">
      <c r="A282" s="324"/>
      <c r="B282" s="324"/>
      <c r="C282" s="324"/>
      <c r="D282" s="324"/>
      <c r="E282" s="324"/>
      <c r="F282" s="324"/>
      <c r="G282" s="324"/>
      <c r="H282" s="324"/>
      <c r="I282" s="324"/>
      <c r="J282" s="324"/>
      <c r="K282" s="324"/>
      <c r="L282" s="324"/>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c r="AS282" s="324"/>
      <c r="AT282" s="324"/>
      <c r="AU282" s="324"/>
      <c r="AV282" s="324"/>
      <c r="AW282" s="324"/>
      <c r="AX282" s="324"/>
      <c r="AY282" s="324"/>
      <c r="AZ282" s="324"/>
      <c r="BA282" s="324"/>
      <c r="BB282" s="324"/>
      <c r="BC282" s="324"/>
      <c r="BD282" s="324"/>
      <c r="BE282" s="324"/>
      <c r="BF282" s="324"/>
      <c r="BG282" s="324"/>
      <c r="BH282" s="324"/>
      <c r="BI282" s="324"/>
      <c r="BJ282" s="324"/>
      <c r="BK282" s="324"/>
      <c r="BL282" s="324"/>
      <c r="BM282" s="324"/>
      <c r="BN282" s="324"/>
      <c r="BO282" s="324"/>
      <c r="BP282" s="324"/>
      <c r="BQ282" s="324"/>
      <c r="BR282" s="324"/>
      <c r="BS282" s="324"/>
      <c r="BT282" s="324"/>
      <c r="BU282" s="324"/>
      <c r="BV282" s="324"/>
      <c r="BW282" s="324"/>
      <c r="BX282" s="324"/>
      <c r="BY282" s="324"/>
      <c r="BZ282" s="324"/>
      <c r="CA282" s="324"/>
      <c r="CB282" s="324"/>
      <c r="CC282" s="324"/>
      <c r="CD282" s="324"/>
      <c r="CE282" s="324"/>
      <c r="CF282" s="324"/>
      <c r="CG282" s="324"/>
      <c r="CH282" s="324"/>
      <c r="CI282" s="324"/>
      <c r="CJ282" s="324"/>
      <c r="CK282" s="324"/>
      <c r="CL282" s="324"/>
      <c r="CM282" s="324"/>
      <c r="CN282" s="324"/>
      <c r="CO282" s="324"/>
      <c r="CP282" s="324"/>
      <c r="CQ282" s="324"/>
      <c r="CR282" s="324"/>
      <c r="CS282" s="324"/>
      <c r="CT282" s="324"/>
      <c r="CU282" s="324"/>
      <c r="CV282" s="324"/>
      <c r="CW282" s="324"/>
      <c r="CX282" s="324"/>
      <c r="CY282" s="324"/>
      <c r="CZ282" s="324"/>
      <c r="DA282" s="324"/>
      <c r="DB282" s="324"/>
      <c r="DC282" s="324"/>
      <c r="DD282" s="324"/>
      <c r="DE282" s="324"/>
      <c r="DF282" s="324"/>
      <c r="DG282" s="324"/>
      <c r="DH282" s="324"/>
      <c r="DI282" s="324"/>
      <c r="DJ282" s="324"/>
      <c r="DK282" s="324"/>
      <c r="DL282" s="324"/>
      <c r="DM282" s="324"/>
      <c r="DN282" s="324"/>
      <c r="DO282" s="324"/>
      <c r="DP282" s="324"/>
      <c r="DQ282" s="324"/>
      <c r="DR282" s="324"/>
      <c r="DS282" s="324"/>
      <c r="DT282" s="324"/>
      <c r="DU282" s="324"/>
    </row>
    <row r="283" spans="1:125" ht="15.75" customHeight="1" x14ac:dyDescent="0.25">
      <c r="A283" s="324"/>
      <c r="B283" s="324"/>
      <c r="C283" s="324"/>
      <c r="D283" s="324"/>
      <c r="E283" s="324"/>
      <c r="F283" s="324"/>
      <c r="G283" s="324"/>
      <c r="H283" s="324"/>
      <c r="I283" s="324"/>
      <c r="J283" s="324"/>
      <c r="K283" s="324"/>
      <c r="L283" s="324"/>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c r="AS283" s="324"/>
      <c r="AT283" s="324"/>
      <c r="AU283" s="324"/>
      <c r="AV283" s="324"/>
      <c r="AW283" s="324"/>
      <c r="AX283" s="324"/>
      <c r="AY283" s="324"/>
      <c r="AZ283" s="324"/>
      <c r="BA283" s="324"/>
      <c r="BB283" s="324"/>
      <c r="BC283" s="324"/>
      <c r="BD283" s="324"/>
      <c r="BE283" s="324"/>
      <c r="BF283" s="324"/>
      <c r="BG283" s="324"/>
      <c r="BH283" s="324"/>
      <c r="BI283" s="324"/>
      <c r="BJ283" s="324"/>
      <c r="BK283" s="324"/>
      <c r="BL283" s="324"/>
      <c r="BM283" s="324"/>
      <c r="BN283" s="324"/>
      <c r="BO283" s="324"/>
      <c r="BP283" s="324"/>
      <c r="BQ283" s="324"/>
      <c r="BR283" s="324"/>
      <c r="BS283" s="324"/>
      <c r="BT283" s="324"/>
      <c r="BU283" s="324"/>
      <c r="BV283" s="324"/>
      <c r="BW283" s="324"/>
      <c r="BX283" s="324"/>
      <c r="BY283" s="324"/>
      <c r="BZ283" s="324"/>
      <c r="CA283" s="324"/>
      <c r="CB283" s="324"/>
      <c r="CC283" s="324"/>
      <c r="CD283" s="324"/>
      <c r="CE283" s="324"/>
      <c r="CF283" s="324"/>
      <c r="CG283" s="324"/>
      <c r="CH283" s="324"/>
      <c r="CI283" s="324"/>
      <c r="CJ283" s="324"/>
      <c r="CK283" s="324"/>
      <c r="CL283" s="324"/>
      <c r="CM283" s="324"/>
      <c r="CN283" s="324"/>
      <c r="CO283" s="324"/>
      <c r="CP283" s="324"/>
      <c r="CQ283" s="324"/>
      <c r="CR283" s="324"/>
      <c r="CS283" s="324"/>
      <c r="CT283" s="324"/>
      <c r="CU283" s="324"/>
      <c r="CV283" s="324"/>
      <c r="CW283" s="324"/>
      <c r="CX283" s="324"/>
      <c r="CY283" s="324"/>
      <c r="CZ283" s="324"/>
      <c r="DA283" s="324"/>
      <c r="DB283" s="324"/>
      <c r="DC283" s="324"/>
      <c r="DD283" s="324"/>
      <c r="DE283" s="324"/>
      <c r="DF283" s="324"/>
      <c r="DG283" s="324"/>
      <c r="DH283" s="324"/>
      <c r="DI283" s="324"/>
      <c r="DJ283" s="324"/>
      <c r="DK283" s="324"/>
      <c r="DL283" s="324"/>
      <c r="DM283" s="324"/>
      <c r="DN283" s="324"/>
      <c r="DO283" s="324"/>
      <c r="DP283" s="324"/>
      <c r="DQ283" s="324"/>
      <c r="DR283" s="324"/>
      <c r="DS283" s="324"/>
      <c r="DT283" s="324"/>
      <c r="DU283" s="324"/>
    </row>
    <row r="284" spans="1:125" ht="15.75" customHeight="1" x14ac:dyDescent="0.25">
      <c r="A284" s="324"/>
      <c r="B284" s="324"/>
      <c r="C284" s="324"/>
      <c r="D284" s="324"/>
      <c r="E284" s="324"/>
      <c r="F284" s="324"/>
      <c r="G284" s="324"/>
      <c r="H284" s="324"/>
      <c r="I284" s="324"/>
      <c r="J284" s="324"/>
      <c r="K284" s="324"/>
      <c r="L284" s="324"/>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c r="AS284" s="324"/>
      <c r="AT284" s="324"/>
      <c r="AU284" s="324"/>
      <c r="AV284" s="324"/>
      <c r="AW284" s="324"/>
      <c r="AX284" s="324"/>
      <c r="AY284" s="324"/>
      <c r="AZ284" s="324"/>
      <c r="BA284" s="324"/>
      <c r="BB284" s="324"/>
      <c r="BC284" s="324"/>
      <c r="BD284" s="324"/>
      <c r="BE284" s="324"/>
      <c r="BF284" s="324"/>
      <c r="BG284" s="324"/>
      <c r="BH284" s="324"/>
      <c r="BI284" s="324"/>
      <c r="BJ284" s="324"/>
      <c r="BK284" s="324"/>
      <c r="BL284" s="324"/>
      <c r="BM284" s="324"/>
      <c r="BN284" s="324"/>
      <c r="BO284" s="324"/>
      <c r="BP284" s="324"/>
      <c r="BQ284" s="324"/>
      <c r="BR284" s="324"/>
      <c r="BS284" s="324"/>
      <c r="BT284" s="324"/>
      <c r="BU284" s="324"/>
      <c r="BV284" s="324"/>
      <c r="BW284" s="324"/>
      <c r="BX284" s="324"/>
      <c r="BY284" s="324"/>
      <c r="BZ284" s="324"/>
      <c r="CA284" s="324"/>
      <c r="CB284" s="324"/>
      <c r="CC284" s="324"/>
      <c r="CD284" s="324"/>
      <c r="CE284" s="324"/>
      <c r="CF284" s="324"/>
      <c r="CG284" s="324"/>
      <c r="CH284" s="324"/>
      <c r="CI284" s="324"/>
      <c r="CJ284" s="324"/>
      <c r="CK284" s="324"/>
      <c r="CL284" s="324"/>
      <c r="CM284" s="324"/>
      <c r="CN284" s="324"/>
      <c r="CO284" s="324"/>
      <c r="CP284" s="324"/>
      <c r="CQ284" s="324"/>
      <c r="CR284" s="324"/>
      <c r="CS284" s="324"/>
      <c r="CT284" s="324"/>
      <c r="CU284" s="324"/>
      <c r="CV284" s="324"/>
      <c r="CW284" s="324"/>
      <c r="CX284" s="324"/>
      <c r="CY284" s="324"/>
      <c r="CZ284" s="324"/>
      <c r="DA284" s="324"/>
      <c r="DB284" s="324"/>
      <c r="DC284" s="324"/>
      <c r="DD284" s="324"/>
      <c r="DE284" s="324"/>
      <c r="DF284" s="324"/>
      <c r="DG284" s="324"/>
      <c r="DH284" s="324"/>
      <c r="DI284" s="324"/>
      <c r="DJ284" s="324"/>
      <c r="DK284" s="324"/>
      <c r="DL284" s="324"/>
      <c r="DM284" s="324"/>
      <c r="DN284" s="324"/>
      <c r="DO284" s="324"/>
      <c r="DP284" s="324"/>
      <c r="DQ284" s="324"/>
      <c r="DR284" s="324"/>
      <c r="DS284" s="324"/>
      <c r="DT284" s="324"/>
      <c r="DU284" s="324"/>
    </row>
    <row r="285" spans="1:125" ht="15.75" customHeight="1" x14ac:dyDescent="0.25">
      <c r="A285" s="324"/>
      <c r="B285" s="324"/>
      <c r="C285" s="324"/>
      <c r="D285" s="324"/>
      <c r="E285" s="324"/>
      <c r="F285" s="324"/>
      <c r="G285" s="324"/>
      <c r="H285" s="324"/>
      <c r="I285" s="324"/>
      <c r="J285" s="405"/>
      <c r="K285" s="405"/>
      <c r="L285" s="405"/>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c r="AS285" s="324"/>
      <c r="AT285" s="324"/>
      <c r="AU285" s="324"/>
      <c r="AV285" s="324"/>
      <c r="AW285" s="324"/>
      <c r="AX285" s="324"/>
      <c r="AY285" s="324"/>
      <c r="AZ285" s="324"/>
      <c r="BA285" s="324"/>
      <c r="BB285" s="324"/>
      <c r="BC285" s="324"/>
      <c r="BD285" s="324"/>
      <c r="BE285" s="324"/>
      <c r="BF285" s="324"/>
      <c r="BG285" s="324"/>
      <c r="BH285" s="324"/>
      <c r="BI285" s="324"/>
      <c r="BJ285" s="324"/>
      <c r="BK285" s="324"/>
      <c r="BL285" s="324"/>
      <c r="BM285" s="324"/>
      <c r="BN285" s="324"/>
      <c r="BO285" s="324"/>
      <c r="BP285" s="324"/>
      <c r="BQ285" s="324"/>
      <c r="BR285" s="324"/>
      <c r="BS285" s="324"/>
      <c r="BT285" s="324"/>
      <c r="BU285" s="324"/>
      <c r="BV285" s="324"/>
      <c r="BW285" s="324"/>
      <c r="BX285" s="324"/>
      <c r="BY285" s="324"/>
      <c r="BZ285" s="324"/>
      <c r="CA285" s="324"/>
      <c r="CB285" s="324"/>
      <c r="CC285" s="324"/>
      <c r="CD285" s="324"/>
      <c r="CE285" s="324"/>
      <c r="CF285" s="324"/>
      <c r="CG285" s="324"/>
      <c r="CH285" s="324"/>
      <c r="CI285" s="324"/>
      <c r="CJ285" s="324"/>
      <c r="CK285" s="324"/>
      <c r="CL285" s="324"/>
      <c r="CM285" s="324"/>
      <c r="CN285" s="324"/>
      <c r="CO285" s="324"/>
      <c r="CP285" s="324"/>
      <c r="CQ285" s="324"/>
      <c r="CR285" s="324"/>
      <c r="CS285" s="324"/>
      <c r="CT285" s="324"/>
      <c r="CU285" s="324"/>
      <c r="CV285" s="324"/>
      <c r="CW285" s="324"/>
      <c r="CX285" s="324"/>
      <c r="CY285" s="324"/>
      <c r="CZ285" s="324"/>
      <c r="DA285" s="324"/>
      <c r="DB285" s="324"/>
      <c r="DC285" s="324"/>
      <c r="DD285" s="324"/>
      <c r="DE285" s="324"/>
      <c r="DF285" s="324"/>
      <c r="DG285" s="324"/>
      <c r="DH285" s="324"/>
      <c r="DI285" s="324"/>
      <c r="DJ285" s="324"/>
      <c r="DK285" s="324"/>
      <c r="DL285" s="324"/>
      <c r="DM285" s="324"/>
      <c r="DN285" s="324"/>
      <c r="DO285" s="324"/>
      <c r="DP285" s="324"/>
      <c r="DQ285" s="324"/>
      <c r="DR285" s="324"/>
      <c r="DS285" s="324"/>
      <c r="DT285" s="324"/>
      <c r="DU285" s="324"/>
    </row>
    <row r="286" spans="1:125" ht="15.75" customHeight="1" x14ac:dyDescent="0.25">
      <c r="A286" s="324"/>
      <c r="B286" s="324"/>
      <c r="C286" s="324"/>
      <c r="D286" s="324"/>
      <c r="E286" s="324"/>
      <c r="F286" s="324"/>
      <c r="G286" s="324"/>
      <c r="H286" s="324"/>
      <c r="I286" s="324"/>
      <c r="J286" s="324"/>
      <c r="K286" s="324"/>
      <c r="L286" s="324"/>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c r="AS286" s="324"/>
      <c r="AT286" s="324"/>
      <c r="AU286" s="324"/>
      <c r="AV286" s="324"/>
      <c r="AW286" s="324"/>
      <c r="AX286" s="324"/>
      <c r="AY286" s="324"/>
      <c r="AZ286" s="324"/>
      <c r="BA286" s="324"/>
      <c r="BB286" s="324"/>
      <c r="BC286" s="324"/>
      <c r="BD286" s="324"/>
      <c r="BE286" s="324"/>
      <c r="BF286" s="324"/>
      <c r="BG286" s="324"/>
      <c r="BH286" s="324"/>
      <c r="BI286" s="324"/>
      <c r="BJ286" s="324"/>
      <c r="BK286" s="324"/>
      <c r="BL286" s="324"/>
      <c r="BM286" s="324"/>
      <c r="BN286" s="324"/>
      <c r="BO286" s="324"/>
      <c r="BP286" s="324"/>
      <c r="BQ286" s="324"/>
      <c r="BR286" s="324"/>
      <c r="BS286" s="324"/>
      <c r="BT286" s="324"/>
      <c r="BU286" s="324"/>
      <c r="BV286" s="324"/>
      <c r="BW286" s="324"/>
      <c r="BX286" s="324"/>
      <c r="BY286" s="324"/>
      <c r="BZ286" s="324"/>
      <c r="CA286" s="324"/>
      <c r="CB286" s="324"/>
      <c r="CC286" s="324"/>
      <c r="CD286" s="324"/>
      <c r="CE286" s="324"/>
      <c r="CF286" s="324"/>
      <c r="CG286" s="324"/>
      <c r="CH286" s="324"/>
      <c r="CI286" s="324"/>
      <c r="CJ286" s="324"/>
      <c r="CK286" s="324"/>
      <c r="CL286" s="324"/>
      <c r="CM286" s="324"/>
      <c r="CN286" s="324"/>
      <c r="CO286" s="324"/>
      <c r="CP286" s="324"/>
      <c r="CQ286" s="324"/>
      <c r="CR286" s="324"/>
      <c r="CS286" s="324"/>
      <c r="CT286" s="324"/>
      <c r="CU286" s="324"/>
      <c r="CV286" s="324"/>
      <c r="CW286" s="324"/>
      <c r="CX286" s="324"/>
      <c r="CY286" s="324"/>
      <c r="CZ286" s="324"/>
      <c r="DA286" s="324"/>
      <c r="DB286" s="324"/>
      <c r="DC286" s="324"/>
      <c r="DD286" s="324"/>
      <c r="DE286" s="324"/>
      <c r="DF286" s="324"/>
      <c r="DG286" s="324"/>
      <c r="DH286" s="324"/>
      <c r="DI286" s="324"/>
      <c r="DJ286" s="324"/>
      <c r="DK286" s="324"/>
      <c r="DL286" s="324"/>
      <c r="DM286" s="324"/>
      <c r="DN286" s="324"/>
      <c r="DO286" s="324"/>
      <c r="DP286" s="324"/>
      <c r="DQ286" s="324"/>
      <c r="DR286" s="324"/>
      <c r="DS286" s="324"/>
      <c r="DT286" s="324"/>
      <c r="DU286" s="324"/>
    </row>
    <row r="287" spans="1:125" ht="15.75" customHeight="1" x14ac:dyDescent="0.25">
      <c r="A287" s="324"/>
      <c r="B287" s="324"/>
      <c r="C287" s="324"/>
      <c r="D287" s="324"/>
      <c r="E287" s="324"/>
      <c r="F287" s="324"/>
      <c r="G287" s="324"/>
      <c r="H287" s="324"/>
      <c r="I287" s="324"/>
      <c r="J287" s="324"/>
      <c r="K287" s="324"/>
      <c r="L287" s="324"/>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c r="AS287" s="324"/>
      <c r="AT287" s="324"/>
      <c r="AU287" s="324"/>
      <c r="AV287" s="324"/>
      <c r="AW287" s="324"/>
      <c r="AX287" s="324"/>
      <c r="AY287" s="324"/>
      <c r="AZ287" s="324"/>
      <c r="BA287" s="324"/>
      <c r="BB287" s="324"/>
      <c r="BC287" s="324"/>
      <c r="BD287" s="324"/>
      <c r="BE287" s="324"/>
      <c r="BF287" s="324"/>
      <c r="BG287" s="324"/>
      <c r="BH287" s="324"/>
      <c r="BI287" s="324"/>
      <c r="BJ287" s="324"/>
      <c r="BK287" s="324"/>
      <c r="BL287" s="324"/>
      <c r="BM287" s="324"/>
      <c r="BN287" s="324"/>
      <c r="BO287" s="324"/>
      <c r="BP287" s="324"/>
      <c r="BQ287" s="324"/>
      <c r="BR287" s="324"/>
      <c r="BS287" s="324"/>
      <c r="BT287" s="324"/>
      <c r="BU287" s="324"/>
      <c r="BV287" s="324"/>
      <c r="BW287" s="324"/>
      <c r="BX287" s="324"/>
      <c r="BY287" s="324"/>
      <c r="BZ287" s="324"/>
      <c r="CA287" s="324"/>
      <c r="CB287" s="324"/>
      <c r="CC287" s="324"/>
      <c r="CD287" s="324"/>
      <c r="CE287" s="324"/>
      <c r="CF287" s="324"/>
      <c r="CG287" s="324"/>
      <c r="CH287" s="324"/>
      <c r="CI287" s="324"/>
      <c r="CJ287" s="324"/>
      <c r="CK287" s="324"/>
      <c r="CL287" s="324"/>
      <c r="CM287" s="324"/>
      <c r="CN287" s="324"/>
      <c r="CO287" s="324"/>
      <c r="CP287" s="324"/>
      <c r="CQ287" s="324"/>
      <c r="CR287" s="324"/>
      <c r="CS287" s="324"/>
      <c r="CT287" s="324"/>
      <c r="CU287" s="324"/>
      <c r="CV287" s="324"/>
      <c r="CW287" s="324"/>
      <c r="CX287" s="324"/>
      <c r="CY287" s="324"/>
      <c r="CZ287" s="324"/>
      <c r="DA287" s="324"/>
      <c r="DB287" s="324"/>
      <c r="DC287" s="324"/>
      <c r="DD287" s="324"/>
      <c r="DE287" s="324"/>
      <c r="DF287" s="324"/>
      <c r="DG287" s="324"/>
      <c r="DH287" s="324"/>
      <c r="DI287" s="324"/>
      <c r="DJ287" s="324"/>
      <c r="DK287" s="324"/>
      <c r="DL287" s="324"/>
      <c r="DM287" s="324"/>
      <c r="DN287" s="324"/>
      <c r="DO287" s="324"/>
      <c r="DP287" s="324"/>
      <c r="DQ287" s="324"/>
      <c r="DR287" s="324"/>
      <c r="DS287" s="324"/>
      <c r="DT287" s="324"/>
      <c r="DU287" s="324"/>
    </row>
    <row r="288" spans="1:125" ht="15.75" customHeight="1" x14ac:dyDescent="0.25">
      <c r="A288" s="324"/>
      <c r="B288" s="324"/>
      <c r="C288" s="324"/>
      <c r="D288" s="324"/>
      <c r="E288" s="324"/>
      <c r="F288" s="324"/>
      <c r="G288" s="324"/>
      <c r="H288" s="324"/>
      <c r="I288" s="324"/>
      <c r="J288" s="324"/>
      <c r="K288" s="324"/>
      <c r="L288" s="324"/>
      <c r="M288" s="405"/>
      <c r="N288" s="405"/>
      <c r="O288" s="405"/>
      <c r="P288" s="324"/>
      <c r="Q288" s="324"/>
      <c r="R288" s="324"/>
      <c r="S288" s="405"/>
      <c r="T288" s="405"/>
      <c r="U288" s="324"/>
      <c r="V288" s="324"/>
      <c r="W288" s="324"/>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c r="AS288" s="324"/>
      <c r="AT288" s="324"/>
      <c r="AU288" s="324"/>
      <c r="AV288" s="324"/>
      <c r="AW288" s="324"/>
      <c r="AX288" s="324"/>
      <c r="AY288" s="324"/>
      <c r="AZ288" s="324"/>
      <c r="BA288" s="324"/>
      <c r="BB288" s="324"/>
      <c r="BC288" s="324"/>
      <c r="BD288" s="324"/>
      <c r="BE288" s="324"/>
      <c r="BF288" s="324"/>
      <c r="BG288" s="324"/>
      <c r="BH288" s="324"/>
      <c r="BI288" s="324"/>
      <c r="BJ288" s="324"/>
      <c r="BK288" s="324"/>
      <c r="BL288" s="324"/>
      <c r="BM288" s="324"/>
      <c r="BN288" s="324"/>
      <c r="BO288" s="324"/>
      <c r="BP288" s="324"/>
      <c r="BQ288" s="324"/>
      <c r="BR288" s="324"/>
      <c r="BS288" s="324"/>
      <c r="BT288" s="324"/>
      <c r="BU288" s="324"/>
      <c r="BV288" s="324"/>
      <c r="BW288" s="324"/>
      <c r="BX288" s="324"/>
      <c r="BY288" s="324"/>
      <c r="BZ288" s="324"/>
      <c r="CA288" s="324"/>
      <c r="CB288" s="324"/>
      <c r="CC288" s="324"/>
      <c r="CD288" s="324"/>
      <c r="CE288" s="324"/>
      <c r="CF288" s="324"/>
      <c r="CG288" s="324"/>
      <c r="CH288" s="324"/>
      <c r="CI288" s="324"/>
      <c r="CJ288" s="324"/>
      <c r="CK288" s="324"/>
      <c r="CL288" s="324"/>
      <c r="CM288" s="324"/>
      <c r="CN288" s="324"/>
      <c r="CO288" s="324"/>
      <c r="CP288" s="324"/>
      <c r="CQ288" s="324"/>
      <c r="CR288" s="324"/>
      <c r="CS288" s="324"/>
      <c r="CT288" s="324"/>
      <c r="CU288" s="324"/>
      <c r="CV288" s="324"/>
      <c r="CW288" s="324"/>
      <c r="CX288" s="324"/>
      <c r="CY288" s="324"/>
      <c r="CZ288" s="324"/>
      <c r="DA288" s="324"/>
      <c r="DB288" s="324"/>
      <c r="DC288" s="324"/>
      <c r="DD288" s="324"/>
      <c r="DE288" s="324"/>
      <c r="DF288" s="324"/>
      <c r="DG288" s="324"/>
      <c r="DH288" s="324"/>
      <c r="DI288" s="324"/>
      <c r="DJ288" s="324"/>
      <c r="DK288" s="324"/>
      <c r="DL288" s="324"/>
      <c r="DM288" s="324"/>
      <c r="DN288" s="324"/>
      <c r="DO288" s="324"/>
      <c r="DP288" s="324"/>
      <c r="DQ288" s="324"/>
      <c r="DR288" s="324"/>
      <c r="DS288" s="324"/>
      <c r="DT288" s="324"/>
      <c r="DU288" s="324"/>
    </row>
    <row r="289" spans="1:125" ht="15.75" customHeight="1" x14ac:dyDescent="0.25">
      <c r="A289" s="324"/>
      <c r="B289" s="324"/>
      <c r="C289" s="324"/>
      <c r="D289" s="406"/>
      <c r="E289" s="324"/>
      <c r="F289" s="324"/>
      <c r="G289" s="324"/>
      <c r="H289" s="324"/>
      <c r="I289" s="324"/>
      <c r="J289" s="324"/>
      <c r="K289" s="324"/>
      <c r="L289" s="324"/>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c r="AS289" s="324"/>
      <c r="AT289" s="324"/>
      <c r="AU289" s="324"/>
      <c r="AV289" s="324"/>
      <c r="AW289" s="324"/>
      <c r="AX289" s="324"/>
      <c r="AY289" s="324"/>
      <c r="AZ289" s="324"/>
      <c r="BA289" s="324"/>
      <c r="BB289" s="324"/>
      <c r="BC289" s="324"/>
      <c r="BD289" s="324"/>
      <c r="BE289" s="324"/>
      <c r="BF289" s="324"/>
      <c r="BG289" s="324"/>
      <c r="BH289" s="324"/>
      <c r="BI289" s="324"/>
      <c r="BJ289" s="324"/>
      <c r="BK289" s="324"/>
      <c r="BL289" s="324"/>
      <c r="BM289" s="324"/>
      <c r="BN289" s="324"/>
      <c r="BO289" s="324"/>
      <c r="BP289" s="324"/>
      <c r="BQ289" s="324"/>
      <c r="BR289" s="324"/>
      <c r="BS289" s="324"/>
      <c r="BT289" s="324"/>
      <c r="BU289" s="324"/>
      <c r="BV289" s="324"/>
      <c r="BW289" s="324"/>
      <c r="BX289" s="324"/>
      <c r="BY289" s="324"/>
      <c r="BZ289" s="324"/>
      <c r="CA289" s="324"/>
      <c r="CB289" s="324"/>
      <c r="CC289" s="324"/>
      <c r="CD289" s="324"/>
      <c r="CE289" s="324"/>
      <c r="CF289" s="324"/>
      <c r="CG289" s="324"/>
      <c r="CH289" s="324"/>
      <c r="CI289" s="324"/>
      <c r="CJ289" s="324"/>
      <c r="CK289" s="324"/>
      <c r="CL289" s="324"/>
      <c r="CM289" s="324"/>
      <c r="CN289" s="324"/>
      <c r="CO289" s="324"/>
      <c r="CP289" s="324"/>
      <c r="CQ289" s="324"/>
      <c r="CR289" s="324"/>
      <c r="CS289" s="324"/>
      <c r="CT289" s="324"/>
      <c r="CU289" s="324"/>
      <c r="CV289" s="324"/>
      <c r="CW289" s="324"/>
      <c r="CX289" s="324"/>
      <c r="CY289" s="324"/>
      <c r="CZ289" s="324"/>
      <c r="DA289" s="324"/>
      <c r="DB289" s="324"/>
      <c r="DC289" s="324"/>
      <c r="DD289" s="324"/>
      <c r="DE289" s="324"/>
      <c r="DF289" s="324"/>
      <c r="DG289" s="324"/>
      <c r="DH289" s="324"/>
      <c r="DI289" s="324"/>
      <c r="DJ289" s="324"/>
      <c r="DK289" s="324"/>
      <c r="DL289" s="324"/>
      <c r="DM289" s="324"/>
      <c r="DN289" s="324"/>
      <c r="DO289" s="324"/>
      <c r="DP289" s="324"/>
      <c r="DQ289" s="324"/>
      <c r="DR289" s="324"/>
      <c r="DS289" s="324"/>
      <c r="DT289" s="324"/>
      <c r="DU289" s="324"/>
    </row>
    <row r="290" spans="1:125" ht="15.75" customHeight="1" x14ac:dyDescent="0.25">
      <c r="A290" s="324"/>
      <c r="B290" s="324"/>
      <c r="C290" s="324"/>
      <c r="D290" s="406"/>
      <c r="E290" s="324"/>
      <c r="F290" s="324"/>
      <c r="G290" s="324"/>
      <c r="H290" s="324"/>
      <c r="I290" s="324"/>
      <c r="J290" s="324"/>
      <c r="K290" s="324"/>
      <c r="L290" s="324"/>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c r="AS290" s="324"/>
      <c r="AT290" s="324"/>
      <c r="AU290" s="324"/>
      <c r="AV290" s="324"/>
      <c r="AW290" s="324"/>
      <c r="AX290" s="324"/>
      <c r="AY290" s="324"/>
      <c r="AZ290" s="324"/>
      <c r="BA290" s="324"/>
      <c r="BB290" s="324"/>
      <c r="BC290" s="324"/>
      <c r="BD290" s="324"/>
      <c r="BE290" s="324"/>
      <c r="BF290" s="324"/>
      <c r="BG290" s="324"/>
      <c r="BH290" s="324"/>
      <c r="BI290" s="324"/>
      <c r="BJ290" s="324"/>
      <c r="BK290" s="324"/>
      <c r="BL290" s="324"/>
      <c r="BM290" s="324"/>
      <c r="BN290" s="324"/>
      <c r="BO290" s="324"/>
      <c r="BP290" s="324"/>
      <c r="BQ290" s="324"/>
      <c r="BR290" s="324"/>
      <c r="BS290" s="324"/>
      <c r="BT290" s="324"/>
      <c r="BU290" s="324"/>
      <c r="BV290" s="324"/>
      <c r="BW290" s="324"/>
      <c r="BX290" s="324"/>
      <c r="BY290" s="324"/>
      <c r="BZ290" s="324"/>
      <c r="CA290" s="324"/>
      <c r="CB290" s="324"/>
      <c r="CC290" s="324"/>
      <c r="CD290" s="324"/>
      <c r="CE290" s="324"/>
      <c r="CF290" s="324"/>
      <c r="CG290" s="324"/>
      <c r="CH290" s="324"/>
      <c r="CI290" s="324"/>
      <c r="CJ290" s="324"/>
      <c r="CK290" s="324"/>
      <c r="CL290" s="324"/>
      <c r="CM290" s="324"/>
      <c r="CN290" s="324"/>
      <c r="CO290" s="324"/>
      <c r="CP290" s="324"/>
      <c r="CQ290" s="324"/>
      <c r="CR290" s="324"/>
      <c r="CS290" s="324"/>
      <c r="CT290" s="324"/>
      <c r="CU290" s="324"/>
      <c r="CV290" s="324"/>
      <c r="CW290" s="324"/>
      <c r="CX290" s="324"/>
      <c r="CY290" s="324"/>
      <c r="CZ290" s="324"/>
      <c r="DA290" s="324"/>
      <c r="DB290" s="324"/>
      <c r="DC290" s="324"/>
      <c r="DD290" s="324"/>
      <c r="DE290" s="324"/>
      <c r="DF290" s="324"/>
      <c r="DG290" s="324"/>
      <c r="DH290" s="324"/>
      <c r="DI290" s="324"/>
      <c r="DJ290" s="324"/>
      <c r="DK290" s="324"/>
      <c r="DL290" s="324"/>
      <c r="DM290" s="324"/>
      <c r="DN290" s="324"/>
      <c r="DO290" s="324"/>
      <c r="DP290" s="324"/>
      <c r="DQ290" s="324"/>
      <c r="DR290" s="324"/>
      <c r="DS290" s="324"/>
      <c r="DT290" s="324"/>
      <c r="DU290" s="324"/>
    </row>
    <row r="291" spans="1:125" ht="15.75" customHeight="1" x14ac:dyDescent="0.25">
      <c r="A291" s="324"/>
      <c r="B291" s="324"/>
      <c r="C291" s="324"/>
      <c r="D291" s="406"/>
      <c r="E291" s="324"/>
      <c r="F291" s="324"/>
      <c r="G291" s="324"/>
      <c r="H291" s="324"/>
      <c r="I291" s="324"/>
      <c r="J291" s="324"/>
      <c r="K291" s="324"/>
      <c r="L291" s="324"/>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c r="AS291" s="324"/>
      <c r="AT291" s="324"/>
      <c r="AU291" s="324"/>
      <c r="AV291" s="324"/>
      <c r="AW291" s="324"/>
      <c r="AX291" s="324"/>
      <c r="AY291" s="324"/>
      <c r="AZ291" s="324"/>
      <c r="BA291" s="324"/>
      <c r="BB291" s="324"/>
      <c r="BC291" s="324"/>
      <c r="BD291" s="324"/>
      <c r="BE291" s="324"/>
      <c r="BF291" s="324"/>
      <c r="BG291" s="324"/>
      <c r="BH291" s="324"/>
      <c r="BI291" s="324"/>
      <c r="BJ291" s="324"/>
      <c r="BK291" s="324"/>
      <c r="BL291" s="324"/>
      <c r="BM291" s="324"/>
      <c r="BN291" s="324"/>
      <c r="BO291" s="324"/>
      <c r="BP291" s="324"/>
      <c r="BQ291" s="324"/>
      <c r="BR291" s="324"/>
      <c r="BS291" s="324"/>
      <c r="BT291" s="324"/>
      <c r="BU291" s="324"/>
      <c r="BV291" s="324"/>
      <c r="BW291" s="324"/>
      <c r="BX291" s="324"/>
      <c r="BY291" s="324"/>
      <c r="BZ291" s="324"/>
      <c r="CA291" s="324"/>
      <c r="CB291" s="324"/>
      <c r="CC291" s="324"/>
      <c r="CD291" s="324"/>
      <c r="CE291" s="324"/>
      <c r="CF291" s="324"/>
      <c r="CG291" s="324"/>
      <c r="CH291" s="324"/>
      <c r="CI291" s="324"/>
      <c r="CJ291" s="324"/>
      <c r="CK291" s="324"/>
      <c r="CL291" s="324"/>
      <c r="CM291" s="324"/>
      <c r="CN291" s="324"/>
      <c r="CO291" s="324"/>
      <c r="CP291" s="324"/>
      <c r="CQ291" s="324"/>
      <c r="CR291" s="324"/>
      <c r="CS291" s="324"/>
      <c r="CT291" s="324"/>
      <c r="CU291" s="324"/>
      <c r="CV291" s="324"/>
      <c r="CW291" s="324"/>
      <c r="CX291" s="324"/>
      <c r="CY291" s="324"/>
      <c r="CZ291" s="324"/>
      <c r="DA291" s="324"/>
      <c r="DB291" s="324"/>
      <c r="DC291" s="324"/>
      <c r="DD291" s="324"/>
      <c r="DE291" s="324"/>
      <c r="DF291" s="324"/>
      <c r="DG291" s="324"/>
      <c r="DH291" s="324"/>
      <c r="DI291" s="324"/>
      <c r="DJ291" s="324"/>
      <c r="DK291" s="324"/>
      <c r="DL291" s="324"/>
      <c r="DM291" s="324"/>
      <c r="DN291" s="324"/>
      <c r="DO291" s="324"/>
      <c r="DP291" s="324"/>
      <c r="DQ291" s="324"/>
      <c r="DR291" s="324"/>
      <c r="DS291" s="324"/>
      <c r="DT291" s="324"/>
      <c r="DU291" s="324"/>
    </row>
    <row r="292" spans="1:125" ht="15.75" customHeight="1" x14ac:dyDescent="0.25">
      <c r="A292" s="324"/>
      <c r="B292" s="324"/>
      <c r="C292" s="324"/>
      <c r="D292" s="406"/>
      <c r="E292" s="324"/>
      <c r="F292" s="324"/>
      <c r="G292" s="324"/>
      <c r="H292" s="324"/>
      <c r="I292" s="324"/>
      <c r="J292" s="324"/>
      <c r="K292" s="324"/>
      <c r="L292" s="324"/>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c r="AS292" s="324"/>
      <c r="AT292" s="324"/>
      <c r="AU292" s="324"/>
      <c r="AV292" s="324"/>
      <c r="AW292" s="324"/>
      <c r="AX292" s="324"/>
      <c r="AY292" s="324"/>
      <c r="AZ292" s="324"/>
      <c r="BA292" s="324"/>
      <c r="BB292" s="324"/>
      <c r="BC292" s="324"/>
      <c r="BD292" s="324"/>
      <c r="BE292" s="324"/>
      <c r="BF292" s="324"/>
      <c r="BG292" s="324"/>
      <c r="BH292" s="324"/>
      <c r="BI292" s="324"/>
      <c r="BJ292" s="324"/>
      <c r="BK292" s="324"/>
      <c r="BL292" s="324"/>
      <c r="BM292" s="324"/>
      <c r="BN292" s="324"/>
      <c r="BO292" s="324"/>
      <c r="BP292" s="324"/>
      <c r="BQ292" s="324"/>
      <c r="BR292" s="324"/>
      <c r="BS292" s="324"/>
      <c r="BT292" s="324"/>
      <c r="BU292" s="324"/>
      <c r="BV292" s="324"/>
      <c r="BW292" s="324"/>
      <c r="BX292" s="324"/>
      <c r="BY292" s="324"/>
      <c r="BZ292" s="324"/>
      <c r="CA292" s="324"/>
      <c r="CB292" s="324"/>
      <c r="CC292" s="324"/>
      <c r="CD292" s="324"/>
      <c r="CE292" s="324"/>
      <c r="CF292" s="324"/>
      <c r="CG292" s="324"/>
      <c r="CH292" s="324"/>
      <c r="CI292" s="324"/>
      <c r="CJ292" s="324"/>
      <c r="CK292" s="324"/>
      <c r="CL292" s="324"/>
      <c r="CM292" s="324"/>
      <c r="CN292" s="324"/>
      <c r="CO292" s="324"/>
      <c r="CP292" s="324"/>
      <c r="CQ292" s="324"/>
      <c r="CR292" s="324"/>
      <c r="CS292" s="324"/>
      <c r="CT292" s="324"/>
      <c r="CU292" s="324"/>
      <c r="CV292" s="324"/>
      <c r="CW292" s="324"/>
      <c r="CX292" s="324"/>
      <c r="CY292" s="324"/>
      <c r="CZ292" s="324"/>
      <c r="DA292" s="324"/>
      <c r="DB292" s="324"/>
      <c r="DC292" s="324"/>
      <c r="DD292" s="324"/>
      <c r="DE292" s="324"/>
      <c r="DF292" s="324"/>
      <c r="DG292" s="324"/>
      <c r="DH292" s="324"/>
      <c r="DI292" s="324"/>
      <c r="DJ292" s="324"/>
      <c r="DK292" s="324"/>
      <c r="DL292" s="324"/>
      <c r="DM292" s="324"/>
      <c r="DN292" s="324"/>
      <c r="DO292" s="324"/>
      <c r="DP292" s="324"/>
      <c r="DQ292" s="324"/>
      <c r="DR292" s="324"/>
      <c r="DS292" s="324"/>
      <c r="DT292" s="324"/>
      <c r="DU292" s="324"/>
    </row>
    <row r="293" spans="1:125" ht="15.75" customHeight="1" x14ac:dyDescent="0.25">
      <c r="A293" s="324"/>
      <c r="B293" s="324"/>
      <c r="C293" s="324"/>
      <c r="D293" s="406"/>
      <c r="E293" s="324"/>
      <c r="F293" s="324"/>
      <c r="G293" s="324"/>
      <c r="H293" s="324"/>
      <c r="I293" s="405"/>
      <c r="J293" s="324"/>
      <c r="K293" s="324"/>
      <c r="L293" s="324"/>
      <c r="M293" s="324"/>
      <c r="N293" s="324"/>
      <c r="O293" s="324"/>
      <c r="P293" s="405"/>
      <c r="Q293" s="405"/>
      <c r="R293" s="324"/>
      <c r="S293" s="324"/>
      <c r="T293" s="324"/>
      <c r="U293" s="324"/>
      <c r="V293" s="324"/>
      <c r="W293" s="324"/>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c r="AS293" s="324"/>
      <c r="AT293" s="324"/>
      <c r="AU293" s="324"/>
      <c r="AV293" s="324"/>
      <c r="AW293" s="324"/>
      <c r="AX293" s="324"/>
      <c r="AY293" s="324"/>
      <c r="AZ293" s="324"/>
      <c r="BA293" s="324"/>
      <c r="BB293" s="324"/>
      <c r="BC293" s="324"/>
      <c r="BD293" s="324"/>
      <c r="BE293" s="324"/>
      <c r="BF293" s="324"/>
      <c r="BG293" s="324"/>
      <c r="BH293" s="324"/>
      <c r="BI293" s="324"/>
      <c r="BJ293" s="324"/>
      <c r="BK293" s="324"/>
      <c r="BL293" s="324"/>
      <c r="BM293" s="324"/>
      <c r="BN293" s="324"/>
      <c r="BO293" s="324"/>
      <c r="BP293" s="324"/>
      <c r="BQ293" s="324"/>
      <c r="BR293" s="324"/>
      <c r="BS293" s="324"/>
      <c r="BT293" s="324"/>
      <c r="BU293" s="324"/>
      <c r="BV293" s="324"/>
      <c r="BW293" s="324"/>
      <c r="BX293" s="324"/>
      <c r="BY293" s="324"/>
      <c r="BZ293" s="324"/>
      <c r="CA293" s="324"/>
      <c r="CB293" s="324"/>
      <c r="CC293" s="324"/>
      <c r="CD293" s="324"/>
      <c r="CE293" s="324"/>
      <c r="CF293" s="324"/>
      <c r="CG293" s="324"/>
      <c r="CH293" s="324"/>
      <c r="CI293" s="324"/>
      <c r="CJ293" s="324"/>
      <c r="CK293" s="324"/>
      <c r="CL293" s="324"/>
      <c r="CM293" s="324"/>
      <c r="CN293" s="324"/>
      <c r="CO293" s="324"/>
      <c r="CP293" s="324"/>
      <c r="CQ293" s="324"/>
      <c r="CR293" s="324"/>
      <c r="CS293" s="324"/>
      <c r="CT293" s="324"/>
      <c r="CU293" s="324"/>
      <c r="CV293" s="324"/>
      <c r="CW293" s="324"/>
      <c r="CX293" s="324"/>
      <c r="CY293" s="324"/>
      <c r="CZ293" s="324"/>
      <c r="DA293" s="324"/>
      <c r="DB293" s="324"/>
      <c r="DC293" s="324"/>
      <c r="DD293" s="324"/>
      <c r="DE293" s="324"/>
      <c r="DF293" s="324"/>
      <c r="DG293" s="324"/>
      <c r="DH293" s="324"/>
      <c r="DI293" s="324"/>
      <c r="DJ293" s="324"/>
      <c r="DK293" s="324"/>
      <c r="DL293" s="324"/>
      <c r="DM293" s="324"/>
      <c r="DN293" s="324"/>
      <c r="DO293" s="324"/>
      <c r="DP293" s="324"/>
      <c r="DQ293" s="324"/>
      <c r="DR293" s="324"/>
      <c r="DS293" s="324"/>
      <c r="DT293" s="324"/>
      <c r="DU293" s="324"/>
    </row>
    <row r="294" spans="1:125" ht="15.75" customHeight="1" x14ac:dyDescent="0.25">
      <c r="A294" s="324"/>
      <c r="B294" s="324"/>
      <c r="C294" s="324"/>
      <c r="D294" s="407"/>
      <c r="E294" s="405"/>
      <c r="F294" s="405"/>
      <c r="G294" s="405"/>
      <c r="H294" s="405"/>
      <c r="I294" s="324"/>
      <c r="J294" s="324"/>
      <c r="K294" s="324"/>
      <c r="L294" s="324"/>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c r="AS294" s="324"/>
      <c r="AT294" s="324"/>
      <c r="AU294" s="324"/>
      <c r="AV294" s="324"/>
      <c r="AW294" s="324"/>
      <c r="AX294" s="324"/>
      <c r="AY294" s="324"/>
      <c r="AZ294" s="324"/>
      <c r="BA294" s="324"/>
      <c r="BB294" s="324"/>
      <c r="BC294" s="324"/>
      <c r="BD294" s="324"/>
      <c r="BE294" s="324"/>
      <c r="BF294" s="324"/>
      <c r="BG294" s="324"/>
      <c r="BH294" s="324"/>
      <c r="BI294" s="324"/>
      <c r="BJ294" s="324"/>
      <c r="BK294" s="324"/>
      <c r="BL294" s="324"/>
      <c r="BM294" s="324"/>
      <c r="BN294" s="324"/>
      <c r="BO294" s="324"/>
      <c r="BP294" s="324"/>
      <c r="BQ294" s="324"/>
      <c r="BR294" s="324"/>
      <c r="BS294" s="324"/>
      <c r="BT294" s="324"/>
      <c r="BU294" s="324"/>
      <c r="BV294" s="324"/>
      <c r="BW294" s="324"/>
      <c r="BX294" s="324"/>
      <c r="BY294" s="324"/>
      <c r="BZ294" s="324"/>
      <c r="CA294" s="324"/>
      <c r="CB294" s="324"/>
      <c r="CC294" s="324"/>
      <c r="CD294" s="324"/>
      <c r="CE294" s="324"/>
      <c r="CF294" s="324"/>
      <c r="CG294" s="324"/>
      <c r="CH294" s="324"/>
      <c r="CI294" s="324"/>
      <c r="CJ294" s="324"/>
      <c r="CK294" s="324"/>
      <c r="CL294" s="324"/>
      <c r="CM294" s="324"/>
      <c r="CN294" s="324"/>
      <c r="CO294" s="324"/>
      <c r="CP294" s="324"/>
      <c r="CQ294" s="324"/>
      <c r="CR294" s="324"/>
      <c r="CS294" s="324"/>
      <c r="CT294" s="324"/>
      <c r="CU294" s="324"/>
      <c r="CV294" s="324"/>
      <c r="CW294" s="324"/>
      <c r="CX294" s="324"/>
      <c r="CY294" s="324"/>
      <c r="CZ294" s="324"/>
      <c r="DA294" s="324"/>
      <c r="DB294" s="324"/>
      <c r="DC294" s="324"/>
      <c r="DD294" s="324"/>
      <c r="DE294" s="324"/>
      <c r="DF294" s="324"/>
      <c r="DG294" s="324"/>
      <c r="DH294" s="324"/>
      <c r="DI294" s="324"/>
      <c r="DJ294" s="324"/>
      <c r="DK294" s="324"/>
      <c r="DL294" s="324"/>
      <c r="DM294" s="324"/>
      <c r="DN294" s="324"/>
      <c r="DO294" s="324"/>
      <c r="DP294" s="324"/>
      <c r="DQ294" s="324"/>
      <c r="DR294" s="324"/>
      <c r="DS294" s="324"/>
      <c r="DT294" s="324"/>
      <c r="DU294" s="324"/>
    </row>
    <row r="295" spans="1:125" ht="15.75" customHeight="1" x14ac:dyDescent="0.25">
      <c r="A295" s="324"/>
      <c r="B295" s="324"/>
      <c r="C295" s="324"/>
      <c r="D295" s="324"/>
      <c r="E295" s="324"/>
      <c r="F295" s="324"/>
      <c r="G295" s="324"/>
      <c r="H295" s="324"/>
      <c r="I295" s="324"/>
      <c r="J295" s="324"/>
      <c r="K295" s="324"/>
      <c r="L295" s="324"/>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c r="AS295" s="324"/>
      <c r="AT295" s="324"/>
      <c r="AU295" s="324"/>
      <c r="AV295" s="324"/>
      <c r="AW295" s="324"/>
      <c r="AX295" s="324"/>
      <c r="AY295" s="324"/>
      <c r="AZ295" s="324"/>
      <c r="BA295" s="324"/>
      <c r="BB295" s="324"/>
      <c r="BC295" s="324"/>
      <c r="BD295" s="324"/>
      <c r="BE295" s="324"/>
      <c r="BF295" s="324"/>
      <c r="BG295" s="324"/>
      <c r="BH295" s="324"/>
      <c r="BI295" s="324"/>
      <c r="BJ295" s="324"/>
      <c r="BK295" s="324"/>
      <c r="BL295" s="324"/>
      <c r="BM295" s="324"/>
      <c r="BN295" s="324"/>
      <c r="BO295" s="324"/>
      <c r="BP295" s="324"/>
      <c r="BQ295" s="324"/>
      <c r="BR295" s="324"/>
      <c r="BS295" s="324"/>
      <c r="BT295" s="324"/>
      <c r="BU295" s="324"/>
      <c r="BV295" s="324"/>
      <c r="BW295" s="324"/>
      <c r="BX295" s="324"/>
      <c r="BY295" s="324"/>
      <c r="BZ295" s="324"/>
      <c r="CA295" s="324"/>
      <c r="CB295" s="324"/>
      <c r="CC295" s="324"/>
      <c r="CD295" s="324"/>
      <c r="CE295" s="324"/>
      <c r="CF295" s="324"/>
      <c r="CG295" s="324"/>
      <c r="CH295" s="324"/>
      <c r="CI295" s="324"/>
      <c r="CJ295" s="324"/>
      <c r="CK295" s="324"/>
      <c r="CL295" s="324"/>
      <c r="CM295" s="324"/>
      <c r="CN295" s="324"/>
      <c r="CO295" s="324"/>
      <c r="CP295" s="324"/>
      <c r="CQ295" s="324"/>
      <c r="CR295" s="324"/>
      <c r="CS295" s="324"/>
      <c r="CT295" s="324"/>
      <c r="CU295" s="324"/>
      <c r="CV295" s="324"/>
      <c r="CW295" s="324"/>
      <c r="CX295" s="324"/>
      <c r="CY295" s="324"/>
      <c r="CZ295" s="324"/>
      <c r="DA295" s="324"/>
      <c r="DB295" s="324"/>
      <c r="DC295" s="324"/>
      <c r="DD295" s="324"/>
      <c r="DE295" s="324"/>
      <c r="DF295" s="324"/>
      <c r="DG295" s="324"/>
      <c r="DH295" s="324"/>
      <c r="DI295" s="324"/>
      <c r="DJ295" s="324"/>
      <c r="DK295" s="324"/>
      <c r="DL295" s="324"/>
      <c r="DM295" s="324"/>
      <c r="DN295" s="324"/>
      <c r="DO295" s="324"/>
      <c r="DP295" s="324"/>
      <c r="DQ295" s="324"/>
      <c r="DR295" s="324"/>
      <c r="DS295" s="324"/>
      <c r="DT295" s="324"/>
      <c r="DU295" s="324"/>
    </row>
    <row r="296" spans="1:125" ht="15.75" customHeight="1" x14ac:dyDescent="0.25">
      <c r="A296" s="324"/>
      <c r="B296" s="324"/>
      <c r="C296" s="324"/>
      <c r="D296" s="324"/>
      <c r="E296" s="324"/>
      <c r="F296" s="324"/>
      <c r="G296" s="324"/>
      <c r="H296" s="324"/>
      <c r="I296" s="324"/>
      <c r="J296" s="324"/>
      <c r="K296" s="324"/>
      <c r="L296" s="324"/>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c r="AS296" s="324"/>
      <c r="AT296" s="324"/>
      <c r="AU296" s="324"/>
      <c r="AV296" s="324"/>
      <c r="AW296" s="324"/>
      <c r="AX296" s="324"/>
      <c r="AY296" s="324"/>
      <c r="AZ296" s="324"/>
      <c r="BA296" s="324"/>
      <c r="BB296" s="324"/>
      <c r="BC296" s="324"/>
      <c r="BD296" s="324"/>
      <c r="BE296" s="324"/>
      <c r="BF296" s="324"/>
      <c r="BG296" s="324"/>
      <c r="BH296" s="324"/>
      <c r="BI296" s="324"/>
      <c r="BJ296" s="324"/>
      <c r="BK296" s="324"/>
      <c r="BL296" s="324"/>
      <c r="BM296" s="324"/>
      <c r="BN296" s="324"/>
      <c r="BO296" s="324"/>
      <c r="BP296" s="324"/>
      <c r="BQ296" s="324"/>
      <c r="BR296" s="324"/>
      <c r="BS296" s="324"/>
      <c r="BT296" s="324"/>
      <c r="BU296" s="324"/>
      <c r="BV296" s="324"/>
      <c r="BW296" s="324"/>
      <c r="BX296" s="324"/>
      <c r="BY296" s="324"/>
      <c r="BZ296" s="324"/>
      <c r="CA296" s="324"/>
      <c r="CB296" s="324"/>
      <c r="CC296" s="324"/>
      <c r="CD296" s="324"/>
      <c r="CE296" s="324"/>
      <c r="CF296" s="324"/>
      <c r="CG296" s="324"/>
      <c r="CH296" s="324"/>
      <c r="CI296" s="324"/>
      <c r="CJ296" s="324"/>
      <c r="CK296" s="324"/>
      <c r="CL296" s="324"/>
      <c r="CM296" s="324"/>
      <c r="CN296" s="324"/>
      <c r="CO296" s="324"/>
      <c r="CP296" s="324"/>
      <c r="CQ296" s="324"/>
      <c r="CR296" s="324"/>
      <c r="CS296" s="324"/>
      <c r="CT296" s="324"/>
      <c r="CU296" s="324"/>
      <c r="CV296" s="324"/>
      <c r="CW296" s="324"/>
      <c r="CX296" s="324"/>
      <c r="CY296" s="324"/>
      <c r="CZ296" s="324"/>
      <c r="DA296" s="324"/>
      <c r="DB296" s="324"/>
      <c r="DC296" s="324"/>
      <c r="DD296" s="324"/>
      <c r="DE296" s="324"/>
      <c r="DF296" s="324"/>
      <c r="DG296" s="324"/>
      <c r="DH296" s="324"/>
      <c r="DI296" s="324"/>
      <c r="DJ296" s="324"/>
      <c r="DK296" s="324"/>
      <c r="DL296" s="324"/>
      <c r="DM296" s="324"/>
      <c r="DN296" s="324"/>
      <c r="DO296" s="324"/>
      <c r="DP296" s="324"/>
      <c r="DQ296" s="324"/>
      <c r="DR296" s="324"/>
      <c r="DS296" s="324"/>
      <c r="DT296" s="324"/>
      <c r="DU296" s="324"/>
    </row>
    <row r="297" spans="1:125" ht="15.75" customHeight="1" x14ac:dyDescent="0.25">
      <c r="A297" s="324"/>
      <c r="B297" s="324"/>
      <c r="C297" s="324"/>
      <c r="D297" s="324"/>
      <c r="E297" s="324"/>
      <c r="F297" s="324"/>
      <c r="G297" s="324"/>
      <c r="H297" s="324"/>
      <c r="I297" s="324"/>
      <c r="J297" s="324"/>
      <c r="K297" s="324"/>
      <c r="L297" s="324"/>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c r="AS297" s="324"/>
      <c r="AT297" s="324"/>
      <c r="AU297" s="324"/>
      <c r="AV297" s="324"/>
      <c r="AW297" s="324"/>
      <c r="AX297" s="324"/>
      <c r="AY297" s="324"/>
      <c r="AZ297" s="324"/>
      <c r="BA297" s="324"/>
      <c r="BB297" s="324"/>
      <c r="BC297" s="324"/>
      <c r="BD297" s="324"/>
      <c r="BE297" s="324"/>
      <c r="BF297" s="324"/>
      <c r="BG297" s="324"/>
      <c r="BH297" s="324"/>
      <c r="BI297" s="324"/>
      <c r="BJ297" s="324"/>
      <c r="BK297" s="324"/>
      <c r="BL297" s="324"/>
      <c r="BM297" s="324"/>
      <c r="BN297" s="324"/>
      <c r="BO297" s="324"/>
      <c r="BP297" s="324"/>
      <c r="BQ297" s="324"/>
      <c r="BR297" s="324"/>
      <c r="BS297" s="324"/>
      <c r="BT297" s="324"/>
      <c r="BU297" s="324"/>
      <c r="BV297" s="324"/>
      <c r="BW297" s="324"/>
      <c r="BX297" s="324"/>
      <c r="BY297" s="324"/>
      <c r="BZ297" s="324"/>
      <c r="CA297" s="324"/>
      <c r="CB297" s="324"/>
      <c r="CC297" s="324"/>
      <c r="CD297" s="324"/>
      <c r="CE297" s="324"/>
      <c r="CF297" s="324"/>
      <c r="CG297" s="324"/>
      <c r="CH297" s="324"/>
      <c r="CI297" s="324"/>
      <c r="CJ297" s="324"/>
      <c r="CK297" s="324"/>
      <c r="CL297" s="324"/>
      <c r="CM297" s="324"/>
      <c r="CN297" s="324"/>
      <c r="CO297" s="324"/>
      <c r="CP297" s="324"/>
      <c r="CQ297" s="324"/>
      <c r="CR297" s="324"/>
      <c r="CS297" s="324"/>
      <c r="CT297" s="324"/>
      <c r="CU297" s="324"/>
      <c r="CV297" s="324"/>
      <c r="CW297" s="324"/>
      <c r="CX297" s="324"/>
      <c r="CY297" s="324"/>
      <c r="CZ297" s="324"/>
      <c r="DA297" s="324"/>
      <c r="DB297" s="324"/>
      <c r="DC297" s="324"/>
      <c r="DD297" s="324"/>
      <c r="DE297" s="324"/>
      <c r="DF297" s="324"/>
      <c r="DG297" s="324"/>
      <c r="DH297" s="324"/>
      <c r="DI297" s="324"/>
      <c r="DJ297" s="324"/>
      <c r="DK297" s="324"/>
      <c r="DL297" s="324"/>
      <c r="DM297" s="324"/>
      <c r="DN297" s="324"/>
      <c r="DO297" s="324"/>
      <c r="DP297" s="324"/>
      <c r="DQ297" s="324"/>
      <c r="DR297" s="324"/>
      <c r="DS297" s="324"/>
      <c r="DT297" s="324"/>
      <c r="DU297" s="324"/>
    </row>
    <row r="298" spans="1:125" ht="15.75" customHeight="1" x14ac:dyDescent="0.25">
      <c r="A298" s="324"/>
      <c r="B298" s="324"/>
      <c r="C298" s="324"/>
      <c r="D298" s="324"/>
      <c r="E298" s="324"/>
      <c r="F298" s="324"/>
      <c r="G298" s="324"/>
      <c r="H298" s="324"/>
      <c r="I298" s="324"/>
      <c r="J298" s="324"/>
      <c r="K298" s="324"/>
      <c r="L298" s="324"/>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c r="AS298" s="324"/>
      <c r="AT298" s="324"/>
      <c r="AU298" s="324"/>
      <c r="AV298" s="324"/>
      <c r="AW298" s="324"/>
      <c r="AX298" s="324"/>
      <c r="AY298" s="324"/>
      <c r="AZ298" s="324"/>
      <c r="BA298" s="324"/>
      <c r="BB298" s="324"/>
      <c r="BC298" s="324"/>
      <c r="BD298" s="324"/>
      <c r="BE298" s="324"/>
      <c r="BF298" s="324"/>
      <c r="BG298" s="324"/>
      <c r="BH298" s="324"/>
      <c r="BI298" s="324"/>
      <c r="BJ298" s="324"/>
      <c r="BK298" s="324"/>
      <c r="BL298" s="324"/>
      <c r="BM298" s="324"/>
      <c r="BN298" s="324"/>
      <c r="BO298" s="324"/>
      <c r="BP298" s="324"/>
      <c r="BQ298" s="324"/>
      <c r="BR298" s="324"/>
      <c r="BS298" s="324"/>
      <c r="BT298" s="324"/>
      <c r="BU298" s="324"/>
      <c r="BV298" s="324"/>
      <c r="BW298" s="324"/>
      <c r="BX298" s="324"/>
      <c r="BY298" s="324"/>
      <c r="BZ298" s="324"/>
      <c r="CA298" s="324"/>
      <c r="CB298" s="324"/>
      <c r="CC298" s="324"/>
      <c r="CD298" s="324"/>
      <c r="CE298" s="324"/>
      <c r="CF298" s="324"/>
      <c r="CG298" s="324"/>
      <c r="CH298" s="324"/>
      <c r="CI298" s="324"/>
      <c r="CJ298" s="324"/>
      <c r="CK298" s="324"/>
      <c r="CL298" s="324"/>
      <c r="CM298" s="324"/>
      <c r="CN298" s="324"/>
      <c r="CO298" s="324"/>
      <c r="CP298" s="324"/>
      <c r="CQ298" s="324"/>
      <c r="CR298" s="324"/>
      <c r="CS298" s="324"/>
      <c r="CT298" s="324"/>
      <c r="CU298" s="324"/>
      <c r="CV298" s="324"/>
      <c r="CW298" s="324"/>
      <c r="CX298" s="324"/>
      <c r="CY298" s="324"/>
      <c r="CZ298" s="324"/>
      <c r="DA298" s="324"/>
      <c r="DB298" s="324"/>
      <c r="DC298" s="324"/>
      <c r="DD298" s="324"/>
      <c r="DE298" s="324"/>
      <c r="DF298" s="324"/>
      <c r="DG298" s="324"/>
      <c r="DH298" s="324"/>
      <c r="DI298" s="324"/>
      <c r="DJ298" s="324"/>
      <c r="DK298" s="324"/>
      <c r="DL298" s="324"/>
      <c r="DM298" s="324"/>
      <c r="DN298" s="324"/>
      <c r="DO298" s="324"/>
      <c r="DP298" s="324"/>
      <c r="DQ298" s="324"/>
      <c r="DR298" s="324"/>
      <c r="DS298" s="324"/>
      <c r="DT298" s="324"/>
      <c r="DU298" s="324"/>
    </row>
    <row r="299" spans="1:125" ht="15.75" customHeight="1" x14ac:dyDescent="0.25">
      <c r="A299" s="324"/>
      <c r="B299" s="324"/>
      <c r="C299" s="324"/>
      <c r="D299" s="324"/>
      <c r="E299" s="324"/>
      <c r="F299" s="324"/>
      <c r="G299" s="324"/>
      <c r="H299" s="324"/>
      <c r="I299" s="324"/>
      <c r="J299" s="324"/>
      <c r="K299" s="324"/>
      <c r="L299" s="324"/>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c r="AS299" s="324"/>
      <c r="AT299" s="324"/>
      <c r="AU299" s="324"/>
      <c r="AV299" s="324"/>
      <c r="AW299" s="324"/>
      <c r="AX299" s="324"/>
      <c r="AY299" s="324"/>
      <c r="AZ299" s="324"/>
      <c r="BA299" s="324"/>
      <c r="BB299" s="324"/>
      <c r="BC299" s="324"/>
      <c r="BD299" s="324"/>
      <c r="BE299" s="324"/>
      <c r="BF299" s="324"/>
      <c r="BG299" s="324"/>
      <c r="BH299" s="324"/>
      <c r="BI299" s="324"/>
      <c r="BJ299" s="324"/>
      <c r="BK299" s="324"/>
      <c r="BL299" s="324"/>
      <c r="BM299" s="324"/>
      <c r="BN299" s="324"/>
      <c r="BO299" s="324"/>
      <c r="BP299" s="324"/>
      <c r="BQ299" s="324"/>
      <c r="BR299" s="324"/>
      <c r="BS299" s="324"/>
      <c r="BT299" s="324"/>
      <c r="BU299" s="324"/>
      <c r="BV299" s="324"/>
      <c r="BW299" s="324"/>
      <c r="BX299" s="324"/>
      <c r="BY299" s="324"/>
      <c r="BZ299" s="324"/>
      <c r="CA299" s="324"/>
      <c r="CB299" s="324"/>
      <c r="CC299" s="324"/>
      <c r="CD299" s="324"/>
      <c r="CE299" s="324"/>
      <c r="CF299" s="324"/>
      <c r="CG299" s="324"/>
      <c r="CH299" s="324"/>
      <c r="CI299" s="324"/>
      <c r="CJ299" s="324"/>
      <c r="CK299" s="324"/>
      <c r="CL299" s="324"/>
      <c r="CM299" s="324"/>
      <c r="CN299" s="324"/>
      <c r="CO299" s="324"/>
      <c r="CP299" s="324"/>
      <c r="CQ299" s="324"/>
      <c r="CR299" s="324"/>
      <c r="CS299" s="324"/>
      <c r="CT299" s="324"/>
      <c r="CU299" s="324"/>
      <c r="CV299" s="324"/>
      <c r="CW299" s="324"/>
      <c r="CX299" s="324"/>
      <c r="CY299" s="324"/>
      <c r="CZ299" s="324"/>
      <c r="DA299" s="324"/>
      <c r="DB299" s="324"/>
      <c r="DC299" s="324"/>
      <c r="DD299" s="324"/>
      <c r="DE299" s="324"/>
      <c r="DF299" s="324"/>
      <c r="DG299" s="324"/>
      <c r="DH299" s="324"/>
      <c r="DI299" s="324"/>
      <c r="DJ299" s="324"/>
      <c r="DK299" s="324"/>
      <c r="DL299" s="324"/>
      <c r="DM299" s="324"/>
      <c r="DN299" s="324"/>
      <c r="DO299" s="324"/>
      <c r="DP299" s="324"/>
      <c r="DQ299" s="324"/>
      <c r="DR299" s="324"/>
      <c r="DS299" s="324"/>
      <c r="DT299" s="324"/>
      <c r="DU299" s="324"/>
    </row>
    <row r="300" spans="1:125" ht="15.75" customHeight="1" x14ac:dyDescent="0.25">
      <c r="A300" s="324"/>
      <c r="B300" s="324"/>
      <c r="C300" s="324"/>
      <c r="D300" s="324"/>
      <c r="E300" s="324"/>
      <c r="F300" s="324"/>
      <c r="G300" s="324"/>
      <c r="H300" s="324"/>
      <c r="I300" s="324"/>
      <c r="J300" s="324"/>
      <c r="K300" s="324"/>
      <c r="L300" s="324"/>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c r="AS300" s="324"/>
      <c r="AT300" s="324"/>
      <c r="AU300" s="324"/>
      <c r="AV300" s="324"/>
      <c r="AW300" s="324"/>
      <c r="AX300" s="324"/>
      <c r="AY300" s="324"/>
      <c r="AZ300" s="324"/>
      <c r="BA300" s="324"/>
      <c r="BB300" s="324"/>
      <c r="BC300" s="324"/>
      <c r="BD300" s="324"/>
      <c r="BE300" s="324"/>
      <c r="BF300" s="324"/>
      <c r="BG300" s="324"/>
      <c r="BH300" s="324"/>
      <c r="BI300" s="324"/>
      <c r="BJ300" s="324"/>
      <c r="BK300" s="324"/>
      <c r="BL300" s="324"/>
      <c r="BM300" s="324"/>
      <c r="BN300" s="324"/>
      <c r="BO300" s="324"/>
      <c r="BP300" s="324"/>
      <c r="BQ300" s="324"/>
      <c r="BR300" s="324"/>
      <c r="BS300" s="324"/>
      <c r="BT300" s="324"/>
      <c r="BU300" s="324"/>
      <c r="BV300" s="324"/>
      <c r="BW300" s="324"/>
      <c r="BX300" s="324"/>
      <c r="BY300" s="324"/>
      <c r="BZ300" s="324"/>
      <c r="CA300" s="324"/>
      <c r="CB300" s="324"/>
      <c r="CC300" s="324"/>
      <c r="CD300" s="324"/>
      <c r="CE300" s="324"/>
      <c r="CF300" s="324"/>
      <c r="CG300" s="324"/>
      <c r="CH300" s="324"/>
      <c r="CI300" s="324"/>
      <c r="CJ300" s="324"/>
      <c r="CK300" s="324"/>
      <c r="CL300" s="324"/>
      <c r="CM300" s="324"/>
      <c r="CN300" s="324"/>
      <c r="CO300" s="324"/>
      <c r="CP300" s="324"/>
      <c r="CQ300" s="324"/>
      <c r="CR300" s="324"/>
      <c r="CS300" s="324"/>
      <c r="CT300" s="324"/>
      <c r="CU300" s="324"/>
      <c r="CV300" s="324"/>
      <c r="CW300" s="324"/>
      <c r="CX300" s="324"/>
      <c r="CY300" s="324"/>
      <c r="CZ300" s="324"/>
      <c r="DA300" s="324"/>
      <c r="DB300" s="324"/>
      <c r="DC300" s="324"/>
      <c r="DD300" s="324"/>
      <c r="DE300" s="324"/>
      <c r="DF300" s="324"/>
      <c r="DG300" s="324"/>
      <c r="DH300" s="324"/>
      <c r="DI300" s="324"/>
      <c r="DJ300" s="324"/>
      <c r="DK300" s="324"/>
      <c r="DL300" s="324"/>
      <c r="DM300" s="324"/>
      <c r="DN300" s="324"/>
      <c r="DO300" s="324"/>
      <c r="DP300" s="324"/>
      <c r="DQ300" s="324"/>
      <c r="DR300" s="324"/>
      <c r="DS300" s="324"/>
      <c r="DT300" s="324"/>
      <c r="DU300" s="324"/>
    </row>
    <row r="301" spans="1:125" ht="15.75" customHeight="1" x14ac:dyDescent="0.25">
      <c r="A301" s="324"/>
      <c r="B301" s="324"/>
      <c r="C301" s="324"/>
      <c r="D301" s="324"/>
      <c r="E301" s="324"/>
      <c r="F301" s="324"/>
      <c r="G301" s="324"/>
      <c r="H301" s="324"/>
      <c r="I301" s="324"/>
      <c r="J301" s="324"/>
      <c r="K301" s="324"/>
      <c r="L301" s="324"/>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c r="AS301" s="324"/>
      <c r="AT301" s="324"/>
      <c r="AU301" s="324"/>
      <c r="AV301" s="324"/>
      <c r="AW301" s="324"/>
      <c r="AX301" s="324"/>
      <c r="AY301" s="324"/>
      <c r="AZ301" s="324"/>
      <c r="BA301" s="324"/>
      <c r="BB301" s="324"/>
      <c r="BC301" s="324"/>
      <c r="BD301" s="324"/>
      <c r="BE301" s="324"/>
      <c r="BF301" s="324"/>
      <c r="BG301" s="324"/>
      <c r="BH301" s="324"/>
      <c r="BI301" s="324"/>
      <c r="BJ301" s="324"/>
      <c r="BK301" s="324"/>
      <c r="BL301" s="324"/>
      <c r="BM301" s="324"/>
      <c r="BN301" s="324"/>
      <c r="BO301" s="324"/>
      <c r="BP301" s="324"/>
      <c r="BQ301" s="324"/>
      <c r="BR301" s="324"/>
      <c r="BS301" s="324"/>
      <c r="BT301" s="324"/>
      <c r="BU301" s="324"/>
      <c r="BV301" s="324"/>
      <c r="BW301" s="324"/>
      <c r="BX301" s="324"/>
      <c r="BY301" s="324"/>
      <c r="BZ301" s="324"/>
      <c r="CA301" s="324"/>
      <c r="CB301" s="324"/>
      <c r="CC301" s="324"/>
      <c r="CD301" s="324"/>
      <c r="CE301" s="324"/>
      <c r="CF301" s="324"/>
      <c r="CG301" s="324"/>
      <c r="CH301" s="324"/>
      <c r="CI301" s="324"/>
      <c r="CJ301" s="324"/>
      <c r="CK301" s="324"/>
      <c r="CL301" s="324"/>
      <c r="CM301" s="324"/>
      <c r="CN301" s="324"/>
      <c r="CO301" s="324"/>
      <c r="CP301" s="324"/>
      <c r="CQ301" s="324"/>
      <c r="CR301" s="324"/>
      <c r="CS301" s="324"/>
      <c r="CT301" s="324"/>
      <c r="CU301" s="324"/>
      <c r="CV301" s="324"/>
      <c r="CW301" s="324"/>
      <c r="CX301" s="324"/>
      <c r="CY301" s="324"/>
      <c r="CZ301" s="324"/>
      <c r="DA301" s="324"/>
      <c r="DB301" s="324"/>
      <c r="DC301" s="324"/>
      <c r="DD301" s="324"/>
      <c r="DE301" s="324"/>
      <c r="DF301" s="324"/>
      <c r="DG301" s="324"/>
      <c r="DH301" s="324"/>
      <c r="DI301" s="324"/>
      <c r="DJ301" s="324"/>
      <c r="DK301" s="324"/>
      <c r="DL301" s="324"/>
      <c r="DM301" s="324"/>
      <c r="DN301" s="324"/>
      <c r="DO301" s="324"/>
      <c r="DP301" s="324"/>
      <c r="DQ301" s="324"/>
      <c r="DR301" s="324"/>
      <c r="DS301" s="324"/>
      <c r="DT301" s="324"/>
      <c r="DU301" s="324"/>
    </row>
    <row r="302" spans="1:125" ht="15.75" customHeight="1" x14ac:dyDescent="0.25">
      <c r="A302" s="324"/>
      <c r="B302" s="324"/>
      <c r="C302" s="324"/>
      <c r="D302" s="324"/>
      <c r="E302" s="324"/>
      <c r="F302" s="324"/>
      <c r="G302" s="324"/>
      <c r="H302" s="324"/>
      <c r="I302" s="324"/>
      <c r="J302" s="324"/>
      <c r="K302" s="324"/>
      <c r="L302" s="324"/>
      <c r="M302" s="324"/>
      <c r="N302" s="324"/>
      <c r="O302" s="324"/>
      <c r="P302" s="324"/>
      <c r="Q302" s="324"/>
      <c r="R302" s="405"/>
      <c r="S302" s="324"/>
      <c r="T302" s="324"/>
      <c r="U302" s="324"/>
      <c r="V302" s="324"/>
      <c r="W302" s="324"/>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c r="AS302" s="324"/>
      <c r="AT302" s="324"/>
      <c r="AU302" s="324"/>
      <c r="AV302" s="324"/>
      <c r="AW302" s="324"/>
      <c r="AX302" s="324"/>
      <c r="AY302" s="324"/>
      <c r="AZ302" s="324"/>
      <c r="BA302" s="324"/>
      <c r="BB302" s="324"/>
      <c r="BC302" s="324"/>
      <c r="BD302" s="324"/>
      <c r="BE302" s="324"/>
      <c r="BF302" s="324"/>
      <c r="BG302" s="324"/>
      <c r="BH302" s="324"/>
      <c r="BI302" s="324"/>
      <c r="BJ302" s="324"/>
      <c r="BK302" s="324"/>
      <c r="BL302" s="324"/>
      <c r="BM302" s="324"/>
      <c r="BN302" s="324"/>
      <c r="BO302" s="324"/>
      <c r="BP302" s="324"/>
      <c r="BQ302" s="324"/>
      <c r="BR302" s="324"/>
      <c r="BS302" s="324"/>
      <c r="BT302" s="324"/>
      <c r="BU302" s="324"/>
      <c r="BV302" s="324"/>
      <c r="BW302" s="324"/>
      <c r="BX302" s="324"/>
      <c r="BY302" s="324"/>
      <c r="BZ302" s="324"/>
      <c r="CA302" s="324"/>
      <c r="CB302" s="324"/>
      <c r="CC302" s="324"/>
      <c r="CD302" s="324"/>
      <c r="CE302" s="324"/>
      <c r="CF302" s="324"/>
      <c r="CG302" s="324"/>
      <c r="CH302" s="324"/>
      <c r="CI302" s="324"/>
      <c r="CJ302" s="324"/>
      <c r="CK302" s="324"/>
      <c r="CL302" s="324"/>
      <c r="CM302" s="324"/>
      <c r="CN302" s="324"/>
      <c r="CO302" s="324"/>
      <c r="CP302" s="324"/>
      <c r="CQ302" s="324"/>
      <c r="CR302" s="324"/>
      <c r="CS302" s="324"/>
      <c r="CT302" s="324"/>
      <c r="CU302" s="324"/>
      <c r="CV302" s="324"/>
      <c r="CW302" s="324"/>
      <c r="CX302" s="324"/>
      <c r="CY302" s="324"/>
      <c r="CZ302" s="324"/>
      <c r="DA302" s="324"/>
      <c r="DB302" s="324"/>
      <c r="DC302" s="324"/>
      <c r="DD302" s="324"/>
      <c r="DE302" s="324"/>
      <c r="DF302" s="324"/>
      <c r="DG302" s="324"/>
      <c r="DH302" s="324"/>
      <c r="DI302" s="324"/>
      <c r="DJ302" s="324"/>
      <c r="DK302" s="324"/>
      <c r="DL302" s="324"/>
      <c r="DM302" s="324"/>
      <c r="DN302" s="324"/>
      <c r="DO302" s="324"/>
      <c r="DP302" s="324"/>
      <c r="DQ302" s="324"/>
      <c r="DR302" s="324"/>
      <c r="DS302" s="324"/>
      <c r="DT302" s="324"/>
      <c r="DU302" s="324"/>
    </row>
  </sheetData>
  <mergeCells count="138">
    <mergeCell ref="D88:F88"/>
    <mergeCell ref="J59:J62"/>
    <mergeCell ref="R60:R62"/>
    <mergeCell ref="M61:Q61"/>
    <mergeCell ref="M62:Q62"/>
    <mergeCell ref="D80:F80"/>
    <mergeCell ref="I80:M80"/>
    <mergeCell ref="S53:U55"/>
    <mergeCell ref="V53:V55"/>
    <mergeCell ref="J56:J57"/>
    <mergeCell ref="K56:K57"/>
    <mergeCell ref="L56:L57"/>
    <mergeCell ref="M56:M57"/>
    <mergeCell ref="N56:N57"/>
    <mergeCell ref="O56:O57"/>
    <mergeCell ref="P56:P57"/>
    <mergeCell ref="Q56:Q57"/>
    <mergeCell ref="P51:P52"/>
    <mergeCell ref="Q51:Q52"/>
    <mergeCell ref="J53:J55"/>
    <mergeCell ref="K53:K55"/>
    <mergeCell ref="L53:L55"/>
    <mergeCell ref="M53:M55"/>
    <mergeCell ref="N53:N55"/>
    <mergeCell ref="O53:O55"/>
    <mergeCell ref="P53:P55"/>
    <mergeCell ref="Q53:Q55"/>
    <mergeCell ref="J51:J52"/>
    <mergeCell ref="K51:K52"/>
    <mergeCell ref="L51:L52"/>
    <mergeCell ref="M51:M52"/>
    <mergeCell ref="N51:N52"/>
    <mergeCell ref="O51:O52"/>
    <mergeCell ref="O43:O44"/>
    <mergeCell ref="P46:P47"/>
    <mergeCell ref="Q46:Q47"/>
    <mergeCell ref="J48:J50"/>
    <mergeCell ref="K48:K50"/>
    <mergeCell ref="L48:L50"/>
    <mergeCell ref="M48:M50"/>
    <mergeCell ref="N48:N50"/>
    <mergeCell ref="O48:O50"/>
    <mergeCell ref="P48:P50"/>
    <mergeCell ref="Q48:Q50"/>
    <mergeCell ref="J46:J47"/>
    <mergeCell ref="K46:K47"/>
    <mergeCell ref="L46:L47"/>
    <mergeCell ref="M46:M47"/>
    <mergeCell ref="N46:N47"/>
    <mergeCell ref="O46:O47"/>
    <mergeCell ref="U22:U23"/>
    <mergeCell ref="D41:D42"/>
    <mergeCell ref="F41:F42"/>
    <mergeCell ref="L41:M41"/>
    <mergeCell ref="N41:O41"/>
    <mergeCell ref="P41:Q41"/>
    <mergeCell ref="S41:S43"/>
    <mergeCell ref="P43:P44"/>
    <mergeCell ref="Q43:Q44"/>
    <mergeCell ref="O31:O34"/>
    <mergeCell ref="P31:P34"/>
    <mergeCell ref="Q31:Q34"/>
    <mergeCell ref="S38:W39"/>
    <mergeCell ref="D39:H39"/>
    <mergeCell ref="J39:Q39"/>
    <mergeCell ref="T41:T43"/>
    <mergeCell ref="U41:U43"/>
    <mergeCell ref="V41:V43"/>
    <mergeCell ref="W41:W43"/>
    <mergeCell ref="J43:J45"/>
    <mergeCell ref="K43:K44"/>
    <mergeCell ref="L43:L44"/>
    <mergeCell ref="M43:M44"/>
    <mergeCell ref="N43:N44"/>
    <mergeCell ref="J24:J25"/>
    <mergeCell ref="K24:K25"/>
    <mergeCell ref="J26:J27"/>
    <mergeCell ref="J31:J34"/>
    <mergeCell ref="K31:L34"/>
    <mergeCell ref="M31:N34"/>
    <mergeCell ref="H23:I23"/>
    <mergeCell ref="C24:C26"/>
    <mergeCell ref="D24:D26"/>
    <mergeCell ref="E24:E26"/>
    <mergeCell ref="F24:F26"/>
    <mergeCell ref="G24:G26"/>
    <mergeCell ref="H24:I26"/>
    <mergeCell ref="K22:K23"/>
    <mergeCell ref="L22:L23"/>
    <mergeCell ref="M22:R22"/>
    <mergeCell ref="C17:D17"/>
    <mergeCell ref="E17:F17"/>
    <mergeCell ref="G17:H17"/>
    <mergeCell ref="I17:J17"/>
    <mergeCell ref="C19:AG19"/>
    <mergeCell ref="C21:I22"/>
    <mergeCell ref="J21:R21"/>
    <mergeCell ref="S21:Y21"/>
    <mergeCell ref="Z21:AG21"/>
    <mergeCell ref="J22:J23"/>
    <mergeCell ref="AB22:AB23"/>
    <mergeCell ref="AC22:AC23"/>
    <mergeCell ref="AD22:AD23"/>
    <mergeCell ref="AE22:AE23"/>
    <mergeCell ref="AF22:AF23"/>
    <mergeCell ref="AG22:AG23"/>
    <mergeCell ref="V22:V23"/>
    <mergeCell ref="W22:W23"/>
    <mergeCell ref="X22:X23"/>
    <mergeCell ref="Y22:Y23"/>
    <mergeCell ref="Z22:Z23"/>
    <mergeCell ref="AA22:AA23"/>
    <mergeCell ref="S22:S23"/>
    <mergeCell ref="T22:T23"/>
    <mergeCell ref="C11:F11"/>
    <mergeCell ref="G11:S11"/>
    <mergeCell ref="D12:F12"/>
    <mergeCell ref="I12:AA12"/>
    <mergeCell ref="C14:AA14"/>
    <mergeCell ref="C16:D16"/>
    <mergeCell ref="E16:F16"/>
    <mergeCell ref="G16:H16"/>
    <mergeCell ref="I16:J16"/>
    <mergeCell ref="I6:O6"/>
    <mergeCell ref="P6:S6"/>
    <mergeCell ref="T6:W6"/>
    <mergeCell ref="X6:AA6"/>
    <mergeCell ref="C8:AQ9"/>
    <mergeCell ref="C10:F10"/>
    <mergeCell ref="G10:S10"/>
    <mergeCell ref="T10:V10"/>
    <mergeCell ref="C4:H5"/>
    <mergeCell ref="J4:AJ4"/>
    <mergeCell ref="J5:L5"/>
    <mergeCell ref="M5:Q5"/>
    <mergeCell ref="R5:W5"/>
    <mergeCell ref="X5:AD5"/>
    <mergeCell ref="AE5:AJ5"/>
  </mergeCells>
  <conditionalFormatting sqref="D24">
    <cfRule type="cellIs" dxfId="84" priority="13" operator="equal">
      <formula>"Muy Alta"</formula>
    </cfRule>
    <cfRule type="cellIs" dxfId="83" priority="14" operator="equal">
      <formula>"Alta"</formula>
    </cfRule>
    <cfRule type="cellIs" dxfId="82" priority="15" operator="equal">
      <formula>"Media"</formula>
    </cfRule>
    <cfRule type="cellIs" dxfId="81" priority="16" operator="equal">
      <formula>"Baja"</formula>
    </cfRule>
    <cfRule type="cellIs" dxfId="80" priority="17" operator="equal">
      <formula>"Muy Baja"</formula>
    </cfRule>
  </conditionalFormatting>
  <conditionalFormatting sqref="H24">
    <cfRule type="containsText" dxfId="79" priority="6" operator="containsText" text="Extremo">
      <formula>NOT(ISERROR(SEARCH(("Extremo"),(H24))))</formula>
    </cfRule>
    <cfRule type="containsText" dxfId="78" priority="7" operator="containsText" text="Alto">
      <formula>NOT(ISERROR(SEARCH(("Alto"),(H24))))</formula>
    </cfRule>
    <cfRule type="containsText" dxfId="77" priority="8" operator="containsText" text="Moderado">
      <formula>NOT(ISERROR(SEARCH(("Moderado"),(H24))))</formula>
    </cfRule>
    <cfRule type="containsText" dxfId="76" priority="9" operator="containsText" text="Bajo">
      <formula>NOT(ISERROR(SEARCH(("Bajo"),(H24))))</formula>
    </cfRule>
  </conditionalFormatting>
  <conditionalFormatting sqref="S26:S30 R31:S34">
    <cfRule type="containsText" dxfId="75" priority="10" operator="containsText" text="Fuerte">
      <formula>NOT(ISERROR(SEARCH(("Fuerte"),(R31))))</formula>
    </cfRule>
    <cfRule type="containsText" dxfId="74" priority="11" operator="containsText" text="Moderado">
      <formula>NOT(ISERROR(SEARCH(("Moderado"),(R31))))</formula>
    </cfRule>
    <cfRule type="containsText" dxfId="73" priority="12" operator="containsText" text="Débil">
      <formula>NOT(ISERROR(SEARCH(("Débil"),(R31))))</formula>
    </cfRule>
  </conditionalFormatting>
  <conditionalFormatting sqref="T24:T27">
    <cfRule type="cellIs" dxfId="72" priority="18" operator="equal">
      <formula>"Muy Alta"</formula>
    </cfRule>
    <cfRule type="cellIs" dxfId="71" priority="19" operator="equal">
      <formula>"Alta"</formula>
    </cfRule>
    <cfRule type="cellIs" dxfId="70" priority="20" operator="equal">
      <formula>"Media"</formula>
    </cfRule>
    <cfRule type="cellIs" dxfId="69" priority="21" operator="equal">
      <formula>"Baja"</formula>
    </cfRule>
    <cfRule type="cellIs" dxfId="68" priority="22" operator="equal">
      <formula>"Muy Baja"</formula>
    </cfRule>
  </conditionalFormatting>
  <conditionalFormatting sqref="V24:V27">
    <cfRule type="cellIs" dxfId="67" priority="23" operator="equal">
      <formula>"Catastrófico"</formula>
    </cfRule>
    <cfRule type="cellIs" dxfId="66" priority="24" operator="equal">
      <formula>"Mayor"</formula>
    </cfRule>
    <cfRule type="cellIs" dxfId="65" priority="25" operator="equal">
      <formula>"Moderado"</formula>
    </cfRule>
    <cfRule type="cellIs" dxfId="64" priority="26" operator="equal">
      <formula>"Menor"</formula>
    </cfRule>
    <cfRule type="cellIs" dxfId="63" priority="27" operator="equal">
      <formula>"Leve"</formula>
    </cfRule>
  </conditionalFormatting>
  <conditionalFormatting sqref="X24:X27">
    <cfRule type="cellIs" dxfId="62" priority="28" operator="equal">
      <formula>"Extremo"</formula>
    </cfRule>
    <cfRule type="cellIs" dxfId="61" priority="29" operator="equal">
      <formula>"Alto"</formula>
    </cfRule>
    <cfRule type="cellIs" dxfId="60" priority="30" operator="equal">
      <formula>"Moderado"</formula>
    </cfRule>
    <cfRule type="cellIs" dxfId="59" priority="31" operator="equal">
      <formula>"Bajo"</formula>
    </cfRule>
  </conditionalFormatting>
  <dataValidations count="15">
    <dataValidation type="list" allowBlank="1" showErrorMessage="1" sqref="P24:P25" xr:uid="{DB213676-68FC-46C5-B65F-BC6ECBBC96B3}">
      <formula1>$K$87:$K$88</formula1>
    </dataValidation>
    <dataValidation type="list" allowBlank="1" showErrorMessage="1" sqref="L48 N48 P48" xr:uid="{08BB8C76-538A-4F9E-8A86-7081B77FE608}">
      <formula1>$N$90:$N$92</formula1>
    </dataValidation>
    <dataValidation type="list" allowBlank="1" showErrorMessage="1" sqref="M24:M25" xr:uid="{A6ACD78F-F07E-47DF-AD19-9C5DB6016AC3}">
      <formula1>$K$82:$K$84</formula1>
    </dataValidation>
    <dataValidation type="list" allowBlank="1" showErrorMessage="1" sqref="L51 N51 P51" xr:uid="{83EB8309-F893-4F34-825E-97DE45855B80}">
      <formula1>$N$94:$N$95</formula1>
    </dataValidation>
    <dataValidation type="list" allowBlank="1" showErrorMessage="1" sqref="Q24:Q25" xr:uid="{8031BD09-D830-4C3C-A7F0-C9F46DAE5343}">
      <formula1>$L$87:$L$88</formula1>
    </dataValidation>
    <dataValidation type="list" allowBlank="1" showErrorMessage="1" sqref="AG24:AG25" xr:uid="{91686B06-892E-4E5C-9BFA-68AAABD5F4C5}">
      <formula1>$K$96:$K$97</formula1>
    </dataValidation>
    <dataValidation type="list" allowBlank="1" showErrorMessage="1" sqref="N24:N25" xr:uid="{A132EF0F-82D0-4E69-94B3-C570DD0858C4}">
      <formula1>$L$82:$L$83</formula1>
    </dataValidation>
    <dataValidation type="list" allowBlank="1" showErrorMessage="1" sqref="L53 N53 P53" xr:uid="{02E808BD-5054-4DF9-9F0C-3FE4E9B26CC4}">
      <formula1>$N$97:$N$98</formula1>
    </dataValidation>
    <dataValidation type="list" allowBlank="1" showErrorMessage="1" sqref="L46 N46 P46" xr:uid="{BBC5D2AE-2A09-476F-8860-0D506EAA1DBE}">
      <formula1>$N$87:$N$88</formula1>
    </dataValidation>
    <dataValidation type="list" allowBlank="1" showErrorMessage="1" sqref="Y24:Y26" xr:uid="{E8C58979-36BA-454E-8E01-86D1F2D0B763}">
      <formula1>$L$92:$L$96</formula1>
    </dataValidation>
    <dataValidation type="list" allowBlank="1" showErrorMessage="1" sqref="L43 N43 P43" xr:uid="{69350924-4D15-452D-9069-CC76CE9D20E5}">
      <formula1>$N$81:$N$82</formula1>
    </dataValidation>
    <dataValidation type="list" allowBlank="1" showErrorMessage="1" sqref="L56 N56 P56" xr:uid="{5AED2271-0DBF-4996-9DDA-3CB698286623}">
      <formula1>$N$100:$N$102</formula1>
    </dataValidation>
    <dataValidation type="list" allowBlank="1" showErrorMessage="1" sqref="R24:R25" xr:uid="{F902E04E-B943-43E0-8221-73C65B2FF8B8}">
      <formula1>$K$92:$K$93</formula1>
    </dataValidation>
    <dataValidation type="list" allowBlank="1" showErrorMessage="1" sqref="L45 N45 P45" xr:uid="{87F33324-7A8A-4BD6-82AB-EEA9A61D9FB0}">
      <formula1>$N$84:$N$85</formula1>
    </dataValidation>
    <dataValidation type="list" allowBlank="1" showInputMessage="1" showErrorMessage="1" sqref="H43:H61" xr:uid="{1B069417-9783-435D-A303-84117DDEBA90}">
      <formula1>$E$124:$E$125</formula1>
    </dataValidation>
  </dataValidations>
  <pageMargins left="0.7" right="0.7" top="0.75" bottom="0.75" header="0" footer="0"/>
  <pageSetup orientation="portrait"/>
  <drawing r:id="rId1"/>
  <legacyDrawing r:id="rId2"/>
  <extLst>
    <ext xmlns:x14="http://schemas.microsoft.com/office/spreadsheetml/2009/9/main" uri="{78C0D931-6437-407d-A8EE-F0AAD7539E65}">
      <x14:conditionalFormattings>
        <x14:conditionalFormatting xmlns:xm="http://schemas.microsoft.com/office/excel/2006/main">
          <x14:cfRule type="containsText" priority="1" stopIfTrue="1" operator="containsText" id="{A5411B5D-E376-43F2-A43D-8A2211833471}">
            <xm:f>NOT(ISERROR(SEARCH($D$94,F24)))</xm:f>
            <xm:f>$D$94</xm:f>
            <x14:dxf>
              <fill>
                <patternFill>
                  <bgColor theme="9" tint="-0.24994659260841701"/>
                </patternFill>
              </fill>
            </x14:dxf>
          </x14:cfRule>
          <x14:cfRule type="containsText" priority="2" stopIfTrue="1" operator="containsText" id="{8930A30B-9FBC-4142-8502-345C9D6F1E5E}">
            <xm:f>NOT(ISERROR(SEARCH($D$95,F24)))</xm:f>
            <xm:f>$D$95</xm:f>
            <x14:dxf>
              <fill>
                <patternFill>
                  <bgColor rgb="FFFF0000"/>
                </patternFill>
              </fill>
            </x14:dxf>
          </x14:cfRule>
          <x14:cfRule type="containsText" priority="3" stopIfTrue="1" operator="containsText" id="{0773E702-FA1F-47F2-B5D3-F186565C9485}">
            <xm:f>NOT(ISERROR(SEARCH($D$92,F24)))</xm:f>
            <xm:f>$D$92</xm:f>
            <x14:dxf>
              <fill>
                <patternFill>
                  <bgColor theme="6"/>
                </patternFill>
              </fill>
            </x14:dxf>
          </x14:cfRule>
          <x14:cfRule type="containsText" priority="4" stopIfTrue="1" operator="containsText" id="{A4A39F84-D973-4023-86DE-99016A7A4EC3}">
            <xm:f>NOT(ISERROR(SEARCH($D$93,F24)))</xm:f>
            <xm:f>$D$93</xm:f>
            <x14:dxf>
              <fill>
                <patternFill>
                  <bgColor rgb="FFFFFF00"/>
                </patternFill>
              </fill>
            </x14:dxf>
          </x14:cfRule>
          <x14:cfRule type="containsText" priority="5" stopIfTrue="1" operator="containsText" id="{386CD359-C6DD-4DD9-8A5B-D9D357430521}">
            <xm:f>NOT(ISERROR(SEARCH($D$91,F24)))</xm:f>
            <xm:f>$D$91</xm:f>
            <x14:dxf>
              <fill>
                <patternFill>
                  <bgColor theme="6"/>
                </patternFill>
              </fill>
            </x14:dxf>
          </x14:cfRule>
          <xm:sqref>F24:F26</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E7BD1-30A6-4E45-807C-5064EB613062}">
  <sheetPr codeName="Hoja8">
    <tabColor rgb="FF002060"/>
  </sheetPr>
  <dimension ref="A1:BV120"/>
  <sheetViews>
    <sheetView topLeftCell="D4" zoomScale="70" zoomScaleNormal="70" workbookViewId="0">
      <selection activeCell="C1" sqref="C1"/>
    </sheetView>
  </sheetViews>
  <sheetFormatPr baseColWidth="10" defaultRowHeight="16.5" x14ac:dyDescent="0.3"/>
  <cols>
    <col min="1" max="1" width="4" style="2" bestFit="1" customWidth="1"/>
    <col min="2" max="2" width="22.28515625" style="2" customWidth="1"/>
    <col min="3" max="3" width="17.85546875" style="2" customWidth="1"/>
    <col min="4" max="6" width="16.140625" style="2" customWidth="1"/>
    <col min="7" max="7" width="32.42578125" style="1" customWidth="1"/>
    <col min="8" max="8" width="19" style="5" customWidth="1"/>
    <col min="9" max="9" width="17.85546875" style="1" customWidth="1"/>
    <col min="10" max="10" width="16.5703125" style="1" customWidth="1"/>
    <col min="11" max="11" width="9" style="1" customWidth="1"/>
    <col min="12" max="12" width="27.28515625" style="1" bestFit="1" customWidth="1"/>
    <col min="13" max="13" width="30.5703125" style="1" hidden="1" customWidth="1"/>
    <col min="14" max="14" width="17.5703125" style="1" customWidth="1"/>
    <col min="15" max="15" width="9.28515625" style="1" customWidth="1"/>
    <col min="16" max="16" width="16" style="1" customWidth="1"/>
    <col min="17" max="17" width="5.85546875" style="1" customWidth="1"/>
    <col min="18" max="18" width="31" style="1" customWidth="1"/>
    <col min="19" max="19" width="15.140625" style="1" bestFit="1" customWidth="1"/>
    <col min="20" max="20" width="8.85546875" style="1" customWidth="1"/>
    <col min="21" max="22" width="8.140625" style="1" customWidth="1"/>
    <col min="23" max="25" width="9.5703125" style="1" customWidth="1"/>
    <col min="26" max="26" width="7.28515625" style="1" customWidth="1"/>
    <col min="27" max="27" width="8.7109375" style="1" customWidth="1"/>
    <col min="28" max="28" width="10.42578125" style="1" customWidth="1"/>
    <col min="29" max="29" width="9.28515625" style="1" customWidth="1"/>
    <col min="30" max="30" width="9.140625" style="1" customWidth="1"/>
    <col min="31" max="31" width="8.42578125" style="1" customWidth="1"/>
    <col min="32" max="32" width="7.28515625" style="1" customWidth="1"/>
    <col min="33" max="34" width="23" style="1" customWidth="1"/>
    <col min="35" max="35" width="18.85546875" style="1" customWidth="1"/>
    <col min="36" max="37" width="16.85546875" style="1" customWidth="1"/>
    <col min="38" max="38" width="14.85546875" style="1" customWidth="1"/>
    <col min="39" max="39" width="18.5703125" style="1" customWidth="1"/>
    <col min="40" max="40" width="21" style="1" customWidth="1"/>
    <col min="41" max="16384" width="11.42578125" style="1"/>
  </cols>
  <sheetData>
    <row r="1" spans="1:74" ht="106.5" customHeight="1" x14ac:dyDescent="0.3"/>
    <row r="2" spans="1:74" ht="76.5" customHeight="1" x14ac:dyDescent="0.3"/>
    <row r="3" spans="1:74" ht="19.5" customHeight="1" thickBot="1" x14ac:dyDescent="0.35"/>
    <row r="4" spans="1:74" ht="16.5" customHeight="1" x14ac:dyDescent="0.3">
      <c r="A4" s="487" t="s">
        <v>530</v>
      </c>
      <c r="B4" s="488"/>
      <c r="C4" s="488"/>
      <c r="D4" s="488"/>
      <c r="E4" s="488"/>
      <c r="F4" s="488"/>
      <c r="G4" s="488"/>
      <c r="H4" s="488"/>
      <c r="I4" s="488"/>
      <c r="J4" s="488"/>
      <c r="K4" s="488"/>
      <c r="L4" s="488"/>
      <c r="M4" s="488"/>
      <c r="N4" s="488"/>
      <c r="O4" s="488"/>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9"/>
    </row>
    <row r="5" spans="1:74" ht="24" customHeight="1" thickBot="1" x14ac:dyDescent="0.35">
      <c r="A5" s="617"/>
      <c r="B5" s="492"/>
      <c r="C5" s="492"/>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2"/>
      <c r="AJ5" s="492"/>
      <c r="AK5" s="492"/>
      <c r="AL5" s="492"/>
      <c r="AM5" s="492"/>
      <c r="AN5" s="493"/>
    </row>
    <row r="6" spans="1:74" ht="26.25" customHeight="1" x14ac:dyDescent="0.3">
      <c r="A6" s="494" t="s">
        <v>43</v>
      </c>
      <c r="B6" s="494"/>
      <c r="C6" s="495" t="str">
        <f>'Datos del proceso'!A10</f>
        <v>EVALUACIÓN INDEPENDIENTE DE LA GESTIÓN</v>
      </c>
      <c r="D6" s="495"/>
      <c r="E6" s="495"/>
      <c r="F6" s="495"/>
      <c r="G6" s="495"/>
      <c r="H6" s="495"/>
      <c r="I6" s="495"/>
      <c r="J6" s="495"/>
      <c r="K6" s="495"/>
      <c r="L6" s="495"/>
      <c r="M6" s="495"/>
      <c r="N6" s="495"/>
      <c r="O6" s="495"/>
      <c r="P6" s="495"/>
      <c r="Q6" s="496"/>
      <c r="R6" s="496"/>
      <c r="S6" s="496"/>
      <c r="T6" s="269"/>
      <c r="U6" s="269"/>
      <c r="V6" s="269"/>
      <c r="W6" s="269"/>
      <c r="X6" s="269"/>
      <c r="Y6" s="269"/>
      <c r="Z6" s="269"/>
      <c r="AA6" s="269"/>
      <c r="AB6" s="269"/>
      <c r="AC6" s="269"/>
      <c r="AD6" s="269"/>
      <c r="AE6" s="269"/>
      <c r="AF6" s="269"/>
      <c r="AG6" s="269"/>
      <c r="AH6" s="269"/>
      <c r="AI6" s="269"/>
      <c r="AJ6" s="269"/>
      <c r="AK6" s="269"/>
      <c r="AL6" s="269"/>
      <c r="AM6" s="269"/>
      <c r="AN6" s="269"/>
    </row>
    <row r="7" spans="1:74" ht="30" customHeight="1" x14ac:dyDescent="0.3">
      <c r="A7" s="618" t="s">
        <v>130</v>
      </c>
      <c r="B7" s="618"/>
      <c r="C7" s="700" t="str">
        <f>'Datos del proceso'!I10</f>
        <v>En cada vigencia ejecutar el  oportunamente el 100% de los seguimientos y auditorias (trabajos de aseguramiento) contemplados en el plan anual de auditorías, de forma independiente y objetiva, con el fin de detectar desviaciones y generar recomendaciones que contribuyan al mejoramiento de la entidad y el cumplimiento de sus objetivos.</v>
      </c>
      <c r="D7" s="700"/>
      <c r="E7" s="700"/>
      <c r="F7" s="700"/>
      <c r="G7" s="700"/>
      <c r="H7" s="700"/>
      <c r="I7" s="700"/>
      <c r="J7" s="700"/>
      <c r="K7" s="700"/>
      <c r="L7" s="700"/>
      <c r="M7" s="700"/>
      <c r="N7" s="700"/>
      <c r="O7" s="700"/>
      <c r="P7" s="700"/>
      <c r="Q7" s="269"/>
      <c r="R7" s="269"/>
      <c r="S7" s="269"/>
      <c r="T7" s="269"/>
      <c r="U7" s="269"/>
      <c r="V7" s="269"/>
      <c r="W7" s="269"/>
      <c r="X7" s="269"/>
      <c r="Y7" s="269"/>
      <c r="Z7" s="269"/>
      <c r="AA7" s="269"/>
      <c r="AB7" s="269"/>
      <c r="AC7" s="269"/>
      <c r="AD7" s="269"/>
      <c r="AE7" s="269"/>
      <c r="AF7" s="269"/>
      <c r="AG7" s="269"/>
      <c r="AH7" s="269"/>
      <c r="AI7" s="269"/>
      <c r="AJ7" s="269"/>
      <c r="AK7" s="269"/>
      <c r="AL7" s="269"/>
      <c r="AM7" s="269"/>
      <c r="AN7" s="269"/>
    </row>
    <row r="8" spans="1:74" s="271" customFormat="1" ht="15" x14ac:dyDescent="0.2">
      <c r="A8" s="590" t="s">
        <v>139</v>
      </c>
      <c r="B8" s="590"/>
      <c r="C8" s="590"/>
      <c r="D8" s="590"/>
      <c r="E8" s="590"/>
      <c r="F8" s="590"/>
      <c r="G8" s="590"/>
      <c r="H8" s="590"/>
      <c r="I8" s="590"/>
      <c r="J8" s="590" t="s">
        <v>140</v>
      </c>
      <c r="K8" s="590"/>
      <c r="L8" s="590"/>
      <c r="M8" s="590"/>
      <c r="N8" s="590"/>
      <c r="O8" s="590"/>
      <c r="P8" s="590"/>
      <c r="Q8" s="590" t="s">
        <v>141</v>
      </c>
      <c r="R8" s="590"/>
      <c r="S8" s="590"/>
      <c r="T8" s="590"/>
      <c r="U8" s="590"/>
      <c r="V8" s="590"/>
      <c r="W8" s="590"/>
      <c r="X8" s="590"/>
      <c r="Y8" s="590"/>
      <c r="Z8" s="590" t="s">
        <v>142</v>
      </c>
      <c r="AA8" s="590"/>
      <c r="AB8" s="590"/>
      <c r="AC8" s="590"/>
      <c r="AD8" s="590"/>
      <c r="AE8" s="590"/>
      <c r="AF8" s="590"/>
      <c r="AG8" s="590" t="s">
        <v>34</v>
      </c>
      <c r="AH8" s="590"/>
      <c r="AI8" s="590"/>
      <c r="AJ8" s="590"/>
      <c r="AK8" s="590"/>
      <c r="AL8" s="590"/>
      <c r="AM8" s="590"/>
      <c r="AN8" s="590"/>
    </row>
    <row r="9" spans="1:74" s="271" customFormat="1" ht="16.5" customHeight="1" x14ac:dyDescent="0.2">
      <c r="A9" s="621" t="s">
        <v>0</v>
      </c>
      <c r="B9" s="696" t="s">
        <v>218</v>
      </c>
      <c r="C9" s="698" t="s">
        <v>529</v>
      </c>
      <c r="D9" s="698" t="s">
        <v>533</v>
      </c>
      <c r="E9" s="696" t="s">
        <v>13</v>
      </c>
      <c r="F9" s="696" t="s">
        <v>317</v>
      </c>
      <c r="G9" s="698" t="s">
        <v>318</v>
      </c>
      <c r="H9" s="698" t="s">
        <v>531</v>
      </c>
      <c r="I9" s="497" t="s">
        <v>478</v>
      </c>
      <c r="J9" s="500" t="s">
        <v>480</v>
      </c>
      <c r="K9" s="485" t="s">
        <v>481</v>
      </c>
      <c r="L9" s="485" t="s">
        <v>479</v>
      </c>
      <c r="M9" s="485" t="s">
        <v>92</v>
      </c>
      <c r="N9" s="485" t="s">
        <v>482</v>
      </c>
      <c r="O9" s="485" t="s">
        <v>483</v>
      </c>
      <c r="P9" s="485" t="s">
        <v>484</v>
      </c>
      <c r="Q9" s="502" t="s">
        <v>11</v>
      </c>
      <c r="R9" s="485" t="s">
        <v>163</v>
      </c>
      <c r="S9" s="485" t="s">
        <v>503</v>
      </c>
      <c r="T9" s="485" t="s">
        <v>8</v>
      </c>
      <c r="U9" s="485"/>
      <c r="V9" s="485"/>
      <c r="W9" s="485"/>
      <c r="X9" s="485"/>
      <c r="Y9" s="485"/>
      <c r="Z9" s="502" t="s">
        <v>502</v>
      </c>
      <c r="AA9" s="502" t="s">
        <v>485</v>
      </c>
      <c r="AB9" s="502" t="s">
        <v>488</v>
      </c>
      <c r="AC9" s="502" t="s">
        <v>486</v>
      </c>
      <c r="AD9" s="502" t="s">
        <v>481</v>
      </c>
      <c r="AE9" s="502" t="s">
        <v>489</v>
      </c>
      <c r="AF9" s="502" t="s">
        <v>29</v>
      </c>
      <c r="AG9" s="485" t="s">
        <v>34</v>
      </c>
      <c r="AH9" s="497" t="s">
        <v>496</v>
      </c>
      <c r="AI9" s="485" t="s">
        <v>35</v>
      </c>
      <c r="AJ9" s="485" t="s">
        <v>236</v>
      </c>
      <c r="AK9" s="497" t="s">
        <v>506</v>
      </c>
      <c r="AL9" s="485" t="s">
        <v>38</v>
      </c>
      <c r="AM9" s="485" t="s">
        <v>37</v>
      </c>
      <c r="AN9" s="485" t="s">
        <v>39</v>
      </c>
    </row>
    <row r="10" spans="1:74" s="274" customFormat="1" ht="110.25" customHeight="1" x14ac:dyDescent="0.25">
      <c r="A10" s="621"/>
      <c r="B10" s="697"/>
      <c r="C10" s="699"/>
      <c r="D10" s="699"/>
      <c r="E10" s="697"/>
      <c r="F10" s="697"/>
      <c r="G10" s="699"/>
      <c r="H10" s="699"/>
      <c r="I10" s="498"/>
      <c r="J10" s="501"/>
      <c r="K10" s="485"/>
      <c r="L10" s="485"/>
      <c r="M10" s="485"/>
      <c r="N10" s="484"/>
      <c r="O10" s="485"/>
      <c r="P10" s="485"/>
      <c r="Q10" s="502"/>
      <c r="R10" s="485"/>
      <c r="S10" s="485"/>
      <c r="T10" s="291" t="s">
        <v>490</v>
      </c>
      <c r="U10" s="291" t="s">
        <v>492</v>
      </c>
      <c r="V10" s="291" t="s">
        <v>487</v>
      </c>
      <c r="W10" s="291" t="s">
        <v>499</v>
      </c>
      <c r="X10" s="291" t="s">
        <v>500</v>
      </c>
      <c r="Y10" s="291" t="s">
        <v>501</v>
      </c>
      <c r="Z10" s="502"/>
      <c r="AA10" s="502"/>
      <c r="AB10" s="502"/>
      <c r="AC10" s="502"/>
      <c r="AD10" s="502"/>
      <c r="AE10" s="502"/>
      <c r="AF10" s="502"/>
      <c r="AG10" s="485"/>
      <c r="AH10" s="498"/>
      <c r="AI10" s="485"/>
      <c r="AJ10" s="485"/>
      <c r="AK10" s="498"/>
      <c r="AL10" s="485"/>
      <c r="AM10" s="485"/>
      <c r="AN10" s="485"/>
      <c r="AO10" s="304"/>
      <c r="AP10" s="304"/>
      <c r="AQ10" s="304"/>
      <c r="AR10" s="304"/>
      <c r="AS10" s="304"/>
      <c r="AT10" s="304"/>
      <c r="AU10" s="304"/>
      <c r="AV10" s="304"/>
      <c r="AW10" s="304"/>
      <c r="AX10" s="304"/>
      <c r="AY10" s="304"/>
      <c r="AZ10" s="304"/>
      <c r="BA10" s="304"/>
      <c r="BB10" s="304"/>
      <c r="BC10" s="304"/>
      <c r="BD10" s="304"/>
      <c r="BE10" s="304"/>
      <c r="BF10" s="304"/>
      <c r="BG10" s="304"/>
      <c r="BH10" s="304"/>
      <c r="BI10" s="304"/>
      <c r="BJ10" s="304"/>
      <c r="BK10" s="304"/>
      <c r="BL10" s="304"/>
      <c r="BM10" s="304"/>
      <c r="BN10" s="304"/>
      <c r="BO10" s="304"/>
      <c r="BP10" s="304"/>
      <c r="BQ10" s="304"/>
      <c r="BR10" s="304"/>
      <c r="BS10" s="304"/>
      <c r="BT10" s="304"/>
      <c r="BU10" s="304"/>
    </row>
    <row r="11" spans="1:74" s="288" customFormat="1" ht="83.25" customHeight="1" x14ac:dyDescent="0.25">
      <c r="A11" s="505">
        <v>1</v>
      </c>
      <c r="B11" s="506"/>
      <c r="C11" s="506"/>
      <c r="D11" s="506"/>
      <c r="E11" s="614"/>
      <c r="F11" s="614"/>
      <c r="G11" s="507"/>
      <c r="H11" s="506"/>
      <c r="I11" s="508">
        <v>120</v>
      </c>
      <c r="J11" s="509" t="str">
        <f>IF(I11&lt;=0,"",IF(I11&lt;=2,"Muy Baja",IF(I11&lt;=24,"Baja",IF(I11&lt;=500,"Media",IF(I11&lt;=5000,"Alta","Muy Alta")))))</f>
        <v>Media</v>
      </c>
      <c r="K11" s="504">
        <f>IF(J11="","",IF(J11="Muy Baja",0.2,IF(J11="Baja",0.4,IF(J11="Media",0.6,IF(J11="Alta",0.8,IF(J11="Muy Alta",1,))))))</f>
        <v>0.6</v>
      </c>
      <c r="L11" s="506">
        <v>500</v>
      </c>
      <c r="M11" s="504">
        <f>IF(NOT(ISERROR(MATCH(L11,'[2]Tabla Impacto'!$B$221:$B$223,0))),'[2]Tabla Impacto'!$F$223&amp;"Por favor no seleccionar los criterios de impacto(Afectación Económica o presupuestal y Pérdida Reputacional)",L11)</f>
        <v>500</v>
      </c>
      <c r="N11" s="509" t="str">
        <f>IF(L11&lt;=0,"",IF(L11&lt;=10,"Leve",IF(L11&lt;=50,"Menor",IF(L11&lt;=100,"Moderado",IF(L11&lt;=500,"Mayor","Catastrófico")))))</f>
        <v>Mayor</v>
      </c>
      <c r="O11" s="504">
        <f>IF(N11="","",IF(N11="Leve",0.2,IF(N11="Menor",0.4,IF(N11="Moderado",0.6,IF(N11="Mayor",0.8,IF(N11="Catastrófico",1,))))))</f>
        <v>0.8</v>
      </c>
      <c r="P11" s="503" t="str">
        <f>IF(OR(AND(J11="Muy Baja",N11="Leve"),AND(J11="Muy Baja",N11="Menor"),AND(J11="Baja",N11="Leve")),"Bajo",IF(OR(AND(J11="Muy baja",N11="Moderado"),AND(J11="Baja",N11="Menor"),AND(J11="Baja",N11="Moderado"),AND(J11="Media",N11="Leve"),AND(J11="Media",N11="Menor"),AND(J11="Media",N11="Moderado"),AND(J11="Alta",N11="Leve"),AND(J11="Alta",N11="Menor")),"Moderado",IF(OR(AND(J11="Muy Baja",N11="Mayor"),AND(J11="Baja",N11="Mayor"),AND(J11="Media",N11="Mayor"),AND(J11="Alta",N11="Moderado"),AND(J11="Alta",N11="Mayor"),AND(J11="Muy Alta",N11="Leve"),AND(J11="Muy Alta",N11="Menor"),AND(J11="Muy Alta",N11="Moderado"),AND(J11="Muy Alta",N11="Mayor")),"Alto",IF(OR(AND(J11="Muy Baja",N11="Catastrófico"),AND(J11="Baja",N11="Catastrófico"),AND(J11="Media",N11="Catastrófico"),AND(J11="Alta",N11="Catastrófico"),AND(J11="Muy Alta",N11="Catastrófico")),"Extremo",""))))</f>
        <v>Alto</v>
      </c>
      <c r="Q11" s="275">
        <v>1</v>
      </c>
      <c r="R11" s="276"/>
      <c r="S11" s="277" t="str">
        <f t="shared" ref="S11:S30" si="0">IF(OR(T11="Preventivo",T11="Detectivo"),"Probabilidad",IF(T11="Correctivo","Impacto",""))</f>
        <v>Probabilidad</v>
      </c>
      <c r="T11" s="278" t="s">
        <v>14</v>
      </c>
      <c r="U11" s="278" t="s">
        <v>9</v>
      </c>
      <c r="V11" s="279" t="str">
        <f>IF(AND(T11="Preventivo",U11="Automático"),"50%",IF(AND(T11="Preventivo",U11="Manual"),"40%",IF(AND(T11="Detectivo",U11="Automático"),"40%",IF(AND(T11="Detectivo",U11="Manual"),"30%",IF(AND(T11="Correctivo",U11="Automático"),"35%",IF(AND(T11="Correctivo",U11="Manual"),"25%",""))))))</f>
        <v>40%</v>
      </c>
      <c r="W11" s="278" t="s">
        <v>493</v>
      </c>
      <c r="X11" s="278" t="s">
        <v>22</v>
      </c>
      <c r="Y11" s="278" t="s">
        <v>497</v>
      </c>
      <c r="Z11" s="280">
        <f>IFERROR(IF(S11="Probabilidad",(K11-(+K11*V11)),IF(S11="Impacto",K11,"")),"")</f>
        <v>0.36</v>
      </c>
      <c r="AA11" s="281" t="str">
        <f>IFERROR(IF(Z11="","",IF(Z11&lt;=0.2,"Muy Baja",IF(Z11&lt;=0.4,"Baja",IF(Z11&lt;=0.6,"Media",IF(Z11&lt;=0.8,"Alta","Muy Alta"))))),"")</f>
        <v>Baja</v>
      </c>
      <c r="AB11" s="279">
        <f>+Z11</f>
        <v>0.36</v>
      </c>
      <c r="AC11" s="281" t="str">
        <f>IFERROR(IF(AD11="","",IF(AD11&lt;=0.2,"Leve",IF(AD11&lt;=0.4,"Menor",IF(AD11&lt;=0.6,"Moderado",IF(AD11&lt;=0.8,"Mayor","Catastrófico"))))),"")</f>
        <v>Mayor</v>
      </c>
      <c r="AD11" s="279">
        <f>IFERROR(IF(S11="Impacto",(O11-(+O11*V11)),IF(S11="Probabilidad",O11,"")),"")</f>
        <v>0.8</v>
      </c>
      <c r="AE11" s="282" t="str">
        <f>IFERROR(IF(OR(AND(AA11="Muy Baja",AC11="Leve"),AND(AA11="Muy Baja",AC11="Menor"),AND(AA11="Baja",AC11="Leve")),"Bajo",IF(OR(AND(AA11="Muy baja",AC11="Moderado"),AND(AA11="Baja",AC11="Menor"),AND(AA11="Baja",AC11="Moderado"),AND(AA11="Media",AC11="Leve"),AND(AA11="Media",AC11="Menor"),AND(AA11="Media",AC11="Moderado"),AND(AA11="Alta",AC11="Leve"),AND(AA11="Alta",AC11="Menor")),"Moderado",IF(OR(AND(AA11="Muy Baja",AC11="Mayor"),AND(AA11="Baja",AC11="Mayor"),AND(AA11="Media",AC11="Mayor"),AND(AA11="Alta",AC11="Moderado"),AND(AA11="Alta",AC11="Mayor"),AND(AA11="Muy Alta",AC11="Leve"),AND(AA11="Muy Alta",AC11="Menor"),AND(AA11="Muy Alta",AC11="Moderado"),AND(AA11="Muy Alta",AC11="Mayor")),"Alto",IF(OR(AND(AA11="Muy Baja",AC11="Catastrófico"),AND(AA11="Baja",AC11="Catastrófico"),AND(AA11="Media",AC11="Catastrófico"),AND(AA11="Alta",AC11="Catastrófico"),AND(AA11="Muy Alta",AC11="Catastrófico")),"Extremo","")))),"")</f>
        <v>Alto</v>
      </c>
      <c r="AF11" s="278" t="s">
        <v>30</v>
      </c>
      <c r="AG11" s="283"/>
      <c r="AH11" s="283"/>
      <c r="AI11" s="284"/>
      <c r="AJ11" s="285"/>
      <c r="AK11" s="285"/>
      <c r="AL11" s="285"/>
      <c r="AM11" s="283"/>
      <c r="AN11" s="286" t="s">
        <v>41</v>
      </c>
      <c r="AO11" s="305"/>
      <c r="AP11" s="305"/>
      <c r="AQ11" s="305"/>
      <c r="AR11" s="305"/>
      <c r="AS11" s="305"/>
      <c r="AT11" s="305"/>
      <c r="AU11" s="305"/>
      <c r="AV11" s="305"/>
      <c r="AW11" s="305"/>
      <c r="AX11" s="305"/>
      <c r="AY11" s="305"/>
      <c r="AZ11" s="305"/>
      <c r="BA11" s="305"/>
      <c r="BB11" s="305"/>
      <c r="BC11" s="305"/>
      <c r="BD11" s="305"/>
      <c r="BE11" s="305"/>
      <c r="BF11" s="305"/>
      <c r="BG11" s="305"/>
      <c r="BH11" s="305"/>
      <c r="BI11" s="305"/>
      <c r="BJ11" s="305"/>
      <c r="BK11" s="305"/>
      <c r="BL11" s="305"/>
      <c r="BM11" s="305"/>
      <c r="BN11" s="305"/>
      <c r="BO11" s="305"/>
      <c r="BP11" s="305"/>
      <c r="BQ11" s="305"/>
      <c r="BR11" s="305"/>
      <c r="BS11" s="305"/>
      <c r="BT11" s="305"/>
      <c r="BU11" s="305"/>
      <c r="BV11" s="302"/>
    </row>
    <row r="12" spans="1:74" s="290" customFormat="1" ht="60" customHeight="1" x14ac:dyDescent="0.2">
      <c r="A12" s="505"/>
      <c r="B12" s="506"/>
      <c r="C12" s="506"/>
      <c r="D12" s="506"/>
      <c r="E12" s="616"/>
      <c r="F12" s="616"/>
      <c r="G12" s="507"/>
      <c r="H12" s="506"/>
      <c r="I12" s="508"/>
      <c r="J12" s="509"/>
      <c r="K12" s="504"/>
      <c r="L12" s="506"/>
      <c r="M12" s="504">
        <f ca="1">IF(NOT(ISERROR(MATCH(L12,_xlfn.ANCHORARRAY(G15),0))),#REF!&amp;"Por favor no seleccionar los criterios de impacto",L12)</f>
        <v>0</v>
      </c>
      <c r="N12" s="509"/>
      <c r="O12" s="504"/>
      <c r="P12" s="503"/>
      <c r="Q12" s="275">
        <v>2</v>
      </c>
      <c r="R12" s="276"/>
      <c r="S12" s="277" t="str">
        <f t="shared" si="0"/>
        <v>Probabilidad</v>
      </c>
      <c r="T12" s="278" t="s">
        <v>15</v>
      </c>
      <c r="U12" s="278" t="s">
        <v>9</v>
      </c>
      <c r="V12" s="279" t="str">
        <f t="shared" ref="V12" si="1">IF(AND(T12="Preventivo",U12="Automático"),"50%",IF(AND(T12="Preventivo",U12="Manual"),"40%",IF(AND(T12="Detectivo",U12="Automático"),"40%",IF(AND(T12="Detectivo",U12="Manual"),"30%",IF(AND(T12="Correctivo",U12="Automático"),"35%",IF(AND(T12="Correctivo",U12="Manual"),"25%",""))))))</f>
        <v>30%</v>
      </c>
      <c r="W12" s="278" t="s">
        <v>493</v>
      </c>
      <c r="X12" s="278" t="s">
        <v>22</v>
      </c>
      <c r="Y12" s="278" t="s">
        <v>497</v>
      </c>
      <c r="Z12" s="280">
        <f>IFERROR(IF(AND(S11="Probabilidad",S12="Probabilidad"),(AB11-(+AB11*V12)),IF(S12="Probabilidad",(K11-(+K11*V12)),IF(S12="Impacto",AB11,""))),"")</f>
        <v>0.252</v>
      </c>
      <c r="AA12" s="281" t="str">
        <f t="shared" ref="AA12:AA30" si="2">IFERROR(IF(Z12="","",IF(Z12&lt;=0.2,"Muy Baja",IF(Z12&lt;=0.4,"Baja",IF(Z12&lt;=0.6,"Media",IF(Z12&lt;=0.8,"Alta","Muy Alta"))))),"")</f>
        <v>Baja</v>
      </c>
      <c r="AB12" s="279">
        <f t="shared" ref="AB12" si="3">+Z12</f>
        <v>0.252</v>
      </c>
      <c r="AC12" s="281" t="str">
        <f t="shared" ref="AC12:AC30" si="4">IFERROR(IF(AD12="","",IF(AD12&lt;=0.2,"Leve",IF(AD12&lt;=0.4,"Menor",IF(AD12&lt;=0.6,"Moderado",IF(AD12&lt;=0.8,"Mayor","Catastrófico"))))),"")</f>
        <v>Mayor</v>
      </c>
      <c r="AD12" s="279">
        <f>IFERROR(IF(AND(S11="Impacto",S12="Impacto"),(AD11-(+AD11*V12)),IF(S12="Impacto",($O$11-(+$O$11*V12)),IF(S12="Probabilidad",AD11,""))),"")</f>
        <v>0.8</v>
      </c>
      <c r="AE12" s="282" t="str">
        <f t="shared" ref="AE12" si="5">IFERROR(IF(OR(AND(AA12="Muy Baja",AC12="Leve"),AND(AA12="Muy Baja",AC12="Menor"),AND(AA12="Baja",AC12="Leve")),"Bajo",IF(OR(AND(AA12="Muy baja",AC12="Moderado"),AND(AA12="Baja",AC12="Menor"),AND(AA12="Baja",AC12="Moderado"),AND(AA12="Media",AC12="Leve"),AND(AA12="Media",AC12="Menor"),AND(AA12="Media",AC12="Moderado"),AND(AA12="Alta",AC12="Leve"),AND(AA12="Alta",AC12="Menor")),"Moderado",IF(OR(AND(AA12="Muy Baja",AC12="Mayor"),AND(AA12="Baja",AC12="Mayor"),AND(AA12="Media",AC12="Mayor"),AND(AA12="Alta",AC12="Moderado"),AND(AA12="Alta",AC12="Mayor"),AND(AA12="Muy Alta",AC12="Leve"),AND(AA12="Muy Alta",AC12="Menor"),AND(AA12="Muy Alta",AC12="Moderado"),AND(AA12="Muy Alta",AC12="Mayor")),"Alto",IF(OR(AND(AA12="Muy Baja",AC12="Catastrófico"),AND(AA12="Baja",AC12="Catastrófico"),AND(AA12="Media",AC12="Catastrófico"),AND(AA12="Alta",AC12="Catastrófico"),AND(AA12="Muy Alta",AC12="Catastrófico")),"Extremo","")))),"")</f>
        <v>Alto</v>
      </c>
      <c r="AF12" s="278" t="s">
        <v>30</v>
      </c>
      <c r="AG12" s="283"/>
      <c r="AH12" s="283"/>
      <c r="AI12" s="284"/>
      <c r="AJ12" s="285"/>
      <c r="AK12" s="285"/>
      <c r="AL12" s="285"/>
      <c r="AM12" s="283"/>
      <c r="AN12" s="286"/>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303"/>
    </row>
    <row r="13" spans="1:74" s="290" customFormat="1" ht="69" customHeight="1" x14ac:dyDescent="0.2">
      <c r="A13" s="505">
        <v>2</v>
      </c>
      <c r="B13" s="506"/>
      <c r="C13" s="506"/>
      <c r="D13" s="506"/>
      <c r="E13" s="614"/>
      <c r="F13" s="614"/>
      <c r="G13" s="507"/>
      <c r="H13" s="506"/>
      <c r="I13" s="508"/>
      <c r="J13" s="509" t="str">
        <f t="shared" ref="J13" si="6">IF(I13&lt;=0,"",IF(I13&lt;=2,"Muy Baja",IF(I13&lt;=24,"Baja",IF(I13&lt;=500,"Media",IF(I13&lt;=5000,"Alta","Muy Alta")))))</f>
        <v/>
      </c>
      <c r="K13" s="504" t="str">
        <f t="shared" ref="K13" si="7">IF(J13="","",IF(J13="Muy Baja",0.2,IF(J13="Baja",0.4,IF(J13="Media",0.6,IF(J13="Alta",0.8,IF(J13="Muy Alta",1,))))))</f>
        <v/>
      </c>
      <c r="L13" s="506"/>
      <c r="M13" s="504">
        <f>IF(NOT(ISERROR(MATCH(L13,'[2]Tabla Impacto'!$B$221:$B$223,0))),'[2]Tabla Impacto'!$F$223&amp;"Por favor no seleccionar los criterios de impacto(Afectación Económica o presupuestal y Pérdida Reputacional)",L13)</f>
        <v>0</v>
      </c>
      <c r="N13" s="509" t="str">
        <f t="shared" ref="N13" si="8">IF(L13&lt;=0,"",IF(L13&lt;=10,"Leve",IF(L13&lt;=50,"Menor",IF(L13&lt;=100,"Moderado",IF(L13&lt;=500,"Mayor","Catastrófico")))))</f>
        <v/>
      </c>
      <c r="O13" s="504" t="str">
        <f t="shared" ref="O13" si="9">IF(N13="","",IF(N13="Leve",0.2,IF(N13="Menor",0.4,IF(N13="Moderado",0.6,IF(N13="Mayor",0.8,IF(N13="Catastrófico",1,))))))</f>
        <v/>
      </c>
      <c r="P13" s="503" t="str">
        <f t="shared" ref="P13" si="10">IF(OR(AND(J13="Muy Baja",N13="Leve"),AND(J13="Muy Baja",N13="Menor"),AND(J13="Baja",N13="Leve")),"Bajo",IF(OR(AND(J13="Muy baja",N13="Moderado"),AND(J13="Baja",N13="Menor"),AND(J13="Baja",N13="Moderado"),AND(J13="Media",N13="Leve"),AND(J13="Media",N13="Menor"),AND(J13="Media",N13="Moderado"),AND(J13="Alta",N13="Leve"),AND(J13="Alta",N13="Menor")),"Moderado",IF(OR(AND(J13="Muy Baja",N13="Mayor"),AND(J13="Baja",N13="Mayor"),AND(J13="Media",N13="Mayor"),AND(J13="Alta",N13="Moderado"),AND(J13="Alta",N13="Mayor"),AND(J13="Muy Alta",N13="Leve"),AND(J13="Muy Alta",N13="Menor"),AND(J13="Muy Alta",N13="Moderado"),AND(J13="Muy Alta",N13="Mayor")),"Alto",IF(OR(AND(J13="Muy Baja",N13="Catastrófico"),AND(J13="Baja",N13="Catastrófico"),AND(J13="Media",N13="Catastrófico"),AND(J13="Alta",N13="Catastrófico"),AND(J13="Muy Alta",N13="Catastrófico")),"Extremo",""))))</f>
        <v/>
      </c>
      <c r="Q13" s="275">
        <v>1</v>
      </c>
      <c r="R13" s="276"/>
      <c r="S13" s="277" t="str">
        <f t="shared" si="0"/>
        <v/>
      </c>
      <c r="T13" s="278"/>
      <c r="U13" s="278"/>
      <c r="V13" s="279" t="str">
        <f>IF(AND(T13="Preventivo",U13="Automático"),"50%",IF(AND(T13="Preventivo",U13="Manual"),"40%",IF(AND(T13="Detectivo",U13="Automático"),"40%",IF(AND(T13="Detectivo",U13="Manual"),"30%",IF(AND(T13="Correctivo",U13="Automático"),"35%",IF(AND(T13="Correctivo",U13="Manual"),"25%",""))))))</f>
        <v/>
      </c>
      <c r="W13" s="278"/>
      <c r="X13" s="278"/>
      <c r="Y13" s="278"/>
      <c r="Z13" s="280" t="str">
        <f>IFERROR(IF(S13="Probabilidad",(K13-(+K13*V13)),IF(S13="Impacto",K13,"")),"")</f>
        <v/>
      </c>
      <c r="AA13" s="281" t="str">
        <f>IFERROR(IF(Z13="","",IF(Z13&lt;=0.2,"Muy Baja",IF(Z13&lt;=0.4,"Baja",IF(Z13&lt;=0.6,"Media",IF(Z13&lt;=0.8,"Alta","Muy Alta"))))),"")</f>
        <v/>
      </c>
      <c r="AB13" s="279" t="str">
        <f>+Z13</f>
        <v/>
      </c>
      <c r="AC13" s="281" t="str">
        <f>IFERROR(IF(AD13="","",IF(AD13&lt;=0.2,"Leve",IF(AD13&lt;=0.4,"Menor",IF(AD13&lt;=0.6,"Moderado",IF(AD13&lt;=0.8,"Mayor","Catastrófico"))))),"")</f>
        <v/>
      </c>
      <c r="AD13" s="279" t="str">
        <f>IFERROR(IF(S13="Impacto",(O13-(+O13*V13)),IF(S13="Probabilidad",O13,"")),"")</f>
        <v/>
      </c>
      <c r="AE13" s="282" t="str">
        <f>IFERROR(IF(OR(AND(AA13="Muy Baja",AC13="Leve"),AND(AA13="Muy Baja",AC13="Menor"),AND(AA13="Baja",AC13="Leve")),"Bajo",IF(OR(AND(AA13="Muy baja",AC13="Moderado"),AND(AA13="Baja",AC13="Menor"),AND(AA13="Baja",AC13="Moderado"),AND(AA13="Media",AC13="Leve"),AND(AA13="Media",AC13="Menor"),AND(AA13="Media",AC13="Moderado"),AND(AA13="Alta",AC13="Leve"),AND(AA13="Alta",AC13="Menor")),"Moderado",IF(OR(AND(AA13="Muy Baja",AC13="Mayor"),AND(AA13="Baja",AC13="Mayor"),AND(AA13="Media",AC13="Mayor"),AND(AA13="Alta",AC13="Moderado"),AND(AA13="Alta",AC13="Mayor"),AND(AA13="Muy Alta",AC13="Leve"),AND(AA13="Muy Alta",AC13="Menor"),AND(AA13="Muy Alta",AC13="Moderado"),AND(AA13="Muy Alta",AC13="Mayor")),"Alto",IF(OR(AND(AA13="Muy Baja",AC13="Catastrófico"),AND(AA13="Baja",AC13="Catastrófico"),AND(AA13="Media",AC13="Catastrófico"),AND(AA13="Alta",AC13="Catastrófico"),AND(AA13="Muy Alta",AC13="Catastrófico")),"Extremo","")))),"")</f>
        <v/>
      </c>
      <c r="AF13" s="278"/>
      <c r="AG13" s="283"/>
      <c r="AH13" s="283"/>
      <c r="AI13" s="284"/>
      <c r="AJ13" s="285"/>
      <c r="AK13" s="285"/>
      <c r="AL13" s="285"/>
      <c r="AM13" s="283"/>
      <c r="AN13" s="286"/>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303"/>
    </row>
    <row r="14" spans="1:74" s="290" customFormat="1" ht="69" customHeight="1" x14ac:dyDescent="0.2">
      <c r="A14" s="505"/>
      <c r="B14" s="506"/>
      <c r="C14" s="506"/>
      <c r="D14" s="506"/>
      <c r="E14" s="616"/>
      <c r="F14" s="616"/>
      <c r="G14" s="507"/>
      <c r="H14" s="506"/>
      <c r="I14" s="508"/>
      <c r="J14" s="509"/>
      <c r="K14" s="504"/>
      <c r="L14" s="506"/>
      <c r="M14" s="504">
        <f ca="1">IF(NOT(ISERROR(MATCH(L14,_xlfn.ANCHORARRAY(G17),0))),#REF!&amp;"Por favor no seleccionar los criterios de impacto",L14)</f>
        <v>0</v>
      </c>
      <c r="N14" s="509"/>
      <c r="O14" s="504"/>
      <c r="P14" s="503"/>
      <c r="Q14" s="275">
        <v>2</v>
      </c>
      <c r="R14" s="276"/>
      <c r="S14" s="277" t="str">
        <f t="shared" si="0"/>
        <v/>
      </c>
      <c r="T14" s="278"/>
      <c r="U14" s="278"/>
      <c r="V14" s="279" t="str">
        <f t="shared" ref="V14" si="11">IF(AND(T14="Preventivo",U14="Automático"),"50%",IF(AND(T14="Preventivo",U14="Manual"),"40%",IF(AND(T14="Detectivo",U14="Automático"),"40%",IF(AND(T14="Detectivo",U14="Manual"),"30%",IF(AND(T14="Correctivo",U14="Automático"),"35%",IF(AND(T14="Correctivo",U14="Manual"),"25%",""))))))</f>
        <v/>
      </c>
      <c r="W14" s="278"/>
      <c r="X14" s="278"/>
      <c r="Y14" s="278"/>
      <c r="Z14" s="280" t="str">
        <f>IFERROR(IF(AND(S13="Probabilidad",S14="Probabilidad"),(AB13-(+AB13*V14)),IF(S14="Probabilidad",(K13-(+K13*V14)),IF(S14="Impacto",AB13,""))),"")</f>
        <v/>
      </c>
      <c r="AA14" s="281" t="str">
        <f t="shared" si="2"/>
        <v/>
      </c>
      <c r="AB14" s="279" t="str">
        <f t="shared" ref="AB14" si="12">+Z14</f>
        <v/>
      </c>
      <c r="AC14" s="281" t="str">
        <f t="shared" si="4"/>
        <v/>
      </c>
      <c r="AD14" s="279" t="str">
        <f>IFERROR(IF(AND(S13="Impacto",S14="Impacto"),(AD11-(+AD11*V14)),IF(S14="Impacto",($O$13-(+$O$13*V14)),IF(S14="Probabilidad",AD11,""))),"")</f>
        <v/>
      </c>
      <c r="AE14" s="282" t="str">
        <f t="shared" ref="AE14" si="13">IFERROR(IF(OR(AND(AA14="Muy Baja",AC14="Leve"),AND(AA14="Muy Baja",AC14="Menor"),AND(AA14="Baja",AC14="Leve")),"Bajo",IF(OR(AND(AA14="Muy baja",AC14="Moderado"),AND(AA14="Baja",AC14="Menor"),AND(AA14="Baja",AC14="Moderado"),AND(AA14="Media",AC14="Leve"),AND(AA14="Media",AC14="Menor"),AND(AA14="Media",AC14="Moderado"),AND(AA14="Alta",AC14="Leve"),AND(AA14="Alta",AC14="Menor")),"Moderado",IF(OR(AND(AA14="Muy Baja",AC14="Mayor"),AND(AA14="Baja",AC14="Mayor"),AND(AA14="Media",AC14="Mayor"),AND(AA14="Alta",AC14="Moderado"),AND(AA14="Alta",AC14="Mayor"),AND(AA14="Muy Alta",AC14="Leve"),AND(AA14="Muy Alta",AC14="Menor"),AND(AA14="Muy Alta",AC14="Moderado"),AND(AA14="Muy Alta",AC14="Mayor")),"Alto",IF(OR(AND(AA14="Muy Baja",AC14="Catastrófico"),AND(AA14="Baja",AC14="Catastrófico"),AND(AA14="Media",AC14="Catastrófico"),AND(AA14="Alta",AC14="Catastrófico"),AND(AA14="Muy Alta",AC14="Catastrófico")),"Extremo","")))),"")</f>
        <v/>
      </c>
      <c r="AF14" s="278"/>
      <c r="AG14" s="283"/>
      <c r="AH14" s="283"/>
      <c r="AI14" s="284"/>
      <c r="AJ14" s="285"/>
      <c r="AK14" s="285"/>
      <c r="AL14" s="285"/>
      <c r="AM14" s="283"/>
      <c r="AN14" s="286"/>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303"/>
    </row>
    <row r="15" spans="1:74" s="290" customFormat="1" ht="69" customHeight="1" x14ac:dyDescent="0.2">
      <c r="A15" s="505">
        <v>3</v>
      </c>
      <c r="B15" s="506"/>
      <c r="C15" s="506"/>
      <c r="D15" s="506"/>
      <c r="E15" s="614"/>
      <c r="F15" s="614"/>
      <c r="G15" s="507"/>
      <c r="H15" s="506"/>
      <c r="I15" s="508"/>
      <c r="J15" s="509" t="str">
        <f t="shared" ref="J15" si="14">IF(I15&lt;=0,"",IF(I15&lt;=2,"Muy Baja",IF(I15&lt;=24,"Baja",IF(I15&lt;=500,"Media",IF(I15&lt;=5000,"Alta","Muy Alta")))))</f>
        <v/>
      </c>
      <c r="K15" s="504" t="str">
        <f t="shared" ref="K15" si="15">IF(J15="","",IF(J15="Muy Baja",0.2,IF(J15="Baja",0.4,IF(J15="Media",0.6,IF(J15="Alta",0.8,IF(J15="Muy Alta",1,))))))</f>
        <v/>
      </c>
      <c r="L15" s="506"/>
      <c r="M15" s="504">
        <f>IF(NOT(ISERROR(MATCH(L15,'[2]Tabla Impacto'!$B$221:$B$223,0))),'[2]Tabla Impacto'!$F$223&amp;"Por favor no seleccionar los criterios de impacto(Afectación Económica o presupuestal y Pérdida Reputacional)",L15)</f>
        <v>0</v>
      </c>
      <c r="N15" s="509" t="str">
        <f t="shared" ref="N15" si="16">IF(L15&lt;=0,"",IF(L15&lt;=10,"Leve",IF(L15&lt;=50,"Menor",IF(L15&lt;=100,"Moderado",IF(L15&lt;=500,"Mayor","Catastrófico")))))</f>
        <v/>
      </c>
      <c r="O15" s="504" t="str">
        <f t="shared" ref="O15" si="17">IF(N15="","",IF(N15="Leve",0.2,IF(N15="Menor",0.4,IF(N15="Moderado",0.6,IF(N15="Mayor",0.8,IF(N15="Catastrófico",1,))))))</f>
        <v/>
      </c>
      <c r="P15" s="503" t="str">
        <f t="shared" ref="P15" si="18">IF(OR(AND(J15="Muy Baja",N15="Leve"),AND(J15="Muy Baja",N15="Menor"),AND(J15="Baja",N15="Leve")),"Bajo",IF(OR(AND(J15="Muy baja",N15="Moderado"),AND(J15="Baja",N15="Menor"),AND(J15="Baja",N15="Moderado"),AND(J15="Media",N15="Leve"),AND(J15="Media",N15="Menor"),AND(J15="Media",N15="Moderado"),AND(J15="Alta",N15="Leve"),AND(J15="Alta",N15="Menor")),"Moderado",IF(OR(AND(J15="Muy Baja",N15="Mayor"),AND(J15="Baja",N15="Mayor"),AND(J15="Media",N15="Mayor"),AND(J15="Alta",N15="Moderado"),AND(J15="Alta",N15="Mayor"),AND(J15="Muy Alta",N15="Leve"),AND(J15="Muy Alta",N15="Menor"),AND(J15="Muy Alta",N15="Moderado"),AND(J15="Muy Alta",N15="Mayor")),"Alto",IF(OR(AND(J15="Muy Baja",N15="Catastrófico"),AND(J15="Baja",N15="Catastrófico"),AND(J15="Media",N15="Catastrófico"),AND(J15="Alta",N15="Catastrófico"),AND(J15="Muy Alta",N15="Catastrófico")),"Extremo",""))))</f>
        <v/>
      </c>
      <c r="Q15" s="275">
        <v>1</v>
      </c>
      <c r="R15" s="276"/>
      <c r="S15" s="277" t="str">
        <f t="shared" si="0"/>
        <v/>
      </c>
      <c r="T15" s="278"/>
      <c r="U15" s="278"/>
      <c r="V15" s="279" t="str">
        <f>IF(AND(T15="Preventivo",U15="Automático"),"50%",IF(AND(T15="Preventivo",U15="Manual"),"40%",IF(AND(T15="Detectivo",U15="Automático"),"40%",IF(AND(T15="Detectivo",U15="Manual"),"30%",IF(AND(T15="Correctivo",U15="Automático"),"35%",IF(AND(T15="Correctivo",U15="Manual"),"25%",""))))))</f>
        <v/>
      </c>
      <c r="W15" s="278"/>
      <c r="X15" s="278"/>
      <c r="Y15" s="278"/>
      <c r="Z15" s="280" t="str">
        <f>IFERROR(IF(S15="Probabilidad",(K15-(+K15*V15)),IF(S15="Impacto",K15,"")),"")</f>
        <v/>
      </c>
      <c r="AA15" s="281" t="str">
        <f>IFERROR(IF(Z15="","",IF(Z15&lt;=0.2,"Muy Baja",IF(Z15&lt;=0.4,"Baja",IF(Z15&lt;=0.6,"Media",IF(Z15&lt;=0.8,"Alta","Muy Alta"))))),"")</f>
        <v/>
      </c>
      <c r="AB15" s="279" t="str">
        <f>+Z15</f>
        <v/>
      </c>
      <c r="AC15" s="281" t="str">
        <f>IFERROR(IF(AD15="","",IF(AD15&lt;=0.2,"Leve",IF(AD15&lt;=0.4,"Menor",IF(AD15&lt;=0.6,"Moderado",IF(AD15&lt;=0.8,"Mayor","Catastrófico"))))),"")</f>
        <v/>
      </c>
      <c r="AD15" s="279" t="str">
        <f>IFERROR(IF(S15="Impacto",(O15-(+O15*V15)),IF(S15="Probabilidad",O15,"")),"")</f>
        <v/>
      </c>
      <c r="AE15" s="282" t="str">
        <f>IFERROR(IF(OR(AND(AA15="Muy Baja",AC15="Leve"),AND(AA15="Muy Baja",AC15="Menor"),AND(AA15="Baja",AC15="Leve")),"Bajo",IF(OR(AND(AA15="Muy baja",AC15="Moderado"),AND(AA15="Baja",AC15="Menor"),AND(AA15="Baja",AC15="Moderado"),AND(AA15="Media",AC15="Leve"),AND(AA15="Media",AC15="Menor"),AND(AA15="Media",AC15="Moderado"),AND(AA15="Alta",AC15="Leve"),AND(AA15="Alta",AC15="Menor")),"Moderado",IF(OR(AND(AA15="Muy Baja",AC15="Mayor"),AND(AA15="Baja",AC15="Mayor"),AND(AA15="Media",AC15="Mayor"),AND(AA15="Alta",AC15="Moderado"),AND(AA15="Alta",AC15="Mayor"),AND(AA15="Muy Alta",AC15="Leve"),AND(AA15="Muy Alta",AC15="Menor"),AND(AA15="Muy Alta",AC15="Moderado"),AND(AA15="Muy Alta",AC15="Mayor")),"Alto",IF(OR(AND(AA15="Muy Baja",AC15="Catastrófico"),AND(AA15="Baja",AC15="Catastrófico"),AND(AA15="Media",AC15="Catastrófico"),AND(AA15="Alta",AC15="Catastrófico"),AND(AA15="Muy Alta",AC15="Catastrófico")),"Extremo","")))),"")</f>
        <v/>
      </c>
      <c r="AF15" s="278"/>
      <c r="AG15" s="283"/>
      <c r="AH15" s="283"/>
      <c r="AI15" s="284"/>
      <c r="AJ15" s="285"/>
      <c r="AK15" s="285"/>
      <c r="AL15" s="285"/>
      <c r="AM15" s="283"/>
      <c r="AN15" s="286"/>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303"/>
    </row>
    <row r="16" spans="1:74" s="290" customFormat="1" ht="69" customHeight="1" x14ac:dyDescent="0.2">
      <c r="A16" s="505"/>
      <c r="B16" s="506"/>
      <c r="C16" s="506"/>
      <c r="D16" s="506"/>
      <c r="E16" s="616"/>
      <c r="F16" s="616"/>
      <c r="G16" s="507"/>
      <c r="H16" s="506"/>
      <c r="I16" s="508"/>
      <c r="J16" s="509"/>
      <c r="K16" s="504"/>
      <c r="L16" s="506"/>
      <c r="M16" s="504">
        <f ca="1">IF(NOT(ISERROR(MATCH(L16,_xlfn.ANCHORARRAY(G19),0))),#REF!&amp;"Por favor no seleccionar los criterios de impacto",L16)</f>
        <v>0</v>
      </c>
      <c r="N16" s="509"/>
      <c r="O16" s="504"/>
      <c r="P16" s="503"/>
      <c r="Q16" s="275">
        <v>2</v>
      </c>
      <c r="R16" s="276"/>
      <c r="S16" s="277" t="str">
        <f t="shared" si="0"/>
        <v/>
      </c>
      <c r="T16" s="278"/>
      <c r="U16" s="278"/>
      <c r="V16" s="279" t="str">
        <f t="shared" ref="V16" si="19">IF(AND(T16="Preventivo",U16="Automático"),"50%",IF(AND(T16="Preventivo",U16="Manual"),"40%",IF(AND(T16="Detectivo",U16="Automático"),"40%",IF(AND(T16="Detectivo",U16="Manual"),"30%",IF(AND(T16="Correctivo",U16="Automático"),"35%",IF(AND(T16="Correctivo",U16="Manual"),"25%",""))))))</f>
        <v/>
      </c>
      <c r="W16" s="278"/>
      <c r="X16" s="278"/>
      <c r="Y16" s="278"/>
      <c r="Z16" s="280" t="str">
        <f>IFERROR(IF(AND(S15="Probabilidad",S16="Probabilidad"),(AB15-(+AB15*V16)),IF(S16="Probabilidad",(K15-(+K15*V16)),IF(S16="Impacto",AB15,""))),"")</f>
        <v/>
      </c>
      <c r="AA16" s="281" t="str">
        <f t="shared" si="2"/>
        <v/>
      </c>
      <c r="AB16" s="279" t="str">
        <f t="shared" ref="AB16" si="20">+Z16</f>
        <v/>
      </c>
      <c r="AC16" s="281" t="str">
        <f t="shared" si="4"/>
        <v/>
      </c>
      <c r="AD16" s="279" t="str">
        <f>IFERROR(IF(AND(S15="Impacto",S16="Impacto"),(AD13-(+AD13*V16)),IF(S16="Impacto",($O$15-(+$O$15*V16)),IF(S16="Probabilidad",AD13,""))),"")</f>
        <v/>
      </c>
      <c r="AE16" s="282" t="str">
        <f t="shared" ref="AE16" si="21">IFERROR(IF(OR(AND(AA16="Muy Baja",AC16="Leve"),AND(AA16="Muy Baja",AC16="Menor"),AND(AA16="Baja",AC16="Leve")),"Bajo",IF(OR(AND(AA16="Muy baja",AC16="Moderado"),AND(AA16="Baja",AC16="Menor"),AND(AA16="Baja",AC16="Moderado"),AND(AA16="Media",AC16="Leve"),AND(AA16="Media",AC16="Menor"),AND(AA16="Media",AC16="Moderado"),AND(AA16="Alta",AC16="Leve"),AND(AA16="Alta",AC16="Menor")),"Moderado",IF(OR(AND(AA16="Muy Baja",AC16="Mayor"),AND(AA16="Baja",AC16="Mayor"),AND(AA16="Media",AC16="Mayor"),AND(AA16="Alta",AC16="Moderado"),AND(AA16="Alta",AC16="Mayor"),AND(AA16="Muy Alta",AC16="Leve"),AND(AA16="Muy Alta",AC16="Menor"),AND(AA16="Muy Alta",AC16="Moderado"),AND(AA16="Muy Alta",AC16="Mayor")),"Alto",IF(OR(AND(AA16="Muy Baja",AC16="Catastrófico"),AND(AA16="Baja",AC16="Catastrófico"),AND(AA16="Media",AC16="Catastrófico"),AND(AA16="Alta",AC16="Catastrófico"),AND(AA16="Muy Alta",AC16="Catastrófico")),"Extremo","")))),"")</f>
        <v/>
      </c>
      <c r="AF16" s="278"/>
      <c r="AG16" s="283"/>
      <c r="AH16" s="283"/>
      <c r="AI16" s="284"/>
      <c r="AJ16" s="285"/>
      <c r="AK16" s="285"/>
      <c r="AL16" s="285"/>
      <c r="AM16" s="283"/>
      <c r="AN16" s="286"/>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303"/>
    </row>
    <row r="17" spans="1:74" s="290" customFormat="1" ht="69" customHeight="1" x14ac:dyDescent="0.2">
      <c r="A17" s="505">
        <v>4</v>
      </c>
      <c r="B17" s="506"/>
      <c r="C17" s="506"/>
      <c r="D17" s="506"/>
      <c r="E17" s="614"/>
      <c r="F17" s="614"/>
      <c r="G17" s="507"/>
      <c r="H17" s="506"/>
      <c r="I17" s="508"/>
      <c r="J17" s="509" t="str">
        <f t="shared" ref="J17" si="22">IF(I17&lt;=0,"",IF(I17&lt;=2,"Muy Baja",IF(I17&lt;=24,"Baja",IF(I17&lt;=500,"Media",IF(I17&lt;=5000,"Alta","Muy Alta")))))</f>
        <v/>
      </c>
      <c r="K17" s="504" t="str">
        <f t="shared" ref="K17" si="23">IF(J17="","",IF(J17="Muy Baja",0.2,IF(J17="Baja",0.4,IF(J17="Media",0.6,IF(J17="Alta",0.8,IF(J17="Muy Alta",1,))))))</f>
        <v/>
      </c>
      <c r="L17" s="506"/>
      <c r="M17" s="504">
        <f>IF(NOT(ISERROR(MATCH(L17,'[2]Tabla Impacto'!$B$221:$B$223,0))),'[2]Tabla Impacto'!$F$223&amp;"Por favor no seleccionar los criterios de impacto(Afectación Económica o presupuestal y Pérdida Reputacional)",L17)</f>
        <v>0</v>
      </c>
      <c r="N17" s="509" t="str">
        <f t="shared" ref="N17" si="24">IF(L17&lt;=0,"",IF(L17&lt;=10,"Leve",IF(L17&lt;=50,"Menor",IF(L17&lt;=100,"Moderado",IF(L17&lt;=500,"Mayor","Catastrófico")))))</f>
        <v/>
      </c>
      <c r="O17" s="504" t="str">
        <f t="shared" ref="O17" si="25">IF(N17="","",IF(N17="Leve",0.2,IF(N17="Menor",0.4,IF(N17="Moderado",0.6,IF(N17="Mayor",0.8,IF(N17="Catastrófico",1,))))))</f>
        <v/>
      </c>
      <c r="P17" s="503" t="str">
        <f t="shared" ref="P17" si="26">IF(OR(AND(J17="Muy Baja",N17="Leve"),AND(J17="Muy Baja",N17="Menor"),AND(J17="Baja",N17="Leve")),"Bajo",IF(OR(AND(J17="Muy baja",N17="Moderado"),AND(J17="Baja",N17="Menor"),AND(J17="Baja",N17="Moderado"),AND(J17="Media",N17="Leve"),AND(J17="Media",N17="Menor"),AND(J17="Media",N17="Moderado"),AND(J17="Alta",N17="Leve"),AND(J17="Alta",N17="Menor")),"Moderado",IF(OR(AND(J17="Muy Baja",N17="Mayor"),AND(J17="Baja",N17="Mayor"),AND(J17="Media",N17="Mayor"),AND(J17="Alta",N17="Moderado"),AND(J17="Alta",N17="Mayor"),AND(J17="Muy Alta",N17="Leve"),AND(J17="Muy Alta",N17="Menor"),AND(J17="Muy Alta",N17="Moderado"),AND(J17="Muy Alta",N17="Mayor")),"Alto",IF(OR(AND(J17="Muy Baja",N17="Catastrófico"),AND(J17="Baja",N17="Catastrófico"),AND(J17="Media",N17="Catastrófico"),AND(J17="Alta",N17="Catastrófico"),AND(J17="Muy Alta",N17="Catastrófico")),"Extremo",""))))</f>
        <v/>
      </c>
      <c r="Q17" s="275">
        <v>1</v>
      </c>
      <c r="R17" s="276"/>
      <c r="S17" s="277" t="str">
        <f t="shared" si="0"/>
        <v/>
      </c>
      <c r="T17" s="278"/>
      <c r="U17" s="278"/>
      <c r="V17" s="279" t="str">
        <f>IF(AND(T17="Preventivo",U17="Automático"),"50%",IF(AND(T17="Preventivo",U17="Manual"),"40%",IF(AND(T17="Detectivo",U17="Automático"),"40%",IF(AND(T17="Detectivo",U17="Manual"),"30%",IF(AND(T17="Correctivo",U17="Automático"),"35%",IF(AND(T17="Correctivo",U17="Manual"),"25%",""))))))</f>
        <v/>
      </c>
      <c r="W17" s="278"/>
      <c r="X17" s="278"/>
      <c r="Y17" s="278"/>
      <c r="Z17" s="280" t="str">
        <f>IFERROR(IF(S17="Probabilidad",(K17-(+K17*V17)),IF(S17="Impacto",K17,"")),"")</f>
        <v/>
      </c>
      <c r="AA17" s="281" t="str">
        <f>IFERROR(IF(Z17="","",IF(Z17&lt;=0.2,"Muy Baja",IF(Z17&lt;=0.4,"Baja",IF(Z17&lt;=0.6,"Media",IF(Z17&lt;=0.8,"Alta","Muy Alta"))))),"")</f>
        <v/>
      </c>
      <c r="AB17" s="279" t="str">
        <f>+Z17</f>
        <v/>
      </c>
      <c r="AC17" s="281" t="str">
        <f>IFERROR(IF(AD17="","",IF(AD17&lt;=0.2,"Leve",IF(AD17&lt;=0.4,"Menor",IF(AD17&lt;=0.6,"Moderado",IF(AD17&lt;=0.8,"Mayor","Catastrófico"))))),"")</f>
        <v/>
      </c>
      <c r="AD17" s="279" t="str">
        <f>IFERROR(IF(S17="Impacto",(O17-(+O17*V17)),IF(S17="Probabilidad",O17,"")),"")</f>
        <v/>
      </c>
      <c r="AE17" s="282" t="str">
        <f>IFERROR(IF(OR(AND(AA17="Muy Baja",AC17="Leve"),AND(AA17="Muy Baja",AC17="Menor"),AND(AA17="Baja",AC17="Leve")),"Bajo",IF(OR(AND(AA17="Muy baja",AC17="Moderado"),AND(AA17="Baja",AC17="Menor"),AND(AA17="Baja",AC17="Moderado"),AND(AA17="Media",AC17="Leve"),AND(AA17="Media",AC17="Menor"),AND(AA17="Media",AC17="Moderado"),AND(AA17="Alta",AC17="Leve"),AND(AA17="Alta",AC17="Menor")),"Moderado",IF(OR(AND(AA17="Muy Baja",AC17="Mayor"),AND(AA17="Baja",AC17="Mayor"),AND(AA17="Media",AC17="Mayor"),AND(AA17="Alta",AC17="Moderado"),AND(AA17="Alta",AC17="Mayor"),AND(AA17="Muy Alta",AC17="Leve"),AND(AA17="Muy Alta",AC17="Menor"),AND(AA17="Muy Alta",AC17="Moderado"),AND(AA17="Muy Alta",AC17="Mayor")),"Alto",IF(OR(AND(AA17="Muy Baja",AC17="Catastrófico"),AND(AA17="Baja",AC17="Catastrófico"),AND(AA17="Media",AC17="Catastrófico"),AND(AA17="Alta",AC17="Catastrófico"),AND(AA17="Muy Alta",AC17="Catastrófico")),"Extremo","")))),"")</f>
        <v/>
      </c>
      <c r="AF17" s="278"/>
      <c r="AG17" s="283"/>
      <c r="AH17" s="283"/>
      <c r="AI17" s="284"/>
      <c r="AJ17" s="285"/>
      <c r="AK17" s="285"/>
      <c r="AL17" s="285"/>
      <c r="AM17" s="283"/>
      <c r="AN17" s="286"/>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303"/>
    </row>
    <row r="18" spans="1:74" s="290" customFormat="1" ht="69" customHeight="1" x14ac:dyDescent="0.2">
      <c r="A18" s="505"/>
      <c r="B18" s="506"/>
      <c r="C18" s="506"/>
      <c r="D18" s="506"/>
      <c r="E18" s="616"/>
      <c r="F18" s="616"/>
      <c r="G18" s="507"/>
      <c r="H18" s="506"/>
      <c r="I18" s="508"/>
      <c r="J18" s="509"/>
      <c r="K18" s="504"/>
      <c r="L18" s="506"/>
      <c r="M18" s="504">
        <f ca="1">IF(NOT(ISERROR(MATCH(L18,_xlfn.ANCHORARRAY(G21),0))),#REF!&amp;"Por favor no seleccionar los criterios de impacto",L18)</f>
        <v>0</v>
      </c>
      <c r="N18" s="509"/>
      <c r="O18" s="504"/>
      <c r="P18" s="503"/>
      <c r="Q18" s="275">
        <v>2</v>
      </c>
      <c r="R18" s="276"/>
      <c r="S18" s="277" t="str">
        <f t="shared" si="0"/>
        <v/>
      </c>
      <c r="T18" s="278"/>
      <c r="U18" s="278"/>
      <c r="V18" s="279" t="str">
        <f t="shared" ref="V18" si="27">IF(AND(T18="Preventivo",U18="Automático"),"50%",IF(AND(T18="Preventivo",U18="Manual"),"40%",IF(AND(T18="Detectivo",U18="Automático"),"40%",IF(AND(T18="Detectivo",U18="Manual"),"30%",IF(AND(T18="Correctivo",U18="Automático"),"35%",IF(AND(T18="Correctivo",U18="Manual"),"25%",""))))))</f>
        <v/>
      </c>
      <c r="W18" s="278"/>
      <c r="X18" s="278"/>
      <c r="Y18" s="278"/>
      <c r="Z18" s="280" t="str">
        <f>IFERROR(IF(AND(S17="Probabilidad",S18="Probabilidad"),(AB17-(+AB17*V18)),IF(S18="Probabilidad",(K17-(+K17*V18)),IF(S18="Impacto",AB17,""))),"")</f>
        <v/>
      </c>
      <c r="AA18" s="281" t="str">
        <f t="shared" si="2"/>
        <v/>
      </c>
      <c r="AB18" s="279" t="str">
        <f t="shared" ref="AB18" si="28">+Z18</f>
        <v/>
      </c>
      <c r="AC18" s="281" t="str">
        <f t="shared" si="4"/>
        <v/>
      </c>
      <c r="AD18" s="279" t="str">
        <f>IFERROR(IF(AND(S17="Impacto",S18="Impacto"),(AD15-(+AD15*V18)),IF(S18="Impacto",($O$17-(+$O$17*V18)),IF(S18="Probabilidad",AD15,""))),"")</f>
        <v/>
      </c>
      <c r="AE18" s="282" t="str">
        <f t="shared" ref="AE18" si="29">IFERROR(IF(OR(AND(AA18="Muy Baja",AC18="Leve"),AND(AA18="Muy Baja",AC18="Menor"),AND(AA18="Baja",AC18="Leve")),"Bajo",IF(OR(AND(AA18="Muy baja",AC18="Moderado"),AND(AA18="Baja",AC18="Menor"),AND(AA18="Baja",AC18="Moderado"),AND(AA18="Media",AC18="Leve"),AND(AA18="Media",AC18="Menor"),AND(AA18="Media",AC18="Moderado"),AND(AA18="Alta",AC18="Leve"),AND(AA18="Alta",AC18="Menor")),"Moderado",IF(OR(AND(AA18="Muy Baja",AC18="Mayor"),AND(AA18="Baja",AC18="Mayor"),AND(AA18="Media",AC18="Mayor"),AND(AA18="Alta",AC18="Moderado"),AND(AA18="Alta",AC18="Mayor"),AND(AA18="Muy Alta",AC18="Leve"),AND(AA18="Muy Alta",AC18="Menor"),AND(AA18="Muy Alta",AC18="Moderado"),AND(AA18="Muy Alta",AC18="Mayor")),"Alto",IF(OR(AND(AA18="Muy Baja",AC18="Catastrófico"),AND(AA18="Baja",AC18="Catastrófico"),AND(AA18="Media",AC18="Catastrófico"),AND(AA18="Alta",AC18="Catastrófico"),AND(AA18="Muy Alta",AC18="Catastrófico")),"Extremo","")))),"")</f>
        <v/>
      </c>
      <c r="AF18" s="278"/>
      <c r="AG18" s="283"/>
      <c r="AH18" s="283"/>
      <c r="AI18" s="284"/>
      <c r="AJ18" s="285"/>
      <c r="AK18" s="285"/>
      <c r="AL18" s="285"/>
      <c r="AM18" s="283"/>
      <c r="AN18" s="286"/>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303"/>
    </row>
    <row r="19" spans="1:74" s="290" customFormat="1" ht="69" customHeight="1" x14ac:dyDescent="0.2">
      <c r="A19" s="505">
        <v>5</v>
      </c>
      <c r="B19" s="506"/>
      <c r="C19" s="506"/>
      <c r="D19" s="506"/>
      <c r="E19" s="614"/>
      <c r="F19" s="614"/>
      <c r="G19" s="507"/>
      <c r="H19" s="506"/>
      <c r="I19" s="508"/>
      <c r="J19" s="509" t="str">
        <f t="shared" ref="J19" si="30">IF(I19&lt;=0,"",IF(I19&lt;=2,"Muy Baja",IF(I19&lt;=24,"Baja",IF(I19&lt;=500,"Media",IF(I19&lt;=5000,"Alta","Muy Alta")))))</f>
        <v/>
      </c>
      <c r="K19" s="504" t="str">
        <f t="shared" ref="K19" si="31">IF(J19="","",IF(J19="Muy Baja",0.2,IF(J19="Baja",0.4,IF(J19="Media",0.6,IF(J19="Alta",0.8,IF(J19="Muy Alta",1,))))))</f>
        <v/>
      </c>
      <c r="L19" s="506"/>
      <c r="M19" s="504">
        <f>IF(NOT(ISERROR(MATCH(L19,'[2]Tabla Impacto'!$B$221:$B$223,0))),'[2]Tabla Impacto'!$F$223&amp;"Por favor no seleccionar los criterios de impacto(Afectación Económica o presupuestal y Pérdida Reputacional)",L19)</f>
        <v>0</v>
      </c>
      <c r="N19" s="509" t="str">
        <f t="shared" ref="N19" si="32">IF(L19&lt;=0,"",IF(L19&lt;=10,"Leve",IF(L19&lt;=50,"Menor",IF(L19&lt;=100,"Moderado",IF(L19&lt;=500,"Mayor","Catastrófico")))))</f>
        <v/>
      </c>
      <c r="O19" s="504" t="str">
        <f t="shared" ref="O19" si="33">IF(N19="","",IF(N19="Leve",0.2,IF(N19="Menor",0.4,IF(N19="Moderado",0.6,IF(N19="Mayor",0.8,IF(N19="Catastrófico",1,))))))</f>
        <v/>
      </c>
      <c r="P19" s="503" t="str">
        <f t="shared" ref="P19" si="34">IF(OR(AND(J19="Muy Baja",N19="Leve"),AND(J19="Muy Baja",N19="Menor"),AND(J19="Baja",N19="Leve")),"Bajo",IF(OR(AND(J19="Muy baja",N19="Moderado"),AND(J19="Baja",N19="Menor"),AND(J19="Baja",N19="Moderado"),AND(J19="Media",N19="Leve"),AND(J19="Media",N19="Menor"),AND(J19="Media",N19="Moderado"),AND(J19="Alta",N19="Leve"),AND(J19="Alta",N19="Menor")),"Moderado",IF(OR(AND(J19="Muy Baja",N19="Mayor"),AND(J19="Baja",N19="Mayor"),AND(J19="Media",N19="Mayor"),AND(J19="Alta",N19="Moderado"),AND(J19="Alta",N19="Mayor"),AND(J19="Muy Alta",N19="Leve"),AND(J19="Muy Alta",N19="Menor"),AND(J19="Muy Alta",N19="Moderado"),AND(J19="Muy Alta",N19="Mayor")),"Alto",IF(OR(AND(J19="Muy Baja",N19="Catastrófico"),AND(J19="Baja",N19="Catastrófico"),AND(J19="Media",N19="Catastrófico"),AND(J19="Alta",N19="Catastrófico"),AND(J19="Muy Alta",N19="Catastrófico")),"Extremo",""))))</f>
        <v/>
      </c>
      <c r="Q19" s="275">
        <v>1</v>
      </c>
      <c r="R19" s="276"/>
      <c r="S19" s="277" t="str">
        <f t="shared" si="0"/>
        <v/>
      </c>
      <c r="T19" s="278"/>
      <c r="U19" s="278"/>
      <c r="V19" s="279" t="str">
        <f>IF(AND(T19="Preventivo",U19="Automático"),"50%",IF(AND(T19="Preventivo",U19="Manual"),"40%",IF(AND(T19="Detectivo",U19="Automático"),"40%",IF(AND(T19="Detectivo",U19="Manual"),"30%",IF(AND(T19="Correctivo",U19="Automático"),"35%",IF(AND(T19="Correctivo",U19="Manual"),"25%",""))))))</f>
        <v/>
      </c>
      <c r="W19" s="278"/>
      <c r="X19" s="278"/>
      <c r="Y19" s="278"/>
      <c r="Z19" s="280" t="str">
        <f>IFERROR(IF(S19="Probabilidad",(K19-(+K19*V19)),IF(S19="Impacto",K19,"")),"")</f>
        <v/>
      </c>
      <c r="AA19" s="281" t="str">
        <f>IFERROR(IF(Z19="","",IF(Z19&lt;=0.2,"Muy Baja",IF(Z19&lt;=0.4,"Baja",IF(Z19&lt;=0.6,"Media",IF(Z19&lt;=0.8,"Alta","Muy Alta"))))),"")</f>
        <v/>
      </c>
      <c r="AB19" s="279" t="str">
        <f>+Z19</f>
        <v/>
      </c>
      <c r="AC19" s="281" t="str">
        <f>IFERROR(IF(AD19="","",IF(AD19&lt;=0.2,"Leve",IF(AD19&lt;=0.4,"Menor",IF(AD19&lt;=0.6,"Moderado",IF(AD19&lt;=0.8,"Mayor","Catastrófico"))))),"")</f>
        <v/>
      </c>
      <c r="AD19" s="279" t="str">
        <f>IFERROR(IF(S19="Impacto",(O19-(+O19*V19)),IF(S19="Probabilidad",O19,"")),"")</f>
        <v/>
      </c>
      <c r="AE19" s="282" t="str">
        <f>IFERROR(IF(OR(AND(AA19="Muy Baja",AC19="Leve"),AND(AA19="Muy Baja",AC19="Menor"),AND(AA19="Baja",AC19="Leve")),"Bajo",IF(OR(AND(AA19="Muy baja",AC19="Moderado"),AND(AA19="Baja",AC19="Menor"),AND(AA19="Baja",AC19="Moderado"),AND(AA19="Media",AC19="Leve"),AND(AA19="Media",AC19="Menor"),AND(AA19="Media",AC19="Moderado"),AND(AA19="Alta",AC19="Leve"),AND(AA19="Alta",AC19="Menor")),"Moderado",IF(OR(AND(AA19="Muy Baja",AC19="Mayor"),AND(AA19="Baja",AC19="Mayor"),AND(AA19="Media",AC19="Mayor"),AND(AA19="Alta",AC19="Moderado"),AND(AA19="Alta",AC19="Mayor"),AND(AA19="Muy Alta",AC19="Leve"),AND(AA19="Muy Alta",AC19="Menor"),AND(AA19="Muy Alta",AC19="Moderado"),AND(AA19="Muy Alta",AC19="Mayor")),"Alto",IF(OR(AND(AA19="Muy Baja",AC19="Catastrófico"),AND(AA19="Baja",AC19="Catastrófico"),AND(AA19="Media",AC19="Catastrófico"),AND(AA19="Alta",AC19="Catastrófico"),AND(AA19="Muy Alta",AC19="Catastrófico")),"Extremo","")))),"")</f>
        <v/>
      </c>
      <c r="AF19" s="278"/>
      <c r="AG19" s="283"/>
      <c r="AH19" s="283"/>
      <c r="AI19" s="284"/>
      <c r="AJ19" s="285"/>
      <c r="AK19" s="285"/>
      <c r="AL19" s="285"/>
      <c r="AM19" s="283"/>
      <c r="AN19" s="286"/>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303"/>
    </row>
    <row r="20" spans="1:74" s="290" customFormat="1" ht="69" customHeight="1" x14ac:dyDescent="0.2">
      <c r="A20" s="505"/>
      <c r="B20" s="506"/>
      <c r="C20" s="506"/>
      <c r="D20" s="506"/>
      <c r="E20" s="616"/>
      <c r="F20" s="616"/>
      <c r="G20" s="507"/>
      <c r="H20" s="506"/>
      <c r="I20" s="508"/>
      <c r="J20" s="509"/>
      <c r="K20" s="504"/>
      <c r="L20" s="506"/>
      <c r="M20" s="504">
        <f ca="1">IF(NOT(ISERROR(MATCH(L20,_xlfn.ANCHORARRAY(G23),0))),#REF!&amp;"Por favor no seleccionar los criterios de impacto",L20)</f>
        <v>0</v>
      </c>
      <c r="N20" s="509"/>
      <c r="O20" s="504"/>
      <c r="P20" s="503"/>
      <c r="Q20" s="275">
        <v>2</v>
      </c>
      <c r="R20" s="276"/>
      <c r="S20" s="277" t="str">
        <f t="shared" si="0"/>
        <v/>
      </c>
      <c r="T20" s="278"/>
      <c r="U20" s="278"/>
      <c r="V20" s="279" t="str">
        <f t="shared" ref="V20" si="35">IF(AND(T20="Preventivo",U20="Automático"),"50%",IF(AND(T20="Preventivo",U20="Manual"),"40%",IF(AND(T20="Detectivo",U20="Automático"),"40%",IF(AND(T20="Detectivo",U20="Manual"),"30%",IF(AND(T20="Correctivo",U20="Automático"),"35%",IF(AND(T20="Correctivo",U20="Manual"),"25%",""))))))</f>
        <v/>
      </c>
      <c r="W20" s="278"/>
      <c r="X20" s="278"/>
      <c r="Y20" s="278"/>
      <c r="Z20" s="280" t="str">
        <f>IFERROR(IF(AND(S19="Probabilidad",S20="Probabilidad"),(AB19-(+AB19*V20)),IF(S20="Probabilidad",(K19-(+K19*V20)),IF(S20="Impacto",AB19,""))),"")</f>
        <v/>
      </c>
      <c r="AA20" s="281" t="str">
        <f t="shared" si="2"/>
        <v/>
      </c>
      <c r="AB20" s="279" t="str">
        <f t="shared" ref="AB20" si="36">+Z20</f>
        <v/>
      </c>
      <c r="AC20" s="281" t="str">
        <f t="shared" si="4"/>
        <v/>
      </c>
      <c r="AD20" s="279" t="str">
        <f>IFERROR(IF(AND(S19="Impacto",S20="Impacto"),(AD17-(+AD17*V20)),IF(S20="Impacto",($O$19-(+$O$19*V20)),IF(S20="Probabilidad",AD17,""))),"")</f>
        <v/>
      </c>
      <c r="AE20" s="282" t="str">
        <f t="shared" ref="AE20" si="37">IFERROR(IF(OR(AND(AA20="Muy Baja",AC20="Leve"),AND(AA20="Muy Baja",AC20="Menor"),AND(AA20="Baja",AC20="Leve")),"Bajo",IF(OR(AND(AA20="Muy baja",AC20="Moderado"),AND(AA20="Baja",AC20="Menor"),AND(AA20="Baja",AC20="Moderado"),AND(AA20="Media",AC20="Leve"),AND(AA20="Media",AC20="Menor"),AND(AA20="Media",AC20="Moderado"),AND(AA20="Alta",AC20="Leve"),AND(AA20="Alta",AC20="Menor")),"Moderado",IF(OR(AND(AA20="Muy Baja",AC20="Mayor"),AND(AA20="Baja",AC20="Mayor"),AND(AA20="Media",AC20="Mayor"),AND(AA20="Alta",AC20="Moderado"),AND(AA20="Alta",AC20="Mayor"),AND(AA20="Muy Alta",AC20="Leve"),AND(AA20="Muy Alta",AC20="Menor"),AND(AA20="Muy Alta",AC20="Moderado"),AND(AA20="Muy Alta",AC20="Mayor")),"Alto",IF(OR(AND(AA20="Muy Baja",AC20="Catastrófico"),AND(AA20="Baja",AC20="Catastrófico"),AND(AA20="Media",AC20="Catastrófico"),AND(AA20="Alta",AC20="Catastrófico"),AND(AA20="Muy Alta",AC20="Catastrófico")),"Extremo","")))),"")</f>
        <v/>
      </c>
      <c r="AF20" s="278"/>
      <c r="AG20" s="283"/>
      <c r="AH20" s="283"/>
      <c r="AI20" s="284"/>
      <c r="AJ20" s="285"/>
      <c r="AK20" s="285"/>
      <c r="AL20" s="285"/>
      <c r="AM20" s="283"/>
      <c r="AN20" s="286"/>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303"/>
    </row>
    <row r="21" spans="1:74" s="290" customFormat="1" ht="69" customHeight="1" x14ac:dyDescent="0.2">
      <c r="A21" s="505">
        <v>6</v>
      </c>
      <c r="B21" s="506"/>
      <c r="C21" s="506"/>
      <c r="D21" s="506"/>
      <c r="E21" s="283"/>
      <c r="F21" s="283"/>
      <c r="G21" s="507"/>
      <c r="H21" s="506"/>
      <c r="I21" s="508"/>
      <c r="J21" s="509" t="str">
        <f t="shared" ref="J21" si="38">IF(I21&lt;=0,"",IF(I21&lt;=2,"Muy Baja",IF(I21&lt;=24,"Baja",IF(I21&lt;=500,"Media",IF(I21&lt;=5000,"Alta","Muy Alta")))))</f>
        <v/>
      </c>
      <c r="K21" s="504" t="str">
        <f t="shared" ref="K21" si="39">IF(J21="","",IF(J21="Muy Baja",0.2,IF(J21="Baja",0.4,IF(J21="Media",0.6,IF(J21="Alta",0.8,IF(J21="Muy Alta",1,))))))</f>
        <v/>
      </c>
      <c r="L21" s="506"/>
      <c r="M21" s="504">
        <f>IF(NOT(ISERROR(MATCH(L21,'[2]Tabla Impacto'!$B$221:$B$223,0))),'[2]Tabla Impacto'!$F$223&amp;"Por favor no seleccionar los criterios de impacto(Afectación Económica o presupuestal y Pérdida Reputacional)",L21)</f>
        <v>0</v>
      </c>
      <c r="N21" s="509" t="str">
        <f t="shared" ref="N21" si="40">IF(L21&lt;=0,"",IF(L21&lt;=10,"Leve",IF(L21&lt;=50,"Menor",IF(L21&lt;=100,"Moderado",IF(L21&lt;=500,"Mayor","Catastrófico")))))</f>
        <v/>
      </c>
      <c r="O21" s="504" t="str">
        <f t="shared" ref="O21" si="41">IF(N21="","",IF(N21="Leve",0.2,IF(N21="Menor",0.4,IF(N21="Moderado",0.6,IF(N21="Mayor",0.8,IF(N21="Catastrófico",1,))))))</f>
        <v/>
      </c>
      <c r="P21" s="503" t="str">
        <f t="shared" ref="P21" si="42">IF(OR(AND(J21="Muy Baja",N21="Leve"),AND(J21="Muy Baja",N21="Menor"),AND(J21="Baja",N21="Leve")),"Bajo",IF(OR(AND(J21="Muy baja",N21="Moderado"),AND(J21="Baja",N21="Menor"),AND(J21="Baja",N21="Moderado"),AND(J21="Media",N21="Leve"),AND(J21="Media",N21="Menor"),AND(J21="Media",N21="Moderado"),AND(J21="Alta",N21="Leve"),AND(J21="Alta",N21="Menor")),"Moderado",IF(OR(AND(J21="Muy Baja",N21="Mayor"),AND(J21="Baja",N21="Mayor"),AND(J21="Media",N21="Mayor"),AND(J21="Alta",N21="Moderado"),AND(J21="Alta",N21="Mayor"),AND(J21="Muy Alta",N21="Leve"),AND(J21="Muy Alta",N21="Menor"),AND(J21="Muy Alta",N21="Moderado"),AND(J21="Muy Alta",N21="Mayor")),"Alto",IF(OR(AND(J21="Muy Baja",N21="Catastrófico"),AND(J21="Baja",N21="Catastrófico"),AND(J21="Media",N21="Catastrófico"),AND(J21="Alta",N21="Catastrófico"),AND(J21="Muy Alta",N21="Catastrófico")),"Extremo",""))))</f>
        <v/>
      </c>
      <c r="Q21" s="275">
        <v>1</v>
      </c>
      <c r="R21" s="276"/>
      <c r="S21" s="277" t="str">
        <f t="shared" si="0"/>
        <v/>
      </c>
      <c r="T21" s="278"/>
      <c r="U21" s="278"/>
      <c r="V21" s="279" t="str">
        <f>IF(AND(T21="Preventivo",U21="Automático"),"50%",IF(AND(T21="Preventivo",U21="Manual"),"40%",IF(AND(T21="Detectivo",U21="Automático"),"40%",IF(AND(T21="Detectivo",U21="Manual"),"30%",IF(AND(T21="Correctivo",U21="Automático"),"35%",IF(AND(T21="Correctivo",U21="Manual"),"25%",""))))))</f>
        <v/>
      </c>
      <c r="W21" s="278"/>
      <c r="X21" s="278"/>
      <c r="Y21" s="278"/>
      <c r="Z21" s="280" t="str">
        <f>IFERROR(IF(S21="Probabilidad",(K21-(+K21*V21)),IF(S21="Impacto",K21,"")),"")</f>
        <v/>
      </c>
      <c r="AA21" s="281" t="str">
        <f>IFERROR(IF(Z21="","",IF(Z21&lt;=0.2,"Muy Baja",IF(Z21&lt;=0.4,"Baja",IF(Z21&lt;=0.6,"Media",IF(Z21&lt;=0.8,"Alta","Muy Alta"))))),"")</f>
        <v/>
      </c>
      <c r="AB21" s="279" t="str">
        <f>+Z21</f>
        <v/>
      </c>
      <c r="AC21" s="281" t="str">
        <f>IFERROR(IF(AD21="","",IF(AD21&lt;=0.2,"Leve",IF(AD21&lt;=0.4,"Menor",IF(AD21&lt;=0.6,"Moderado",IF(AD21&lt;=0.8,"Mayor","Catastrófico"))))),"")</f>
        <v/>
      </c>
      <c r="AD21" s="279" t="str">
        <f>IFERROR(IF(S21="Impacto",(O21-(+O21*V21)),IF(S21="Probabilidad",O21,"")),"")</f>
        <v/>
      </c>
      <c r="AE21" s="282" t="str">
        <f>IFERROR(IF(OR(AND(AA21="Muy Baja",AC21="Leve"),AND(AA21="Muy Baja",AC21="Menor"),AND(AA21="Baja",AC21="Leve")),"Bajo",IF(OR(AND(AA21="Muy baja",AC21="Moderado"),AND(AA21="Baja",AC21="Menor"),AND(AA21="Baja",AC21="Moderado"),AND(AA21="Media",AC21="Leve"),AND(AA21="Media",AC21="Menor"),AND(AA21="Media",AC21="Moderado"),AND(AA21="Alta",AC21="Leve"),AND(AA21="Alta",AC21="Menor")),"Moderado",IF(OR(AND(AA21="Muy Baja",AC21="Mayor"),AND(AA21="Baja",AC21="Mayor"),AND(AA21="Media",AC21="Mayor"),AND(AA21="Alta",AC21="Moderado"),AND(AA21="Alta",AC21="Mayor"),AND(AA21="Muy Alta",AC21="Leve"),AND(AA21="Muy Alta",AC21="Menor"),AND(AA21="Muy Alta",AC21="Moderado"),AND(AA21="Muy Alta",AC21="Mayor")),"Alto",IF(OR(AND(AA21="Muy Baja",AC21="Catastrófico"),AND(AA21="Baja",AC21="Catastrófico"),AND(AA21="Media",AC21="Catastrófico"),AND(AA21="Alta",AC21="Catastrófico"),AND(AA21="Muy Alta",AC21="Catastrófico")),"Extremo","")))),"")</f>
        <v/>
      </c>
      <c r="AF21" s="278"/>
      <c r="AG21" s="283"/>
      <c r="AH21" s="283"/>
      <c r="AI21" s="284"/>
      <c r="AJ21" s="285"/>
      <c r="AK21" s="285"/>
      <c r="AL21" s="285"/>
      <c r="AM21" s="283"/>
      <c r="AN21" s="286"/>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303"/>
    </row>
    <row r="22" spans="1:74" s="290" customFormat="1" ht="69" customHeight="1" x14ac:dyDescent="0.2">
      <c r="A22" s="505"/>
      <c r="B22" s="506"/>
      <c r="C22" s="506"/>
      <c r="D22" s="506"/>
      <c r="E22" s="283"/>
      <c r="F22" s="283"/>
      <c r="G22" s="507"/>
      <c r="H22" s="506"/>
      <c r="I22" s="508"/>
      <c r="J22" s="509"/>
      <c r="K22" s="504"/>
      <c r="L22" s="506"/>
      <c r="M22" s="504">
        <f ca="1">IF(NOT(ISERROR(MATCH(L22,_xlfn.ANCHORARRAY(G25),0))),#REF!&amp;"Por favor no seleccionar los criterios de impacto",L22)</f>
        <v>0</v>
      </c>
      <c r="N22" s="509"/>
      <c r="O22" s="504"/>
      <c r="P22" s="503"/>
      <c r="Q22" s="275">
        <v>2</v>
      </c>
      <c r="R22" s="276"/>
      <c r="S22" s="277" t="str">
        <f t="shared" si="0"/>
        <v/>
      </c>
      <c r="T22" s="278"/>
      <c r="U22" s="278"/>
      <c r="V22" s="279" t="str">
        <f t="shared" ref="V22" si="43">IF(AND(T22="Preventivo",U22="Automático"),"50%",IF(AND(T22="Preventivo",U22="Manual"),"40%",IF(AND(T22="Detectivo",U22="Automático"),"40%",IF(AND(T22="Detectivo",U22="Manual"),"30%",IF(AND(T22="Correctivo",U22="Automático"),"35%",IF(AND(T22="Correctivo",U22="Manual"),"25%",""))))))</f>
        <v/>
      </c>
      <c r="W22" s="278"/>
      <c r="X22" s="278"/>
      <c r="Y22" s="278"/>
      <c r="Z22" s="280" t="str">
        <f>IFERROR(IF(AND(S21="Probabilidad",S22="Probabilidad"),(AB21-(+AB21*V22)),IF(S22="Probabilidad",(K21-(+K21*V22)),IF(S22="Impacto",AB21,""))),"")</f>
        <v/>
      </c>
      <c r="AA22" s="281" t="str">
        <f t="shared" si="2"/>
        <v/>
      </c>
      <c r="AB22" s="279" t="str">
        <f t="shared" ref="AB22" si="44">+Z22</f>
        <v/>
      </c>
      <c r="AC22" s="281" t="str">
        <f t="shared" si="4"/>
        <v/>
      </c>
      <c r="AD22" s="279" t="str">
        <f>IFERROR(IF(AND(S21="Impacto",S22="Impacto"),(AD19-(+AD19*V22)),IF(S22="Impacto",($O$21-(+$O$21*V22)),IF(S22="Probabilidad",AD19,""))),"")</f>
        <v/>
      </c>
      <c r="AE22" s="282" t="str">
        <f t="shared" ref="AE22" si="45">IFERROR(IF(OR(AND(AA22="Muy Baja",AC22="Leve"),AND(AA22="Muy Baja",AC22="Menor"),AND(AA22="Baja",AC22="Leve")),"Bajo",IF(OR(AND(AA22="Muy baja",AC22="Moderado"),AND(AA22="Baja",AC22="Menor"),AND(AA22="Baja",AC22="Moderado"),AND(AA22="Media",AC22="Leve"),AND(AA22="Media",AC22="Menor"),AND(AA22="Media",AC22="Moderado"),AND(AA22="Alta",AC22="Leve"),AND(AA22="Alta",AC22="Menor")),"Moderado",IF(OR(AND(AA22="Muy Baja",AC22="Mayor"),AND(AA22="Baja",AC22="Mayor"),AND(AA22="Media",AC22="Mayor"),AND(AA22="Alta",AC22="Moderado"),AND(AA22="Alta",AC22="Mayor"),AND(AA22="Muy Alta",AC22="Leve"),AND(AA22="Muy Alta",AC22="Menor"),AND(AA22="Muy Alta",AC22="Moderado"),AND(AA22="Muy Alta",AC22="Mayor")),"Alto",IF(OR(AND(AA22="Muy Baja",AC22="Catastrófico"),AND(AA22="Baja",AC22="Catastrófico"),AND(AA22="Media",AC22="Catastrófico"),AND(AA22="Alta",AC22="Catastrófico"),AND(AA22="Muy Alta",AC22="Catastrófico")),"Extremo","")))),"")</f>
        <v/>
      </c>
      <c r="AF22" s="278"/>
      <c r="AG22" s="283"/>
      <c r="AH22" s="283"/>
      <c r="AI22" s="284"/>
      <c r="AJ22" s="285"/>
      <c r="AK22" s="285"/>
      <c r="AL22" s="285"/>
      <c r="AM22" s="283"/>
      <c r="AN22" s="286"/>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Q22" s="271"/>
      <c r="BR22" s="271"/>
      <c r="BS22" s="271"/>
      <c r="BT22" s="271"/>
      <c r="BU22" s="271"/>
      <c r="BV22" s="303"/>
    </row>
    <row r="23" spans="1:74" s="290" customFormat="1" ht="69" customHeight="1" x14ac:dyDescent="0.2">
      <c r="A23" s="505">
        <v>7</v>
      </c>
      <c r="B23" s="506"/>
      <c r="C23" s="506"/>
      <c r="D23" s="506"/>
      <c r="E23" s="283"/>
      <c r="F23" s="283"/>
      <c r="G23" s="507"/>
      <c r="H23" s="506"/>
      <c r="I23" s="508"/>
      <c r="J23" s="509" t="str">
        <f t="shared" ref="J23" si="46">IF(I23&lt;=0,"",IF(I23&lt;=2,"Muy Baja",IF(I23&lt;=24,"Baja",IF(I23&lt;=500,"Media",IF(I23&lt;=5000,"Alta","Muy Alta")))))</f>
        <v/>
      </c>
      <c r="K23" s="504" t="str">
        <f t="shared" ref="K23" si="47">IF(J23="","",IF(J23="Muy Baja",0.2,IF(J23="Baja",0.4,IF(J23="Media",0.6,IF(J23="Alta",0.8,IF(J23="Muy Alta",1,))))))</f>
        <v/>
      </c>
      <c r="L23" s="506"/>
      <c r="M23" s="504">
        <f>IF(NOT(ISERROR(MATCH(L23,'[2]Tabla Impacto'!$B$221:$B$223,0))),'[2]Tabla Impacto'!$F$223&amp;"Por favor no seleccionar los criterios de impacto(Afectación Económica o presupuestal y Pérdida Reputacional)",L23)</f>
        <v>0</v>
      </c>
      <c r="N23" s="509" t="str">
        <f t="shared" ref="N23" si="48">IF(L23&lt;=0,"",IF(L23&lt;=10,"Leve",IF(L23&lt;=50,"Menor",IF(L23&lt;=100,"Moderado",IF(L23&lt;=500,"Mayor","Catastrófico")))))</f>
        <v/>
      </c>
      <c r="O23" s="504" t="str">
        <f t="shared" ref="O23" si="49">IF(N23="","",IF(N23="Leve",0.2,IF(N23="Menor",0.4,IF(N23="Moderado",0.6,IF(N23="Mayor",0.8,IF(N23="Catastrófico",1,))))))</f>
        <v/>
      </c>
      <c r="P23" s="503" t="str">
        <f t="shared" ref="P23" si="50">IF(OR(AND(J23="Muy Baja",N23="Leve"),AND(J23="Muy Baja",N23="Menor"),AND(J23="Baja",N23="Leve")),"Bajo",IF(OR(AND(J23="Muy baja",N23="Moderado"),AND(J23="Baja",N23="Menor"),AND(J23="Baja",N23="Moderado"),AND(J23="Media",N23="Leve"),AND(J23="Media",N23="Menor"),AND(J23="Media",N23="Moderado"),AND(J23="Alta",N23="Leve"),AND(J23="Alta",N23="Menor")),"Moderado",IF(OR(AND(J23="Muy Baja",N23="Mayor"),AND(J23="Baja",N23="Mayor"),AND(J23="Media",N23="Mayor"),AND(J23="Alta",N23="Moderado"),AND(J23="Alta",N23="Mayor"),AND(J23="Muy Alta",N23="Leve"),AND(J23="Muy Alta",N23="Menor"),AND(J23="Muy Alta",N23="Moderado"),AND(J23="Muy Alta",N23="Mayor")),"Alto",IF(OR(AND(J23="Muy Baja",N23="Catastrófico"),AND(J23="Baja",N23="Catastrófico"),AND(J23="Media",N23="Catastrófico"),AND(J23="Alta",N23="Catastrófico"),AND(J23="Muy Alta",N23="Catastrófico")),"Extremo",""))))</f>
        <v/>
      </c>
      <c r="Q23" s="275">
        <v>1</v>
      </c>
      <c r="R23" s="276"/>
      <c r="S23" s="277" t="str">
        <f t="shared" si="0"/>
        <v/>
      </c>
      <c r="T23" s="278"/>
      <c r="U23" s="278"/>
      <c r="V23" s="279" t="str">
        <f>IF(AND(T23="Preventivo",U23="Automático"),"50%",IF(AND(T23="Preventivo",U23="Manual"),"40%",IF(AND(T23="Detectivo",U23="Automático"),"40%",IF(AND(T23="Detectivo",U23="Manual"),"30%",IF(AND(T23="Correctivo",U23="Automático"),"35%",IF(AND(T23="Correctivo",U23="Manual"),"25%",""))))))</f>
        <v/>
      </c>
      <c r="W23" s="278"/>
      <c r="X23" s="278"/>
      <c r="Y23" s="278"/>
      <c r="Z23" s="280" t="str">
        <f>IFERROR(IF(S23="Probabilidad",(K23-(+K23*V23)),IF(S23="Impacto",K23,"")),"")</f>
        <v/>
      </c>
      <c r="AA23" s="281" t="str">
        <f>IFERROR(IF(Z23="","",IF(Z23&lt;=0.2,"Muy Baja",IF(Z23&lt;=0.4,"Baja",IF(Z23&lt;=0.6,"Media",IF(Z23&lt;=0.8,"Alta","Muy Alta"))))),"")</f>
        <v/>
      </c>
      <c r="AB23" s="279" t="str">
        <f>+Z23</f>
        <v/>
      </c>
      <c r="AC23" s="281" t="str">
        <f>IFERROR(IF(AD23="","",IF(AD23&lt;=0.2,"Leve",IF(AD23&lt;=0.4,"Menor",IF(AD23&lt;=0.6,"Moderado",IF(AD23&lt;=0.8,"Mayor","Catastrófico"))))),"")</f>
        <v/>
      </c>
      <c r="AD23" s="279" t="str">
        <f>IFERROR(IF(S23="Impacto",(O23-(+O23*V23)),IF(S23="Probabilidad",O23,"")),"")</f>
        <v/>
      </c>
      <c r="AE23" s="282" t="str">
        <f>IFERROR(IF(OR(AND(AA23="Muy Baja",AC23="Leve"),AND(AA23="Muy Baja",AC23="Menor"),AND(AA23="Baja",AC23="Leve")),"Bajo",IF(OR(AND(AA23="Muy baja",AC23="Moderado"),AND(AA23="Baja",AC23="Menor"),AND(AA23="Baja",AC23="Moderado"),AND(AA23="Media",AC23="Leve"),AND(AA23="Media",AC23="Menor"),AND(AA23="Media",AC23="Moderado"),AND(AA23="Alta",AC23="Leve"),AND(AA23="Alta",AC23="Menor")),"Moderado",IF(OR(AND(AA23="Muy Baja",AC23="Mayor"),AND(AA23="Baja",AC23="Mayor"),AND(AA23="Media",AC23="Mayor"),AND(AA23="Alta",AC23="Moderado"),AND(AA23="Alta",AC23="Mayor"),AND(AA23="Muy Alta",AC23="Leve"),AND(AA23="Muy Alta",AC23="Menor"),AND(AA23="Muy Alta",AC23="Moderado"),AND(AA23="Muy Alta",AC23="Mayor")),"Alto",IF(OR(AND(AA23="Muy Baja",AC23="Catastrófico"),AND(AA23="Baja",AC23="Catastrófico"),AND(AA23="Media",AC23="Catastrófico"),AND(AA23="Alta",AC23="Catastrófico"),AND(AA23="Muy Alta",AC23="Catastrófico")),"Extremo","")))),"")</f>
        <v/>
      </c>
      <c r="AF23" s="278"/>
      <c r="AG23" s="283"/>
      <c r="AH23" s="283"/>
      <c r="AI23" s="284"/>
      <c r="AJ23" s="285"/>
      <c r="AK23" s="285"/>
      <c r="AL23" s="285"/>
      <c r="AM23" s="283"/>
      <c r="AN23" s="286"/>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303"/>
    </row>
    <row r="24" spans="1:74" s="290" customFormat="1" ht="69" customHeight="1" x14ac:dyDescent="0.2">
      <c r="A24" s="505"/>
      <c r="B24" s="506"/>
      <c r="C24" s="506"/>
      <c r="D24" s="506"/>
      <c r="E24" s="283"/>
      <c r="F24" s="283"/>
      <c r="G24" s="507"/>
      <c r="H24" s="506"/>
      <c r="I24" s="508"/>
      <c r="J24" s="509"/>
      <c r="K24" s="504"/>
      <c r="L24" s="506"/>
      <c r="M24" s="504">
        <f ca="1">IF(NOT(ISERROR(MATCH(L24,_xlfn.ANCHORARRAY(G27),0))),#REF!&amp;"Por favor no seleccionar los criterios de impacto",L24)</f>
        <v>0</v>
      </c>
      <c r="N24" s="509"/>
      <c r="O24" s="504"/>
      <c r="P24" s="503"/>
      <c r="Q24" s="275">
        <v>2</v>
      </c>
      <c r="R24" s="276"/>
      <c r="S24" s="277" t="str">
        <f t="shared" si="0"/>
        <v/>
      </c>
      <c r="T24" s="278"/>
      <c r="U24" s="278"/>
      <c r="V24" s="279" t="str">
        <f t="shared" ref="V24" si="51">IF(AND(T24="Preventivo",U24="Automático"),"50%",IF(AND(T24="Preventivo",U24="Manual"),"40%",IF(AND(T24="Detectivo",U24="Automático"),"40%",IF(AND(T24="Detectivo",U24="Manual"),"30%",IF(AND(T24="Correctivo",U24="Automático"),"35%",IF(AND(T24="Correctivo",U24="Manual"),"25%",""))))))</f>
        <v/>
      </c>
      <c r="W24" s="278"/>
      <c r="X24" s="278"/>
      <c r="Y24" s="278"/>
      <c r="Z24" s="280" t="str">
        <f>IFERROR(IF(AND(S23="Probabilidad",S24="Probabilidad"),(AB23-(+AB23*V24)),IF(S24="Probabilidad",(K23-(+K23*V24)),IF(S24="Impacto",AB23,""))),"")</f>
        <v/>
      </c>
      <c r="AA24" s="281" t="str">
        <f t="shared" si="2"/>
        <v/>
      </c>
      <c r="AB24" s="279" t="str">
        <f t="shared" ref="AB24" si="52">+Z24</f>
        <v/>
      </c>
      <c r="AC24" s="281" t="str">
        <f t="shared" si="4"/>
        <v/>
      </c>
      <c r="AD24" s="279" t="str">
        <f>IFERROR(IF(AND(S23="Impacto",S24="Impacto"),(AD21-(+AD21*V24)),IF(S24="Impacto",($O$23-(+$O$23*V24)),IF(S24="Probabilidad",AD21,""))),"")</f>
        <v/>
      </c>
      <c r="AE24" s="282" t="str">
        <f t="shared" ref="AE24" si="53">IFERROR(IF(OR(AND(AA24="Muy Baja",AC24="Leve"),AND(AA24="Muy Baja",AC24="Menor"),AND(AA24="Baja",AC24="Leve")),"Bajo",IF(OR(AND(AA24="Muy baja",AC24="Moderado"),AND(AA24="Baja",AC24="Menor"),AND(AA24="Baja",AC24="Moderado"),AND(AA24="Media",AC24="Leve"),AND(AA24="Media",AC24="Menor"),AND(AA24="Media",AC24="Moderado"),AND(AA24="Alta",AC24="Leve"),AND(AA24="Alta",AC24="Menor")),"Moderado",IF(OR(AND(AA24="Muy Baja",AC24="Mayor"),AND(AA24="Baja",AC24="Mayor"),AND(AA24="Media",AC24="Mayor"),AND(AA24="Alta",AC24="Moderado"),AND(AA24="Alta",AC24="Mayor"),AND(AA24="Muy Alta",AC24="Leve"),AND(AA24="Muy Alta",AC24="Menor"),AND(AA24="Muy Alta",AC24="Moderado"),AND(AA24="Muy Alta",AC24="Mayor")),"Alto",IF(OR(AND(AA24="Muy Baja",AC24="Catastrófico"),AND(AA24="Baja",AC24="Catastrófico"),AND(AA24="Media",AC24="Catastrófico"),AND(AA24="Alta",AC24="Catastrófico"),AND(AA24="Muy Alta",AC24="Catastrófico")),"Extremo","")))),"")</f>
        <v/>
      </c>
      <c r="AF24" s="278"/>
      <c r="AG24" s="283"/>
      <c r="AH24" s="283"/>
      <c r="AI24" s="284"/>
      <c r="AJ24" s="285"/>
      <c r="AK24" s="285"/>
      <c r="AL24" s="285"/>
      <c r="AM24" s="283"/>
      <c r="AN24" s="286"/>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303"/>
    </row>
    <row r="25" spans="1:74" s="290" customFormat="1" ht="69" customHeight="1" x14ac:dyDescent="0.2">
      <c r="A25" s="505">
        <v>8</v>
      </c>
      <c r="B25" s="506"/>
      <c r="C25" s="506"/>
      <c r="D25" s="506"/>
      <c r="E25" s="283"/>
      <c r="F25" s="283"/>
      <c r="G25" s="507"/>
      <c r="H25" s="506"/>
      <c r="I25" s="508"/>
      <c r="J25" s="509" t="str">
        <f t="shared" ref="J25" si="54">IF(I25&lt;=0,"",IF(I25&lt;=2,"Muy Baja",IF(I25&lt;=24,"Baja",IF(I25&lt;=500,"Media",IF(I25&lt;=5000,"Alta","Muy Alta")))))</f>
        <v/>
      </c>
      <c r="K25" s="504" t="str">
        <f t="shared" ref="K25" si="55">IF(J25="","",IF(J25="Muy Baja",0.2,IF(J25="Baja",0.4,IF(J25="Media",0.6,IF(J25="Alta",0.8,IF(J25="Muy Alta",1,))))))</f>
        <v/>
      </c>
      <c r="L25" s="506"/>
      <c r="M25" s="504">
        <f>IF(NOT(ISERROR(MATCH(L25,'[2]Tabla Impacto'!$B$221:$B$223,0))),'[2]Tabla Impacto'!$F$223&amp;"Por favor no seleccionar los criterios de impacto(Afectación Económica o presupuestal y Pérdida Reputacional)",L25)</f>
        <v>0</v>
      </c>
      <c r="N25" s="509" t="str">
        <f t="shared" ref="N25" si="56">IF(L25&lt;=0,"",IF(L25&lt;=10,"Leve",IF(L25&lt;=50,"Menor",IF(L25&lt;=100,"Moderado",IF(L25&lt;=500,"Mayor","Catastrófico")))))</f>
        <v/>
      </c>
      <c r="O25" s="504" t="str">
        <f t="shared" ref="O25" si="57">IF(N25="","",IF(N25="Leve",0.2,IF(N25="Menor",0.4,IF(N25="Moderado",0.6,IF(N25="Mayor",0.8,IF(N25="Catastrófico",1,))))))</f>
        <v/>
      </c>
      <c r="P25" s="503" t="str">
        <f t="shared" ref="P25" si="58">IF(OR(AND(J25="Muy Baja",N25="Leve"),AND(J25="Muy Baja",N25="Menor"),AND(J25="Baja",N25="Leve")),"Bajo",IF(OR(AND(J25="Muy baja",N25="Moderado"),AND(J25="Baja",N25="Menor"),AND(J25="Baja",N25="Moderado"),AND(J25="Media",N25="Leve"),AND(J25="Media",N25="Menor"),AND(J25="Media",N25="Moderado"),AND(J25="Alta",N25="Leve"),AND(J25="Alta",N25="Menor")),"Moderado",IF(OR(AND(J25="Muy Baja",N25="Mayor"),AND(J25="Baja",N25="Mayor"),AND(J25="Media",N25="Mayor"),AND(J25="Alta",N25="Moderado"),AND(J25="Alta",N25="Mayor"),AND(J25="Muy Alta",N25="Leve"),AND(J25="Muy Alta",N25="Menor"),AND(J25="Muy Alta",N25="Moderado"),AND(J25="Muy Alta",N25="Mayor")),"Alto",IF(OR(AND(J25="Muy Baja",N25="Catastrófico"),AND(J25="Baja",N25="Catastrófico"),AND(J25="Media",N25="Catastrófico"),AND(J25="Alta",N25="Catastrófico"),AND(J25="Muy Alta",N25="Catastrófico")),"Extremo",""))))</f>
        <v/>
      </c>
      <c r="Q25" s="275">
        <v>1</v>
      </c>
      <c r="R25" s="276"/>
      <c r="S25" s="277" t="str">
        <f t="shared" si="0"/>
        <v/>
      </c>
      <c r="T25" s="278"/>
      <c r="U25" s="278"/>
      <c r="V25" s="279" t="str">
        <f>IF(AND(T25="Preventivo",U25="Automático"),"50%",IF(AND(T25="Preventivo",U25="Manual"),"40%",IF(AND(T25="Detectivo",U25="Automático"),"40%",IF(AND(T25="Detectivo",U25="Manual"),"30%",IF(AND(T25="Correctivo",U25="Automático"),"35%",IF(AND(T25="Correctivo",U25="Manual"),"25%",""))))))</f>
        <v/>
      </c>
      <c r="W25" s="278"/>
      <c r="X25" s="278"/>
      <c r="Y25" s="278"/>
      <c r="Z25" s="280" t="str">
        <f>IFERROR(IF(S25="Probabilidad",(K25-(+K25*V25)),IF(S25="Impacto",K25,"")),"")</f>
        <v/>
      </c>
      <c r="AA25" s="281" t="str">
        <f>IFERROR(IF(Z25="","",IF(Z25&lt;=0.2,"Muy Baja",IF(Z25&lt;=0.4,"Baja",IF(Z25&lt;=0.6,"Media",IF(Z25&lt;=0.8,"Alta","Muy Alta"))))),"")</f>
        <v/>
      </c>
      <c r="AB25" s="279" t="str">
        <f>+Z25</f>
        <v/>
      </c>
      <c r="AC25" s="281" t="str">
        <f>IFERROR(IF(AD25="","",IF(AD25&lt;=0.2,"Leve",IF(AD25&lt;=0.4,"Menor",IF(AD25&lt;=0.6,"Moderado",IF(AD25&lt;=0.8,"Mayor","Catastrófico"))))),"")</f>
        <v/>
      </c>
      <c r="AD25" s="279" t="str">
        <f>IFERROR(IF(S25="Impacto",(O25-(+O25*V25)),IF(S25="Probabilidad",O25,"")),"")</f>
        <v/>
      </c>
      <c r="AE25" s="282" t="str">
        <f>IFERROR(IF(OR(AND(AA25="Muy Baja",AC25="Leve"),AND(AA25="Muy Baja",AC25="Menor"),AND(AA25="Baja",AC25="Leve")),"Bajo",IF(OR(AND(AA25="Muy baja",AC25="Moderado"),AND(AA25="Baja",AC25="Menor"),AND(AA25="Baja",AC25="Moderado"),AND(AA25="Media",AC25="Leve"),AND(AA25="Media",AC25="Menor"),AND(AA25="Media",AC25="Moderado"),AND(AA25="Alta",AC25="Leve"),AND(AA25="Alta",AC25="Menor")),"Moderado",IF(OR(AND(AA25="Muy Baja",AC25="Mayor"),AND(AA25="Baja",AC25="Mayor"),AND(AA25="Media",AC25="Mayor"),AND(AA25="Alta",AC25="Moderado"),AND(AA25="Alta",AC25="Mayor"),AND(AA25="Muy Alta",AC25="Leve"),AND(AA25="Muy Alta",AC25="Menor"),AND(AA25="Muy Alta",AC25="Moderado"),AND(AA25="Muy Alta",AC25="Mayor")),"Alto",IF(OR(AND(AA25="Muy Baja",AC25="Catastrófico"),AND(AA25="Baja",AC25="Catastrófico"),AND(AA25="Media",AC25="Catastrófico"),AND(AA25="Alta",AC25="Catastrófico"),AND(AA25="Muy Alta",AC25="Catastrófico")),"Extremo","")))),"")</f>
        <v/>
      </c>
      <c r="AF25" s="278"/>
      <c r="AG25" s="283"/>
      <c r="AH25" s="283"/>
      <c r="AI25" s="284"/>
      <c r="AJ25" s="285"/>
      <c r="AK25" s="285"/>
      <c r="AL25" s="285"/>
      <c r="AM25" s="283"/>
      <c r="AN25" s="286"/>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303"/>
    </row>
    <row r="26" spans="1:74" s="290" customFormat="1" ht="69" customHeight="1" x14ac:dyDescent="0.2">
      <c r="A26" s="505"/>
      <c r="B26" s="506"/>
      <c r="C26" s="506"/>
      <c r="D26" s="506"/>
      <c r="E26" s="283"/>
      <c r="F26" s="283"/>
      <c r="G26" s="507"/>
      <c r="H26" s="506"/>
      <c r="I26" s="508"/>
      <c r="J26" s="509"/>
      <c r="K26" s="504"/>
      <c r="L26" s="506"/>
      <c r="M26" s="504">
        <f ca="1">IF(NOT(ISERROR(MATCH(L26,_xlfn.ANCHORARRAY(G29),0))),#REF!&amp;"Por favor no seleccionar los criterios de impacto",L26)</f>
        <v>0</v>
      </c>
      <c r="N26" s="509"/>
      <c r="O26" s="504"/>
      <c r="P26" s="503"/>
      <c r="Q26" s="275">
        <v>2</v>
      </c>
      <c r="R26" s="276"/>
      <c r="S26" s="277" t="str">
        <f t="shared" si="0"/>
        <v/>
      </c>
      <c r="T26" s="278"/>
      <c r="U26" s="278"/>
      <c r="V26" s="279" t="str">
        <f t="shared" ref="V26" si="59">IF(AND(T26="Preventivo",U26="Automático"),"50%",IF(AND(T26="Preventivo",U26="Manual"),"40%",IF(AND(T26="Detectivo",U26="Automático"),"40%",IF(AND(T26="Detectivo",U26="Manual"),"30%",IF(AND(T26="Correctivo",U26="Automático"),"35%",IF(AND(T26="Correctivo",U26="Manual"),"25%",""))))))</f>
        <v/>
      </c>
      <c r="W26" s="278"/>
      <c r="X26" s="278"/>
      <c r="Y26" s="278"/>
      <c r="Z26" s="280" t="str">
        <f>IFERROR(IF(AND(S25="Probabilidad",S26="Probabilidad"),(AB25-(+AB25*V26)),IF(S26="Probabilidad",(K25-(+K25*V26)),IF(S26="Impacto",AB25,""))),"")</f>
        <v/>
      </c>
      <c r="AA26" s="281" t="str">
        <f t="shared" si="2"/>
        <v/>
      </c>
      <c r="AB26" s="279" t="str">
        <f t="shared" ref="AB26" si="60">+Z26</f>
        <v/>
      </c>
      <c r="AC26" s="281" t="str">
        <f t="shared" si="4"/>
        <v/>
      </c>
      <c r="AD26" s="279" t="str">
        <f>IFERROR(IF(AND(S25="Impacto",S26="Impacto"),(AD23-(+AD23*V26)),IF(S26="Impacto",($O$25-(+$O$25*V26)),IF(S26="Probabilidad",AD23,""))),"")</f>
        <v/>
      </c>
      <c r="AE26" s="282" t="str">
        <f t="shared" ref="AE26" si="61">IFERROR(IF(OR(AND(AA26="Muy Baja",AC26="Leve"),AND(AA26="Muy Baja",AC26="Menor"),AND(AA26="Baja",AC26="Leve")),"Bajo",IF(OR(AND(AA26="Muy baja",AC26="Moderado"),AND(AA26="Baja",AC26="Menor"),AND(AA26="Baja",AC26="Moderado"),AND(AA26="Media",AC26="Leve"),AND(AA26="Media",AC26="Menor"),AND(AA26="Media",AC26="Moderado"),AND(AA26="Alta",AC26="Leve"),AND(AA26="Alta",AC26="Menor")),"Moderado",IF(OR(AND(AA26="Muy Baja",AC26="Mayor"),AND(AA26="Baja",AC26="Mayor"),AND(AA26="Media",AC26="Mayor"),AND(AA26="Alta",AC26="Moderado"),AND(AA26="Alta",AC26="Mayor"),AND(AA26="Muy Alta",AC26="Leve"),AND(AA26="Muy Alta",AC26="Menor"),AND(AA26="Muy Alta",AC26="Moderado"),AND(AA26="Muy Alta",AC26="Mayor")),"Alto",IF(OR(AND(AA26="Muy Baja",AC26="Catastrófico"),AND(AA26="Baja",AC26="Catastrófico"),AND(AA26="Media",AC26="Catastrófico"),AND(AA26="Alta",AC26="Catastrófico"),AND(AA26="Muy Alta",AC26="Catastrófico")),"Extremo","")))),"")</f>
        <v/>
      </c>
      <c r="AF26" s="278"/>
      <c r="AG26" s="283"/>
      <c r="AH26" s="283"/>
      <c r="AI26" s="284"/>
      <c r="AJ26" s="285"/>
      <c r="AK26" s="285"/>
      <c r="AL26" s="285"/>
      <c r="AM26" s="283"/>
      <c r="AN26" s="286"/>
      <c r="AO26" s="271"/>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303"/>
    </row>
    <row r="27" spans="1:74" s="290" customFormat="1" ht="69" customHeight="1" x14ac:dyDescent="0.2">
      <c r="A27" s="505">
        <v>9</v>
      </c>
      <c r="B27" s="506"/>
      <c r="C27" s="506"/>
      <c r="D27" s="506"/>
      <c r="E27" s="614"/>
      <c r="F27" s="614"/>
      <c r="G27" s="507"/>
      <c r="H27" s="506"/>
      <c r="I27" s="508"/>
      <c r="J27" s="509" t="str">
        <f t="shared" ref="J27" si="62">IF(I27&lt;=0,"",IF(I27&lt;=2,"Muy Baja",IF(I27&lt;=24,"Baja",IF(I27&lt;=500,"Media",IF(I27&lt;=5000,"Alta","Muy Alta")))))</f>
        <v/>
      </c>
      <c r="K27" s="504" t="str">
        <f t="shared" ref="K27" si="63">IF(J27="","",IF(J27="Muy Baja",0.2,IF(J27="Baja",0.4,IF(J27="Media",0.6,IF(J27="Alta",0.8,IF(J27="Muy Alta",1,))))))</f>
        <v/>
      </c>
      <c r="L27" s="506"/>
      <c r="M27" s="504">
        <f>IF(NOT(ISERROR(MATCH(L27,'[2]Tabla Impacto'!$B$221:$B$223,0))),'[2]Tabla Impacto'!$F$223&amp;"Por favor no seleccionar los criterios de impacto(Afectación Económica o presupuestal y Pérdida Reputacional)",L27)</f>
        <v>0</v>
      </c>
      <c r="N27" s="509" t="str">
        <f t="shared" ref="N27" si="64">IF(L27&lt;=0,"",IF(L27&lt;=10,"Leve",IF(L27&lt;=50,"Menor",IF(L27&lt;=100,"Moderado",IF(L27&lt;=500,"Mayor","Catastrófico")))))</f>
        <v/>
      </c>
      <c r="O27" s="504" t="str">
        <f t="shared" ref="O27" si="65">IF(N27="","",IF(N27="Leve",0.2,IF(N27="Menor",0.4,IF(N27="Moderado",0.6,IF(N27="Mayor",0.8,IF(N27="Catastrófico",1,))))))</f>
        <v/>
      </c>
      <c r="P27" s="503" t="str">
        <f t="shared" ref="P27" si="66">IF(OR(AND(J27="Muy Baja",N27="Leve"),AND(J27="Muy Baja",N27="Menor"),AND(J27="Baja",N27="Leve")),"Bajo",IF(OR(AND(J27="Muy baja",N27="Moderado"),AND(J27="Baja",N27="Menor"),AND(J27="Baja",N27="Moderado"),AND(J27="Media",N27="Leve"),AND(J27="Media",N27="Menor"),AND(J27="Media",N27="Moderado"),AND(J27="Alta",N27="Leve"),AND(J27="Alta",N27="Menor")),"Moderado",IF(OR(AND(J27="Muy Baja",N27="Mayor"),AND(J27="Baja",N27="Mayor"),AND(J27="Media",N27="Mayor"),AND(J27="Alta",N27="Moderado"),AND(J27="Alta",N27="Mayor"),AND(J27="Muy Alta",N27="Leve"),AND(J27="Muy Alta",N27="Menor"),AND(J27="Muy Alta",N27="Moderado"),AND(J27="Muy Alta",N27="Mayor")),"Alto",IF(OR(AND(J27="Muy Baja",N27="Catastrófico"),AND(J27="Baja",N27="Catastrófico"),AND(J27="Media",N27="Catastrófico"),AND(J27="Alta",N27="Catastrófico"),AND(J27="Muy Alta",N27="Catastrófico")),"Extremo",""))))</f>
        <v/>
      </c>
      <c r="Q27" s="275">
        <v>1</v>
      </c>
      <c r="R27" s="276"/>
      <c r="S27" s="277" t="str">
        <f t="shared" si="0"/>
        <v/>
      </c>
      <c r="T27" s="278"/>
      <c r="U27" s="278"/>
      <c r="V27" s="279" t="str">
        <f>IF(AND(T27="Preventivo",U27="Automático"),"50%",IF(AND(T27="Preventivo",U27="Manual"),"40%",IF(AND(T27="Detectivo",U27="Automático"),"40%",IF(AND(T27="Detectivo",U27="Manual"),"30%",IF(AND(T27="Correctivo",U27="Automático"),"35%",IF(AND(T27="Correctivo",U27="Manual"),"25%",""))))))</f>
        <v/>
      </c>
      <c r="W27" s="278"/>
      <c r="X27" s="278"/>
      <c r="Y27" s="278"/>
      <c r="Z27" s="280" t="str">
        <f>IFERROR(IF(S27="Probabilidad",(K27-(+K27*V27)),IF(S27="Impacto",K27,"")),"")</f>
        <v/>
      </c>
      <c r="AA27" s="281" t="str">
        <f>IFERROR(IF(Z27="","",IF(Z27&lt;=0.2,"Muy Baja",IF(Z27&lt;=0.4,"Baja",IF(Z27&lt;=0.6,"Media",IF(Z27&lt;=0.8,"Alta","Muy Alta"))))),"")</f>
        <v/>
      </c>
      <c r="AB27" s="279" t="str">
        <f>+Z27</f>
        <v/>
      </c>
      <c r="AC27" s="281" t="str">
        <f>IFERROR(IF(AD27="","",IF(AD27&lt;=0.2,"Leve",IF(AD27&lt;=0.4,"Menor",IF(AD27&lt;=0.6,"Moderado",IF(AD27&lt;=0.8,"Mayor","Catastrófico"))))),"")</f>
        <v/>
      </c>
      <c r="AD27" s="279" t="str">
        <f>IFERROR(IF(S27="Impacto",(O27-(+O27*V27)),IF(S27="Probabilidad",O27,"")),"")</f>
        <v/>
      </c>
      <c r="AE27" s="282" t="str">
        <f>IFERROR(IF(OR(AND(AA27="Muy Baja",AC27="Leve"),AND(AA27="Muy Baja",AC27="Menor"),AND(AA27="Baja",AC27="Leve")),"Bajo",IF(OR(AND(AA27="Muy baja",AC27="Moderado"),AND(AA27="Baja",AC27="Menor"),AND(AA27="Baja",AC27="Moderado"),AND(AA27="Media",AC27="Leve"),AND(AA27="Media",AC27="Menor"),AND(AA27="Media",AC27="Moderado"),AND(AA27="Alta",AC27="Leve"),AND(AA27="Alta",AC27="Menor")),"Moderado",IF(OR(AND(AA27="Muy Baja",AC27="Mayor"),AND(AA27="Baja",AC27="Mayor"),AND(AA27="Media",AC27="Mayor"),AND(AA27="Alta",AC27="Moderado"),AND(AA27="Alta",AC27="Mayor"),AND(AA27="Muy Alta",AC27="Leve"),AND(AA27="Muy Alta",AC27="Menor"),AND(AA27="Muy Alta",AC27="Moderado"),AND(AA27="Muy Alta",AC27="Mayor")),"Alto",IF(OR(AND(AA27="Muy Baja",AC27="Catastrófico"),AND(AA27="Baja",AC27="Catastrófico"),AND(AA27="Media",AC27="Catastrófico"),AND(AA27="Alta",AC27="Catastrófico"),AND(AA27="Muy Alta",AC27="Catastrófico")),"Extremo","")))),"")</f>
        <v/>
      </c>
      <c r="AF27" s="278"/>
      <c r="AG27" s="283"/>
      <c r="AH27" s="283"/>
      <c r="AI27" s="284"/>
      <c r="AJ27" s="285"/>
      <c r="AK27" s="285"/>
      <c r="AL27" s="285"/>
      <c r="AM27" s="283"/>
      <c r="AN27" s="286"/>
      <c r="AO27" s="271"/>
      <c r="AP27" s="271"/>
      <c r="AQ27" s="271"/>
      <c r="AR27" s="271"/>
      <c r="AS27" s="271"/>
      <c r="AT27" s="271"/>
      <c r="AU27" s="271"/>
      <c r="AV27" s="271"/>
      <c r="AW27" s="271"/>
      <c r="AX27" s="271"/>
      <c r="AY27" s="271"/>
      <c r="AZ27" s="271"/>
      <c r="BA27" s="271"/>
      <c r="BB27" s="271"/>
      <c r="BC27" s="271"/>
      <c r="BD27" s="271"/>
      <c r="BE27" s="271"/>
      <c r="BF27" s="271"/>
      <c r="BG27" s="271"/>
      <c r="BH27" s="271"/>
      <c r="BI27" s="271"/>
      <c r="BJ27" s="271"/>
      <c r="BK27" s="271"/>
      <c r="BL27" s="271"/>
      <c r="BM27" s="271"/>
      <c r="BN27" s="271"/>
      <c r="BO27" s="271"/>
      <c r="BP27" s="271"/>
      <c r="BQ27" s="271"/>
      <c r="BR27" s="271"/>
      <c r="BS27" s="271"/>
      <c r="BT27" s="271"/>
      <c r="BU27" s="271"/>
      <c r="BV27" s="303"/>
    </row>
    <row r="28" spans="1:74" s="290" customFormat="1" ht="69" customHeight="1" x14ac:dyDescent="0.2">
      <c r="A28" s="505"/>
      <c r="B28" s="506"/>
      <c r="C28" s="506"/>
      <c r="D28" s="506"/>
      <c r="E28" s="616"/>
      <c r="F28" s="616"/>
      <c r="G28" s="507"/>
      <c r="H28" s="506"/>
      <c r="I28" s="508"/>
      <c r="J28" s="509"/>
      <c r="K28" s="504"/>
      <c r="L28" s="506"/>
      <c r="M28" s="504">
        <f ca="1">IF(NOT(ISERROR(MATCH(L28,_xlfn.ANCHORARRAY(G31),0))),#REF!&amp;"Por favor no seleccionar los criterios de impacto",L28)</f>
        <v>0</v>
      </c>
      <c r="N28" s="509"/>
      <c r="O28" s="504"/>
      <c r="P28" s="503"/>
      <c r="Q28" s="275">
        <v>2</v>
      </c>
      <c r="R28" s="276"/>
      <c r="S28" s="277" t="str">
        <f t="shared" si="0"/>
        <v/>
      </c>
      <c r="T28" s="278"/>
      <c r="U28" s="278"/>
      <c r="V28" s="279" t="str">
        <f t="shared" ref="V28" si="67">IF(AND(T28="Preventivo",U28="Automático"),"50%",IF(AND(T28="Preventivo",U28="Manual"),"40%",IF(AND(T28="Detectivo",U28="Automático"),"40%",IF(AND(T28="Detectivo",U28="Manual"),"30%",IF(AND(T28="Correctivo",U28="Automático"),"35%",IF(AND(T28="Correctivo",U28="Manual"),"25%",""))))))</f>
        <v/>
      </c>
      <c r="W28" s="278"/>
      <c r="X28" s="278"/>
      <c r="Y28" s="278"/>
      <c r="Z28" s="280" t="str">
        <f>IFERROR(IF(AND(S27="Probabilidad",S28="Probabilidad"),(AB27-(+AB27*V28)),IF(S28="Probabilidad",(K27-(+K27*V28)),IF(S28="Impacto",AB27,""))),"")</f>
        <v/>
      </c>
      <c r="AA28" s="281" t="str">
        <f t="shared" si="2"/>
        <v/>
      </c>
      <c r="AB28" s="279" t="str">
        <f t="shared" ref="AB28" si="68">+Z28</f>
        <v/>
      </c>
      <c r="AC28" s="281" t="str">
        <f t="shared" si="4"/>
        <v/>
      </c>
      <c r="AD28" s="279" t="str">
        <f>IFERROR(IF(AND(S27="Impacto",S28="Impacto"),(AD25-(+AD25*V28)),IF(S28="Impacto",($O$27-(+$O$27*V28)),IF(S28="Probabilidad",AD25,""))),"")</f>
        <v/>
      </c>
      <c r="AE28" s="282" t="str">
        <f t="shared" ref="AE28" si="69">IFERROR(IF(OR(AND(AA28="Muy Baja",AC28="Leve"),AND(AA28="Muy Baja",AC28="Menor"),AND(AA28="Baja",AC28="Leve")),"Bajo",IF(OR(AND(AA28="Muy baja",AC28="Moderado"),AND(AA28="Baja",AC28="Menor"),AND(AA28="Baja",AC28="Moderado"),AND(AA28="Media",AC28="Leve"),AND(AA28="Media",AC28="Menor"),AND(AA28="Media",AC28="Moderado"),AND(AA28="Alta",AC28="Leve"),AND(AA28="Alta",AC28="Menor")),"Moderado",IF(OR(AND(AA28="Muy Baja",AC28="Mayor"),AND(AA28="Baja",AC28="Mayor"),AND(AA28="Media",AC28="Mayor"),AND(AA28="Alta",AC28="Moderado"),AND(AA28="Alta",AC28="Mayor"),AND(AA28="Muy Alta",AC28="Leve"),AND(AA28="Muy Alta",AC28="Menor"),AND(AA28="Muy Alta",AC28="Moderado"),AND(AA28="Muy Alta",AC28="Mayor")),"Alto",IF(OR(AND(AA28="Muy Baja",AC28="Catastrófico"),AND(AA28="Baja",AC28="Catastrófico"),AND(AA28="Media",AC28="Catastrófico"),AND(AA28="Alta",AC28="Catastrófico"),AND(AA28="Muy Alta",AC28="Catastrófico")),"Extremo","")))),"")</f>
        <v/>
      </c>
      <c r="AF28" s="278"/>
      <c r="AG28" s="283"/>
      <c r="AH28" s="283"/>
      <c r="AI28" s="284"/>
      <c r="AJ28" s="285"/>
      <c r="AK28" s="285"/>
      <c r="AL28" s="285"/>
      <c r="AM28" s="283"/>
      <c r="AN28" s="286"/>
      <c r="AO28" s="271"/>
      <c r="AP28" s="271"/>
      <c r="AQ28" s="271"/>
      <c r="AR28" s="271"/>
      <c r="AS28" s="271"/>
      <c r="AT28" s="271"/>
      <c r="AU28" s="271"/>
      <c r="AV28" s="271"/>
      <c r="AW28" s="271"/>
      <c r="AX28" s="271"/>
      <c r="AY28" s="271"/>
      <c r="AZ28" s="271"/>
      <c r="BA28" s="271"/>
      <c r="BB28" s="271"/>
      <c r="BC28" s="271"/>
      <c r="BD28" s="271"/>
      <c r="BE28" s="271"/>
      <c r="BF28" s="271"/>
      <c r="BG28" s="271"/>
      <c r="BH28" s="271"/>
      <c r="BI28" s="271"/>
      <c r="BJ28" s="271"/>
      <c r="BK28" s="271"/>
      <c r="BL28" s="271"/>
      <c r="BM28" s="271"/>
      <c r="BN28" s="271"/>
      <c r="BO28" s="271"/>
      <c r="BP28" s="271"/>
      <c r="BQ28" s="271"/>
      <c r="BR28" s="271"/>
      <c r="BS28" s="271"/>
      <c r="BT28" s="271"/>
      <c r="BU28" s="271"/>
      <c r="BV28" s="303"/>
    </row>
    <row r="29" spans="1:74" s="290" customFormat="1" ht="69" customHeight="1" x14ac:dyDescent="0.2">
      <c r="A29" s="505">
        <v>10</v>
      </c>
      <c r="B29" s="506"/>
      <c r="C29" s="506"/>
      <c r="D29" s="506"/>
      <c r="E29" s="614"/>
      <c r="F29" s="614"/>
      <c r="G29" s="507"/>
      <c r="H29" s="506"/>
      <c r="I29" s="508"/>
      <c r="J29" s="509" t="str">
        <f t="shared" ref="J29" si="70">IF(I29&lt;=0,"",IF(I29&lt;=2,"Muy Baja",IF(I29&lt;=24,"Baja",IF(I29&lt;=500,"Media",IF(I29&lt;=5000,"Alta","Muy Alta")))))</f>
        <v/>
      </c>
      <c r="K29" s="504" t="str">
        <f t="shared" ref="K29" si="71">IF(J29="","",IF(J29="Muy Baja",0.2,IF(J29="Baja",0.4,IF(J29="Media",0.6,IF(J29="Alta",0.8,IF(J29="Muy Alta",1,))))))</f>
        <v/>
      </c>
      <c r="L29" s="506"/>
      <c r="M29" s="504">
        <f>IF(NOT(ISERROR(MATCH(L29,'[2]Tabla Impacto'!$B$221:$B$223,0))),'[2]Tabla Impacto'!$F$223&amp;"Por favor no seleccionar los criterios de impacto(Afectación Económica o presupuestal y Pérdida Reputacional)",L29)</f>
        <v>0</v>
      </c>
      <c r="N29" s="509" t="str">
        <f t="shared" ref="N29" si="72">IF(L29&lt;=0,"",IF(L29&lt;=10,"Leve",IF(L29&lt;=50,"Menor",IF(L29&lt;=100,"Moderado",IF(L29&lt;=500,"Mayor","Catastrófico")))))</f>
        <v/>
      </c>
      <c r="O29" s="504" t="str">
        <f t="shared" ref="O29" si="73">IF(N29="","",IF(N29="Leve",0.2,IF(N29="Menor",0.4,IF(N29="Moderado",0.6,IF(N29="Mayor",0.8,IF(N29="Catastrófico",1,))))))</f>
        <v/>
      </c>
      <c r="P29" s="503" t="str">
        <f t="shared" ref="P29" si="74">IF(OR(AND(J29="Muy Baja",N29="Leve"),AND(J29="Muy Baja",N29="Menor"),AND(J29="Baja",N29="Leve")),"Bajo",IF(OR(AND(J29="Muy baja",N29="Moderado"),AND(J29="Baja",N29="Menor"),AND(J29="Baja",N29="Moderado"),AND(J29="Media",N29="Leve"),AND(J29="Media",N29="Menor"),AND(J29="Media",N29="Moderado"),AND(J29="Alta",N29="Leve"),AND(J29="Alta",N29="Menor")),"Moderado",IF(OR(AND(J29="Muy Baja",N29="Mayor"),AND(J29="Baja",N29="Mayor"),AND(J29="Media",N29="Mayor"),AND(J29="Alta",N29="Moderado"),AND(J29="Alta",N29="Mayor"),AND(J29="Muy Alta",N29="Leve"),AND(J29="Muy Alta",N29="Menor"),AND(J29="Muy Alta",N29="Moderado"),AND(J29="Muy Alta",N29="Mayor")),"Alto",IF(OR(AND(J29="Muy Baja",N29="Catastrófico"),AND(J29="Baja",N29="Catastrófico"),AND(J29="Media",N29="Catastrófico"),AND(J29="Alta",N29="Catastrófico"),AND(J29="Muy Alta",N29="Catastrófico")),"Extremo",""))))</f>
        <v/>
      </c>
      <c r="Q29" s="275">
        <v>1</v>
      </c>
      <c r="R29" s="276"/>
      <c r="S29" s="277" t="str">
        <f t="shared" si="0"/>
        <v/>
      </c>
      <c r="T29" s="278"/>
      <c r="U29" s="278"/>
      <c r="V29" s="279" t="str">
        <f>IF(AND(T29="Preventivo",U29="Automático"),"50%",IF(AND(T29="Preventivo",U29="Manual"),"40%",IF(AND(T29="Detectivo",U29="Automático"),"40%",IF(AND(T29="Detectivo",U29="Manual"),"30%",IF(AND(T29="Correctivo",U29="Automático"),"35%",IF(AND(T29="Correctivo",U29="Manual"),"25%",""))))))</f>
        <v/>
      </c>
      <c r="W29" s="278"/>
      <c r="X29" s="278"/>
      <c r="Y29" s="278"/>
      <c r="Z29" s="280" t="str">
        <f>IFERROR(IF(S29="Probabilidad",(K29-(+K29*V29)),IF(S29="Impacto",K29,"")),"")</f>
        <v/>
      </c>
      <c r="AA29" s="281" t="str">
        <f>IFERROR(IF(Z29="","",IF(Z29&lt;=0.2,"Muy Baja",IF(Z29&lt;=0.4,"Baja",IF(Z29&lt;=0.6,"Media",IF(Z29&lt;=0.8,"Alta","Muy Alta"))))),"")</f>
        <v/>
      </c>
      <c r="AB29" s="279" t="str">
        <f>+Z29</f>
        <v/>
      </c>
      <c r="AC29" s="281" t="str">
        <f>IFERROR(IF(AD29="","",IF(AD29&lt;=0.2,"Leve",IF(AD29&lt;=0.4,"Menor",IF(AD29&lt;=0.6,"Moderado",IF(AD29&lt;=0.8,"Mayor","Catastrófico"))))),"")</f>
        <v/>
      </c>
      <c r="AD29" s="279" t="str">
        <f>IFERROR(IF(S29="Impacto",(O29-(+O29*V29)),IF(S29="Probabilidad",O29,"")),"")</f>
        <v/>
      </c>
      <c r="AE29" s="282" t="str">
        <f>IFERROR(IF(OR(AND(AA29="Muy Baja",AC29="Leve"),AND(AA29="Muy Baja",AC29="Menor"),AND(AA29="Baja",AC29="Leve")),"Bajo",IF(OR(AND(AA29="Muy baja",AC29="Moderado"),AND(AA29="Baja",AC29="Menor"),AND(AA29="Baja",AC29="Moderado"),AND(AA29="Media",AC29="Leve"),AND(AA29="Media",AC29="Menor"),AND(AA29="Media",AC29="Moderado"),AND(AA29="Alta",AC29="Leve"),AND(AA29="Alta",AC29="Menor")),"Moderado",IF(OR(AND(AA29="Muy Baja",AC29="Mayor"),AND(AA29="Baja",AC29="Mayor"),AND(AA29="Media",AC29="Mayor"),AND(AA29="Alta",AC29="Moderado"),AND(AA29="Alta",AC29="Mayor"),AND(AA29="Muy Alta",AC29="Leve"),AND(AA29="Muy Alta",AC29="Menor"),AND(AA29="Muy Alta",AC29="Moderado"),AND(AA29="Muy Alta",AC29="Mayor")),"Alto",IF(OR(AND(AA29="Muy Baja",AC29="Catastrófico"),AND(AA29="Baja",AC29="Catastrófico"),AND(AA29="Media",AC29="Catastrófico"),AND(AA29="Alta",AC29="Catastrófico"),AND(AA29="Muy Alta",AC29="Catastrófico")),"Extremo","")))),"")</f>
        <v/>
      </c>
      <c r="AF29" s="278"/>
      <c r="AG29" s="283"/>
      <c r="AH29" s="283"/>
      <c r="AI29" s="284"/>
      <c r="AJ29" s="285"/>
      <c r="AK29" s="285"/>
      <c r="AL29" s="285"/>
      <c r="AM29" s="283"/>
      <c r="AN29" s="286"/>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303"/>
    </row>
    <row r="30" spans="1:74" s="290" customFormat="1" ht="69" customHeight="1" x14ac:dyDescent="0.2">
      <c r="A30" s="505"/>
      <c r="B30" s="506"/>
      <c r="C30" s="506"/>
      <c r="D30" s="506"/>
      <c r="E30" s="616"/>
      <c r="F30" s="616"/>
      <c r="G30" s="507"/>
      <c r="H30" s="506"/>
      <c r="I30" s="508"/>
      <c r="J30" s="509"/>
      <c r="K30" s="504"/>
      <c r="L30" s="506"/>
      <c r="M30" s="504">
        <f ca="1">IF(NOT(ISERROR(MATCH(L30,_xlfn.ANCHORARRAY(G33),0))),#REF!&amp;"Por favor no seleccionar los criterios de impacto",L30)</f>
        <v>0</v>
      </c>
      <c r="N30" s="509"/>
      <c r="O30" s="504"/>
      <c r="P30" s="503"/>
      <c r="Q30" s="275">
        <v>2</v>
      </c>
      <c r="R30" s="276"/>
      <c r="S30" s="277" t="str">
        <f t="shared" si="0"/>
        <v/>
      </c>
      <c r="T30" s="278"/>
      <c r="U30" s="278"/>
      <c r="V30" s="279" t="str">
        <f t="shared" ref="V30" si="75">IF(AND(T30="Preventivo",U30="Automático"),"50%",IF(AND(T30="Preventivo",U30="Manual"),"40%",IF(AND(T30="Detectivo",U30="Automático"),"40%",IF(AND(T30="Detectivo",U30="Manual"),"30%",IF(AND(T30="Correctivo",U30="Automático"),"35%",IF(AND(T30="Correctivo",U30="Manual"),"25%",""))))))</f>
        <v/>
      </c>
      <c r="W30" s="278"/>
      <c r="X30" s="278"/>
      <c r="Y30" s="278"/>
      <c r="Z30" s="280" t="str">
        <f>IFERROR(IF(AND(S29="Probabilidad",S30="Probabilidad"),(AB29-(+AB29*V30)),IF(S30="Probabilidad",(K29-(+K29*V30)),IF(S30="Impacto",AB29,""))),"")</f>
        <v/>
      </c>
      <c r="AA30" s="281" t="str">
        <f t="shared" si="2"/>
        <v/>
      </c>
      <c r="AB30" s="279" t="str">
        <f t="shared" ref="AB30" si="76">+Z30</f>
        <v/>
      </c>
      <c r="AC30" s="281" t="str">
        <f t="shared" si="4"/>
        <v/>
      </c>
      <c r="AD30" s="279" t="str">
        <f>IFERROR(IF(AND(S29="Impacto",S30="Impacto"),(AD27-(+AD27*V30)),IF(S30="Impacto",($O$29-(+$O$29*V30)),IF(S30="Probabilidad",AD27,""))),"")</f>
        <v/>
      </c>
      <c r="AE30" s="282" t="str">
        <f t="shared" ref="AE30" si="77">IFERROR(IF(OR(AND(AA30="Muy Baja",AC30="Leve"),AND(AA30="Muy Baja",AC30="Menor"),AND(AA30="Baja",AC30="Leve")),"Bajo",IF(OR(AND(AA30="Muy baja",AC30="Moderado"),AND(AA30="Baja",AC30="Menor"),AND(AA30="Baja",AC30="Moderado"),AND(AA30="Media",AC30="Leve"),AND(AA30="Media",AC30="Menor"),AND(AA30="Media",AC30="Moderado"),AND(AA30="Alta",AC30="Leve"),AND(AA30="Alta",AC30="Menor")),"Moderado",IF(OR(AND(AA30="Muy Baja",AC30="Mayor"),AND(AA30="Baja",AC30="Mayor"),AND(AA30="Media",AC30="Mayor"),AND(AA30="Alta",AC30="Moderado"),AND(AA30="Alta",AC30="Mayor"),AND(AA30="Muy Alta",AC30="Leve"),AND(AA30="Muy Alta",AC30="Menor"),AND(AA30="Muy Alta",AC30="Moderado"),AND(AA30="Muy Alta",AC30="Mayor")),"Alto",IF(OR(AND(AA30="Muy Baja",AC30="Catastrófico"),AND(AA30="Baja",AC30="Catastrófico"),AND(AA30="Media",AC30="Catastrófico"),AND(AA30="Alta",AC30="Catastrófico"),AND(AA30="Muy Alta",AC30="Catastrófico")),"Extremo","")))),"")</f>
        <v/>
      </c>
      <c r="AF30" s="278"/>
      <c r="AG30" s="283"/>
      <c r="AH30" s="283"/>
      <c r="AI30" s="284"/>
      <c r="AJ30" s="285"/>
      <c r="AK30" s="285"/>
      <c r="AL30" s="285"/>
      <c r="AM30" s="283"/>
      <c r="AN30" s="286"/>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303"/>
    </row>
    <row r="32" spans="1:74" x14ac:dyDescent="0.3">
      <c r="A32" s="1"/>
      <c r="B32" s="24"/>
      <c r="C32" s="1"/>
      <c r="D32" s="1"/>
      <c r="E32" s="1"/>
      <c r="F32" s="1"/>
      <c r="H32" s="1"/>
    </row>
    <row r="100" spans="7:11" x14ac:dyDescent="0.3">
      <c r="G100" s="516" t="s">
        <v>469</v>
      </c>
      <c r="H100" s="516"/>
      <c r="I100" s="516"/>
      <c r="J100" s="516"/>
      <c r="K100" s="516"/>
    </row>
    <row r="101" spans="7:11" x14ac:dyDescent="0.3">
      <c r="I101" s="292" t="s">
        <v>13</v>
      </c>
      <c r="J101" s="292" t="s">
        <v>498</v>
      </c>
    </row>
    <row r="102" spans="7:11" x14ac:dyDescent="0.3">
      <c r="G102" s="1" t="s">
        <v>470</v>
      </c>
      <c r="I102" s="1" t="s">
        <v>14</v>
      </c>
      <c r="J102" s="1" t="s">
        <v>491</v>
      </c>
    </row>
    <row r="103" spans="7:11" x14ac:dyDescent="0.3">
      <c r="G103" t="s">
        <v>471</v>
      </c>
      <c r="I103" s="1" t="s">
        <v>15</v>
      </c>
      <c r="J103" s="1" t="s">
        <v>9</v>
      </c>
    </row>
    <row r="104" spans="7:11" x14ac:dyDescent="0.3">
      <c r="G104" s="1" t="s">
        <v>472</v>
      </c>
      <c r="I104" s="1" t="s">
        <v>16</v>
      </c>
    </row>
    <row r="105" spans="7:11" x14ac:dyDescent="0.3">
      <c r="G105" s="1" t="s">
        <v>473</v>
      </c>
    </row>
    <row r="106" spans="7:11" x14ac:dyDescent="0.3">
      <c r="G106" s="1" t="s">
        <v>474</v>
      </c>
      <c r="I106" s="292" t="s">
        <v>18</v>
      </c>
      <c r="J106" s="292" t="s">
        <v>495</v>
      </c>
    </row>
    <row r="107" spans="7:11" x14ac:dyDescent="0.3">
      <c r="G107" s="1" t="s">
        <v>475</v>
      </c>
      <c r="I107" s="1" t="s">
        <v>493</v>
      </c>
      <c r="J107" s="1" t="s">
        <v>22</v>
      </c>
    </row>
    <row r="108" spans="7:11" x14ac:dyDescent="0.3">
      <c r="G108" s="1" t="s">
        <v>476</v>
      </c>
      <c r="I108" s="1" t="s">
        <v>494</v>
      </c>
      <c r="J108" s="1" t="s">
        <v>23</v>
      </c>
    </row>
    <row r="111" spans="7:11" x14ac:dyDescent="0.3">
      <c r="G111" s="140" t="s">
        <v>532</v>
      </c>
      <c r="I111" s="292" t="s">
        <v>496</v>
      </c>
      <c r="J111" s="292" t="s">
        <v>29</v>
      </c>
    </row>
    <row r="112" spans="7:11" x14ac:dyDescent="0.3">
      <c r="G112" s="140"/>
      <c r="I112" s="1" t="s">
        <v>497</v>
      </c>
      <c r="J112" s="1" t="s">
        <v>30</v>
      </c>
    </row>
    <row r="113" spans="7:10" x14ac:dyDescent="0.3">
      <c r="G113" s="154" t="s">
        <v>528</v>
      </c>
      <c r="I113" s="1" t="s">
        <v>27</v>
      </c>
      <c r="J113" s="1" t="s">
        <v>504</v>
      </c>
    </row>
    <row r="114" spans="7:10" x14ac:dyDescent="0.3">
      <c r="G114" s="140" t="s">
        <v>525</v>
      </c>
      <c r="J114" s="1" t="s">
        <v>31</v>
      </c>
    </row>
    <row r="115" spans="7:10" x14ac:dyDescent="0.3">
      <c r="G115" s="140" t="s">
        <v>527</v>
      </c>
      <c r="J115" s="1" t="s">
        <v>505</v>
      </c>
    </row>
    <row r="116" spans="7:10" x14ac:dyDescent="0.3">
      <c r="G116" s="140" t="s">
        <v>526</v>
      </c>
      <c r="J116" s="1" t="s">
        <v>32</v>
      </c>
    </row>
    <row r="118" spans="7:10" x14ac:dyDescent="0.3">
      <c r="G118" s="292" t="s">
        <v>39</v>
      </c>
    </row>
    <row r="119" spans="7:10" x14ac:dyDescent="0.3">
      <c r="G119" s="1" t="s">
        <v>40</v>
      </c>
    </row>
    <row r="120" spans="7:10" x14ac:dyDescent="0.3">
      <c r="G120" s="140" t="s">
        <v>41</v>
      </c>
    </row>
  </sheetData>
  <dataConsolidate/>
  <mergeCells count="201">
    <mergeCell ref="A4:AN5"/>
    <mergeCell ref="A6:B6"/>
    <mergeCell ref="C6:P6"/>
    <mergeCell ref="Q6:S6"/>
    <mergeCell ref="A7:B7"/>
    <mergeCell ref="C7:P7"/>
    <mergeCell ref="A8:I8"/>
    <mergeCell ref="J8:P8"/>
    <mergeCell ref="Q8:Y8"/>
    <mergeCell ref="Z8:AF8"/>
    <mergeCell ref="AG8:AN8"/>
    <mergeCell ref="A9:A10"/>
    <mergeCell ref="B9:B10"/>
    <mergeCell ref="C9:C10"/>
    <mergeCell ref="D9:D10"/>
    <mergeCell ref="G9:G10"/>
    <mergeCell ref="P9:P10"/>
    <mergeCell ref="Q9:Q10"/>
    <mergeCell ref="R9:R10"/>
    <mergeCell ref="S9:S10"/>
    <mergeCell ref="H9:H10"/>
    <mergeCell ref="I9:I10"/>
    <mergeCell ref="J9:J10"/>
    <mergeCell ref="K9:K10"/>
    <mergeCell ref="L9:L10"/>
    <mergeCell ref="M9:M10"/>
    <mergeCell ref="E9:E10"/>
    <mergeCell ref="F9:F10"/>
    <mergeCell ref="AK9:AK10"/>
    <mergeCell ref="AL9:AL10"/>
    <mergeCell ref="AM9:AM10"/>
    <mergeCell ref="AN9:AN10"/>
    <mergeCell ref="A11:A12"/>
    <mergeCell ref="B11:B12"/>
    <mergeCell ref="C11:C12"/>
    <mergeCell ref="D11:D12"/>
    <mergeCell ref="G11:G12"/>
    <mergeCell ref="H11:H12"/>
    <mergeCell ref="AE9:AE10"/>
    <mergeCell ref="AF9:AF10"/>
    <mergeCell ref="AG9:AG10"/>
    <mergeCell ref="AH9:AH10"/>
    <mergeCell ref="AI9:AI10"/>
    <mergeCell ref="AJ9:AJ10"/>
    <mergeCell ref="T9:Y9"/>
    <mergeCell ref="Z9:Z10"/>
    <mergeCell ref="AA9:AA10"/>
    <mergeCell ref="AB9:AB10"/>
    <mergeCell ref="AC9:AC10"/>
    <mergeCell ref="AD9:AD10"/>
    <mergeCell ref="N9:N10"/>
    <mergeCell ref="O9:O10"/>
    <mergeCell ref="L13:L14"/>
    <mergeCell ref="M13:M14"/>
    <mergeCell ref="N13:N14"/>
    <mergeCell ref="O13:O14"/>
    <mergeCell ref="P13:P14"/>
    <mergeCell ref="O11:O12"/>
    <mergeCell ref="P11:P12"/>
    <mergeCell ref="A13:A14"/>
    <mergeCell ref="B13:B14"/>
    <mergeCell ref="C13:C14"/>
    <mergeCell ref="D13:D14"/>
    <mergeCell ref="G13:G14"/>
    <mergeCell ref="H13:H14"/>
    <mergeCell ref="I13:I14"/>
    <mergeCell ref="J13:J14"/>
    <mergeCell ref="I11:I12"/>
    <mergeCell ref="J11:J12"/>
    <mergeCell ref="K11:K12"/>
    <mergeCell ref="L11:L12"/>
    <mergeCell ref="M11:M12"/>
    <mergeCell ref="N11:N12"/>
    <mergeCell ref="E11:E12"/>
    <mergeCell ref="F11:F12"/>
    <mergeCell ref="N17:N18"/>
    <mergeCell ref="O17:O18"/>
    <mergeCell ref="P17:P18"/>
    <mergeCell ref="O15:O16"/>
    <mergeCell ref="P15:P16"/>
    <mergeCell ref="A17:A18"/>
    <mergeCell ref="B17:B18"/>
    <mergeCell ref="C17:C18"/>
    <mergeCell ref="D17:D18"/>
    <mergeCell ref="G17:G18"/>
    <mergeCell ref="H17:H18"/>
    <mergeCell ref="I17:I18"/>
    <mergeCell ref="J17:J18"/>
    <mergeCell ref="I15:I16"/>
    <mergeCell ref="J15:J16"/>
    <mergeCell ref="K15:K16"/>
    <mergeCell ref="L15:L16"/>
    <mergeCell ref="M15:M16"/>
    <mergeCell ref="N15:N16"/>
    <mergeCell ref="A15:A16"/>
    <mergeCell ref="B15:B16"/>
    <mergeCell ref="C15:C16"/>
    <mergeCell ref="D15:D16"/>
    <mergeCell ref="L17:L18"/>
    <mergeCell ref="N21:N22"/>
    <mergeCell ref="O21:O22"/>
    <mergeCell ref="P21:P22"/>
    <mergeCell ref="O19:O20"/>
    <mergeCell ref="P19:P20"/>
    <mergeCell ref="A21:A22"/>
    <mergeCell ref="B21:B22"/>
    <mergeCell ref="C21:C22"/>
    <mergeCell ref="D21:D22"/>
    <mergeCell ref="G21:G22"/>
    <mergeCell ref="H21:H22"/>
    <mergeCell ref="I21:I22"/>
    <mergeCell ref="J21:J22"/>
    <mergeCell ref="I19:I20"/>
    <mergeCell ref="J19:J20"/>
    <mergeCell ref="K19:K20"/>
    <mergeCell ref="L19:L20"/>
    <mergeCell ref="M19:M20"/>
    <mergeCell ref="N19:N20"/>
    <mergeCell ref="A19:A20"/>
    <mergeCell ref="B19:B20"/>
    <mergeCell ref="C19:C20"/>
    <mergeCell ref="D19:D20"/>
    <mergeCell ref="M21:M22"/>
    <mergeCell ref="N25:N26"/>
    <mergeCell ref="O25:O26"/>
    <mergeCell ref="P25:P26"/>
    <mergeCell ref="O23:O24"/>
    <mergeCell ref="P23:P24"/>
    <mergeCell ref="A25:A26"/>
    <mergeCell ref="B25:B26"/>
    <mergeCell ref="C25:C26"/>
    <mergeCell ref="D25:D26"/>
    <mergeCell ref="G25:G26"/>
    <mergeCell ref="H25:H26"/>
    <mergeCell ref="I25:I26"/>
    <mergeCell ref="J25:J26"/>
    <mergeCell ref="I23:I24"/>
    <mergeCell ref="J23:J24"/>
    <mergeCell ref="K23:K24"/>
    <mergeCell ref="L23:L24"/>
    <mergeCell ref="M23:M24"/>
    <mergeCell ref="N23:N24"/>
    <mergeCell ref="A23:A24"/>
    <mergeCell ref="B23:B24"/>
    <mergeCell ref="C23:C24"/>
    <mergeCell ref="D23:D24"/>
    <mergeCell ref="M25:M26"/>
    <mergeCell ref="N29:N30"/>
    <mergeCell ref="O29:O30"/>
    <mergeCell ref="P29:P30"/>
    <mergeCell ref="O27:O28"/>
    <mergeCell ref="P27:P28"/>
    <mergeCell ref="A29:A30"/>
    <mergeCell ref="B29:B30"/>
    <mergeCell ref="C29:C30"/>
    <mergeCell ref="D29:D30"/>
    <mergeCell ref="G29:G30"/>
    <mergeCell ref="H29:H30"/>
    <mergeCell ref="I29:I30"/>
    <mergeCell ref="J29:J30"/>
    <mergeCell ref="I27:I28"/>
    <mergeCell ref="J27:J28"/>
    <mergeCell ref="K27:K28"/>
    <mergeCell ref="L27:L28"/>
    <mergeCell ref="M27:M28"/>
    <mergeCell ref="N27:N28"/>
    <mergeCell ref="A27:A28"/>
    <mergeCell ref="B27:B28"/>
    <mergeCell ref="C27:C28"/>
    <mergeCell ref="D27:D28"/>
    <mergeCell ref="M29:M30"/>
    <mergeCell ref="M17:M18"/>
    <mergeCell ref="L29:L30"/>
    <mergeCell ref="G27:G28"/>
    <mergeCell ref="H27:H28"/>
    <mergeCell ref="K25:K26"/>
    <mergeCell ref="L25:L26"/>
    <mergeCell ref="G23:G24"/>
    <mergeCell ref="H23:H24"/>
    <mergeCell ref="K21:K22"/>
    <mergeCell ref="L21:L22"/>
    <mergeCell ref="G100:K100"/>
    <mergeCell ref="E13:E14"/>
    <mergeCell ref="F13:F14"/>
    <mergeCell ref="E15:E16"/>
    <mergeCell ref="K29:K30"/>
    <mergeCell ref="G19:G20"/>
    <mergeCell ref="H19:H20"/>
    <mergeCell ref="K17:K18"/>
    <mergeCell ref="K13:K14"/>
    <mergeCell ref="G15:G16"/>
    <mergeCell ref="H15:H16"/>
    <mergeCell ref="F15:F16"/>
    <mergeCell ref="F29:F30"/>
    <mergeCell ref="E29:E30"/>
    <mergeCell ref="E17:E18"/>
    <mergeCell ref="F17:F18"/>
    <mergeCell ref="E19:E20"/>
    <mergeCell ref="F19:F20"/>
    <mergeCell ref="E27:E28"/>
    <mergeCell ref="F27:F28"/>
  </mergeCells>
  <conditionalFormatting sqref="J11 J13 J15 J17 J19 J21 J23 J25 J27 J29">
    <cfRule type="cellIs" dxfId="53" priority="137" operator="equal">
      <formula>"Muy Alta"</formula>
    </cfRule>
    <cfRule type="cellIs" dxfId="52" priority="138" operator="equal">
      <formula>"Alta"</formula>
    </cfRule>
    <cfRule type="cellIs" dxfId="51" priority="139" operator="equal">
      <formula>"Media"</formula>
    </cfRule>
    <cfRule type="cellIs" dxfId="50" priority="140" operator="equal">
      <formula>"Baja"</formula>
    </cfRule>
    <cfRule type="cellIs" dxfId="49" priority="141" operator="equal">
      <formula>"Muy Baja"</formula>
    </cfRule>
  </conditionalFormatting>
  <conditionalFormatting sqref="M11:M30">
    <cfRule type="containsText" dxfId="48" priority="1" operator="containsText" text="❌">
      <formula>NOT(ISERROR(SEARCH("❌",M11)))</formula>
    </cfRule>
  </conditionalFormatting>
  <conditionalFormatting sqref="N11 N13 N15 N17 N19 N21 N23 N25 N27 N29">
    <cfRule type="cellIs" dxfId="47" priority="132" operator="equal">
      <formula>"Catastrófico"</formula>
    </cfRule>
    <cfRule type="cellIs" dxfId="46" priority="133" operator="equal">
      <formula>"Mayor"</formula>
    </cfRule>
    <cfRule type="cellIs" dxfId="45" priority="134" operator="equal">
      <formula>"Moderado"</formula>
    </cfRule>
    <cfRule type="cellIs" dxfId="44" priority="135" operator="equal">
      <formula>"Menor"</formula>
    </cfRule>
    <cfRule type="cellIs" dxfId="43" priority="136" operator="equal">
      <formula>"Leve"</formula>
    </cfRule>
  </conditionalFormatting>
  <conditionalFormatting sqref="P11 P13 P15 P17 P19 P21 P23 P25 P27 P29">
    <cfRule type="cellIs" dxfId="42" priority="128" operator="equal">
      <formula>"Extremo"</formula>
    </cfRule>
    <cfRule type="cellIs" dxfId="41" priority="129" operator="equal">
      <formula>"Alto"</formula>
    </cfRule>
    <cfRule type="cellIs" dxfId="40" priority="130" operator="equal">
      <formula>"Moderado"</formula>
    </cfRule>
    <cfRule type="cellIs" dxfId="39" priority="131" operator="equal">
      <formula>"Bajo"</formula>
    </cfRule>
  </conditionalFormatting>
  <conditionalFormatting sqref="AA11:AA30">
    <cfRule type="cellIs" dxfId="38" priority="11" operator="equal">
      <formula>"Muy Alta"</formula>
    </cfRule>
    <cfRule type="cellIs" dxfId="37" priority="12" operator="equal">
      <formula>"Alta"</formula>
    </cfRule>
    <cfRule type="cellIs" dxfId="36" priority="13" operator="equal">
      <formula>"Media"</formula>
    </cfRule>
    <cfRule type="cellIs" dxfId="35" priority="14" operator="equal">
      <formula>"Baja"</formula>
    </cfRule>
    <cfRule type="cellIs" dxfId="34" priority="15" operator="equal">
      <formula>"Muy Baja"</formula>
    </cfRule>
  </conditionalFormatting>
  <conditionalFormatting sqref="AC11:AC30">
    <cfRule type="cellIs" dxfId="33" priority="6" operator="equal">
      <formula>"Catastrófico"</formula>
    </cfRule>
    <cfRule type="cellIs" dxfId="32" priority="7" operator="equal">
      <formula>"Mayor"</formula>
    </cfRule>
    <cfRule type="cellIs" dxfId="31" priority="8" operator="equal">
      <formula>"Moderado"</formula>
    </cfRule>
    <cfRule type="cellIs" dxfId="30" priority="9" operator="equal">
      <formula>"Menor"</formula>
    </cfRule>
    <cfRule type="cellIs" dxfId="29" priority="10" operator="equal">
      <formula>"Leve"</formula>
    </cfRule>
  </conditionalFormatting>
  <conditionalFormatting sqref="AE11:AE30">
    <cfRule type="cellIs" dxfId="28" priority="2" operator="equal">
      <formula>"Extremo"</formula>
    </cfRule>
    <cfRule type="cellIs" dxfId="27" priority="3" operator="equal">
      <formula>"Alto"</formula>
    </cfRule>
    <cfRule type="cellIs" dxfId="26" priority="4" operator="equal">
      <formula>"Moderado"</formula>
    </cfRule>
    <cfRule type="cellIs" dxfId="25" priority="5" operator="equal">
      <formula>"Bajo"</formula>
    </cfRule>
  </conditionalFormatting>
  <dataValidations count="9">
    <dataValidation type="list" allowBlank="1" showInputMessage="1" showErrorMessage="1" sqref="AF11:AF30" xr:uid="{61425178-967D-47D2-8827-3511F022FABB}">
      <formula1>$J$112:$J$116</formula1>
    </dataValidation>
    <dataValidation type="list" allowBlank="1" showInputMessage="1" showErrorMessage="1" sqref="Y11:Y30" xr:uid="{338453F9-2563-444A-9822-2B3AB57CF934}">
      <formula1>$I$112:$I$113</formula1>
    </dataValidation>
    <dataValidation type="list" allowBlank="1" showInputMessage="1" showErrorMessage="1" sqref="X11:X30" xr:uid="{2DD6B413-E8C7-43F1-969E-2695862CA618}">
      <formula1>$J$107:$J$108</formula1>
    </dataValidation>
    <dataValidation type="list" allowBlank="1" showInputMessage="1" showErrorMessage="1" sqref="W11:W30" xr:uid="{5F9ADCF0-F691-415E-9BEF-A7EB3ED2C64C}">
      <formula1>$I$107:$I$108</formula1>
    </dataValidation>
    <dataValidation type="list" allowBlank="1" showInputMessage="1" showErrorMessage="1" sqref="U11:U30" xr:uid="{88DEBBED-E868-4120-A566-624B5E8AB9EF}">
      <formula1>$J$102:$J$103</formula1>
    </dataValidation>
    <dataValidation type="list" allowBlank="1" showInputMessage="1" showErrorMessage="1" sqref="T11:T30" xr:uid="{006399A3-D615-4542-B8EC-DA0D7C682956}">
      <formula1>$I$102:$I$104</formula1>
    </dataValidation>
    <dataValidation type="list" allowBlank="1" showInputMessage="1" showErrorMessage="1" sqref="H13:H30" xr:uid="{456300D1-635D-4858-BCC2-B0EC9C5CCE16}">
      <formula1>$G$102:$G$108</formula1>
    </dataValidation>
    <dataValidation type="list" allowBlank="1" showInputMessage="1" showErrorMessage="1" sqref="C11:C30" xr:uid="{81F41C71-04E1-4954-B356-CE6A8D581E7D}">
      <formula1>$G$114:$G$116</formula1>
    </dataValidation>
    <dataValidation type="list" allowBlank="1" showInputMessage="1" showErrorMessage="1" sqref="AN11" xr:uid="{C01B0C5C-8606-492B-9231-8F8106C8C8F8}">
      <formula1>$G$119:$G$120</formula1>
    </dataValidation>
  </dataValidation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87B02-FC57-4AD1-B62A-FF32887981A5}">
  <sheetPr codeName="Hoja9"/>
  <dimension ref="B1:CJ72"/>
  <sheetViews>
    <sheetView topLeftCell="A58" zoomScale="60" zoomScaleNormal="60" workbookViewId="0">
      <selection activeCell="E86" sqref="E86:E91"/>
    </sheetView>
  </sheetViews>
  <sheetFormatPr baseColWidth="10" defaultRowHeight="15" x14ac:dyDescent="0.25"/>
  <cols>
    <col min="1" max="2" width="1.5703125" style="140" customWidth="1"/>
    <col min="3" max="3" width="2.5703125" style="140" customWidth="1"/>
    <col min="4" max="4" width="25.5703125" style="140" customWidth="1"/>
    <col min="5" max="5" width="35.5703125" style="140" customWidth="1"/>
    <col min="6" max="6" width="32.28515625" style="140" customWidth="1"/>
    <col min="7" max="7" width="20" style="140" customWidth="1"/>
    <col min="8" max="8" width="43.42578125" style="140" customWidth="1"/>
    <col min="9" max="9" width="16.140625" style="140" customWidth="1"/>
    <col min="10" max="10" width="19.85546875" style="140" customWidth="1"/>
    <col min="11" max="11" width="19.7109375" style="140" customWidth="1"/>
    <col min="12" max="12" width="2.42578125" style="140" customWidth="1"/>
    <col min="13" max="13" width="17.28515625" style="140" customWidth="1"/>
    <col min="14" max="14" width="21.42578125" style="140" customWidth="1"/>
    <col min="15" max="15" width="20.5703125" style="140" customWidth="1"/>
    <col min="16" max="16" width="16.140625" style="140" customWidth="1"/>
    <col min="17" max="17" width="20.85546875" style="140" customWidth="1"/>
    <col min="18" max="18" width="21.140625" style="140" customWidth="1"/>
    <col min="19" max="19" width="18.7109375" style="140" customWidth="1"/>
    <col min="20" max="20" width="15.28515625" style="140" customWidth="1"/>
    <col min="21" max="21" width="14.28515625" style="140" customWidth="1"/>
    <col min="22" max="22" width="20.140625" style="140" customWidth="1"/>
    <col min="23" max="23" width="11.5703125" style="140" customWidth="1"/>
    <col min="24" max="25" width="6.42578125" style="140" customWidth="1"/>
    <col min="26" max="26" width="5.5703125" style="140" customWidth="1"/>
    <col min="27" max="28" width="9.85546875" style="140" customWidth="1"/>
    <col min="29" max="30" width="9.42578125" style="140" customWidth="1"/>
    <col min="31" max="31" width="5.5703125" style="140" customWidth="1"/>
    <col min="32" max="32" width="20.42578125" style="140" customWidth="1"/>
    <col min="33" max="33" width="7.85546875" style="140" customWidth="1"/>
    <col min="34" max="34" width="6.5703125" style="140" customWidth="1"/>
    <col min="35" max="35" width="13.42578125" style="140" customWidth="1"/>
    <col min="36" max="37" width="7.140625" style="140" customWidth="1"/>
    <col min="38" max="40" width="16.85546875" style="140" customWidth="1"/>
    <col min="41" max="41" width="5.5703125" style="140" customWidth="1"/>
    <col min="42" max="42" width="17.140625" style="140" customWidth="1"/>
    <col min="43" max="43" width="15.28515625" style="140" customWidth="1"/>
    <col min="44" max="44" width="16.28515625" style="140" customWidth="1"/>
    <col min="45" max="45" width="14.5703125" style="140" customWidth="1"/>
    <col min="46" max="46" width="16" style="140" customWidth="1"/>
    <col min="47" max="47" width="15" style="140" customWidth="1"/>
    <col min="48" max="82" width="5.5703125" style="140" customWidth="1"/>
    <col min="83" max="83" width="11.5703125" style="140" customWidth="1"/>
    <col min="84" max="84" width="8.42578125" style="140" customWidth="1"/>
    <col min="85" max="85" width="8.7109375" style="140" customWidth="1"/>
    <col min="86" max="86" width="11.42578125" style="140"/>
    <col min="87" max="87" width="43.7109375" style="140" customWidth="1"/>
    <col min="88" max="88" width="67.85546875" style="140" customWidth="1"/>
    <col min="89" max="89" width="13.28515625" style="140" customWidth="1"/>
    <col min="90" max="95" width="11.42578125" style="140"/>
    <col min="96" max="96" width="12.85546875" style="140" customWidth="1"/>
    <col min="97" max="97" width="16.85546875" style="140" customWidth="1"/>
    <col min="98" max="98" width="19.28515625" style="140" customWidth="1"/>
    <col min="99" max="99" width="21.140625" style="140" customWidth="1"/>
    <col min="100" max="100" width="18" style="140" customWidth="1"/>
    <col min="101" max="16384" width="11.42578125" style="140"/>
  </cols>
  <sheetData>
    <row r="1" spans="2:86" ht="74.25" customHeight="1" x14ac:dyDescent="0.25"/>
    <row r="2" spans="2:86" ht="33.75" customHeight="1" thickBot="1" x14ac:dyDescent="0.3">
      <c r="B2" s="141"/>
      <c r="C2" s="142"/>
      <c r="D2" s="142"/>
      <c r="E2" s="142"/>
      <c r="F2" s="142"/>
      <c r="G2" s="142"/>
      <c r="H2" s="142"/>
      <c r="I2" s="142"/>
      <c r="J2" s="142"/>
      <c r="K2" s="142"/>
      <c r="L2" s="142"/>
      <c r="M2" s="142"/>
      <c r="N2" s="142"/>
      <c r="O2" s="142"/>
      <c r="P2" s="142"/>
      <c r="Q2" s="142"/>
      <c r="R2" s="142"/>
      <c r="S2" s="142"/>
      <c r="T2" s="142"/>
      <c r="U2" s="142"/>
      <c r="V2" s="142"/>
      <c r="W2" s="142"/>
      <c r="X2" s="142"/>
      <c r="Y2" s="142"/>
    </row>
    <row r="3" spans="2:86" ht="33" customHeight="1" thickBot="1" x14ac:dyDescent="0.3">
      <c r="B3" s="143"/>
      <c r="C3" s="144"/>
      <c r="D3" s="701"/>
      <c r="E3" s="702"/>
      <c r="F3" s="702"/>
      <c r="G3" s="165" t="s">
        <v>43</v>
      </c>
      <c r="H3" s="705" t="s">
        <v>205</v>
      </c>
      <c r="I3" s="706"/>
      <c r="J3" s="706"/>
      <c r="K3" s="706"/>
      <c r="L3" s="706"/>
      <c r="M3" s="706"/>
      <c r="N3" s="706"/>
      <c r="O3" s="706"/>
      <c r="P3" s="706"/>
      <c r="Q3" s="706"/>
      <c r="R3" s="706"/>
      <c r="S3" s="706"/>
      <c r="T3" s="706"/>
      <c r="U3" s="706"/>
      <c r="V3" s="706"/>
      <c r="W3" s="706"/>
      <c r="X3" s="706"/>
      <c r="Y3" s="707"/>
      <c r="Z3" s="166"/>
      <c r="AA3" s="166"/>
      <c r="AB3" s="166"/>
      <c r="AC3" s="166"/>
      <c r="AD3" s="166"/>
      <c r="AE3" s="166"/>
      <c r="AF3" s="166"/>
      <c r="AG3" s="166"/>
      <c r="AH3" s="166"/>
      <c r="CE3" s="146"/>
      <c r="CF3" s="146"/>
      <c r="CG3" s="146"/>
      <c r="CH3" s="146"/>
    </row>
    <row r="4" spans="2:86" ht="33" customHeight="1" thickBot="1" x14ac:dyDescent="0.3">
      <c r="B4" s="143"/>
      <c r="C4" s="144"/>
      <c r="D4" s="703"/>
      <c r="E4" s="704"/>
      <c r="F4" s="704"/>
      <c r="G4" s="145" t="s">
        <v>206</v>
      </c>
      <c r="H4" s="708" t="s">
        <v>207</v>
      </c>
      <c r="I4" s="709"/>
      <c r="J4" s="710"/>
      <c r="K4" s="711" t="s">
        <v>208</v>
      </c>
      <c r="L4" s="712"/>
      <c r="M4" s="712"/>
      <c r="N4" s="712"/>
      <c r="O4" s="712"/>
      <c r="P4" s="713" t="s">
        <v>209</v>
      </c>
      <c r="Q4" s="713"/>
      <c r="R4" s="713"/>
      <c r="S4" s="714"/>
      <c r="T4" s="711" t="s">
        <v>210</v>
      </c>
      <c r="U4" s="715"/>
      <c r="V4" s="716">
        <v>1</v>
      </c>
      <c r="W4" s="717"/>
      <c r="X4" s="717"/>
      <c r="Y4" s="718"/>
      <c r="Z4" s="167"/>
      <c r="AA4" s="167"/>
      <c r="AB4" s="167"/>
      <c r="AC4" s="168"/>
      <c r="AD4" s="168"/>
      <c r="AE4" s="168"/>
      <c r="AF4" s="168"/>
      <c r="AG4" s="168"/>
      <c r="AH4" s="168"/>
      <c r="CE4" s="146"/>
      <c r="CF4" s="146"/>
      <c r="CG4" s="146"/>
      <c r="CH4" s="146"/>
    </row>
    <row r="5" spans="2:86" x14ac:dyDescent="0.25">
      <c r="B5" s="143"/>
      <c r="C5" s="144"/>
      <c r="D5" s="147"/>
      <c r="E5" s="147"/>
      <c r="F5" s="148"/>
      <c r="G5" s="738"/>
      <c r="H5" s="738"/>
      <c r="I5" s="738"/>
      <c r="J5" s="738"/>
      <c r="K5" s="734"/>
      <c r="L5" s="734"/>
      <c r="M5" s="734"/>
      <c r="N5" s="734"/>
      <c r="O5" s="734"/>
      <c r="P5" s="734"/>
      <c r="Q5" s="734"/>
      <c r="R5" s="734"/>
      <c r="S5" s="734"/>
      <c r="T5" s="738"/>
      <c r="U5" s="738"/>
      <c r="V5" s="738"/>
      <c r="W5" s="738"/>
      <c r="X5" s="738"/>
      <c r="Y5" s="738"/>
      <c r="CE5" s="146"/>
      <c r="CF5" s="146"/>
      <c r="CG5" s="146"/>
      <c r="CH5" s="146"/>
    </row>
    <row r="6" spans="2:86" ht="6.75" customHeight="1" thickBot="1" x14ac:dyDescent="0.3">
      <c r="B6" s="143"/>
      <c r="D6" s="149"/>
      <c r="E6" s="149"/>
      <c r="F6" s="149"/>
      <c r="G6" s="149"/>
      <c r="H6" s="149"/>
      <c r="I6" s="149"/>
      <c r="J6" s="149"/>
      <c r="K6" s="149"/>
      <c r="L6" s="149"/>
      <c r="M6" s="149"/>
      <c r="N6" s="150"/>
      <c r="O6" s="150"/>
      <c r="P6" s="150"/>
      <c r="Q6" s="150"/>
      <c r="R6" s="149"/>
      <c r="S6" s="146"/>
      <c r="T6" s="146"/>
      <c r="U6" s="146"/>
      <c r="V6" s="146"/>
      <c r="W6" s="146"/>
      <c r="X6" s="146"/>
      <c r="Y6" s="146"/>
      <c r="CE6" s="146"/>
      <c r="CF6" s="146"/>
      <c r="CG6" s="146"/>
      <c r="CH6" s="146"/>
    </row>
    <row r="7" spans="2:86" ht="15" customHeight="1" x14ac:dyDescent="0.25">
      <c r="B7" s="143"/>
      <c r="C7" s="144"/>
      <c r="D7" s="721" t="s">
        <v>460</v>
      </c>
      <c r="E7" s="722"/>
      <c r="F7" s="722"/>
      <c r="G7" s="722"/>
      <c r="H7" s="722"/>
      <c r="I7" s="722"/>
      <c r="J7" s="722"/>
      <c r="K7" s="722"/>
      <c r="L7" s="722"/>
      <c r="M7" s="722"/>
      <c r="N7" s="722"/>
      <c r="O7" s="722"/>
      <c r="P7" s="722"/>
      <c r="Q7" s="722"/>
      <c r="R7" s="722"/>
      <c r="S7" s="722"/>
      <c r="T7" s="722"/>
      <c r="U7" s="722"/>
      <c r="V7" s="722"/>
      <c r="W7" s="722"/>
      <c r="X7" s="722"/>
      <c r="Y7" s="723"/>
      <c r="Z7" s="269"/>
      <c r="AA7" s="269"/>
      <c r="AB7" s="269"/>
      <c r="AC7" s="269"/>
      <c r="AD7" s="269"/>
      <c r="AE7" s="269"/>
      <c r="AF7" s="269"/>
      <c r="AG7" s="269"/>
      <c r="AH7" s="269"/>
      <c r="AI7" s="269"/>
      <c r="AJ7" s="269"/>
      <c r="AK7" s="269"/>
      <c r="AL7" s="269"/>
      <c r="AM7" s="269"/>
      <c r="AN7" s="269"/>
      <c r="AO7" s="269"/>
      <c r="CE7" s="146"/>
      <c r="CF7" s="146"/>
      <c r="CG7" s="146"/>
      <c r="CH7" s="146"/>
    </row>
    <row r="8" spans="2:86" ht="7.5" customHeight="1" thickBot="1" x14ac:dyDescent="0.3">
      <c r="B8" s="143"/>
      <c r="D8" s="724"/>
      <c r="E8" s="725"/>
      <c r="F8" s="725"/>
      <c r="G8" s="725"/>
      <c r="H8" s="725"/>
      <c r="I8" s="725"/>
      <c r="J8" s="725"/>
      <c r="K8" s="725"/>
      <c r="L8" s="725"/>
      <c r="M8" s="725"/>
      <c r="N8" s="725"/>
      <c r="O8" s="725"/>
      <c r="P8" s="725"/>
      <c r="Q8" s="725"/>
      <c r="R8" s="725"/>
      <c r="S8" s="725"/>
      <c r="T8" s="725"/>
      <c r="U8" s="725"/>
      <c r="V8" s="725"/>
      <c r="W8" s="725"/>
      <c r="X8" s="725"/>
      <c r="Y8" s="726"/>
      <c r="Z8" s="269"/>
      <c r="AA8" s="269"/>
      <c r="AB8" s="269"/>
      <c r="AC8" s="269"/>
      <c r="AD8" s="269"/>
      <c r="AE8" s="269"/>
      <c r="AF8" s="269"/>
      <c r="AG8" s="269"/>
      <c r="AH8" s="269"/>
      <c r="AI8" s="269"/>
      <c r="AJ8" s="269"/>
      <c r="AK8" s="269"/>
      <c r="AL8" s="269"/>
      <c r="AM8" s="269"/>
      <c r="AN8" s="269"/>
      <c r="AO8" s="269"/>
      <c r="CE8" s="146"/>
      <c r="CF8" s="146"/>
      <c r="CG8" s="146"/>
      <c r="CH8" s="146"/>
    </row>
    <row r="9" spans="2:86" ht="20.25" customHeight="1" thickBot="1" x14ac:dyDescent="0.3">
      <c r="B9" s="143"/>
      <c r="D9" s="719" t="s">
        <v>43</v>
      </c>
      <c r="E9" s="720"/>
      <c r="F9" s="727" t="str">
        <f>'Datos del proceso'!A10</f>
        <v>EVALUACIÓN INDEPENDIENTE DE LA GESTIÓN</v>
      </c>
      <c r="G9" s="728"/>
      <c r="H9" s="728"/>
      <c r="I9" s="728"/>
      <c r="J9" s="728"/>
      <c r="K9" s="728"/>
      <c r="L9" s="728"/>
      <c r="M9" s="728"/>
      <c r="N9" s="728"/>
      <c r="O9" s="728"/>
      <c r="P9" s="728"/>
      <c r="Q9" s="728"/>
      <c r="R9" s="728"/>
      <c r="S9" s="728"/>
      <c r="T9" s="728"/>
      <c r="U9" s="728"/>
      <c r="V9" s="728"/>
      <c r="W9" s="728"/>
      <c r="X9" s="728"/>
      <c r="Y9" s="729"/>
      <c r="CE9" s="146"/>
      <c r="CF9" s="146"/>
      <c r="CG9" s="146"/>
      <c r="CH9" s="146"/>
    </row>
    <row r="10" spans="2:86" ht="24.75" customHeight="1" thickBot="1" x14ac:dyDescent="0.3">
      <c r="B10" s="143"/>
      <c r="D10" s="719" t="s">
        <v>130</v>
      </c>
      <c r="E10" s="720"/>
      <c r="F10" s="730" t="str">
        <f>'Datos del proceso'!I10</f>
        <v>En cada vigencia ejecutar el  oportunamente el 100% de los seguimientos y auditorias (trabajos de aseguramiento) contemplados en el plan anual de auditorías, de forma independiente y objetiva, con el fin de detectar desviaciones y generar recomendaciones que contribuyan al mejoramiento de la entidad y el cumplimiento de sus objetivos.</v>
      </c>
      <c r="G10" s="731"/>
      <c r="H10" s="731"/>
      <c r="I10" s="731"/>
      <c r="J10" s="731"/>
      <c r="K10" s="731"/>
      <c r="L10" s="731"/>
      <c r="M10" s="731"/>
      <c r="N10" s="731"/>
      <c r="O10" s="731"/>
      <c r="P10" s="731"/>
      <c r="Q10" s="731"/>
      <c r="R10" s="731"/>
      <c r="S10" s="731"/>
      <c r="T10" s="731"/>
      <c r="U10" s="731"/>
      <c r="V10" s="731"/>
      <c r="W10" s="731"/>
      <c r="X10" s="731"/>
      <c r="Y10" s="732"/>
      <c r="CE10" s="146"/>
      <c r="CF10" s="146"/>
      <c r="CG10" s="146"/>
      <c r="CH10" s="146"/>
    </row>
    <row r="11" spans="2:86" ht="1.5" customHeight="1" x14ac:dyDescent="0.25">
      <c r="B11" s="143"/>
      <c r="C11" s="144"/>
      <c r="D11" s="733"/>
      <c r="E11" s="733"/>
      <c r="G11" s="734"/>
      <c r="H11" s="734"/>
      <c r="I11" s="734"/>
      <c r="J11" s="734"/>
      <c r="K11" s="734"/>
      <c r="L11" s="734"/>
      <c r="M11" s="734"/>
      <c r="N11" s="734"/>
      <c r="O11" s="734"/>
      <c r="P11" s="734"/>
      <c r="Q11" s="734"/>
      <c r="R11" s="734"/>
      <c r="S11" s="734"/>
      <c r="T11" s="734"/>
      <c r="U11" s="734"/>
      <c r="V11" s="734"/>
      <c r="W11" s="734"/>
      <c r="X11" s="734"/>
      <c r="Y11" s="734"/>
      <c r="CE11" s="146"/>
      <c r="CF11" s="146"/>
      <c r="CG11" s="146"/>
      <c r="CH11" s="146"/>
    </row>
    <row r="12" spans="2:86" ht="7.5" customHeight="1" x14ac:dyDescent="0.25">
      <c r="B12" s="143"/>
      <c r="S12" s="146"/>
      <c r="T12" s="146"/>
      <c r="U12" s="146"/>
      <c r="V12" s="146"/>
      <c r="W12" s="146"/>
      <c r="X12" s="146"/>
      <c r="Y12" s="146"/>
      <c r="CE12" s="146"/>
      <c r="CF12" s="146"/>
      <c r="CG12" s="146"/>
      <c r="CH12" s="146"/>
    </row>
    <row r="13" spans="2:86" ht="30" customHeight="1" x14ac:dyDescent="0.25">
      <c r="B13" s="143"/>
      <c r="D13" s="735" t="s">
        <v>211</v>
      </c>
      <c r="E13" s="735"/>
      <c r="F13" s="735"/>
      <c r="G13" s="735"/>
      <c r="H13" s="735"/>
      <c r="I13" s="735"/>
      <c r="J13" s="735"/>
      <c r="K13" s="735"/>
      <c r="L13" s="735"/>
      <c r="M13" s="735"/>
      <c r="N13" s="735"/>
      <c r="O13" s="735"/>
      <c r="P13" s="735"/>
      <c r="Q13" s="735"/>
      <c r="R13" s="735"/>
      <c r="S13" s="735"/>
      <c r="T13" s="735"/>
      <c r="U13" s="735"/>
      <c r="V13" s="735"/>
      <c r="W13" s="735"/>
      <c r="X13" s="735"/>
      <c r="Y13" s="735"/>
      <c r="CE13" s="146"/>
      <c r="CF13" s="146"/>
      <c r="CG13" s="146"/>
      <c r="CH13" s="146"/>
    </row>
    <row r="14" spans="2:86" x14ac:dyDescent="0.25">
      <c r="B14" s="143"/>
      <c r="C14" s="144"/>
      <c r="D14" s="736" t="s">
        <v>212</v>
      </c>
      <c r="E14" s="736"/>
      <c r="F14" s="736"/>
      <c r="G14" s="736"/>
      <c r="H14" s="736"/>
      <c r="I14" s="736"/>
      <c r="J14" s="736"/>
      <c r="K14" s="736"/>
      <c r="L14" s="736"/>
      <c r="M14" s="736"/>
      <c r="N14" s="736"/>
      <c r="O14" s="736"/>
      <c r="Q14" s="737" t="s">
        <v>213</v>
      </c>
      <c r="R14" s="737"/>
      <c r="S14" s="737"/>
      <c r="T14" s="737"/>
      <c r="U14" s="737"/>
      <c r="V14" s="737"/>
      <c r="W14" s="737"/>
      <c r="X14" s="737"/>
      <c r="Y14" s="737"/>
      <c r="CE14" s="146"/>
      <c r="CF14" s="146"/>
      <c r="CG14" s="146"/>
      <c r="CH14" s="146"/>
    </row>
    <row r="15" spans="2:86" ht="54.75" customHeight="1" x14ac:dyDescent="0.25">
      <c r="B15" s="143"/>
      <c r="C15" s="144"/>
      <c r="D15" s="151" t="s">
        <v>214</v>
      </c>
      <c r="E15" s="756" t="s">
        <v>215</v>
      </c>
      <c r="F15" s="756"/>
      <c r="G15" s="756"/>
      <c r="H15" s="756"/>
      <c r="I15" s="522" t="s">
        <v>216</v>
      </c>
      <c r="J15" s="522"/>
      <c r="K15" s="756" t="s">
        <v>215</v>
      </c>
      <c r="L15" s="756"/>
      <c r="M15" s="756"/>
      <c r="N15" s="152" t="s">
        <v>217</v>
      </c>
      <c r="O15" s="153" t="s">
        <v>215</v>
      </c>
      <c r="Q15" s="153" t="s">
        <v>218</v>
      </c>
      <c r="R15" s="294" t="s">
        <v>529</v>
      </c>
      <c r="S15" s="169" t="s">
        <v>219</v>
      </c>
      <c r="T15" s="153" t="s">
        <v>13</v>
      </c>
      <c r="U15" s="153" t="s">
        <v>317</v>
      </c>
      <c r="V15" s="170" t="s">
        <v>318</v>
      </c>
      <c r="W15" s="522" t="s">
        <v>220</v>
      </c>
      <c r="X15" s="522"/>
      <c r="Y15" s="522"/>
      <c r="CE15" s="146"/>
      <c r="CF15" s="146"/>
      <c r="CG15" s="146"/>
      <c r="CH15" s="146"/>
    </row>
    <row r="16" spans="2:86" ht="88.5" customHeight="1" x14ac:dyDescent="0.25">
      <c r="B16" s="143"/>
      <c r="D16" s="147"/>
      <c r="E16" s="757"/>
      <c r="F16" s="757"/>
      <c r="G16" s="757"/>
      <c r="H16" s="757"/>
      <c r="I16" s="738"/>
      <c r="J16" s="738"/>
      <c r="K16" s="754"/>
      <c r="L16" s="754"/>
      <c r="M16" s="754"/>
      <c r="N16" s="171"/>
      <c r="O16" s="172"/>
      <c r="Q16" s="739" t="s">
        <v>319</v>
      </c>
      <c r="R16" s="739"/>
      <c r="S16" s="758" t="s">
        <v>320</v>
      </c>
      <c r="T16" s="739" t="s">
        <v>321</v>
      </c>
      <c r="U16" s="171" t="s">
        <v>322</v>
      </c>
      <c r="V16" s="171" t="s">
        <v>323</v>
      </c>
      <c r="W16" s="742" t="s">
        <v>324</v>
      </c>
      <c r="X16" s="743"/>
      <c r="Y16" s="744"/>
      <c r="CE16" s="146"/>
      <c r="CF16" s="146"/>
      <c r="CG16" s="146"/>
      <c r="CH16" s="146"/>
    </row>
    <row r="17" spans="2:86" ht="89.25" customHeight="1" x14ac:dyDescent="0.25">
      <c r="B17" s="143"/>
      <c r="D17" s="147"/>
      <c r="E17" s="751"/>
      <c r="F17" s="752"/>
      <c r="G17" s="752"/>
      <c r="H17" s="753"/>
      <c r="I17" s="738"/>
      <c r="J17" s="738"/>
      <c r="K17" s="754"/>
      <c r="L17" s="754"/>
      <c r="M17" s="754"/>
      <c r="N17" s="171"/>
      <c r="O17" s="172"/>
      <c r="Q17" s="740"/>
      <c r="R17" s="740"/>
      <c r="S17" s="759"/>
      <c r="T17" s="740"/>
      <c r="U17" s="171" t="s">
        <v>325</v>
      </c>
      <c r="V17" s="171" t="s">
        <v>326</v>
      </c>
      <c r="W17" s="745"/>
      <c r="X17" s="746"/>
      <c r="Y17" s="747"/>
      <c r="Z17" s="146"/>
      <c r="AA17" s="146"/>
      <c r="AB17" s="146"/>
      <c r="AC17" s="146"/>
      <c r="AD17" s="146"/>
      <c r="AE17" s="146"/>
      <c r="AF17" s="146"/>
      <c r="AG17" s="146"/>
      <c r="AH17" s="146"/>
      <c r="AI17" s="146"/>
      <c r="AJ17" s="146"/>
      <c r="AK17" s="146"/>
      <c r="AL17" s="146"/>
      <c r="AM17" s="146"/>
      <c r="AN17" s="146"/>
      <c r="AO17" s="146"/>
      <c r="CE17" s="146"/>
      <c r="CF17" s="146"/>
      <c r="CG17" s="146"/>
      <c r="CH17" s="146"/>
    </row>
    <row r="18" spans="2:86" ht="104.25" customHeight="1" x14ac:dyDescent="0.25">
      <c r="B18" s="143"/>
      <c r="D18" s="147"/>
      <c r="E18" s="755"/>
      <c r="F18" s="755"/>
      <c r="G18" s="755"/>
      <c r="H18" s="755"/>
      <c r="I18" s="738"/>
      <c r="J18" s="738"/>
      <c r="K18" s="754"/>
      <c r="L18" s="754"/>
      <c r="M18" s="754"/>
      <c r="N18" s="171"/>
      <c r="O18" s="172"/>
      <c r="Q18" s="741"/>
      <c r="R18" s="741"/>
      <c r="S18" s="760"/>
      <c r="T18" s="741"/>
      <c r="U18" s="171"/>
      <c r="V18" s="171"/>
      <c r="W18" s="748"/>
      <c r="X18" s="749"/>
      <c r="Y18" s="750"/>
      <c r="Z18" s="146"/>
      <c r="AA18" s="146"/>
      <c r="AB18" s="146"/>
      <c r="AC18" s="146"/>
      <c r="AD18" s="146"/>
      <c r="AE18" s="146"/>
      <c r="AF18" s="146"/>
      <c r="AG18" s="146"/>
      <c r="AH18" s="146"/>
      <c r="AI18" s="146"/>
      <c r="AJ18" s="146"/>
      <c r="AK18" s="146"/>
      <c r="AL18" s="146"/>
      <c r="AM18" s="146"/>
      <c r="AN18" s="146"/>
      <c r="AO18" s="146"/>
      <c r="CE18" s="146"/>
      <c r="CF18" s="146"/>
      <c r="CG18" s="146"/>
      <c r="CH18" s="146"/>
    </row>
    <row r="19" spans="2:86" ht="15" customHeight="1" x14ac:dyDescent="0.25">
      <c r="B19" s="143"/>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c r="CF19" s="146"/>
      <c r="CG19" s="146"/>
      <c r="CH19" s="146"/>
    </row>
    <row r="20" spans="2:86" x14ac:dyDescent="0.25">
      <c r="B20" s="143"/>
      <c r="C20" s="761" t="s">
        <v>221</v>
      </c>
      <c r="D20" s="762"/>
      <c r="E20" s="762"/>
      <c r="F20" s="762"/>
      <c r="G20" s="762"/>
      <c r="H20" s="762"/>
      <c r="I20" s="762"/>
      <c r="J20" s="762"/>
      <c r="K20" s="762"/>
      <c r="L20" s="762"/>
      <c r="M20" s="762"/>
      <c r="N20" s="762"/>
      <c r="O20" s="762"/>
      <c r="P20" s="762"/>
      <c r="Q20" s="762"/>
      <c r="R20" s="762"/>
      <c r="S20" s="762"/>
      <c r="T20" s="762"/>
      <c r="U20" s="762"/>
      <c r="V20" s="762"/>
      <c r="W20" s="762"/>
      <c r="X20" s="762"/>
      <c r="Y20" s="762"/>
      <c r="Z20" s="146"/>
      <c r="AA20" s="773" t="s">
        <v>224</v>
      </c>
      <c r="AB20" s="773"/>
      <c r="AC20" s="773"/>
      <c r="AD20" s="773"/>
      <c r="AE20" s="773"/>
      <c r="AF20" s="773"/>
      <c r="AG20" s="773"/>
      <c r="AH20" s="773"/>
      <c r="AI20" s="773"/>
      <c r="AJ20" s="773"/>
      <c r="AK20" s="773"/>
      <c r="AL20" s="773"/>
      <c r="AM20" s="773"/>
      <c r="AN20" s="773"/>
      <c r="AO20" s="146"/>
      <c r="AP20" s="154"/>
      <c r="AQ20" s="154"/>
      <c r="AR20" s="154"/>
      <c r="AS20" s="154"/>
      <c r="AT20" s="154"/>
      <c r="AU20" s="154"/>
      <c r="AV20" s="146"/>
      <c r="AW20" s="154"/>
      <c r="AX20" s="154"/>
      <c r="AY20" s="154"/>
      <c r="AZ20" s="154"/>
      <c r="BA20" s="154"/>
      <c r="BB20" s="154"/>
      <c r="BC20" s="154"/>
      <c r="BD20" s="154"/>
      <c r="BE20" s="154"/>
      <c r="BF20" s="154"/>
      <c r="BG20" s="154"/>
      <c r="BH20" s="146"/>
      <c r="BI20" s="146"/>
      <c r="BJ20" s="146"/>
      <c r="BK20" s="146"/>
      <c r="BL20" s="146"/>
      <c r="BM20" s="146"/>
      <c r="BN20" s="146"/>
      <c r="BO20" s="146"/>
      <c r="BP20" s="146"/>
      <c r="BQ20" s="146"/>
      <c r="BR20" s="146"/>
      <c r="BS20" s="146"/>
      <c r="BT20" s="146"/>
      <c r="BU20" s="146"/>
      <c r="BV20" s="146"/>
      <c r="BW20" s="146"/>
      <c r="BX20" s="146"/>
      <c r="BY20" s="146"/>
      <c r="BZ20" s="146"/>
      <c r="CA20" s="146"/>
      <c r="CB20" s="146"/>
      <c r="CC20" s="146"/>
      <c r="CD20" s="146"/>
      <c r="CE20" s="146"/>
      <c r="CF20" s="146"/>
      <c r="CG20" s="146"/>
      <c r="CH20" s="146"/>
    </row>
    <row r="21" spans="2:86" ht="6" customHeight="1" x14ac:dyDescent="0.25">
      <c r="B21" s="143"/>
      <c r="D21" s="146"/>
      <c r="E21" s="146"/>
      <c r="F21" s="146"/>
      <c r="G21" s="146"/>
      <c r="H21" s="146"/>
      <c r="I21" s="146"/>
      <c r="J21" s="146"/>
      <c r="K21" s="146"/>
      <c r="L21" s="146"/>
      <c r="M21" s="146"/>
      <c r="N21" s="146"/>
      <c r="O21" s="146"/>
      <c r="P21" s="146"/>
      <c r="Q21" s="146"/>
      <c r="R21" s="146"/>
      <c r="S21" s="146"/>
      <c r="T21" s="146"/>
      <c r="U21" s="146"/>
      <c r="V21" s="146"/>
      <c r="W21" s="146"/>
      <c r="X21" s="146"/>
      <c r="Y21" s="146"/>
      <c r="Z21" s="154"/>
      <c r="AO21" s="154"/>
      <c r="AV21" s="146"/>
      <c r="AW21" s="156"/>
      <c r="AX21" s="156"/>
      <c r="AY21" s="156"/>
      <c r="AZ21" s="156"/>
      <c r="BA21" s="156"/>
      <c r="BB21" s="156"/>
      <c r="BC21" s="156"/>
      <c r="BD21" s="156"/>
      <c r="BE21" s="156"/>
      <c r="BF21" s="156"/>
      <c r="BG21" s="156"/>
      <c r="BH21" s="146"/>
      <c r="BI21" s="146"/>
      <c r="BJ21" s="146"/>
      <c r="BK21" s="146"/>
      <c r="BL21" s="146"/>
      <c r="BM21" s="146"/>
      <c r="BN21" s="146"/>
      <c r="BO21" s="146"/>
      <c r="BP21" s="146"/>
      <c r="BQ21" s="146"/>
      <c r="BR21" s="146"/>
      <c r="BS21" s="146"/>
      <c r="BT21" s="146"/>
      <c r="BU21" s="146"/>
      <c r="BV21" s="146"/>
      <c r="BW21" s="146"/>
      <c r="BX21" s="146"/>
      <c r="BY21" s="146"/>
      <c r="BZ21" s="146"/>
      <c r="CA21" s="146"/>
      <c r="CB21" s="146"/>
      <c r="CC21" s="146"/>
      <c r="CD21" s="146"/>
      <c r="CE21" s="146"/>
      <c r="CF21" s="146"/>
      <c r="CG21" s="146"/>
      <c r="CH21" s="146"/>
    </row>
    <row r="22" spans="2:86" ht="24.75" customHeight="1" x14ac:dyDescent="0.25">
      <c r="B22" s="143"/>
      <c r="D22" s="763" t="s">
        <v>327</v>
      </c>
      <c r="E22" s="763"/>
      <c r="F22" s="763"/>
      <c r="G22" s="763"/>
      <c r="H22" s="764" t="s">
        <v>328</v>
      </c>
      <c r="I22" s="765"/>
      <c r="J22" s="765"/>
      <c r="K22" s="765"/>
      <c r="L22" s="765"/>
      <c r="M22" s="765"/>
      <c r="N22" s="765"/>
      <c r="O22" s="765"/>
      <c r="P22" s="765"/>
      <c r="Q22" s="766"/>
      <c r="R22" s="767" t="s">
        <v>223</v>
      </c>
      <c r="S22" s="768"/>
      <c r="T22" s="768"/>
      <c r="U22" s="768"/>
      <c r="V22" s="768"/>
      <c r="W22" s="768"/>
      <c r="X22" s="768"/>
      <c r="Y22" s="769"/>
      <c r="Z22" s="154"/>
      <c r="AA22" s="780" t="s">
        <v>230</v>
      </c>
      <c r="AB22" s="780"/>
      <c r="AC22" s="780" t="s">
        <v>231</v>
      </c>
      <c r="AD22" s="780"/>
      <c r="AE22" s="780"/>
      <c r="AF22" s="160" t="s">
        <v>232</v>
      </c>
      <c r="AG22" s="780" t="s">
        <v>233</v>
      </c>
      <c r="AH22" s="780"/>
      <c r="AI22" s="160" t="s">
        <v>234</v>
      </c>
      <c r="AJ22" s="780" t="s">
        <v>24</v>
      </c>
      <c r="AK22" s="780"/>
      <c r="AL22" s="160" t="s">
        <v>235</v>
      </c>
      <c r="AM22" s="160" t="s">
        <v>236</v>
      </c>
      <c r="AN22" s="160" t="s">
        <v>237</v>
      </c>
      <c r="AO22" s="154"/>
      <c r="AP22" s="155"/>
      <c r="AQ22" s="155"/>
      <c r="AR22" s="155"/>
      <c r="AS22" s="155"/>
      <c r="AT22" s="155"/>
      <c r="AU22" s="155"/>
      <c r="AV22" s="146"/>
      <c r="AW22" s="156"/>
      <c r="AX22" s="156"/>
      <c r="AY22" s="156"/>
      <c r="AZ22" s="156"/>
      <c r="BA22" s="156"/>
      <c r="BB22" s="156"/>
      <c r="BC22" s="156"/>
      <c r="BD22" s="156"/>
      <c r="BE22" s="156"/>
      <c r="BF22" s="156"/>
      <c r="BG22" s="156"/>
      <c r="BH22" s="146"/>
      <c r="BI22" s="146"/>
      <c r="BJ22" s="146"/>
      <c r="BK22" s="146"/>
      <c r="BL22" s="146"/>
      <c r="BM22" s="146"/>
      <c r="BN22" s="146"/>
      <c r="BO22" s="146"/>
      <c r="BP22" s="146"/>
      <c r="BQ22" s="146"/>
      <c r="BR22" s="146"/>
      <c r="BS22" s="146"/>
      <c r="BT22" s="146"/>
      <c r="BU22" s="146"/>
      <c r="BV22" s="146"/>
      <c r="BW22" s="146"/>
      <c r="BX22" s="146"/>
      <c r="BY22" s="146"/>
      <c r="BZ22" s="146"/>
      <c r="CA22" s="146"/>
      <c r="CB22" s="146"/>
      <c r="CC22" s="146"/>
      <c r="CD22" s="146"/>
      <c r="CE22" s="146"/>
      <c r="CF22" s="146"/>
      <c r="CG22" s="146"/>
      <c r="CH22" s="146"/>
    </row>
    <row r="23" spans="2:86" ht="15" customHeight="1" x14ac:dyDescent="0.25">
      <c r="B23" s="143"/>
      <c r="D23" s="763"/>
      <c r="E23" s="763"/>
      <c r="F23" s="763"/>
      <c r="G23" s="763"/>
      <c r="H23" s="774" t="s">
        <v>225</v>
      </c>
      <c r="I23" s="775" t="s">
        <v>226</v>
      </c>
      <c r="J23" s="775"/>
      <c r="K23" s="776" t="s">
        <v>227</v>
      </c>
      <c r="L23" s="777"/>
      <c r="M23" s="778"/>
      <c r="N23" s="779" t="s">
        <v>228</v>
      </c>
      <c r="O23" s="779" t="s">
        <v>229</v>
      </c>
      <c r="P23" s="791" t="s">
        <v>329</v>
      </c>
      <c r="Q23" s="792"/>
      <c r="R23" s="770"/>
      <c r="S23" s="771"/>
      <c r="T23" s="771"/>
      <c r="U23" s="771"/>
      <c r="V23" s="771"/>
      <c r="W23" s="771"/>
      <c r="X23" s="771"/>
      <c r="Y23" s="772"/>
      <c r="Z23" s="154"/>
      <c r="AA23" s="797" t="s">
        <v>332</v>
      </c>
      <c r="AB23" s="744"/>
      <c r="AC23" s="738" t="str">
        <f>IF(AA23="Aceptar el riesgo","No aplica","SI")</f>
        <v>No aplica</v>
      </c>
      <c r="AD23" s="738"/>
      <c r="AE23" s="738"/>
      <c r="AF23" s="754"/>
      <c r="AG23" s="754"/>
      <c r="AH23" s="754"/>
      <c r="AI23" s="512"/>
      <c r="AJ23" s="512"/>
      <c r="AK23" s="512"/>
      <c r="AL23" s="512"/>
      <c r="AM23" s="512"/>
      <c r="AN23" s="512"/>
      <c r="AO23" s="154"/>
      <c r="AP23" s="155"/>
      <c r="AQ23" s="155"/>
      <c r="AR23" s="155"/>
      <c r="AS23" s="155"/>
      <c r="AT23" s="155"/>
      <c r="AU23" s="155"/>
      <c r="AV23" s="154"/>
      <c r="AW23" s="156"/>
      <c r="AX23" s="156"/>
      <c r="AY23" s="156"/>
      <c r="AZ23" s="156"/>
      <c r="BA23" s="156"/>
      <c r="BB23" s="156"/>
      <c r="BC23" s="156"/>
      <c r="BD23" s="156"/>
      <c r="BE23" s="156"/>
      <c r="BF23" s="156"/>
      <c r="BG23" s="156"/>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row>
    <row r="24" spans="2:86" ht="46.5" customHeight="1" x14ac:dyDescent="0.25">
      <c r="B24" s="143"/>
      <c r="D24" s="157" t="s">
        <v>4</v>
      </c>
      <c r="E24" s="157" t="s">
        <v>242</v>
      </c>
      <c r="F24" s="795" t="s">
        <v>239</v>
      </c>
      <c r="G24" s="796"/>
      <c r="H24" s="763"/>
      <c r="I24" s="775"/>
      <c r="J24" s="775"/>
      <c r="K24" s="776" t="s">
        <v>240</v>
      </c>
      <c r="L24" s="778"/>
      <c r="M24" s="158" t="s">
        <v>241</v>
      </c>
      <c r="N24" s="779"/>
      <c r="O24" s="779"/>
      <c r="P24" s="793"/>
      <c r="Q24" s="794"/>
      <c r="R24" s="781" t="s">
        <v>4</v>
      </c>
      <c r="S24" s="781"/>
      <c r="T24" s="781" t="s">
        <v>2</v>
      </c>
      <c r="U24" s="781"/>
      <c r="V24" s="781" t="s">
        <v>239</v>
      </c>
      <c r="W24" s="781"/>
      <c r="X24" s="781"/>
      <c r="Y24" s="781"/>
      <c r="Z24" s="154"/>
      <c r="AA24" s="745"/>
      <c r="AB24" s="747"/>
      <c r="AC24" s="738"/>
      <c r="AD24" s="738"/>
      <c r="AE24" s="738"/>
      <c r="AF24" s="754"/>
      <c r="AG24" s="754"/>
      <c r="AH24" s="754"/>
      <c r="AI24" s="512"/>
      <c r="AJ24" s="512"/>
      <c r="AK24" s="512"/>
      <c r="AL24" s="512"/>
      <c r="AM24" s="512"/>
      <c r="AN24" s="512"/>
      <c r="AO24" s="154"/>
      <c r="AP24" s="173"/>
      <c r="AQ24" s="173"/>
      <c r="AR24" s="173"/>
      <c r="AS24" s="173"/>
      <c r="AT24" s="173"/>
      <c r="AU24" s="173"/>
      <c r="AV24" s="154"/>
      <c r="AW24" s="156"/>
      <c r="AX24" s="156"/>
      <c r="AY24" s="156"/>
      <c r="AZ24" s="156"/>
      <c r="BA24" s="156"/>
      <c r="BB24" s="156"/>
      <c r="BC24" s="156"/>
      <c r="BD24" s="156"/>
      <c r="BE24" s="156"/>
      <c r="BF24" s="156"/>
      <c r="BG24" s="156"/>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row>
    <row r="25" spans="2:86" ht="15" customHeight="1" x14ac:dyDescent="0.25">
      <c r="B25" s="143"/>
      <c r="D25" s="738" t="s">
        <v>243</v>
      </c>
      <c r="E25" s="738" t="s">
        <v>245</v>
      </c>
      <c r="F25" s="738" t="str">
        <f>IF(AND(D25="1. Rara vez",E25="1. Insignificante"),"Bajo",IF(AND(D25="1. Rara vez",E25="2. Menor"),"Bajo",IF(AND(D25="2. Improbable",E25="1. Insignificante"),"Bajo",IF(AND(D25="2. Improbable",E25="2. Menor"),"Bajo",IF(AND(D25="3. Posible",E25="1. Insignificante"),"Bajo",IF(AND(D25="4. Probable",E25="1. Insignificante"),"Moderado",IF(AND(D25="3. Posible",E25="2. Menor"),"Moderado",IF(AND(D25="2. Improbable",E25="3. Moderado"),"Moderado",IF(AND(D25="1. Rara vez",E25="3. Moderado"),"Moderado",IF(AND(D25="1. Rara vez",E25="4. Mayor"),"Alto",IF(AND(D25="2. Improbable",E25="4. Mayor"),"Alto",IF(AND(D25="3. Posible",E25="3. Moderado"),"Alto",IF(AND(D25="4. Probable",E25="2. Menor"),"Alto",IF(AND(D25="4. Probable",E25="3. Moderado"),"Alto",IF(AND(D25="5. Casi seguro",E25="1. Insignificante"),"Alto",IF(AND(D25="5. Casi seguro",E25="2. Menor"),"Alto",IF(AND(D25="1. Rara vez",E25="5. Catastrófico"),"Extremo",IF(AND(D25="2. Improbable",E25="5. Catastrófico"),"Extremo",IF(AND(D25="3. Posible",E25="4. Mayor"),"Extremo",IF(AND(D25="3. Posible",E25="5. Catastrófico"),"Extremo",IF(AND(D25="4. Probable",E25="4. Mayor"),"Extremo",IF(AND(D25="4. Probable",E25="5. Catastrófico"),"Extremo",IF(AND(D25="5. Casi seguro",E25="3. Moderado"),"Extremo",IF(AND(D25="5. Casi seguro",E25="4. Mayor"),"Extremo",IF(AND(D25="5. Casi seguro",E25="5. Catastrófico"),"Extremo","0")))))))))))))))))))))))))</f>
        <v>Alto</v>
      </c>
      <c r="G25" s="738"/>
      <c r="H25" s="782" t="s">
        <v>330</v>
      </c>
      <c r="I25" s="785" t="str">
        <f>G62</f>
        <v>Fuerte</v>
      </c>
      <c r="J25" s="785"/>
      <c r="K25" s="742" t="s">
        <v>244</v>
      </c>
      <c r="L25" s="786"/>
      <c r="M25" s="798" t="str">
        <f>IF(K25="El control se ejecuta de manera consistente por parte del responsable","Fuerte",IF(K25="El control se ejecuta algunas veces por parte del responsable.","Moderado","Débil"))</f>
        <v>Fuerte</v>
      </c>
      <c r="N25" s="785" t="str">
        <f>IF(AND(I25="Fuerte",M25="Fuerte"),"Fuerte",IF(AND(I25="Fuerte",M25="Moderado"),"Moderado",IF(AND(I25="Fuerte",M25="Débil"),"Débil",IF(AND(I25="Moderado",M25="Fuerte"),"Moderado",IF(AND(I25="Moderado",M25="Moderado"),"Moderado",IF(AND(I25="Moderado",M25="Dédil"),"Débil",IF(AND(I25="Débil",M25="Fuerte"),"Débil",IF(AND(I25="Débil",M25="Moderado"),"Débil",IF(AND(I25="Débil",M25="Débil"),"Débil","Débil")))))))))</f>
        <v>Fuerte</v>
      </c>
      <c r="O25" s="785" t="str">
        <f>IF(N25="Fuerte","NO","SI")</f>
        <v>NO</v>
      </c>
      <c r="P25" s="738" t="str">
        <f>G65</f>
        <v>Fuerte</v>
      </c>
      <c r="Q25" s="738"/>
      <c r="R25" s="738" t="s">
        <v>243</v>
      </c>
      <c r="S25" s="738"/>
      <c r="T25" s="738" t="s">
        <v>331</v>
      </c>
      <c r="U25" s="738"/>
      <c r="V25" s="738" t="str">
        <f>IF(AND(R25="1. Rara vez",T25="1. Insignificante"),"Bajo",IF(AND(R25="1. Rara vez",T25="2. Menor"),"Bajo",IF(AND(R25="2. Improbable",T25="1. Insignificante"),"Bajo",IF(AND(R25="2. Improbable",T25="2. Menor"),"Bajo",IF(AND(R25="3. Posible",T25="1. Insignificante"),"Bajo",IF(AND(R25="4. Probable",T25="1. Insignificante"),"Moderado",IF(AND(R25="3. Posible",T25="2. Menor"),"Moderado",IF(AND(R25="2. Improbable",T25="3. Moderado"),"Moderado",IF(AND(R25="1. Rara vez",T25="3. Moderado"),"Moderado",IF(AND(R25="1. Rara vez",T25="4. Mayor"),"Alto",IF(AND(R25="2. Improbable",T25="4. Mayor"),"Alto",IF(AND(R25="3. Posible",T25="3. Moderado"),"Alto",IF(AND(R25="4. Probable",T25="2. Menor"),"Alto",IF(AND(R25="4. Probable",T25="3. Moderado"),"Alto",IF(AND(R25="5. Casi seguro",T25="1. Insignificante"),"Alto",IF(AND(R25="5. Casi seguro",T25="2. Menor"),"Alto",IF(AND(R25="1. Rara vez",T25="5. Catastrófico"),"Extremo",IF(AND(R25="2. Improbable",T25="5. Catastrófico"),"Extremo",IF(AND(R25="3. Posible",T25="4. Mayor"),"Extremo",IF(AND(R25="3. Posible",T25="5. Catastrófico"),"Extremo",IF(AND(R25="4. Probable",T25="4. Mayor"),"Extremo",IF(AND(R25="4. Probable",T25="5. Catastrófico"),"Extremo",IF(AND(R25="5. Casi seguro",T25="3. Moderado"),"Extremo",IF(AND(R25="5. Casi seguro",T25="4. Mayor"),"Extremo",IF(AND(R25="5. Casi seguro",T25="5. Catastrófico"),"Extremo","0")))))))))))))))))))))))))</f>
        <v>Bajo</v>
      </c>
      <c r="W25" s="738"/>
      <c r="X25" s="738"/>
      <c r="Y25" s="738"/>
      <c r="Z25" s="154"/>
      <c r="AA25" s="745"/>
      <c r="AB25" s="747"/>
      <c r="AC25" s="738"/>
      <c r="AD25" s="738"/>
      <c r="AE25" s="738"/>
      <c r="AF25" s="754"/>
      <c r="AG25" s="754"/>
      <c r="AH25" s="754"/>
      <c r="AI25" s="512"/>
      <c r="AJ25" s="512"/>
      <c r="AK25" s="512"/>
      <c r="AL25" s="512"/>
      <c r="AM25" s="512"/>
      <c r="AN25" s="512"/>
      <c r="AO25" s="154"/>
      <c r="AP25" s="154"/>
      <c r="AQ25" s="154"/>
      <c r="AR25" s="154"/>
      <c r="AS25" s="154"/>
      <c r="AT25" s="154"/>
      <c r="AU25" s="154"/>
      <c r="AV25" s="154"/>
      <c r="AW25" s="156"/>
      <c r="AX25" s="156"/>
      <c r="AY25" s="156"/>
      <c r="AZ25" s="156"/>
      <c r="BA25" s="156"/>
      <c r="BB25" s="156"/>
      <c r="BC25" s="156"/>
      <c r="BD25" s="156"/>
      <c r="BE25" s="156"/>
      <c r="BF25" s="156"/>
      <c r="BG25" s="156"/>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row>
    <row r="26" spans="2:86" ht="75" customHeight="1" x14ac:dyDescent="0.25">
      <c r="B26" s="143"/>
      <c r="D26" s="738"/>
      <c r="E26" s="738"/>
      <c r="F26" s="738"/>
      <c r="G26" s="738"/>
      <c r="H26" s="783"/>
      <c r="I26" s="785"/>
      <c r="J26" s="785"/>
      <c r="K26" s="787"/>
      <c r="L26" s="788"/>
      <c r="M26" s="799"/>
      <c r="N26" s="785"/>
      <c r="O26" s="785"/>
      <c r="P26" s="738"/>
      <c r="Q26" s="738"/>
      <c r="R26" s="738"/>
      <c r="S26" s="738"/>
      <c r="T26" s="738"/>
      <c r="U26" s="738"/>
      <c r="V26" s="738"/>
      <c r="W26" s="738"/>
      <c r="X26" s="738"/>
      <c r="Y26" s="738"/>
      <c r="Z26" s="154"/>
      <c r="AA26" s="748"/>
      <c r="AB26" s="750"/>
      <c r="AC26" s="738"/>
      <c r="AD26" s="738"/>
      <c r="AE26" s="738"/>
      <c r="AF26" s="754"/>
      <c r="AG26" s="754"/>
      <c r="AH26" s="754"/>
      <c r="AI26" s="512"/>
      <c r="AJ26" s="512"/>
      <c r="AK26" s="512"/>
      <c r="AL26" s="512"/>
      <c r="AM26" s="512"/>
      <c r="AN26" s="512"/>
      <c r="AO26" s="154"/>
      <c r="AP26" s="154"/>
      <c r="AQ26" s="154"/>
      <c r="AR26" s="154"/>
      <c r="AS26" s="154"/>
      <c r="AT26" s="154"/>
      <c r="AU26" s="154"/>
      <c r="AV26" s="154"/>
      <c r="AW26" s="156"/>
      <c r="AX26" s="156"/>
      <c r="AY26" s="156"/>
      <c r="AZ26" s="156"/>
      <c r="BA26" s="156"/>
      <c r="BB26" s="156"/>
      <c r="BC26" s="156"/>
      <c r="BD26" s="156"/>
      <c r="BE26" s="156"/>
      <c r="BF26" s="156"/>
      <c r="BG26" s="156"/>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row>
    <row r="27" spans="2:86" ht="33.75" customHeight="1" x14ac:dyDescent="0.25">
      <c r="B27" s="143"/>
      <c r="D27" s="738"/>
      <c r="E27" s="738"/>
      <c r="F27" s="738"/>
      <c r="G27" s="738"/>
      <c r="H27" s="783"/>
      <c r="I27" s="785"/>
      <c r="J27" s="785"/>
      <c r="K27" s="787"/>
      <c r="L27" s="788"/>
      <c r="M27" s="799"/>
      <c r="N27" s="785"/>
      <c r="O27" s="785"/>
      <c r="P27" s="738"/>
      <c r="Q27" s="738"/>
      <c r="R27" s="738"/>
      <c r="S27" s="738"/>
      <c r="T27" s="738"/>
      <c r="U27" s="738"/>
      <c r="V27" s="738"/>
      <c r="W27" s="738"/>
      <c r="X27" s="738"/>
      <c r="Y27" s="738"/>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row>
    <row r="28" spans="2:86" ht="133.5" customHeight="1" x14ac:dyDescent="0.25">
      <c r="B28" s="143"/>
      <c r="D28" s="738"/>
      <c r="E28" s="738"/>
      <c r="F28" s="738"/>
      <c r="G28" s="738"/>
      <c r="H28" s="784"/>
      <c r="I28" s="785"/>
      <c r="J28" s="785"/>
      <c r="K28" s="789"/>
      <c r="L28" s="790"/>
      <c r="M28" s="800"/>
      <c r="N28" s="785"/>
      <c r="O28" s="785"/>
      <c r="P28" s="738"/>
      <c r="Q28" s="738"/>
      <c r="R28" s="738"/>
      <c r="S28" s="738"/>
      <c r="T28" s="738"/>
      <c r="U28" s="738"/>
      <c r="V28" s="738"/>
      <c r="W28" s="738"/>
      <c r="X28" s="738"/>
      <c r="Y28" s="738"/>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row>
    <row r="29" spans="2:86" ht="48" customHeight="1" x14ac:dyDescent="0.25">
      <c r="B29" s="143"/>
      <c r="H29" s="782" t="s">
        <v>333</v>
      </c>
      <c r="I29" s="785" t="str">
        <f>I62</f>
        <v>Moderado</v>
      </c>
      <c r="J29" s="785"/>
      <c r="K29" s="742" t="s">
        <v>244</v>
      </c>
      <c r="L29" s="786"/>
      <c r="M29" s="798" t="str">
        <f>IF(K29="El control se ejecuta de manera consistente por parte del responsable","Fuerte",IF(K29="El control se ejecuta algunas veces por parte del responsable.","Moderado","Débil"))</f>
        <v>Fuerte</v>
      </c>
      <c r="N29" s="785" t="str">
        <f>IF(AND(I29="Fuerte",M29="Fuerte"),"Fuerte",IF(AND(I29="Fuerte",M29="Moderado"),"Moderado",IF(AND(I29="Fuerte",M29="Débil"),"Débil",IF(AND(I29="Moderado",M29="Fuerte"),"Moderado",IF(AND(I29="Moderado",M29="Moderado"),"Moderado",IF(AND(I29="Moderado",M29="Dédil"),"Débil",IF(AND(I29="Débil",M29="Fuerte"),"Débil",IF(AND(I29="Débil",M29="Moderado"),"Débil",IF(AND(I29="Débil",M29="Débil"),"Débil","Débil")))))))))</f>
        <v>Moderado</v>
      </c>
      <c r="O29" s="785" t="str">
        <f>IF(N29="Fuerte","NO","SI")</f>
        <v>SI</v>
      </c>
      <c r="P29" s="738"/>
      <c r="Q29" s="738"/>
      <c r="R29" s="146"/>
      <c r="S29" s="146"/>
      <c r="T29" s="146"/>
      <c r="U29" s="146"/>
      <c r="V29" s="146"/>
      <c r="W29" s="146"/>
      <c r="X29" s="146"/>
      <c r="Y29" s="146"/>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row>
    <row r="30" spans="2:86" ht="48" customHeight="1" x14ac:dyDescent="0.25">
      <c r="B30" s="143"/>
      <c r="H30" s="783"/>
      <c r="I30" s="785"/>
      <c r="J30" s="785"/>
      <c r="K30" s="787"/>
      <c r="L30" s="788"/>
      <c r="M30" s="799"/>
      <c r="N30" s="785"/>
      <c r="O30" s="785"/>
      <c r="P30" s="738"/>
      <c r="Q30" s="738"/>
      <c r="R30" s="146"/>
      <c r="S30" s="146"/>
      <c r="T30" s="146"/>
      <c r="U30" s="146"/>
      <c r="V30" s="146"/>
      <c r="W30" s="146"/>
      <c r="X30" s="146"/>
      <c r="Y30" s="146"/>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row>
    <row r="31" spans="2:86" ht="48" customHeight="1" x14ac:dyDescent="0.25">
      <c r="B31" s="143"/>
      <c r="H31" s="783"/>
      <c r="I31" s="785"/>
      <c r="J31" s="785"/>
      <c r="K31" s="787"/>
      <c r="L31" s="788"/>
      <c r="M31" s="799"/>
      <c r="N31" s="785"/>
      <c r="O31" s="785"/>
      <c r="P31" s="738"/>
      <c r="Q31" s="738"/>
      <c r="R31" s="146"/>
      <c r="S31" s="146"/>
      <c r="T31" s="146"/>
      <c r="U31" s="146"/>
      <c r="V31" s="146"/>
      <c r="W31" s="146"/>
      <c r="X31" s="146"/>
      <c r="Y31" s="146"/>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row>
    <row r="32" spans="2:86" ht="75" customHeight="1" x14ac:dyDescent="0.25">
      <c r="B32" s="143"/>
      <c r="H32" s="784"/>
      <c r="I32" s="785"/>
      <c r="J32" s="785"/>
      <c r="K32" s="789"/>
      <c r="L32" s="790"/>
      <c r="M32" s="800"/>
      <c r="N32" s="785"/>
      <c r="O32" s="785"/>
      <c r="P32" s="738"/>
      <c r="Q32" s="738"/>
    </row>
    <row r="33" spans="2:88" ht="37.5" customHeight="1" x14ac:dyDescent="0.25">
      <c r="B33" s="143"/>
      <c r="H33" s="663"/>
      <c r="I33" s="785">
        <f>K62</f>
        <v>0</v>
      </c>
      <c r="J33" s="785"/>
      <c r="K33" s="742"/>
      <c r="L33" s="786"/>
      <c r="M33" s="798" t="str">
        <f>IF(K33="El control se ejecuta de manera consistente por parte del responsable","Fuerte",IF(K33="El control se ejecuta algunas veces por parte del responsable.","Moderado","Débil"))</f>
        <v>Débil</v>
      </c>
      <c r="N33" s="785" t="str">
        <f>IF(AND(I33="Fuerte",M33="Fuerte"),"Fuerte",IF(AND(I33="Fuerte",M33="Moderado"),"Moderado",IF(AND(I33="Fuerte",M33="Débil"),"Débil",IF(AND(I33="Moderado",M33="Fuerte"),"Moderado",IF(AND(I33="Moderado",M33="Moderado"),"Moderado",IF(AND(I33="Moderado",M33="Dédil"),"Débil",IF(AND(I33="Débil",M33="Fuerte"),"Débil",IF(AND(I33="Débil",M33="Moderado"),"Débil",IF(AND(I33="Débil",M33="Débil"),"Débil","Débil")))))))))</f>
        <v>Débil</v>
      </c>
      <c r="O33" s="785" t="str">
        <f>IF(N33="Fuerte","NO","SI")</f>
        <v>SI</v>
      </c>
      <c r="P33" s="738"/>
      <c r="Q33" s="738"/>
    </row>
    <row r="34" spans="2:88" ht="37.5" customHeight="1" x14ac:dyDescent="0.25">
      <c r="B34" s="143"/>
      <c r="H34" s="663"/>
      <c r="I34" s="785"/>
      <c r="J34" s="785"/>
      <c r="K34" s="787"/>
      <c r="L34" s="788"/>
      <c r="M34" s="799"/>
      <c r="N34" s="785"/>
      <c r="O34" s="785"/>
      <c r="P34" s="738"/>
      <c r="Q34" s="738"/>
    </row>
    <row r="35" spans="2:88" ht="37.5" customHeight="1" x14ac:dyDescent="0.25">
      <c r="B35" s="143"/>
      <c r="H35" s="663"/>
      <c r="I35" s="785"/>
      <c r="J35" s="785"/>
      <c r="K35" s="787"/>
      <c r="L35" s="788"/>
      <c r="M35" s="799"/>
      <c r="N35" s="785"/>
      <c r="O35" s="785"/>
      <c r="P35" s="738"/>
      <c r="Q35" s="738"/>
    </row>
    <row r="36" spans="2:88" ht="37.5" customHeight="1" x14ac:dyDescent="0.25">
      <c r="B36" s="143"/>
      <c r="H36" s="663"/>
      <c r="I36" s="785"/>
      <c r="J36" s="785"/>
      <c r="K36" s="789"/>
      <c r="L36" s="790"/>
      <c r="M36" s="800"/>
      <c r="N36" s="785"/>
      <c r="O36" s="785"/>
      <c r="P36" s="738"/>
      <c r="Q36" s="738"/>
    </row>
    <row r="37" spans="2:88" ht="15" customHeight="1" x14ac:dyDescent="0.25">
      <c r="B37" s="143"/>
    </row>
    <row r="38" spans="2:88" ht="15" customHeight="1" x14ac:dyDescent="0.25">
      <c r="B38" s="143"/>
    </row>
    <row r="39" spans="2:88" x14ac:dyDescent="0.25">
      <c r="B39" s="143"/>
    </row>
    <row r="40" spans="2:88" ht="15" customHeight="1" x14ac:dyDescent="0.25">
      <c r="B40" s="143"/>
      <c r="M40" s="801" t="s">
        <v>246</v>
      </c>
      <c r="N40" s="801"/>
      <c r="O40" s="801"/>
      <c r="P40" s="801"/>
      <c r="Q40" s="801"/>
    </row>
    <row r="41" spans="2:88" ht="15" customHeight="1" x14ac:dyDescent="0.25">
      <c r="B41" s="143"/>
      <c r="D41" s="803" t="s">
        <v>334</v>
      </c>
      <c r="E41" s="804"/>
      <c r="F41" s="804"/>
      <c r="G41" s="804"/>
      <c r="H41" s="804"/>
      <c r="I41" s="804"/>
      <c r="J41" s="804"/>
      <c r="K41" s="805"/>
      <c r="M41" s="802"/>
      <c r="N41" s="802"/>
      <c r="O41" s="802"/>
      <c r="P41" s="802"/>
      <c r="Q41" s="802"/>
    </row>
    <row r="42" spans="2:88" ht="15" customHeight="1" x14ac:dyDescent="0.25">
      <c r="B42" s="143"/>
    </row>
    <row r="43" spans="2:88" ht="15" customHeight="1" x14ac:dyDescent="0.25">
      <c r="B43" s="143"/>
      <c r="F43" s="527" t="s">
        <v>250</v>
      </c>
      <c r="G43" s="528"/>
      <c r="H43" s="527" t="s">
        <v>251</v>
      </c>
      <c r="I43" s="528"/>
      <c r="J43" s="527" t="s">
        <v>252</v>
      </c>
      <c r="K43" s="528"/>
      <c r="M43" s="806" t="s">
        <v>253</v>
      </c>
      <c r="N43" s="806" t="s">
        <v>335</v>
      </c>
      <c r="O43" s="806" t="s">
        <v>254</v>
      </c>
      <c r="P43" s="806" t="s">
        <v>255</v>
      </c>
      <c r="Q43" s="806" t="s">
        <v>256</v>
      </c>
    </row>
    <row r="44" spans="2:88" x14ac:dyDescent="0.25">
      <c r="B44" s="143"/>
      <c r="D44" s="153" t="s">
        <v>258</v>
      </c>
      <c r="E44" s="153" t="s">
        <v>259</v>
      </c>
      <c r="F44" s="153" t="s">
        <v>260</v>
      </c>
      <c r="G44" s="153" t="s">
        <v>261</v>
      </c>
      <c r="H44" s="153" t="s">
        <v>260</v>
      </c>
      <c r="I44" s="153" t="s">
        <v>261</v>
      </c>
      <c r="J44" s="153" t="s">
        <v>260</v>
      </c>
      <c r="K44" s="153" t="s">
        <v>261</v>
      </c>
      <c r="M44" s="807"/>
      <c r="N44" s="807"/>
      <c r="O44" s="807"/>
      <c r="P44" s="807"/>
      <c r="Q44" s="807"/>
    </row>
    <row r="45" spans="2:88" x14ac:dyDescent="0.25">
      <c r="B45" s="143"/>
      <c r="D45" s="815" t="s">
        <v>263</v>
      </c>
      <c r="E45" s="758" t="s">
        <v>264</v>
      </c>
      <c r="F45" s="739" t="s">
        <v>265</v>
      </c>
      <c r="G45" s="798">
        <f>IF(F45=[4]Listas!$S$2,15,IF(F45=[4]Listas!$S$3,0,""))</f>
        <v>15</v>
      </c>
      <c r="H45" s="739" t="s">
        <v>265</v>
      </c>
      <c r="I45" s="798">
        <f>IF(H45=[4]Listas!$S$2,15,IF(H45=[4]Listas!$S$3,0,""))</f>
        <v>15</v>
      </c>
      <c r="J45" s="739"/>
      <c r="K45" s="798" t="str">
        <f>IF(J45=[4]Listas!$S$2,15,IF(J45=[4]Listas!$S$3,0,""))</f>
        <v/>
      </c>
      <c r="M45" s="808"/>
      <c r="N45" s="808"/>
      <c r="O45" s="808"/>
      <c r="P45" s="808"/>
      <c r="Q45" s="808"/>
    </row>
    <row r="46" spans="2:88" ht="37.5" customHeight="1" x14ac:dyDescent="0.25">
      <c r="B46" s="143"/>
      <c r="D46" s="816"/>
      <c r="E46" s="760"/>
      <c r="F46" s="741"/>
      <c r="G46" s="800"/>
      <c r="H46" s="741"/>
      <c r="I46" s="800"/>
      <c r="J46" s="741"/>
      <c r="K46" s="800"/>
      <c r="M46" s="161" t="s">
        <v>267</v>
      </c>
      <c r="N46" s="161" t="s">
        <v>268</v>
      </c>
      <c r="O46" s="161" t="s">
        <v>268</v>
      </c>
      <c r="P46" s="161">
        <v>2</v>
      </c>
      <c r="Q46" s="161">
        <v>2</v>
      </c>
      <c r="CJ46" s="156"/>
    </row>
    <row r="47" spans="2:88" ht="37.5" customHeight="1" x14ac:dyDescent="0.25">
      <c r="B47" s="143"/>
      <c r="D47" s="816"/>
      <c r="E47" s="817" t="s">
        <v>270</v>
      </c>
      <c r="F47" s="739" t="s">
        <v>271</v>
      </c>
      <c r="G47" s="798">
        <f>IF(F47=[4]Listas!$S$4,15,IF(F47=[4]Listas!$S$5,0,""))</f>
        <v>15</v>
      </c>
      <c r="H47" s="739" t="s">
        <v>271</v>
      </c>
      <c r="I47" s="798">
        <f>IF(H47=[4]Listas!$S$4,15,IF(H47=[4]Listas!$S$5,0,""))</f>
        <v>15</v>
      </c>
      <c r="J47" s="739"/>
      <c r="K47" s="798" t="str">
        <f>IF(J47=[4]Listas!$S$4,15,IF(J47=[4]Listas!$S$5,0,""))</f>
        <v/>
      </c>
      <c r="M47" s="174" t="s">
        <v>267</v>
      </c>
      <c r="N47" s="174" t="s">
        <v>268</v>
      </c>
      <c r="O47" s="174" t="s">
        <v>272</v>
      </c>
      <c r="P47" s="174">
        <v>2</v>
      </c>
      <c r="Q47" s="174">
        <v>1</v>
      </c>
    </row>
    <row r="48" spans="2:88" ht="37.5" customHeight="1" x14ac:dyDescent="0.25">
      <c r="B48" s="143"/>
      <c r="D48" s="734"/>
      <c r="E48" s="814"/>
      <c r="F48" s="741"/>
      <c r="G48" s="800"/>
      <c r="H48" s="741"/>
      <c r="I48" s="800"/>
      <c r="J48" s="741"/>
      <c r="K48" s="800"/>
      <c r="M48" s="174" t="s">
        <v>267</v>
      </c>
      <c r="N48" s="174" t="s">
        <v>268</v>
      </c>
      <c r="O48" s="174" t="s">
        <v>277</v>
      </c>
      <c r="P48" s="174">
        <v>2</v>
      </c>
      <c r="Q48" s="174">
        <v>0</v>
      </c>
    </row>
    <row r="49" spans="2:23" ht="37.5" customHeight="1" x14ac:dyDescent="0.25">
      <c r="B49" s="143"/>
      <c r="D49" s="809" t="s">
        <v>274</v>
      </c>
      <c r="E49" s="812" t="s">
        <v>275</v>
      </c>
      <c r="F49" s="815" t="s">
        <v>276</v>
      </c>
      <c r="G49" s="798">
        <f>IF(F49=[4]Listas!$S$6,15,IF(F49=[4]Listas!$S$7,0,""))</f>
        <v>15</v>
      </c>
      <c r="H49" s="739" t="s">
        <v>276</v>
      </c>
      <c r="I49" s="798">
        <f>IF(H49=[4]Listas!$S$6,15,IF(H49=[4]Listas!$S$7,0,""))</f>
        <v>15</v>
      </c>
      <c r="J49" s="739"/>
      <c r="K49" s="798" t="str">
        <f>IF(J49=[4]Listas!$S$6,15,IF(J49=[4]Listas!$S$7,0,""))</f>
        <v/>
      </c>
      <c r="M49" s="174" t="s">
        <v>267</v>
      </c>
      <c r="N49" s="174" t="s">
        <v>277</v>
      </c>
      <c r="O49" s="174" t="s">
        <v>268</v>
      </c>
      <c r="P49" s="174">
        <v>0</v>
      </c>
      <c r="Q49" s="174">
        <v>2</v>
      </c>
    </row>
    <row r="50" spans="2:23" ht="37.5" customHeight="1" x14ac:dyDescent="0.25">
      <c r="B50" s="143"/>
      <c r="D50" s="811"/>
      <c r="E50" s="814"/>
      <c r="F50" s="734"/>
      <c r="G50" s="800"/>
      <c r="H50" s="741"/>
      <c r="I50" s="800"/>
      <c r="J50" s="741"/>
      <c r="K50" s="800"/>
      <c r="M50" s="174" t="s">
        <v>283</v>
      </c>
      <c r="N50" s="174" t="s">
        <v>268</v>
      </c>
      <c r="O50" s="174" t="s">
        <v>268</v>
      </c>
      <c r="P50" s="174">
        <v>1</v>
      </c>
      <c r="Q50" s="174">
        <v>1</v>
      </c>
    </row>
    <row r="51" spans="2:23" ht="37.5" customHeight="1" x14ac:dyDescent="0.25">
      <c r="B51" s="143"/>
      <c r="D51" s="809" t="s">
        <v>280</v>
      </c>
      <c r="E51" s="812" t="s">
        <v>281</v>
      </c>
      <c r="F51" s="739" t="s">
        <v>282</v>
      </c>
      <c r="G51" s="798">
        <f>IF(F51=[4]Listas!$S$8,15,IF('[4]Riesgos de gestión'!F51=[4]Listas!$S$9,10,IF('[4]Riesgos de gestión'!F51=[4]Listas!$S$10,0,"")))</f>
        <v>15</v>
      </c>
      <c r="H51" s="739" t="s">
        <v>336</v>
      </c>
      <c r="I51" s="798">
        <f>IF(H51=[4]Listas!$S$8,15,IF(H51=[4]Listas!$S$9,10,IF(H51=[4]Listas!$S$10,0,"")))</f>
        <v>10</v>
      </c>
      <c r="J51" s="739"/>
      <c r="K51" s="798" t="str">
        <f>IF(J51=[4]Listas!$S$8,15,IF(J51=[4]Listas!$S$9,10,IF(J51=[4]Listas!$S$10,0,"")))</f>
        <v/>
      </c>
      <c r="M51" s="174" t="s">
        <v>283</v>
      </c>
      <c r="N51" s="174" t="s">
        <v>268</v>
      </c>
      <c r="O51" s="174" t="s">
        <v>272</v>
      </c>
      <c r="P51" s="174">
        <v>1</v>
      </c>
      <c r="Q51" s="174">
        <v>0</v>
      </c>
    </row>
    <row r="52" spans="2:23" ht="37.5" customHeight="1" x14ac:dyDescent="0.25">
      <c r="B52" s="143"/>
      <c r="D52" s="810"/>
      <c r="E52" s="813"/>
      <c r="F52" s="740"/>
      <c r="G52" s="799"/>
      <c r="H52" s="740"/>
      <c r="I52" s="799"/>
      <c r="J52" s="740"/>
      <c r="K52" s="799"/>
      <c r="M52" s="174" t="s">
        <v>283</v>
      </c>
      <c r="N52" s="174" t="s">
        <v>268</v>
      </c>
      <c r="O52" s="174" t="s">
        <v>277</v>
      </c>
      <c r="P52" s="174">
        <v>1</v>
      </c>
      <c r="Q52" s="174">
        <v>0</v>
      </c>
    </row>
    <row r="53" spans="2:23" ht="37.5" customHeight="1" x14ac:dyDescent="0.25">
      <c r="B53" s="143"/>
      <c r="D53" s="811"/>
      <c r="E53" s="814"/>
      <c r="F53" s="741"/>
      <c r="G53" s="800"/>
      <c r="H53" s="741"/>
      <c r="I53" s="800"/>
      <c r="J53" s="741"/>
      <c r="K53" s="800"/>
      <c r="M53" s="174" t="s">
        <v>283</v>
      </c>
      <c r="N53" s="174" t="s">
        <v>277</v>
      </c>
      <c r="O53" s="174" t="s">
        <v>268</v>
      </c>
      <c r="P53" s="174">
        <v>0</v>
      </c>
      <c r="Q53" s="174">
        <v>1</v>
      </c>
    </row>
    <row r="54" spans="2:23" ht="37.5" customHeight="1" x14ac:dyDescent="0.25">
      <c r="B54" s="143"/>
      <c r="D54" s="809" t="s">
        <v>286</v>
      </c>
      <c r="E54" s="812" t="s">
        <v>287</v>
      </c>
      <c r="F54" s="739" t="s">
        <v>288</v>
      </c>
      <c r="G54" s="798">
        <f>IF(F54=[4]Listas!$S$11,15,IF(F54=[4]Listas!$S$12,0,""))</f>
        <v>15</v>
      </c>
      <c r="H54" s="739" t="s">
        <v>288</v>
      </c>
      <c r="I54" s="798">
        <f>IF(H54=[4]Listas!$S$11,15,IF(H54=[4]Listas!$S$12,0,""))</f>
        <v>15</v>
      </c>
      <c r="J54" s="739"/>
      <c r="K54" s="798" t="str">
        <f>IF(J54=[4]Listas!$S$11,15,IF(J54=[4]Listas!$S$12,0,""))</f>
        <v/>
      </c>
    </row>
    <row r="55" spans="2:23" ht="37.5" customHeight="1" x14ac:dyDescent="0.25">
      <c r="B55" s="143"/>
      <c r="D55" s="811"/>
      <c r="E55" s="814"/>
      <c r="F55" s="741"/>
      <c r="G55" s="800"/>
      <c r="H55" s="741"/>
      <c r="I55" s="800"/>
      <c r="J55" s="741"/>
      <c r="K55" s="800"/>
      <c r="M55" s="818" t="s">
        <v>294</v>
      </c>
      <c r="N55" s="818"/>
      <c r="O55" s="818"/>
      <c r="P55" s="819" t="s">
        <v>295</v>
      </c>
      <c r="Q55" s="819"/>
      <c r="R55" s="819"/>
    </row>
    <row r="56" spans="2:23" ht="37.5" customHeight="1" x14ac:dyDescent="0.25">
      <c r="B56" s="143"/>
      <c r="D56" s="782" t="s">
        <v>291</v>
      </c>
      <c r="E56" s="812" t="s">
        <v>292</v>
      </c>
      <c r="F56" s="739" t="s">
        <v>293</v>
      </c>
      <c r="G56" s="798">
        <f>IF(F56=[4]Listas!$S$13,15,IF(F56=[4]Listas!$S$14,0,""))</f>
        <v>15</v>
      </c>
      <c r="H56" s="815" t="s">
        <v>293</v>
      </c>
      <c r="I56" s="798">
        <f>IF(H56=[4]Listas!$S$13,15,IF(H56=[4]Listas!$S$14,0,""))</f>
        <v>15</v>
      </c>
      <c r="J56" s="739"/>
      <c r="K56" s="798" t="str">
        <f>IF(J56=[4]Listas!$S$13,15,IF(J56=[4]Listas!$S$14,0,""))</f>
        <v/>
      </c>
      <c r="M56" s="818"/>
      <c r="N56" s="818"/>
      <c r="O56" s="818"/>
      <c r="P56" s="819"/>
      <c r="Q56" s="819"/>
      <c r="R56" s="819"/>
      <c r="S56" s="162"/>
      <c r="T56" s="162"/>
      <c r="U56" s="162"/>
      <c r="V56" s="162"/>
      <c r="W56" s="162"/>
    </row>
    <row r="57" spans="2:23" ht="37.5" customHeight="1" x14ac:dyDescent="0.25">
      <c r="B57" s="143"/>
      <c r="D57" s="783"/>
      <c r="E57" s="813"/>
      <c r="F57" s="740"/>
      <c r="G57" s="799"/>
      <c r="H57" s="816"/>
      <c r="I57" s="799"/>
      <c r="J57" s="740"/>
      <c r="K57" s="799"/>
      <c r="M57" s="818"/>
      <c r="N57" s="818"/>
      <c r="O57" s="818"/>
      <c r="P57" s="819"/>
      <c r="Q57" s="819"/>
      <c r="R57" s="819"/>
      <c r="S57" s="162"/>
      <c r="T57" s="162"/>
      <c r="U57" s="162"/>
      <c r="V57" s="162"/>
      <c r="W57" s="162"/>
    </row>
    <row r="58" spans="2:23" ht="37.5" customHeight="1" x14ac:dyDescent="0.25">
      <c r="B58" s="143"/>
      <c r="D58" s="784"/>
      <c r="E58" s="814"/>
      <c r="F58" s="741"/>
      <c r="G58" s="800"/>
      <c r="H58" s="734"/>
      <c r="I58" s="800"/>
      <c r="J58" s="741"/>
      <c r="K58" s="800"/>
      <c r="S58" s="162"/>
      <c r="T58" s="162"/>
      <c r="U58" s="162"/>
      <c r="V58" s="162"/>
      <c r="W58" s="162"/>
    </row>
    <row r="59" spans="2:23" ht="37.5" customHeight="1" x14ac:dyDescent="0.25">
      <c r="B59" s="143"/>
      <c r="D59" s="786" t="s">
        <v>299</v>
      </c>
      <c r="E59" s="812" t="s">
        <v>300</v>
      </c>
      <c r="F59" s="815" t="s">
        <v>301</v>
      </c>
      <c r="G59" s="798">
        <f>IF(F59=[4]Listas!$S$15,10,IF('[4]Riesgos de gestión'!F59=[4]Listas!$S$16,5,IF('[4]Riesgos de gestión'!F59=[4]Listas!$S$17,0,"")))</f>
        <v>10</v>
      </c>
      <c r="H59" s="815" t="s">
        <v>301</v>
      </c>
      <c r="I59" s="798">
        <f>IF(H59=[4]Listas!$S$15,10,IF('[4]Riesgos de gestión'!H59=[4]Listas!$S$16,5,IF('[4]Riesgos de gestión'!H59=[4]Listas!$S$17,0,"")))</f>
        <v>10</v>
      </c>
      <c r="J59" s="739"/>
      <c r="K59" s="798" t="str">
        <f>IF(J59=[4]Listas!$S$15,10,IF('[4]Riesgos de gestión'!J59=[4]Listas!$S$16,5,IF('[4]Riesgos de gestión'!J59=[4]Listas!$S$17,0,"")))</f>
        <v/>
      </c>
      <c r="S59" s="162"/>
      <c r="T59" s="162"/>
      <c r="U59" s="162"/>
      <c r="V59" s="162"/>
      <c r="W59" s="162"/>
    </row>
    <row r="60" spans="2:23" ht="37.5" customHeight="1" x14ac:dyDescent="0.25">
      <c r="D60" s="788"/>
      <c r="E60" s="814"/>
      <c r="F60" s="734"/>
      <c r="G60" s="800"/>
      <c r="H60" s="734"/>
      <c r="I60" s="800"/>
      <c r="J60" s="741"/>
      <c r="K60" s="800"/>
      <c r="S60" s="162"/>
      <c r="T60" s="162"/>
      <c r="U60" s="162"/>
      <c r="V60" s="162"/>
      <c r="W60" s="162"/>
    </row>
    <row r="61" spans="2:23" x14ac:dyDescent="0.25">
      <c r="F61" s="175" t="s">
        <v>304</v>
      </c>
      <c r="G61" s="176">
        <f>SUM(G45:G60)</f>
        <v>100</v>
      </c>
      <c r="H61" s="175" t="s">
        <v>305</v>
      </c>
      <c r="I61" s="176">
        <f>SUM(I45:I60)</f>
        <v>95</v>
      </c>
      <c r="J61" s="175" t="s">
        <v>305</v>
      </c>
      <c r="K61" s="176"/>
      <c r="S61" s="162"/>
      <c r="T61" s="162"/>
      <c r="U61" s="162"/>
      <c r="V61" s="162"/>
      <c r="W61" s="162"/>
    </row>
    <row r="62" spans="2:23" ht="15" customHeight="1" x14ac:dyDescent="0.25">
      <c r="D62" s="820" t="s">
        <v>337</v>
      </c>
      <c r="F62" s="175" t="s">
        <v>307</v>
      </c>
      <c r="G62" s="177" t="str">
        <f>IF(G61&lt;=85,"Débil",IF(G61&lt;=95,"Moderado","Fuerte"))</f>
        <v>Fuerte</v>
      </c>
      <c r="H62" s="175" t="s">
        <v>308</v>
      </c>
      <c r="I62" s="177" t="str">
        <f>IF(I61&lt;=85,"Débil",IF(I61&lt;=95,"Moderado","Fuerte"))</f>
        <v>Moderado</v>
      </c>
      <c r="J62" s="175" t="s">
        <v>308</v>
      </c>
      <c r="K62" s="177"/>
      <c r="S62" s="162"/>
      <c r="T62" s="162"/>
      <c r="U62" s="162"/>
      <c r="V62" s="162"/>
      <c r="W62" s="162"/>
    </row>
    <row r="63" spans="2:23" x14ac:dyDescent="0.25">
      <c r="D63" s="821"/>
      <c r="S63" s="162"/>
      <c r="T63" s="162"/>
      <c r="U63" s="162"/>
      <c r="V63" s="162"/>
      <c r="W63" s="162"/>
    </row>
    <row r="64" spans="2:23" x14ac:dyDescent="0.25">
      <c r="D64" s="821"/>
      <c r="F64" s="154" t="s">
        <v>313</v>
      </c>
      <c r="G64" s="822">
        <f>AVERAGE(G61,I61)</f>
        <v>97.5</v>
      </c>
      <c r="H64" s="823"/>
      <c r="I64" s="823"/>
      <c r="J64" s="823"/>
      <c r="K64" s="824"/>
      <c r="S64" s="162"/>
      <c r="T64" s="162"/>
      <c r="U64" s="162"/>
      <c r="V64" s="162"/>
      <c r="W64" s="162"/>
    </row>
    <row r="65" spans="4:23" x14ac:dyDescent="0.25">
      <c r="D65" s="821"/>
      <c r="F65" s="154" t="s">
        <v>316</v>
      </c>
      <c r="G65" s="822" t="str">
        <f>IF(G64&lt;=85,"Débil",IF(G64&lt;=95,"Moderado","Fuerte"))</f>
        <v>Fuerte</v>
      </c>
      <c r="H65" s="823"/>
      <c r="I65" s="823"/>
      <c r="J65" s="823"/>
      <c r="K65" s="824"/>
      <c r="S65" s="162"/>
      <c r="T65" s="162"/>
      <c r="U65" s="162"/>
      <c r="V65" s="162"/>
      <c r="W65" s="162"/>
    </row>
    <row r="66" spans="4:23" x14ac:dyDescent="0.25">
      <c r="D66" s="821"/>
      <c r="S66" s="162"/>
      <c r="T66" s="162"/>
      <c r="U66" s="162"/>
      <c r="V66" s="162"/>
      <c r="W66" s="162"/>
    </row>
    <row r="67" spans="4:23" x14ac:dyDescent="0.25">
      <c r="D67" s="821"/>
      <c r="R67" s="162"/>
      <c r="S67" s="162"/>
      <c r="T67" s="162"/>
      <c r="U67" s="162"/>
      <c r="V67" s="162"/>
      <c r="W67" s="162"/>
    </row>
    <row r="68" spans="4:23" x14ac:dyDescent="0.25">
      <c r="D68" s="821"/>
      <c r="E68" s="140" t="s">
        <v>310</v>
      </c>
      <c r="R68" s="162"/>
      <c r="S68" s="162"/>
      <c r="T68" s="162"/>
      <c r="U68" s="162"/>
      <c r="V68" s="162"/>
      <c r="W68" s="162"/>
    </row>
    <row r="69" spans="4:23" x14ac:dyDescent="0.25">
      <c r="D69" s="821"/>
      <c r="E69" s="140" t="s">
        <v>312</v>
      </c>
      <c r="R69" s="162"/>
      <c r="S69" s="162"/>
      <c r="T69" s="162"/>
      <c r="U69" s="162"/>
      <c r="V69" s="162"/>
      <c r="W69" s="162"/>
    </row>
    <row r="70" spans="4:23" x14ac:dyDescent="0.25">
      <c r="D70" s="821"/>
      <c r="E70" s="140" t="s">
        <v>315</v>
      </c>
      <c r="R70" s="162"/>
      <c r="S70" s="162"/>
      <c r="T70" s="162"/>
      <c r="U70" s="162"/>
      <c r="V70" s="162"/>
      <c r="W70" s="162"/>
    </row>
    <row r="71" spans="4:23" x14ac:dyDescent="0.25">
      <c r="R71" s="162"/>
      <c r="S71" s="162"/>
      <c r="T71" s="162"/>
      <c r="U71" s="162"/>
      <c r="V71" s="162"/>
      <c r="W71" s="162"/>
    </row>
    <row r="72" spans="4:23" x14ac:dyDescent="0.25">
      <c r="R72" s="162"/>
      <c r="S72" s="162"/>
      <c r="T72" s="162"/>
      <c r="U72" s="162"/>
      <c r="V72" s="162"/>
      <c r="W72" s="162"/>
    </row>
  </sheetData>
  <mergeCells count="163">
    <mergeCell ref="D62:D70"/>
    <mergeCell ref="G64:K64"/>
    <mergeCell ref="G65:K65"/>
    <mergeCell ref="J56:J58"/>
    <mergeCell ref="K56:K58"/>
    <mergeCell ref="D59:D60"/>
    <mergeCell ref="E59:E60"/>
    <mergeCell ref="F59:F60"/>
    <mergeCell ref="G59:G60"/>
    <mergeCell ref="H59:H60"/>
    <mergeCell ref="I59:I60"/>
    <mergeCell ref="J59:J60"/>
    <mergeCell ref="K59:K60"/>
    <mergeCell ref="J54:J55"/>
    <mergeCell ref="K54:K55"/>
    <mergeCell ref="M55:O57"/>
    <mergeCell ref="P55:R57"/>
    <mergeCell ref="D56:D58"/>
    <mergeCell ref="E56:E58"/>
    <mergeCell ref="F56:F58"/>
    <mergeCell ref="G56:G58"/>
    <mergeCell ref="H56:H58"/>
    <mergeCell ref="I56:I58"/>
    <mergeCell ref="D54:D55"/>
    <mergeCell ref="E54:E55"/>
    <mergeCell ref="F54:F55"/>
    <mergeCell ref="G54:G55"/>
    <mergeCell ref="H54:H55"/>
    <mergeCell ref="I54:I55"/>
    <mergeCell ref="K47:K48"/>
    <mergeCell ref="J49:J50"/>
    <mergeCell ref="K49:K50"/>
    <mergeCell ref="D51:D53"/>
    <mergeCell ref="E51:E53"/>
    <mergeCell ref="F51:F53"/>
    <mergeCell ref="G51:G53"/>
    <mergeCell ref="H51:H53"/>
    <mergeCell ref="I51:I53"/>
    <mergeCell ref="J51:J53"/>
    <mergeCell ref="K51:K53"/>
    <mergeCell ref="D49:D50"/>
    <mergeCell ref="E49:E50"/>
    <mergeCell ref="F49:F50"/>
    <mergeCell ref="G49:G50"/>
    <mergeCell ref="H49:H50"/>
    <mergeCell ref="I49:I50"/>
    <mergeCell ref="D45:D48"/>
    <mergeCell ref="E45:E46"/>
    <mergeCell ref="F45:F46"/>
    <mergeCell ref="G45:G46"/>
    <mergeCell ref="H45:H46"/>
    <mergeCell ref="I45:I46"/>
    <mergeCell ref="E47:E48"/>
    <mergeCell ref="F47:F48"/>
    <mergeCell ref="G47:G48"/>
    <mergeCell ref="H47:H48"/>
    <mergeCell ref="I47:I48"/>
    <mergeCell ref="J47:J48"/>
    <mergeCell ref="H29:H32"/>
    <mergeCell ref="I29:J32"/>
    <mergeCell ref="K29:L32"/>
    <mergeCell ref="M29:M32"/>
    <mergeCell ref="H33:H36"/>
    <mergeCell ref="I33:J36"/>
    <mergeCell ref="K33:L36"/>
    <mergeCell ref="M40:Q41"/>
    <mergeCell ref="D41:K41"/>
    <mergeCell ref="F43:G43"/>
    <mergeCell ref="H43:I43"/>
    <mergeCell ref="J43:K43"/>
    <mergeCell ref="M43:M45"/>
    <mergeCell ref="N43:N45"/>
    <mergeCell ref="O43:O45"/>
    <mergeCell ref="P43:P45"/>
    <mergeCell ref="Q43:Q45"/>
    <mergeCell ref="J45:J46"/>
    <mergeCell ref="K45:K46"/>
    <mergeCell ref="N29:N32"/>
    <mergeCell ref="O29:O32"/>
    <mergeCell ref="V25:Y28"/>
    <mergeCell ref="AA23:AB26"/>
    <mergeCell ref="AC23:AE26"/>
    <mergeCell ref="M25:M28"/>
    <mergeCell ref="N25:N28"/>
    <mergeCell ref="O25:O28"/>
    <mergeCell ref="P25:Q36"/>
    <mergeCell ref="R25:S28"/>
    <mergeCell ref="T25:U28"/>
    <mergeCell ref="M33:M36"/>
    <mergeCell ref="N33:N36"/>
    <mergeCell ref="O33:O36"/>
    <mergeCell ref="D25:D28"/>
    <mergeCell ref="E25:E28"/>
    <mergeCell ref="F25:G28"/>
    <mergeCell ref="H25:H28"/>
    <mergeCell ref="I25:J28"/>
    <mergeCell ref="K25:L28"/>
    <mergeCell ref="P23:Q24"/>
    <mergeCell ref="F24:G24"/>
    <mergeCell ref="K24:L24"/>
    <mergeCell ref="C20:Y20"/>
    <mergeCell ref="D22:G23"/>
    <mergeCell ref="H22:Q22"/>
    <mergeCell ref="R22:Y23"/>
    <mergeCell ref="AA20:AN20"/>
    <mergeCell ref="H23:H24"/>
    <mergeCell ref="I23:J24"/>
    <mergeCell ref="K23:M23"/>
    <mergeCell ref="N23:N24"/>
    <mergeCell ref="O23:O24"/>
    <mergeCell ref="AA22:AB22"/>
    <mergeCell ref="AC22:AE22"/>
    <mergeCell ref="AG22:AH22"/>
    <mergeCell ref="AJ22:AK22"/>
    <mergeCell ref="R24:S24"/>
    <mergeCell ref="T24:U24"/>
    <mergeCell ref="V24:Y24"/>
    <mergeCell ref="AN23:AN26"/>
    <mergeCell ref="AF23:AF26"/>
    <mergeCell ref="AG23:AH26"/>
    <mergeCell ref="AI23:AI26"/>
    <mergeCell ref="AJ23:AK26"/>
    <mergeCell ref="AL23:AL26"/>
    <mergeCell ref="AM23:AM26"/>
    <mergeCell ref="T16:T18"/>
    <mergeCell ref="W16:Y18"/>
    <mergeCell ref="E17:H17"/>
    <mergeCell ref="I17:J17"/>
    <mergeCell ref="K17:M17"/>
    <mergeCell ref="E18:H18"/>
    <mergeCell ref="I18:J18"/>
    <mergeCell ref="K18:M18"/>
    <mergeCell ref="E15:H15"/>
    <mergeCell ref="I15:J15"/>
    <mergeCell ref="K15:M15"/>
    <mergeCell ref="W15:Y15"/>
    <mergeCell ref="E16:H16"/>
    <mergeCell ref="I16:J16"/>
    <mergeCell ref="K16:M16"/>
    <mergeCell ref="Q16:Q18"/>
    <mergeCell ref="R16:R18"/>
    <mergeCell ref="S16:S18"/>
    <mergeCell ref="D11:E11"/>
    <mergeCell ref="G11:Y11"/>
    <mergeCell ref="D13:Y13"/>
    <mergeCell ref="D14:O14"/>
    <mergeCell ref="Q14:Y14"/>
    <mergeCell ref="G5:M5"/>
    <mergeCell ref="N5:Q5"/>
    <mergeCell ref="R5:U5"/>
    <mergeCell ref="V5:Y5"/>
    <mergeCell ref="D9:E9"/>
    <mergeCell ref="D3:F4"/>
    <mergeCell ref="H3:Y3"/>
    <mergeCell ref="H4:J4"/>
    <mergeCell ref="K4:O4"/>
    <mergeCell ref="P4:S4"/>
    <mergeCell ref="T4:U4"/>
    <mergeCell ref="V4:Y4"/>
    <mergeCell ref="D10:E10"/>
    <mergeCell ref="D7:Y8"/>
    <mergeCell ref="F9:Y9"/>
    <mergeCell ref="F10:Y10"/>
  </mergeCells>
  <conditionalFormatting sqref="F25">
    <cfRule type="containsText" dxfId="24" priority="8" operator="containsText" text="Extremo">
      <formula>NOT(ISERROR(SEARCH("Extremo",F25)))</formula>
    </cfRule>
    <cfRule type="containsText" dxfId="23" priority="9" operator="containsText" text="Alto">
      <formula>NOT(ISERROR(SEARCH("Alto",F25)))</formula>
    </cfRule>
    <cfRule type="containsText" dxfId="22" priority="10" operator="containsText" text="Moderado">
      <formula>NOT(ISERROR(SEARCH("Moderado",F25)))</formula>
    </cfRule>
    <cfRule type="containsText" dxfId="21" priority="11" operator="containsText" text="Bajo">
      <formula>NOT(ISERROR(SEARCH("Bajo",F25)))</formula>
    </cfRule>
  </conditionalFormatting>
  <conditionalFormatting sqref="P25:Q36">
    <cfRule type="containsText" dxfId="20" priority="1" operator="containsText" text="Fuerte">
      <formula>NOT(ISERROR(SEARCH("Fuerte",P25)))</formula>
    </cfRule>
    <cfRule type="containsText" dxfId="19" priority="2" operator="containsText" text="Moderado">
      <formula>NOT(ISERROR(SEARCH("Moderado",P25)))</formula>
    </cfRule>
    <cfRule type="containsText" dxfId="18" priority="3" operator="containsText" text="Débil">
      <formula>NOT(ISERROR(SEARCH("Débil",P25)))</formula>
    </cfRule>
  </conditionalFormatting>
  <conditionalFormatting sqref="V25">
    <cfRule type="containsText" dxfId="17" priority="4" operator="containsText" text="Extremo">
      <formula>NOT(ISERROR(SEARCH("Extremo",V25)))</formula>
    </cfRule>
    <cfRule type="containsText" dxfId="16" priority="5" operator="containsText" text="Alto">
      <formula>NOT(ISERROR(SEARCH("Alto",V25)))</formula>
    </cfRule>
    <cfRule type="containsText" dxfId="15" priority="6" operator="containsText" text="Moderado">
      <formula>NOT(ISERROR(SEARCH("Moderado",V25)))</formula>
    </cfRule>
    <cfRule type="containsText" dxfId="14" priority="7" operator="containsText" text="Bajo">
      <formula>NOT(ISERROR(SEARCH("Bajo",V25)))</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8EF624D-2BEF-4AAF-95D0-30235392BA5F}">
          <x14:formula1>
            <xm:f>'Riesgos de segInf'!$G$114:$G$116</xm:f>
          </x14:formula1>
          <xm:sqref>R16:R18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Portada</vt:lpstr>
      <vt:lpstr>Datos del proceso</vt:lpstr>
      <vt:lpstr>Intructivo</vt:lpstr>
      <vt:lpstr>Riesg de corrupción</vt:lpstr>
      <vt:lpstr>Riesgos de gestión</vt:lpstr>
      <vt:lpstr>Riesg de gestión</vt:lpstr>
      <vt:lpstr>R.corrupción OCI</vt:lpstr>
      <vt:lpstr>Riesgos de segInf</vt:lpstr>
      <vt:lpstr>Riesgos Seguridad D información</vt:lpstr>
      <vt:lpstr>SARLAF</vt:lpstr>
      <vt:lpstr>Matrices</vt:lpstr>
      <vt:lpstr>Matriz Calor Inherente</vt:lpstr>
      <vt:lpstr>Matriz Calor Residual</vt:lpstr>
      <vt:lpstr>Tabla probabilidad</vt:lpstr>
      <vt:lpstr>Tabla Impacto</vt:lpstr>
      <vt:lpstr>Tabla Valoración controles</vt:lpstr>
      <vt:lpstr>Opciones Tratamiento</vt:lpstr>
      <vt:lpstr>Hoja1</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Usuario</cp:lastModifiedBy>
  <cp:lastPrinted>2020-05-13T01:12:22Z</cp:lastPrinted>
  <dcterms:created xsi:type="dcterms:W3CDTF">2020-03-24T23:12:47Z</dcterms:created>
  <dcterms:modified xsi:type="dcterms:W3CDTF">2024-01-23T15:59:23Z</dcterms:modified>
</cp:coreProperties>
</file>