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omments7.xml" ContentType="application/vnd.openxmlformats-officedocument.spreadsheetml.comments+xml"/>
  <Override PartName="/xl/pivotTables/pivotTable1.xml" ContentType="application/vnd.openxmlformats-officedocument.spreadsheetml.pivotTable+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richData/rdRichValueTypes.xml" ContentType="application/vnd.ms-excel.rdrichvaluetypes+xml"/>
  <Override PartName="/xl/richData/rdrichvalue.xml" ContentType="application/vnd.ms-excel.rdrichvalue+xml"/>
  <Override PartName="/xl/richData/rdrichvaluestructure.xml" ContentType="application/vnd.ms-excel.rdrichvaluestructure+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hidePivotFieldList="1" defaultThemeVersion="124226"/>
  <mc:AlternateContent xmlns:mc="http://schemas.openxmlformats.org/markup-compatibility/2006">
    <mc:Choice Requires="x15">
      <x15ac:absPath xmlns:x15ac="http://schemas.microsoft.com/office/spreadsheetml/2010/11/ac" url="\\192.168.0.34\plan operativo integral\OFICINA ASESORA DE PLANEACIÓN\SIG-MIPG\Riesgos\2023\Fichas de riesgos\Finales\"/>
    </mc:Choice>
  </mc:AlternateContent>
  <xr:revisionPtr revIDLastSave="0" documentId="13_ncr:1_{991AB739-CD43-4EB9-8E37-789DC11F5343}" xr6:coauthVersionLast="47" xr6:coauthVersionMax="47" xr10:uidLastSave="{00000000-0000-0000-0000-000000000000}"/>
  <bookViews>
    <workbookView xWindow="-24120" yWindow="-120" windowWidth="24240" windowHeight="13140" tabRatio="747" firstSheet="5" activeTab="7" xr2:uid="{00000000-000D-0000-FFFF-FFFF00000000}"/>
  </bookViews>
  <sheets>
    <sheet name="Portada" sheetId="24" r:id="rId1"/>
    <sheet name="Datos del proceso" sheetId="21" r:id="rId2"/>
    <sheet name="Intructivo" sheetId="20" r:id="rId3"/>
    <sheet name="Riesg de corrupción" sheetId="30" state="hidden" r:id="rId4"/>
    <sheet name="Riesgos de gestión" sheetId="1" state="hidden" r:id="rId5"/>
    <sheet name="Riesgo de gestión" sheetId="26" r:id="rId6"/>
    <sheet name="R.corrupción estimulos" sheetId="36" r:id="rId7"/>
    <sheet name="R.corrupción expo" sheetId="35" r:id="rId8"/>
    <sheet name="Riesgos de segInf" sheetId="31" r:id="rId9"/>
    <sheet name="Riesgos Seguridad D información" sheetId="23" state="hidden" r:id="rId10"/>
    <sheet name="SARLAF" sheetId="25" r:id="rId11"/>
    <sheet name="Tabla probabilidad" sheetId="12" r:id="rId12"/>
    <sheet name="Tabla Impacto" sheetId="13" r:id="rId13"/>
    <sheet name="Tabla Valoración controles" sheetId="15" r:id="rId14"/>
    <sheet name="Matrices" sheetId="28" r:id="rId15"/>
    <sheet name="Matriz Calor Inherente" sheetId="18" r:id="rId16"/>
    <sheet name="Matriz Calor Residual" sheetId="19" r:id="rId17"/>
    <sheet name="Opciones Tratamiento" sheetId="16" state="hidden" r:id="rId18"/>
    <sheet name="Hoja1" sheetId="11" state="hidden" r:id="rId19"/>
  </sheets>
  <externalReferences>
    <externalReference r:id="rId20"/>
    <externalReference r:id="rId21"/>
    <externalReference r:id="rId22"/>
  </externalReferences>
  <definedNames>
    <definedName name="_xlnm._FilterDatabase" localSheetId="1" hidden="1">'Datos del proceso'!$A$9:$I$9</definedName>
    <definedName name="Clase">[1]CONTROL!$R$8:$R$9</definedName>
    <definedName name="Documentación">[1]CONTROL!$L$2:$L$3</definedName>
    <definedName name="EVIDENCIA">[1]CONTROL!$N$3:$N$5</definedName>
    <definedName name="FRECUENCIA">[1]CONTROL!$L$9:$L$10</definedName>
    <definedName name="HALLAZGO_AUDITORIA_ANTERIOR">[1]CONTROL!$X$19:$X$20</definedName>
    <definedName name="Impacto_1">[1]RIESGOS!$C$5:$C$7</definedName>
    <definedName name="INCORECCIONES">[1]CONTROL!$T$20:$T$22</definedName>
    <definedName name="OBJETIVO">[1]CONTROL!$I$2:$I$5</definedName>
    <definedName name="Riesgo">[1]CONTROL!$K$28:$K$29</definedName>
    <definedName name="Segregación2">[1]CONTROL!$R$12:$R$13</definedName>
    <definedName name="TIPO_CONTROL">[1]CONTROL!$N$23:$N$24</definedName>
  </definedNames>
  <calcPr calcId="191029"/>
  <pivotCaches>
    <pivotCache cacheId="2" r:id="rId23"/>
  </pivotCaches>
</workbook>
</file>

<file path=xl/calcChain.xml><?xml version="1.0" encoding="utf-8"?>
<calcChain xmlns="http://schemas.openxmlformats.org/spreadsheetml/2006/main">
  <c r="O23" i="35" l="1"/>
  <c r="S23" i="35"/>
  <c r="AB13" i="26"/>
  <c r="AA13" i="26" s="1"/>
  <c r="X13" i="26"/>
  <c r="Z13" i="26" s="1"/>
  <c r="X11" i="26"/>
  <c r="Q12" i="26"/>
  <c r="X12" i="26" s="1"/>
  <c r="T12" i="26"/>
  <c r="Q13" i="26"/>
  <c r="T13" i="26"/>
  <c r="V11" i="31"/>
  <c r="S11" i="31"/>
  <c r="Z11" i="31" s="1"/>
  <c r="T14" i="26"/>
  <c r="Q14" i="26"/>
  <c r="L14" i="26"/>
  <c r="M14" i="26" s="1"/>
  <c r="H14" i="26"/>
  <c r="I14" i="26" s="1"/>
  <c r="L12" i="26"/>
  <c r="M12" i="26" s="1"/>
  <c r="G12" i="26"/>
  <c r="H12" i="26" s="1"/>
  <c r="T11" i="26"/>
  <c r="Q11" i="26"/>
  <c r="L11" i="26"/>
  <c r="M11" i="26" s="1"/>
  <c r="G11" i="26"/>
  <c r="H11" i="26" s="1"/>
  <c r="H62" i="36"/>
  <c r="F24" i="36" s="1"/>
  <c r="L24" i="36"/>
  <c r="D24" i="36"/>
  <c r="E24" i="36" s="1"/>
  <c r="O24" i="36"/>
  <c r="O25" i="36"/>
  <c r="L25" i="36"/>
  <c r="D27" i="36"/>
  <c r="G9" i="36"/>
  <c r="G8" i="36"/>
  <c r="L22" i="35"/>
  <c r="O22" i="35"/>
  <c r="C22" i="35"/>
  <c r="D22" i="35" s="1"/>
  <c r="E22" i="35" s="1"/>
  <c r="L23" i="35"/>
  <c r="H58" i="35"/>
  <c r="F22" i="35" s="1"/>
  <c r="G9" i="35"/>
  <c r="G8" i="35"/>
  <c r="T10" i="26"/>
  <c r="Q10" i="26"/>
  <c r="H10" i="26"/>
  <c r="I10" i="26" s="1"/>
  <c r="L10" i="26"/>
  <c r="M10" i="26" s="1"/>
  <c r="X15" i="26"/>
  <c r="Y15" i="26" s="1"/>
  <c r="AB15" i="26"/>
  <c r="AA15" i="26" s="1"/>
  <c r="X17" i="26"/>
  <c r="Y17" i="26" s="1"/>
  <c r="AB17" i="26"/>
  <c r="AA17" i="26" s="1"/>
  <c r="X18" i="26"/>
  <c r="Y18" i="26" s="1"/>
  <c r="AB18" i="26"/>
  <c r="AA18" i="26" s="1"/>
  <c r="X19" i="26"/>
  <c r="Y19" i="26" s="1"/>
  <c r="AB19" i="26"/>
  <c r="AA19" i="26" s="1"/>
  <c r="L19" i="26"/>
  <c r="L17" i="26"/>
  <c r="M17" i="26" s="1"/>
  <c r="L15" i="26"/>
  <c r="M15" i="26" s="1"/>
  <c r="C6" i="26"/>
  <c r="V30" i="31"/>
  <c r="S30" i="31"/>
  <c r="M30" i="31"/>
  <c r="V29" i="31"/>
  <c r="S29" i="31"/>
  <c r="N29" i="31"/>
  <c r="O29" i="31"/>
  <c r="M29" i="31"/>
  <c r="J29" i="31"/>
  <c r="V28" i="31"/>
  <c r="S28" i="31"/>
  <c r="M28" i="31"/>
  <c r="V27" i="31"/>
  <c r="S27" i="31"/>
  <c r="AD27" i="31"/>
  <c r="AC27" i="31"/>
  <c r="N27" i="31"/>
  <c r="M27" i="31"/>
  <c r="J27" i="31"/>
  <c r="K27" i="31"/>
  <c r="V26" i="31"/>
  <c r="S26" i="31"/>
  <c r="M26" i="31"/>
  <c r="V25" i="31"/>
  <c r="S25" i="31"/>
  <c r="AD25" i="31"/>
  <c r="AC25" i="31"/>
  <c r="N25" i="31"/>
  <c r="O25" i="31"/>
  <c r="M25" i="31"/>
  <c r="J25" i="31"/>
  <c r="K25" i="31"/>
  <c r="V24" i="31"/>
  <c r="S24" i="31"/>
  <c r="M24" i="31"/>
  <c r="V23" i="31"/>
  <c r="S23" i="31"/>
  <c r="Z23" i="31"/>
  <c r="N23" i="31"/>
  <c r="O23" i="31"/>
  <c r="M23" i="31"/>
  <c r="J23" i="31"/>
  <c r="K23" i="31"/>
  <c r="V22" i="31"/>
  <c r="S22" i="31"/>
  <c r="M22" i="31"/>
  <c r="V21" i="31"/>
  <c r="S21" i="31"/>
  <c r="N21" i="31"/>
  <c r="O21" i="31"/>
  <c r="M21" i="31"/>
  <c r="J21" i="31"/>
  <c r="K21" i="31"/>
  <c r="V20" i="31"/>
  <c r="S20" i="31"/>
  <c r="M20" i="31"/>
  <c r="V19" i="31"/>
  <c r="S19" i="31"/>
  <c r="Z19" i="31"/>
  <c r="AA19" i="31" s="1"/>
  <c r="AE19" i="31" s="1"/>
  <c r="AB19" i="31"/>
  <c r="N19" i="31"/>
  <c r="O19" i="31"/>
  <c r="M19" i="31"/>
  <c r="J19" i="31"/>
  <c r="V18" i="31"/>
  <c r="S18" i="31"/>
  <c r="M18" i="31"/>
  <c r="V17" i="31"/>
  <c r="S17" i="31"/>
  <c r="Z17" i="31"/>
  <c r="N17" i="31"/>
  <c r="O17" i="31"/>
  <c r="M17" i="31"/>
  <c r="J17" i="31"/>
  <c r="V16" i="31"/>
  <c r="S16" i="31"/>
  <c r="M16" i="31"/>
  <c r="V15" i="31"/>
  <c r="S15" i="31"/>
  <c r="AD15" i="31"/>
  <c r="AC15" i="31" s="1"/>
  <c r="N15" i="31"/>
  <c r="O15" i="31"/>
  <c r="M15" i="31"/>
  <c r="J15" i="31"/>
  <c r="K15" i="31"/>
  <c r="V14" i="31"/>
  <c r="S14" i="31"/>
  <c r="M14" i="31"/>
  <c r="V13" i="31"/>
  <c r="S13" i="31"/>
  <c r="AD13" i="31"/>
  <c r="AC13" i="31" s="1"/>
  <c r="AE13" i="31" s="1"/>
  <c r="N13" i="31"/>
  <c r="O13" i="31"/>
  <c r="M13" i="31"/>
  <c r="J13" i="31"/>
  <c r="V12" i="31"/>
  <c r="S12" i="31"/>
  <c r="M12" i="31"/>
  <c r="N11" i="31"/>
  <c r="O11" i="31" s="1"/>
  <c r="AD11" i="31" s="1"/>
  <c r="M11" i="31"/>
  <c r="J11" i="31"/>
  <c r="K11" i="31" s="1"/>
  <c r="C7" i="31"/>
  <c r="C6" i="31"/>
  <c r="F10" i="23"/>
  <c r="F9" i="23"/>
  <c r="F17" i="30"/>
  <c r="I17" i="30"/>
  <c r="K17" i="30"/>
  <c r="L17" i="30"/>
  <c r="M17" i="30"/>
  <c r="K18" i="30"/>
  <c r="T30" i="30"/>
  <c r="Q30" i="30"/>
  <c r="K30" i="30"/>
  <c r="T29" i="30"/>
  <c r="Q29" i="30"/>
  <c r="L29" i="30"/>
  <c r="M29" i="30"/>
  <c r="K29" i="30"/>
  <c r="H29" i="30"/>
  <c r="I29" i="30"/>
  <c r="T28" i="30"/>
  <c r="Q28" i="30"/>
  <c r="K28" i="30"/>
  <c r="T27" i="30"/>
  <c r="Q27" i="30"/>
  <c r="X27" i="30"/>
  <c r="L27" i="30"/>
  <c r="M27" i="30"/>
  <c r="K27" i="30"/>
  <c r="I27" i="30"/>
  <c r="T26" i="30"/>
  <c r="Q26" i="30"/>
  <c r="K26" i="30"/>
  <c r="T25" i="30"/>
  <c r="Q25" i="30"/>
  <c r="L25" i="30"/>
  <c r="M25" i="30"/>
  <c r="K25" i="30"/>
  <c r="H25" i="30"/>
  <c r="N25" i="30" s="1"/>
  <c r="T24" i="30"/>
  <c r="Q24" i="30"/>
  <c r="K24" i="30"/>
  <c r="T23" i="30"/>
  <c r="Q23" i="30"/>
  <c r="X23" i="30"/>
  <c r="L23" i="30"/>
  <c r="M23" i="30"/>
  <c r="K23" i="30"/>
  <c r="H23" i="30"/>
  <c r="T22" i="30"/>
  <c r="Q22" i="30"/>
  <c r="K22" i="30"/>
  <c r="T21" i="30"/>
  <c r="Q21" i="30"/>
  <c r="AB22" i="30" s="1"/>
  <c r="L21" i="30"/>
  <c r="K21" i="30"/>
  <c r="H21" i="30"/>
  <c r="I21" i="30"/>
  <c r="T20" i="30"/>
  <c r="Q20" i="30"/>
  <c r="K20" i="30"/>
  <c r="T19" i="30"/>
  <c r="Q19" i="30"/>
  <c r="AB19" i="30"/>
  <c r="AA19" i="30" s="1"/>
  <c r="L19" i="30"/>
  <c r="M19" i="30"/>
  <c r="K19" i="30"/>
  <c r="H19" i="30"/>
  <c r="I19" i="30"/>
  <c r="T18" i="30"/>
  <c r="Q18" i="30"/>
  <c r="T17" i="30"/>
  <c r="Q17" i="30"/>
  <c r="C6" i="30"/>
  <c r="C5" i="30"/>
  <c r="H15" i="26"/>
  <c r="K15" i="26"/>
  <c r="K16" i="26"/>
  <c r="H17" i="26"/>
  <c r="K17" i="26"/>
  <c r="K18" i="26"/>
  <c r="H19" i="26"/>
  <c r="I19" i="26" s="1"/>
  <c r="K19" i="26"/>
  <c r="M19" i="26"/>
  <c r="H20" i="26"/>
  <c r="K20" i="26"/>
  <c r="L20" i="26"/>
  <c r="M20" i="26" s="1"/>
  <c r="K21" i="26"/>
  <c r="H22" i="26"/>
  <c r="K22" i="26"/>
  <c r="L22" i="26"/>
  <c r="M22" i="26" s="1"/>
  <c r="H23" i="26"/>
  <c r="I23" i="26" s="1"/>
  <c r="K23" i="26"/>
  <c r="L23" i="26"/>
  <c r="K24" i="26"/>
  <c r="H25" i="26"/>
  <c r="I25" i="26" s="1"/>
  <c r="K25" i="26"/>
  <c r="L25" i="26"/>
  <c r="M25" i="26" s="1"/>
  <c r="K26" i="26"/>
  <c r="C5" i="26"/>
  <c r="F72" i="25"/>
  <c r="G72" i="25"/>
  <c r="E72" i="25"/>
  <c r="E73" i="25"/>
  <c r="E74" i="25" s="1"/>
  <c r="E22" i="25"/>
  <c r="E23" i="25"/>
  <c r="F22" i="25"/>
  <c r="G22" i="25"/>
  <c r="T26" i="26"/>
  <c r="Q26" i="26"/>
  <c r="T25" i="26"/>
  <c r="Q25" i="26"/>
  <c r="AB25" i="26" s="1"/>
  <c r="AA25" i="26" s="1"/>
  <c r="T24" i="26"/>
  <c r="Q24" i="26"/>
  <c r="T23" i="26"/>
  <c r="Q23" i="26"/>
  <c r="X23" i="26" s="1"/>
  <c r="T22" i="26"/>
  <c r="Q22" i="26"/>
  <c r="X22" i="26" s="1"/>
  <c r="T21" i="26"/>
  <c r="Q21" i="26"/>
  <c r="T20" i="26"/>
  <c r="Q20" i="26"/>
  <c r="AB20" i="26" s="1"/>
  <c r="AA20" i="26" s="1"/>
  <c r="T19" i="26"/>
  <c r="T18" i="26"/>
  <c r="T17" i="26"/>
  <c r="T15" i="26"/>
  <c r="K10" i="26"/>
  <c r="K59" i="23"/>
  <c r="I59" i="23"/>
  <c r="G59" i="23"/>
  <c r="K56" i="23"/>
  <c r="I56" i="23"/>
  <c r="G56" i="23"/>
  <c r="K54" i="23"/>
  <c r="I54" i="23"/>
  <c r="G54" i="23"/>
  <c r="K51" i="23"/>
  <c r="I51" i="23"/>
  <c r="G51" i="23"/>
  <c r="K49" i="23"/>
  <c r="I49" i="23"/>
  <c r="I61" i="23" s="1"/>
  <c r="I62" i="23" s="1"/>
  <c r="I29" i="23" s="1"/>
  <c r="N29" i="23" s="1"/>
  <c r="O29" i="23" s="1"/>
  <c r="G49" i="23"/>
  <c r="K47" i="23"/>
  <c r="I47" i="23"/>
  <c r="G47" i="23"/>
  <c r="K45" i="23"/>
  <c r="I45" i="23"/>
  <c r="G45" i="23"/>
  <c r="M33" i="23"/>
  <c r="I33" i="23"/>
  <c r="M29" i="23"/>
  <c r="AC23" i="23"/>
  <c r="V25" i="23"/>
  <c r="M25" i="23"/>
  <c r="F25" i="23"/>
  <c r="N33" i="23"/>
  <c r="O33" i="23"/>
  <c r="AD22" i="31"/>
  <c r="AC22" i="31"/>
  <c r="P29" i="31"/>
  <c r="AD16" i="31"/>
  <c r="AC16" i="31"/>
  <c r="AE16" i="31" s="1"/>
  <c r="P17" i="31"/>
  <c r="AD19" i="31"/>
  <c r="AC19" i="31"/>
  <c r="K29" i="31"/>
  <c r="Z14" i="31"/>
  <c r="AB14" i="31" s="1"/>
  <c r="P19" i="31"/>
  <c r="Z25" i="31"/>
  <c r="AA25" i="31"/>
  <c r="AE25" i="31" s="1"/>
  <c r="Z24" i="31"/>
  <c r="AB24" i="31" s="1"/>
  <c r="AD26" i="31"/>
  <c r="AC26" i="31"/>
  <c r="P13" i="31"/>
  <c r="Z21" i="31"/>
  <c r="AB21" i="31"/>
  <c r="AD20" i="31"/>
  <c r="AC20" i="31"/>
  <c r="K13" i="31"/>
  <c r="P15" i="31"/>
  <c r="P27" i="31"/>
  <c r="AD30" i="31"/>
  <c r="AC30" i="31" s="1"/>
  <c r="Z26" i="31"/>
  <c r="AB26" i="31"/>
  <c r="Z28" i="31"/>
  <c r="AB28" i="31"/>
  <c r="AD28" i="31"/>
  <c r="AC28" i="31"/>
  <c r="AE28" i="31" s="1"/>
  <c r="AD14" i="31"/>
  <c r="AC14" i="31" s="1"/>
  <c r="Z22" i="31"/>
  <c r="AA22" i="31"/>
  <c r="AD23" i="31"/>
  <c r="AC23" i="31"/>
  <c r="AD29" i="31"/>
  <c r="AC29" i="31"/>
  <c r="P23" i="31"/>
  <c r="AA23" i="31"/>
  <c r="AB23" i="31"/>
  <c r="AB17" i="31"/>
  <c r="AA17" i="31"/>
  <c r="AE17" i="31" s="1"/>
  <c r="Z20" i="31"/>
  <c r="Z15" i="31"/>
  <c r="K17" i="31"/>
  <c r="Z18" i="31"/>
  <c r="P25" i="31"/>
  <c r="Z13" i="31"/>
  <c r="Z16" i="31"/>
  <c r="AD21" i="31"/>
  <c r="AC21" i="31"/>
  <c r="AD24" i="31"/>
  <c r="AC24" i="31" s="1"/>
  <c r="Z29" i="31"/>
  <c r="K19" i="31"/>
  <c r="P21" i="31"/>
  <c r="Z27" i="31"/>
  <c r="AB27" i="31" s="1"/>
  <c r="Z30" i="31"/>
  <c r="AA30" i="31" s="1"/>
  <c r="AE30" i="31" s="1"/>
  <c r="O27" i="31"/>
  <c r="AD17" i="31"/>
  <c r="AC17" i="31"/>
  <c r="AD18" i="31"/>
  <c r="AC18" i="31" s="1"/>
  <c r="N17" i="30"/>
  <c r="AB30" i="30"/>
  <c r="AA30" i="30" s="1"/>
  <c r="AB23" i="30"/>
  <c r="AA23" i="30"/>
  <c r="X22" i="30"/>
  <c r="Y22" i="30" s="1"/>
  <c r="AC22" i="30" s="1"/>
  <c r="N21" i="30"/>
  <c r="X19" i="30"/>
  <c r="Z19" i="30" s="1"/>
  <c r="AB24" i="30"/>
  <c r="AA24" i="30"/>
  <c r="X17" i="30"/>
  <c r="Z17" i="30"/>
  <c r="X18" i="30" s="1"/>
  <c r="Y18" i="30" s="1"/>
  <c r="X26" i="30"/>
  <c r="Y26" i="30" s="1"/>
  <c r="AC26" i="30" s="1"/>
  <c r="N27" i="30"/>
  <c r="AB17" i="30"/>
  <c r="AA17" i="30"/>
  <c r="AC17" i="30" s="1"/>
  <c r="AB20" i="30"/>
  <c r="AA20" i="30"/>
  <c r="X25" i="30"/>
  <c r="Z25" i="30"/>
  <c r="N29" i="30"/>
  <c r="N23" i="30"/>
  <c r="AB28" i="30"/>
  <c r="AA28" i="30"/>
  <c r="AA22" i="30"/>
  <c r="AB26" i="30"/>
  <c r="AA26" i="30"/>
  <c r="AB25" i="30"/>
  <c r="AA25" i="30" s="1"/>
  <c r="AC25" i="30" s="1"/>
  <c r="AB27" i="30"/>
  <c r="AA27" i="30"/>
  <c r="AC27" i="30" s="1"/>
  <c r="X20" i="30"/>
  <c r="Z20" i="30"/>
  <c r="X30" i="30"/>
  <c r="Y30" i="30" s="1"/>
  <c r="AC30" i="30" s="1"/>
  <c r="X28" i="30"/>
  <c r="Z28" i="30"/>
  <c r="Z27" i="30"/>
  <c r="Y27" i="30"/>
  <c r="N19" i="30"/>
  <c r="I25" i="30"/>
  <c r="X21" i="30"/>
  <c r="Z21" i="30" s="1"/>
  <c r="I23" i="30"/>
  <c r="X24" i="30"/>
  <c r="AB29" i="30"/>
  <c r="AA29" i="30" s="1"/>
  <c r="M21" i="30"/>
  <c r="X29" i="30"/>
  <c r="I15" i="26"/>
  <c r="AA28" i="31"/>
  <c r="AE22" i="31"/>
  <c r="AA14" i="31"/>
  <c r="AA26" i="31"/>
  <c r="AE26" i="31" s="1"/>
  <c r="AA21" i="31"/>
  <c r="AE21" i="31" s="1"/>
  <c r="AE23" i="31"/>
  <c r="AB25" i="31"/>
  <c r="AB22" i="31"/>
  <c r="AA27" i="31"/>
  <c r="AE27" i="31" s="1"/>
  <c r="AB18" i="31"/>
  <c r="AA18" i="31"/>
  <c r="AE18" i="31" s="1"/>
  <c r="AB20" i="31"/>
  <c r="AA20" i="31"/>
  <c r="AB30" i="31"/>
  <c r="AB13" i="31"/>
  <c r="AA13" i="31"/>
  <c r="AB29" i="31"/>
  <c r="AA29" i="31"/>
  <c r="AE29" i="31"/>
  <c r="AB15" i="31"/>
  <c r="AA15" i="31"/>
  <c r="AE15" i="31" s="1"/>
  <c r="AB16" i="31"/>
  <c r="AA16" i="31"/>
  <c r="Z26" i="30"/>
  <c r="Z22" i="30"/>
  <c r="Y28" i="30"/>
  <c r="AC28" i="30" s="1"/>
  <c r="AB18" i="30"/>
  <c r="AA18" i="30" s="1"/>
  <c r="Y20" i="30"/>
  <c r="Y19" i="30"/>
  <c r="AC19" i="30" s="1"/>
  <c r="Y17" i="30"/>
  <c r="Z30" i="30"/>
  <c r="Y25" i="30"/>
  <c r="Z18" i="30"/>
  <c r="Z24" i="30"/>
  <c r="Y24" i="30"/>
  <c r="AC24" i="30"/>
  <c r="Y21" i="30"/>
  <c r="Y29" i="30"/>
  <c r="AC29" i="30" s="1"/>
  <c r="Z29" i="30"/>
  <c r="T10" i="1"/>
  <c r="Q10" i="1"/>
  <c r="H10" i="1"/>
  <c r="I10" i="1"/>
  <c r="X10" i="1" s="1"/>
  <c r="K62" i="1"/>
  <c r="K59" i="1"/>
  <c r="K57" i="1"/>
  <c r="K31" i="1"/>
  <c r="K69" i="1"/>
  <c r="K17" i="1"/>
  <c r="K29" i="1"/>
  <c r="K49" i="1"/>
  <c r="K60" i="1"/>
  <c r="K54" i="1"/>
  <c r="K30" i="1"/>
  <c r="K38" i="1"/>
  <c r="K48" i="1"/>
  <c r="K27" i="1"/>
  <c r="K35" i="1"/>
  <c r="K63" i="1"/>
  <c r="K47" i="1"/>
  <c r="K56" i="1"/>
  <c r="K39" i="1"/>
  <c r="K24" i="1"/>
  <c r="K65" i="1"/>
  <c r="K50" i="1"/>
  <c r="K66" i="1"/>
  <c r="K37" i="1"/>
  <c r="K41" i="1"/>
  <c r="K21" i="1"/>
  <c r="K19" i="1"/>
  <c r="K55" i="1"/>
  <c r="K18" i="1"/>
  <c r="K32" i="1"/>
  <c r="K26" i="1"/>
  <c r="K33" i="1"/>
  <c r="K42" i="1"/>
  <c r="K20" i="1"/>
  <c r="K36" i="1"/>
  <c r="K67" i="1"/>
  <c r="K23" i="1"/>
  <c r="K68" i="1"/>
  <c r="K53" i="1"/>
  <c r="K43" i="1"/>
  <c r="K25" i="1"/>
  <c r="K51" i="1"/>
  <c r="K61" i="1"/>
  <c r="K44" i="1"/>
  <c r="K45" i="1"/>
  <c r="F221" i="13"/>
  <c r="F211" i="13"/>
  <c r="F212" i="13"/>
  <c r="F213" i="13"/>
  <c r="F214" i="13"/>
  <c r="F215" i="13"/>
  <c r="F216" i="13"/>
  <c r="F217" i="13"/>
  <c r="F218" i="13"/>
  <c r="F219" i="13"/>
  <c r="F220" i="13"/>
  <c r="F210" i="13"/>
  <c r="K15" i="1"/>
  <c r="K14" i="1"/>
  <c r="K11" i="1"/>
  <c r="K12" i="1"/>
  <c r="B221" i="13" a="1"/>
  <c r="B222" i="13" s="1"/>
  <c r="K13" i="1"/>
  <c r="Q52" i="1"/>
  <c r="Q47" i="1"/>
  <c r="Q41" i="1"/>
  <c r="X42" i="1" s="1"/>
  <c r="Z42" i="1" s="1"/>
  <c r="AL44" i="18"/>
  <c r="AJ44" i="18"/>
  <c r="AF44" i="18"/>
  <c r="AD44" i="18"/>
  <c r="Z44" i="18"/>
  <c r="X44" i="18"/>
  <c r="T44" i="18"/>
  <c r="R44" i="18"/>
  <c r="N44" i="18"/>
  <c r="L44" i="18"/>
  <c r="AL36" i="18"/>
  <c r="AJ36" i="18"/>
  <c r="AF36" i="18"/>
  <c r="AD36" i="18"/>
  <c r="Z36" i="18"/>
  <c r="X36" i="18"/>
  <c r="T36" i="18"/>
  <c r="R36" i="18"/>
  <c r="N36" i="18"/>
  <c r="L36" i="18"/>
  <c r="AL28" i="18"/>
  <c r="AJ28" i="18"/>
  <c r="AF28" i="18"/>
  <c r="AD28" i="18"/>
  <c r="Z28" i="18"/>
  <c r="X28" i="18"/>
  <c r="T28" i="18"/>
  <c r="R28" i="18"/>
  <c r="N28" i="18"/>
  <c r="L28" i="18"/>
  <c r="AL20" i="18"/>
  <c r="AJ20" i="18"/>
  <c r="AF20" i="18"/>
  <c r="AD20" i="18"/>
  <c r="Z20" i="18"/>
  <c r="X20" i="18"/>
  <c r="T20" i="18"/>
  <c r="R20" i="18"/>
  <c r="N20" i="18"/>
  <c r="L20" i="18"/>
  <c r="AL12" i="18"/>
  <c r="AJ12" i="18"/>
  <c r="AF12" i="18"/>
  <c r="AD12" i="18"/>
  <c r="Z12" i="18"/>
  <c r="X12" i="18"/>
  <c r="T12" i="18"/>
  <c r="R12" i="18"/>
  <c r="N12" i="18"/>
  <c r="L12" i="18"/>
  <c r="H210" i="13"/>
  <c r="T69" i="1"/>
  <c r="Q69" i="1"/>
  <c r="T68" i="1"/>
  <c r="Q68" i="1"/>
  <c r="T67" i="1"/>
  <c r="Q67" i="1"/>
  <c r="T66" i="1"/>
  <c r="Q66" i="1"/>
  <c r="X67" i="1" s="1"/>
  <c r="T65" i="1"/>
  <c r="Q65" i="1"/>
  <c r="T64" i="1"/>
  <c r="Q64" i="1"/>
  <c r="H64" i="1"/>
  <c r="I64" i="1" s="1"/>
  <c r="T63" i="1"/>
  <c r="Q63" i="1"/>
  <c r="T62" i="1"/>
  <c r="Q62" i="1"/>
  <c r="X62" i="1" s="1"/>
  <c r="T61" i="1"/>
  <c r="Q61" i="1"/>
  <c r="T60" i="1"/>
  <c r="Q60" i="1"/>
  <c r="T59" i="1"/>
  <c r="Q59" i="1"/>
  <c r="T58" i="1"/>
  <c r="Q58" i="1"/>
  <c r="H58" i="1"/>
  <c r="I58" i="1"/>
  <c r="T57" i="1"/>
  <c r="Q57" i="1"/>
  <c r="T56" i="1"/>
  <c r="Q56" i="1"/>
  <c r="X57" i="1" s="1"/>
  <c r="T55" i="1"/>
  <c r="Q55" i="1"/>
  <c r="T54" i="1"/>
  <c r="Q54" i="1"/>
  <c r="T53" i="1"/>
  <c r="Q53" i="1"/>
  <c r="T52" i="1"/>
  <c r="H52" i="1"/>
  <c r="I52" i="1"/>
  <c r="T51" i="1"/>
  <c r="Q51" i="1"/>
  <c r="T50" i="1"/>
  <c r="Q50" i="1"/>
  <c r="T49" i="1"/>
  <c r="Q49" i="1"/>
  <c r="T48" i="1"/>
  <c r="Q48" i="1"/>
  <c r="T47" i="1"/>
  <c r="T46" i="1"/>
  <c r="Q46" i="1"/>
  <c r="H46" i="1"/>
  <c r="I46" i="1" s="1"/>
  <c r="T45" i="1"/>
  <c r="Q45" i="1"/>
  <c r="AB45" i="1" s="1"/>
  <c r="T44" i="1"/>
  <c r="Q44" i="1"/>
  <c r="T43" i="1"/>
  <c r="Q43" i="1"/>
  <c r="T42" i="1"/>
  <c r="Q42" i="1"/>
  <c r="T41" i="1"/>
  <c r="T40" i="1"/>
  <c r="Q40" i="1"/>
  <c r="H40" i="1"/>
  <c r="I40" i="1" s="1"/>
  <c r="T39" i="1"/>
  <c r="Q39" i="1"/>
  <c r="AB39" i="1" s="1"/>
  <c r="AA39" i="1" s="1"/>
  <c r="T38" i="1"/>
  <c r="Q38" i="1"/>
  <c r="T37" i="1"/>
  <c r="Q37" i="1"/>
  <c r="T36" i="1"/>
  <c r="Q36" i="1"/>
  <c r="T35" i="1"/>
  <c r="Q35" i="1"/>
  <c r="X36" i="1" s="1"/>
  <c r="T34" i="1"/>
  <c r="Q34" i="1"/>
  <c r="H34" i="1"/>
  <c r="I34" i="1" s="1"/>
  <c r="T33" i="1"/>
  <c r="Q33" i="1"/>
  <c r="T32" i="1"/>
  <c r="Q32" i="1"/>
  <c r="T31" i="1"/>
  <c r="Q31" i="1"/>
  <c r="AB32" i="1" s="1"/>
  <c r="AA32" i="1" s="1"/>
  <c r="T30" i="1"/>
  <c r="Q30" i="1"/>
  <c r="T29" i="1"/>
  <c r="Q29" i="1"/>
  <c r="T28" i="1"/>
  <c r="Q28" i="1"/>
  <c r="H28" i="1"/>
  <c r="I28" i="1"/>
  <c r="T27" i="1"/>
  <c r="Q27" i="1"/>
  <c r="X27" i="1" s="1"/>
  <c r="Y27" i="1" s="1"/>
  <c r="T26" i="1"/>
  <c r="Q26" i="1"/>
  <c r="T25" i="1"/>
  <c r="Q25" i="1"/>
  <c r="T24" i="1"/>
  <c r="Q24" i="1"/>
  <c r="T23" i="1"/>
  <c r="Q23" i="1"/>
  <c r="T22" i="1"/>
  <c r="Q22" i="1"/>
  <c r="H22" i="1"/>
  <c r="I22" i="1"/>
  <c r="H16" i="1"/>
  <c r="Q15" i="1"/>
  <c r="AB15" i="1" s="1"/>
  <c r="AA15" i="1" s="1"/>
  <c r="Q14" i="1"/>
  <c r="Q13" i="1"/>
  <c r="T21" i="1"/>
  <c r="Q21" i="1"/>
  <c r="T20" i="1"/>
  <c r="Q20" i="1"/>
  <c r="X21" i="1" s="1"/>
  <c r="T19" i="1"/>
  <c r="Q19" i="1"/>
  <c r="T18" i="1"/>
  <c r="Q18" i="1"/>
  <c r="T17" i="1"/>
  <c r="Q17" i="1"/>
  <c r="T16" i="1"/>
  <c r="Q16" i="1"/>
  <c r="AB51" i="1"/>
  <c r="AA51" i="1"/>
  <c r="I16" i="1"/>
  <c r="X64" i="1"/>
  <c r="X52" i="1"/>
  <c r="X46" i="1"/>
  <c r="X51" i="1"/>
  <c r="Y51" i="1" s="1"/>
  <c r="X40" i="1"/>
  <c r="X34" i="1"/>
  <c r="X28" i="1"/>
  <c r="X22" i="1"/>
  <c r="X65" i="1"/>
  <c r="Y65" i="1" s="1"/>
  <c r="Y52" i="1"/>
  <c r="Z52" i="1"/>
  <c r="X53" i="1"/>
  <c r="Z53" i="1"/>
  <c r="X54" i="1"/>
  <c r="Y54" i="1" s="1"/>
  <c r="Z51" i="1"/>
  <c r="Y46" i="1"/>
  <c r="Z46" i="1"/>
  <c r="X30" i="1"/>
  <c r="Y22" i="1"/>
  <c r="Z22" i="1"/>
  <c r="Y53" i="1"/>
  <c r="Y42" i="1"/>
  <c r="X61" i="1"/>
  <c r="Y61" i="1" s="1"/>
  <c r="Z54" i="1"/>
  <c r="X47" i="1"/>
  <c r="Z47" i="1" s="1"/>
  <c r="X48" i="1"/>
  <c r="Y48" i="1" s="1"/>
  <c r="T11" i="1"/>
  <c r="T12" i="1"/>
  <c r="T13" i="1"/>
  <c r="T14" i="1"/>
  <c r="T15" i="1"/>
  <c r="Z61" i="1"/>
  <c r="X56" i="1"/>
  <c r="Z48" i="1"/>
  <c r="X43" i="1"/>
  <c r="X31" i="1"/>
  <c r="X37" i="1"/>
  <c r="Z37" i="1" s="1"/>
  <c r="X63" i="1"/>
  <c r="Y63" i="1" s="1"/>
  <c r="Y43" i="1"/>
  <c r="Z43" i="1"/>
  <c r="Z67" i="1"/>
  <c r="Y67" i="1"/>
  <c r="Q12" i="1"/>
  <c r="Y57" i="1"/>
  <c r="Z57" i="1"/>
  <c r="X68" i="1"/>
  <c r="X69" i="1"/>
  <c r="Y69" i="1" s="1"/>
  <c r="Z69" i="1"/>
  <c r="Y68" i="1"/>
  <c r="Z68" i="1"/>
  <c r="Z27" i="1"/>
  <c r="Q11" i="1"/>
  <c r="X11" i="1"/>
  <c r="X13" i="1"/>
  <c r="Z13" i="1"/>
  <c r="X14" i="1"/>
  <c r="Y13" i="1"/>
  <c r="AK16" i="19" s="1"/>
  <c r="AB58" i="1"/>
  <c r="AA58" i="1" s="1"/>
  <c r="AB40" i="1"/>
  <c r="AA40" i="1" s="1"/>
  <c r="AB53" i="1"/>
  <c r="AA53" i="1" s="1"/>
  <c r="AB52" i="1"/>
  <c r="AA52" i="1"/>
  <c r="AB23" i="1"/>
  <c r="AB22" i="1"/>
  <c r="AA22" i="1" s="1"/>
  <c r="AB47" i="1"/>
  <c r="AA47" i="1" s="1"/>
  <c r="AB46" i="1"/>
  <c r="AA46" i="1"/>
  <c r="J42" i="19" s="1"/>
  <c r="AB34" i="1"/>
  <c r="AA34" i="1" s="1"/>
  <c r="AA23" i="1"/>
  <c r="AC52" i="1"/>
  <c r="J23" i="19"/>
  <c r="J43" i="19"/>
  <c r="AH43" i="19"/>
  <c r="AH13" i="19"/>
  <c r="V53" i="19"/>
  <c r="AH53" i="19"/>
  <c r="P23" i="19"/>
  <c r="AC22" i="1"/>
  <c r="AH8" i="19"/>
  <c r="AB28" i="19"/>
  <c r="AB48" i="19"/>
  <c r="J28" i="19"/>
  <c r="V38" i="19"/>
  <c r="AH38" i="19"/>
  <c r="V8" i="19"/>
  <c r="AH28" i="19"/>
  <c r="AH48" i="19"/>
  <c r="V28" i="19"/>
  <c r="AB38" i="19"/>
  <c r="AB18" i="19"/>
  <c r="AH18" i="19"/>
  <c r="V48" i="19"/>
  <c r="V18" i="19"/>
  <c r="P28" i="19"/>
  <c r="P8" i="19"/>
  <c r="J18" i="19"/>
  <c r="J38" i="19"/>
  <c r="AB67" i="1"/>
  <c r="AA67" i="1" s="1"/>
  <c r="M25" i="19" s="1"/>
  <c r="AB42" i="1"/>
  <c r="AA42" i="1" s="1"/>
  <c r="X31" i="19" s="1"/>
  <c r="AB43" i="1"/>
  <c r="J52" i="19"/>
  <c r="AB32" i="19"/>
  <c r="AB48" i="1"/>
  <c r="AA48" i="1" s="1"/>
  <c r="AB18" i="1"/>
  <c r="AB54" i="1"/>
  <c r="AB68" i="1"/>
  <c r="AD31" i="19"/>
  <c r="AJ11" i="19"/>
  <c r="AC42" i="1"/>
  <c r="X11" i="19"/>
  <c r="AA18" i="1"/>
  <c r="AA54" i="1"/>
  <c r="AJ43" i="19" s="1"/>
  <c r="AB61" i="1"/>
  <c r="AI43" i="19"/>
  <c r="AC43" i="19"/>
  <c r="AC53" i="19"/>
  <c r="Q53" i="19"/>
  <c r="AC53" i="1"/>
  <c r="AI23" i="19"/>
  <c r="AC13" i="19"/>
  <c r="W33" i="19"/>
  <c r="AA43" i="1"/>
  <c r="M51" i="19" s="1"/>
  <c r="AA45" i="1"/>
  <c r="AB44" i="1"/>
  <c r="AA44" i="1" s="1"/>
  <c r="AB37" i="1"/>
  <c r="AB13" i="1"/>
  <c r="AA13" i="1" s="1"/>
  <c r="AB14" i="1"/>
  <c r="AA14" i="1" s="1"/>
  <c r="AB56" i="1"/>
  <c r="AA68" i="1"/>
  <c r="AB69" i="1"/>
  <c r="AA69" i="1"/>
  <c r="AM35" i="19" s="1"/>
  <c r="AB27" i="1"/>
  <c r="AA27" i="1"/>
  <c r="O8" i="19" s="1"/>
  <c r="AD33" i="19"/>
  <c r="X33" i="19"/>
  <c r="AD43" i="19"/>
  <c r="X23" i="19"/>
  <c r="R33" i="19"/>
  <c r="R43" i="19"/>
  <c r="R23" i="19"/>
  <c r="R13" i="19"/>
  <c r="L33" i="19"/>
  <c r="X43" i="19"/>
  <c r="X53" i="19"/>
  <c r="AD13" i="19"/>
  <c r="L53" i="19"/>
  <c r="L13" i="19"/>
  <c r="AJ33" i="19"/>
  <c r="AJ23" i="19"/>
  <c r="M55" i="19"/>
  <c r="AK15" i="19"/>
  <c r="AE25" i="19"/>
  <c r="AC67" i="1"/>
  <c r="Y35" i="19"/>
  <c r="S55" i="19"/>
  <c r="S45" i="19"/>
  <c r="S35" i="19"/>
  <c r="M15" i="19"/>
  <c r="AE45" i="19"/>
  <c r="Y15" i="19"/>
  <c r="AK45" i="19"/>
  <c r="M35" i="19"/>
  <c r="M45" i="19"/>
  <c r="S25" i="19"/>
  <c r="AK35" i="19"/>
  <c r="Y25" i="19"/>
  <c r="AE15" i="19"/>
  <c r="Y45" i="19"/>
  <c r="AK25" i="19"/>
  <c r="Y55" i="19"/>
  <c r="S15" i="19"/>
  <c r="AK55" i="19"/>
  <c r="AE46" i="19"/>
  <c r="M36" i="19"/>
  <c r="Y16" i="19"/>
  <c r="S36" i="19"/>
  <c r="AE16" i="19"/>
  <c r="M6" i="19"/>
  <c r="M26" i="19"/>
  <c r="S46" i="19"/>
  <c r="AE26" i="19"/>
  <c r="Y46" i="19"/>
  <c r="AK26" i="19"/>
  <c r="S16" i="19"/>
  <c r="AK36" i="19"/>
  <c r="S26" i="19"/>
  <c r="AE6" i="19"/>
  <c r="Y26" i="19"/>
  <c r="AK6" i="19"/>
  <c r="Y36" i="19"/>
  <c r="AE36" i="19"/>
  <c r="AC13" i="1"/>
  <c r="AA61" i="1"/>
  <c r="AB62" i="1"/>
  <c r="AA62" i="1" s="1"/>
  <c r="AA37" i="1"/>
  <c r="AB38" i="1"/>
  <c r="AA38" i="1" s="1"/>
  <c r="Y41" i="19"/>
  <c r="M41" i="19"/>
  <c r="M31" i="19"/>
  <c r="AK21" i="19"/>
  <c r="AK31" i="19"/>
  <c r="Y11" i="19"/>
  <c r="AE21" i="19"/>
  <c r="M21" i="19"/>
  <c r="AC43" i="1"/>
  <c r="AK11" i="19"/>
  <c r="S11" i="19"/>
  <c r="Y31" i="19"/>
  <c r="AE54" i="19"/>
  <c r="S24" i="19"/>
  <c r="AE34" i="19"/>
  <c r="Y54" i="19"/>
  <c r="AE14" i="19"/>
  <c r="M44" i="19"/>
  <c r="AK54" i="19"/>
  <c r="M24" i="19"/>
  <c r="AK34" i="19"/>
  <c r="Y14" i="19"/>
  <c r="AK14" i="19"/>
  <c r="Y24" i="19"/>
  <c r="M34" i="19"/>
  <c r="AK44" i="19"/>
  <c r="M54" i="19"/>
  <c r="Y44" i="19"/>
  <c r="S54" i="19"/>
  <c r="AK24" i="19"/>
  <c r="M14" i="19"/>
  <c r="S34" i="19"/>
  <c r="AC61" i="1"/>
  <c r="AE24" i="19"/>
  <c r="S14" i="19"/>
  <c r="AA55" i="19"/>
  <c r="O45" i="19"/>
  <c r="AA15" i="19"/>
  <c r="AM55" i="19"/>
  <c r="O55" i="19"/>
  <c r="AG35" i="19"/>
  <c r="AM25" i="19"/>
  <c r="AA25" i="19"/>
  <c r="AM45" i="19"/>
  <c r="AG25" i="19"/>
  <c r="AA35" i="19"/>
  <c r="O25" i="19"/>
  <c r="U25" i="19"/>
  <c r="AG45" i="19"/>
  <c r="AA45" i="19"/>
  <c r="AM15" i="19"/>
  <c r="U45" i="19"/>
  <c r="O35" i="19"/>
  <c r="O15" i="19"/>
  <c r="AC69" i="1"/>
  <c r="AG15" i="19"/>
  <c r="AG55" i="19"/>
  <c r="U55" i="19"/>
  <c r="AL55" i="19"/>
  <c r="Z45" i="19"/>
  <c r="Z35" i="19"/>
  <c r="N25" i="19"/>
  <c r="Z55" i="19"/>
  <c r="N45" i="19"/>
  <c r="T35" i="19"/>
  <c r="T45" i="19"/>
  <c r="AL25" i="19"/>
  <c r="AL15" i="19"/>
  <c r="N35" i="19"/>
  <c r="AL35" i="19"/>
  <c r="Z25" i="19"/>
  <c r="AF25" i="19"/>
  <c r="T15" i="19"/>
  <c r="T55" i="19"/>
  <c r="AL45" i="19"/>
  <c r="T25" i="19"/>
  <c r="AF45" i="19"/>
  <c r="AF15" i="19"/>
  <c r="AC68" i="1"/>
  <c r="N15" i="19"/>
  <c r="AF55" i="19"/>
  <c r="N55" i="19"/>
  <c r="Z15" i="19"/>
  <c r="AF35" i="19"/>
  <c r="AA56" i="1"/>
  <c r="AB57" i="1"/>
  <c r="AA57" i="1"/>
  <c r="AG13" i="19" s="1"/>
  <c r="AB63" i="1"/>
  <c r="AA63" i="1"/>
  <c r="O34" i="19" s="1"/>
  <c r="AB21" i="1"/>
  <c r="AA21" i="1" s="1"/>
  <c r="AA48" i="19"/>
  <c r="AM38" i="19"/>
  <c r="U48" i="19"/>
  <c r="AA18" i="19"/>
  <c r="AG18" i="19"/>
  <c r="AG48" i="19"/>
  <c r="AM18" i="19"/>
  <c r="AG28" i="19"/>
  <c r="AA8" i="19"/>
  <c r="U18" i="19"/>
  <c r="AG38" i="19"/>
  <c r="U38" i="19"/>
  <c r="AM8" i="19"/>
  <c r="AA38" i="19"/>
  <c r="U28" i="19"/>
  <c r="O38" i="19"/>
  <c r="U8" i="19"/>
  <c r="AG8" i="19"/>
  <c r="AC27" i="1"/>
  <c r="O18" i="19"/>
  <c r="O28" i="19"/>
  <c r="AM28" i="19"/>
  <c r="AG24" i="19"/>
  <c r="U14" i="19"/>
  <c r="AA34" i="19"/>
  <c r="AM24" i="19"/>
  <c r="U34" i="19"/>
  <c r="U24" i="19"/>
  <c r="AA14" i="19"/>
  <c r="AA43" i="19"/>
  <c r="O23" i="19"/>
  <c r="O13" i="19"/>
  <c r="AG33" i="19"/>
  <c r="AM33" i="19"/>
  <c r="AA13" i="19"/>
  <c r="AB64" i="1"/>
  <c r="AA64" i="1"/>
  <c r="S22" i="35" l="1"/>
  <c r="T22" i="35" s="1"/>
  <c r="Y13" i="26"/>
  <c r="AC13" i="26" s="1"/>
  <c r="Y12" i="26"/>
  <c r="AC12" i="26" s="1"/>
  <c r="Z12" i="26"/>
  <c r="AB12" i="26"/>
  <c r="AA12" i="26" s="1"/>
  <c r="N12" i="26"/>
  <c r="G24" i="36"/>
  <c r="W27" i="36" s="1"/>
  <c r="V27" i="36" s="1"/>
  <c r="H24" i="36"/>
  <c r="F27" i="36"/>
  <c r="S24" i="36"/>
  <c r="U24" i="36" s="1"/>
  <c r="S25" i="36"/>
  <c r="G61" i="23"/>
  <c r="G62" i="23" s="1"/>
  <c r="I25" i="23" s="1"/>
  <c r="N25" i="23" s="1"/>
  <c r="O25" i="23" s="1"/>
  <c r="AE14" i="31"/>
  <c r="AA11" i="31"/>
  <c r="AB11" i="31"/>
  <c r="Z12" i="31" s="1"/>
  <c r="P11" i="31"/>
  <c r="N23" i="26"/>
  <c r="AB23" i="26"/>
  <c r="AA23" i="26" s="1"/>
  <c r="N19" i="26"/>
  <c r="Z17" i="26"/>
  <c r="N17" i="26"/>
  <c r="AB14" i="26"/>
  <c r="AA14" i="26" s="1"/>
  <c r="N22" i="26"/>
  <c r="N20" i="26"/>
  <c r="AC18" i="26"/>
  <c r="N15" i="26"/>
  <c r="X10" i="26"/>
  <c r="Y10" i="26" s="1"/>
  <c r="X14" i="26"/>
  <c r="Z23" i="26"/>
  <c r="Y23" i="26"/>
  <c r="AB24" i="26"/>
  <c r="AA24" i="26" s="1"/>
  <c r="X26" i="26"/>
  <c r="Z26" i="26" s="1"/>
  <c r="M23" i="26"/>
  <c r="I22" i="26"/>
  <c r="X24" i="26"/>
  <c r="Z24" i="26" s="1"/>
  <c r="X25" i="26"/>
  <c r="Z25" i="26" s="1"/>
  <c r="AB11" i="26"/>
  <c r="AA11" i="26" s="1"/>
  <c r="N14" i="26"/>
  <c r="I12" i="26"/>
  <c r="N11" i="26"/>
  <c r="I11" i="26"/>
  <c r="AC17" i="26"/>
  <c r="Y22" i="26"/>
  <c r="Z22" i="26"/>
  <c r="AC19" i="26"/>
  <c r="AC15" i="26"/>
  <c r="Z19" i="26"/>
  <c r="Z15" i="26"/>
  <c r="I20" i="26"/>
  <c r="I17" i="26"/>
  <c r="AB10" i="26"/>
  <c r="AA10" i="26" s="1"/>
  <c r="AB21" i="26"/>
  <c r="AA21" i="26" s="1"/>
  <c r="N25" i="26"/>
  <c r="AB22" i="26"/>
  <c r="AA22" i="26" s="1"/>
  <c r="X21" i="26"/>
  <c r="X20" i="26"/>
  <c r="Y20" i="26" s="1"/>
  <c r="AC20" i="26" s="1"/>
  <c r="Z18" i="26"/>
  <c r="N10" i="26"/>
  <c r="AD32" i="19"/>
  <c r="L32" i="19"/>
  <c r="AJ42" i="19"/>
  <c r="AD22" i="19"/>
  <c r="L52" i="19"/>
  <c r="X52" i="19"/>
  <c r="AJ12" i="19"/>
  <c r="L42" i="19"/>
  <c r="X32" i="19"/>
  <c r="R52" i="19"/>
  <c r="R32" i="19"/>
  <c r="Z10" i="1"/>
  <c r="Y10" i="1"/>
  <c r="Y36" i="1"/>
  <c r="Z36" i="1"/>
  <c r="Z40" i="1"/>
  <c r="Y40" i="1"/>
  <c r="AG54" i="19"/>
  <c r="AG53" i="19"/>
  <c r="AM23" i="19"/>
  <c r="AM53" i="19"/>
  <c r="AG44" i="19"/>
  <c r="O14" i="19"/>
  <c r="Y28" i="1"/>
  <c r="Z28" i="1"/>
  <c r="Z31" i="1"/>
  <c r="Y31" i="1"/>
  <c r="AG42" i="19"/>
  <c r="O22" i="19"/>
  <c r="U42" i="19"/>
  <c r="AG52" i="19"/>
  <c r="AM12" i="19"/>
  <c r="AM52" i="19"/>
  <c r="AG32" i="19"/>
  <c r="AA42" i="19"/>
  <c r="O52" i="19"/>
  <c r="U12" i="19"/>
  <c r="AA12" i="19"/>
  <c r="U52" i="19"/>
  <c r="U32" i="19"/>
  <c r="O12" i="19"/>
  <c r="U22" i="19"/>
  <c r="O42" i="19"/>
  <c r="AA22" i="19"/>
  <c r="AG22" i="19"/>
  <c r="AB19" i="1"/>
  <c r="AA19" i="1" s="1"/>
  <c r="AB20" i="1"/>
  <c r="AA20" i="1" s="1"/>
  <c r="X20" i="1"/>
  <c r="X32" i="1"/>
  <c r="U43" i="19"/>
  <c r="AG43" i="19"/>
  <c r="AA33" i="19"/>
  <c r="AM43" i="19"/>
  <c r="O53" i="19"/>
  <c r="AA23" i="19"/>
  <c r="O43" i="19"/>
  <c r="AB36" i="1"/>
  <c r="AA36" i="1" s="1"/>
  <c r="Y21" i="1"/>
  <c r="Z21" i="1"/>
  <c r="X26" i="1"/>
  <c r="AB26" i="1"/>
  <c r="AA26" i="1" s="1"/>
  <c r="Y62" i="1"/>
  <c r="Z62" i="1"/>
  <c r="AA53" i="19"/>
  <c r="AM13" i="19"/>
  <c r="U54" i="19"/>
  <c r="AG23" i="19"/>
  <c r="U23" i="19"/>
  <c r="U44" i="19"/>
  <c r="AM34" i="19"/>
  <c r="X25" i="1"/>
  <c r="AB25" i="1"/>
  <c r="AA25" i="1" s="1"/>
  <c r="Y34" i="1"/>
  <c r="Z34" i="1"/>
  <c r="AM14" i="19"/>
  <c r="AG34" i="19"/>
  <c r="AM54" i="19"/>
  <c r="AC63" i="1"/>
  <c r="X16" i="1"/>
  <c r="X17" i="1"/>
  <c r="AB16" i="1"/>
  <c r="AA16" i="1" s="1"/>
  <c r="AB17" i="1"/>
  <c r="AA17" i="1" s="1"/>
  <c r="AB28" i="1"/>
  <c r="AA28" i="1" s="1"/>
  <c r="AB29" i="1"/>
  <c r="AA29" i="1" s="1"/>
  <c r="X29" i="1"/>
  <c r="X33" i="1"/>
  <c r="AB33" i="1"/>
  <c r="AA33" i="1" s="1"/>
  <c r="O33" i="19"/>
  <c r="AA54" i="19"/>
  <c r="U53" i="19"/>
  <c r="U13" i="19"/>
  <c r="AA44" i="19"/>
  <c r="AC57" i="1"/>
  <c r="U33" i="19"/>
  <c r="O54" i="19"/>
  <c r="AG14" i="19"/>
  <c r="O44" i="19"/>
  <c r="AE31" i="19"/>
  <c r="Y34" i="19"/>
  <c r="S44" i="19"/>
  <c r="AE44" i="19"/>
  <c r="Y30" i="1"/>
  <c r="Z30" i="1"/>
  <c r="AK41" i="19"/>
  <c r="AE41" i="19"/>
  <c r="S41" i="19"/>
  <c r="Y11" i="1"/>
  <c r="Z11" i="1"/>
  <c r="AE51" i="19"/>
  <c r="S31" i="19"/>
  <c r="AD51" i="19"/>
  <c r="K13" i="19"/>
  <c r="Q33" i="19"/>
  <c r="W13" i="19"/>
  <c r="AI53" i="19"/>
  <c r="K53" i="19"/>
  <c r="Q43" i="19"/>
  <c r="K23" i="19"/>
  <c r="K33" i="19"/>
  <c r="AC23" i="19"/>
  <c r="Q23" i="19"/>
  <c r="W43" i="19"/>
  <c r="W23" i="19"/>
  <c r="K43" i="19"/>
  <c r="Q13" i="19"/>
  <c r="AI33" i="19"/>
  <c r="AI13" i="19"/>
  <c r="AC33" i="19"/>
  <c r="W53" i="19"/>
  <c r="AE11" i="19"/>
  <c r="M11" i="19"/>
  <c r="S51" i="19"/>
  <c r="Y21" i="19"/>
  <c r="V32" i="19"/>
  <c r="V42" i="19"/>
  <c r="J32" i="19"/>
  <c r="V12" i="19"/>
  <c r="AC46" i="1"/>
  <c r="AH52" i="19"/>
  <c r="V22" i="19"/>
  <c r="P52" i="19"/>
  <c r="O24" i="19"/>
  <c r="AK46" i="19"/>
  <c r="M16" i="19"/>
  <c r="M46" i="19"/>
  <c r="AJ51" i="19"/>
  <c r="R11" i="19"/>
  <c r="AJ31" i="19"/>
  <c r="L41" i="19"/>
  <c r="AJ41" i="19"/>
  <c r="R41" i="19"/>
  <c r="AJ21" i="19"/>
  <c r="L11" i="19"/>
  <c r="X41" i="19"/>
  <c r="R21" i="19"/>
  <c r="X21" i="19"/>
  <c r="AD21" i="19"/>
  <c r="AD41" i="19"/>
  <c r="R31" i="19"/>
  <c r="L51" i="19"/>
  <c r="AD11" i="19"/>
  <c r="L21" i="19"/>
  <c r="X51" i="19"/>
  <c r="L31" i="19"/>
  <c r="R51" i="19"/>
  <c r="AD53" i="19"/>
  <c r="Z63" i="1"/>
  <c r="AB33" i="19"/>
  <c r="P13" i="19"/>
  <c r="J13" i="19"/>
  <c r="AB13" i="19"/>
  <c r="AH23" i="19"/>
  <c r="V23" i="19"/>
  <c r="J33" i="19"/>
  <c r="AB43" i="19"/>
  <c r="P53" i="19"/>
  <c r="AB53" i="19"/>
  <c r="P33" i="19"/>
  <c r="V13" i="19"/>
  <c r="V43" i="19"/>
  <c r="P43" i="19"/>
  <c r="AH33" i="19"/>
  <c r="V33" i="19"/>
  <c r="AB23" i="19"/>
  <c r="X13" i="19"/>
  <c r="AJ13" i="19"/>
  <c r="AC54" i="1"/>
  <c r="AJ53" i="19"/>
  <c r="AD23" i="19"/>
  <c r="Y47" i="1"/>
  <c r="AB52" i="19"/>
  <c r="P32" i="19"/>
  <c r="AB22" i="19"/>
  <c r="J22" i="19"/>
  <c r="AH32" i="19"/>
  <c r="AH22" i="19"/>
  <c r="AH12" i="19"/>
  <c r="V52" i="19"/>
  <c r="P42" i="19"/>
  <c r="AH42" i="19"/>
  <c r="P22" i="19"/>
  <c r="J12" i="19"/>
  <c r="AB12" i="19"/>
  <c r="P12" i="19"/>
  <c r="Y14" i="1"/>
  <c r="Z14" i="1"/>
  <c r="R12" i="19"/>
  <c r="AJ22" i="19"/>
  <c r="AD52" i="19"/>
  <c r="AJ32" i="19"/>
  <c r="X42" i="19"/>
  <c r="R22" i="19"/>
  <c r="R42" i="19"/>
  <c r="L12" i="19"/>
  <c r="X22" i="19"/>
  <c r="X12" i="19"/>
  <c r="AC48" i="1"/>
  <c r="AD42" i="19"/>
  <c r="AD12" i="19"/>
  <c r="AB50" i="1"/>
  <c r="AA50" i="1" s="1"/>
  <c r="X50" i="1"/>
  <c r="AA24" i="19"/>
  <c r="AM44" i="19"/>
  <c r="O48" i="19"/>
  <c r="AM48" i="19"/>
  <c r="AA28" i="19"/>
  <c r="U15" i="19"/>
  <c r="U35" i="19"/>
  <c r="S21" i="19"/>
  <c r="AK51" i="19"/>
  <c r="Y51" i="19"/>
  <c r="S6" i="19"/>
  <c r="Y6" i="19"/>
  <c r="AE35" i="19"/>
  <c r="AE55" i="19"/>
  <c r="R53" i="19"/>
  <c r="L23" i="19"/>
  <c r="L43" i="19"/>
  <c r="L22" i="19"/>
  <c r="AJ52" i="19"/>
  <c r="AB42" i="19"/>
  <c r="J53" i="19"/>
  <c r="X15" i="1"/>
  <c r="X35" i="1"/>
  <c r="AB35" i="1"/>
  <c r="AA35" i="1" s="1"/>
  <c r="X39" i="1"/>
  <c r="X38" i="1"/>
  <c r="AE20" i="31"/>
  <c r="AA24" i="31"/>
  <c r="AE24" i="31" s="1"/>
  <c r="G64" i="23"/>
  <c r="G65" i="23" s="1"/>
  <c r="P25" i="23" s="1"/>
  <c r="AB66" i="1"/>
  <c r="AA66" i="1" s="1"/>
  <c r="Z65" i="1"/>
  <c r="H22" i="35"/>
  <c r="G22" i="35"/>
  <c r="W22" i="35" s="1"/>
  <c r="V22" i="35" s="1"/>
  <c r="AC25" i="19"/>
  <c r="W25" i="19"/>
  <c r="AI15" i="19"/>
  <c r="Q55" i="19"/>
  <c r="Q25" i="19"/>
  <c r="X55" i="1"/>
  <c r="AB55" i="1"/>
  <c r="AA55" i="1" s="1"/>
  <c r="X58" i="1"/>
  <c r="X59" i="1"/>
  <c r="AB59" i="1"/>
  <c r="AA59" i="1" s="1"/>
  <c r="Y56" i="1"/>
  <c r="Z56" i="1"/>
  <c r="X44" i="1"/>
  <c r="X45" i="1"/>
  <c r="X49" i="1"/>
  <c r="AB49" i="1"/>
  <c r="AA49" i="1" s="1"/>
  <c r="X12" i="1"/>
  <c r="AB11" i="1"/>
  <c r="AA11" i="1" s="1"/>
  <c r="AB12" i="1"/>
  <c r="AA12" i="1" s="1"/>
  <c r="Y37" i="1"/>
  <c r="Y64" i="1"/>
  <c r="Z64" i="1"/>
  <c r="X18" i="1"/>
  <c r="X19" i="1"/>
  <c r="X24" i="1"/>
  <c r="AB24" i="1"/>
  <c r="AA24" i="1" s="1"/>
  <c r="X23" i="1"/>
  <c r="AB31" i="1"/>
  <c r="AA31" i="1" s="1"/>
  <c r="AB30" i="1"/>
  <c r="AA30" i="1" s="1"/>
  <c r="X41" i="1"/>
  <c r="AB41" i="1"/>
  <c r="AA41" i="1" s="1"/>
  <c r="X60" i="1"/>
  <c r="AB60" i="1"/>
  <c r="AA60" i="1" s="1"/>
  <c r="Y23" i="30"/>
  <c r="AC23" i="30" s="1"/>
  <c r="Z23" i="30"/>
  <c r="AD12" i="31"/>
  <c r="AC12" i="31" s="1"/>
  <c r="AC11" i="31"/>
  <c r="AE11" i="31" s="1"/>
  <c r="AC18" i="30"/>
  <c r="AM42" i="19"/>
  <c r="AM22" i="19"/>
  <c r="AA52" i="19"/>
  <c r="O32" i="19"/>
  <c r="AG12" i="19"/>
  <c r="AA32" i="19"/>
  <c r="AM32" i="19"/>
  <c r="AC51" i="1"/>
  <c r="AC20" i="30"/>
  <c r="P18" i="19"/>
  <c r="J48" i="19"/>
  <c r="AB8" i="19"/>
  <c r="P38" i="19"/>
  <c r="P48" i="19"/>
  <c r="J8" i="19"/>
  <c r="X66" i="1"/>
  <c r="AB65" i="1"/>
  <c r="AA65" i="1" s="1"/>
  <c r="AI45" i="19" s="1"/>
  <c r="AB26" i="26"/>
  <c r="AA26" i="26" s="1"/>
  <c r="AB21" i="30"/>
  <c r="AA21" i="30" s="1"/>
  <c r="AC21" i="30" s="1"/>
  <c r="B221" i="13"/>
  <c r="B223" i="13"/>
  <c r="X22" i="35" l="1"/>
  <c r="U22" i="35"/>
  <c r="W23" i="35"/>
  <c r="V23" i="35" s="1"/>
  <c r="T23" i="35"/>
  <c r="U23" i="35"/>
  <c r="S26" i="36"/>
  <c r="S27" i="36" s="1"/>
  <c r="U25" i="36"/>
  <c r="T25" i="36"/>
  <c r="T24" i="36"/>
  <c r="X24" i="36" s="1"/>
  <c r="W24" i="36"/>
  <c r="V24" i="36" s="1"/>
  <c r="W25" i="36"/>
  <c r="V25" i="36" s="1"/>
  <c r="X25" i="36" s="1"/>
  <c r="AA12" i="31"/>
  <c r="AE12" i="31" s="1"/>
  <c r="AB12" i="31"/>
  <c r="AC10" i="26"/>
  <c r="Y26" i="26"/>
  <c r="AC23" i="26"/>
  <c r="AC22" i="26"/>
  <c r="Z20" i="26"/>
  <c r="Y24" i="26"/>
  <c r="AC24" i="26" s="1"/>
  <c r="Z10" i="26"/>
  <c r="Z14" i="26"/>
  <c r="Y14" i="26"/>
  <c r="AC14" i="26" s="1"/>
  <c r="Y25" i="26"/>
  <c r="AC25" i="26" s="1"/>
  <c r="Z11" i="26"/>
  <c r="Y11" i="26"/>
  <c r="AC11" i="26" s="1"/>
  <c r="Z21" i="26"/>
  <c r="Y21" i="26"/>
  <c r="AC21" i="26" s="1"/>
  <c r="V25" i="19"/>
  <c r="P45" i="19"/>
  <c r="J55" i="19"/>
  <c r="V55" i="19"/>
  <c r="V45" i="19"/>
  <c r="J35" i="19"/>
  <c r="AB25" i="19"/>
  <c r="AB45" i="19"/>
  <c r="P25" i="19"/>
  <c r="AH15" i="19"/>
  <c r="AB15" i="19"/>
  <c r="P55" i="19"/>
  <c r="J15" i="19"/>
  <c r="AH45" i="19"/>
  <c r="J45" i="19"/>
  <c r="J25" i="19"/>
  <c r="AH55" i="19"/>
  <c r="V35" i="19"/>
  <c r="P15" i="19"/>
  <c r="AB55" i="19"/>
  <c r="V15" i="19"/>
  <c r="AH35" i="19"/>
  <c r="AH25" i="19"/>
  <c r="AB35" i="19"/>
  <c r="P35" i="19"/>
  <c r="AC64" i="1"/>
  <c r="N14" i="19"/>
  <c r="T14" i="19"/>
  <c r="T54" i="19"/>
  <c r="N44" i="19"/>
  <c r="T34" i="19"/>
  <c r="AC62" i="1"/>
  <c r="AL14" i="19"/>
  <c r="Z24" i="19"/>
  <c r="Z34" i="19"/>
  <c r="Z14" i="19"/>
  <c r="AF54" i="19"/>
  <c r="AL44" i="19"/>
  <c r="Z54" i="19"/>
  <c r="Z44" i="19"/>
  <c r="AF44" i="19"/>
  <c r="N54" i="19"/>
  <c r="T44" i="19"/>
  <c r="AF14" i="19"/>
  <c r="AL34" i="19"/>
  <c r="N34" i="19"/>
  <c r="AL54" i="19"/>
  <c r="AL24" i="19"/>
  <c r="T24" i="19"/>
  <c r="AF24" i="19"/>
  <c r="AF34" i="19"/>
  <c r="N24" i="19"/>
  <c r="AD10" i="19"/>
  <c r="L50" i="19"/>
  <c r="X30" i="19"/>
  <c r="L20" i="19"/>
  <c r="R50" i="19"/>
  <c r="AD30" i="19"/>
  <c r="X50" i="19"/>
  <c r="R30" i="19"/>
  <c r="AJ50" i="19"/>
  <c r="L10" i="19"/>
  <c r="L40" i="19"/>
  <c r="AJ20" i="19"/>
  <c r="X20" i="19"/>
  <c r="R40" i="19"/>
  <c r="AJ40" i="19"/>
  <c r="AD40" i="19"/>
  <c r="AC36" i="1"/>
  <c r="R20" i="19"/>
  <c r="AD50" i="19"/>
  <c r="AJ30" i="19"/>
  <c r="AD20" i="19"/>
  <c r="R10" i="19"/>
  <c r="X40" i="19"/>
  <c r="AJ10" i="19"/>
  <c r="X10" i="19"/>
  <c r="L30" i="19"/>
  <c r="Z45" i="1"/>
  <c r="Y45" i="1"/>
  <c r="X49" i="19"/>
  <c r="L9" i="19"/>
  <c r="AJ19" i="19"/>
  <c r="AD29" i="19"/>
  <c r="L49" i="19"/>
  <c r="L39" i="19"/>
  <c r="R9" i="19"/>
  <c r="AD9" i="19"/>
  <c r="L29" i="19"/>
  <c r="X9" i="19"/>
  <c r="AJ49" i="19"/>
  <c r="R49" i="19"/>
  <c r="AD39" i="19"/>
  <c r="R19" i="19"/>
  <c r="R29" i="19"/>
  <c r="AJ39" i="19"/>
  <c r="X19" i="19"/>
  <c r="AJ29" i="19"/>
  <c r="L19" i="19"/>
  <c r="X39" i="19"/>
  <c r="AD19" i="19"/>
  <c r="R39" i="19"/>
  <c r="AJ9" i="19"/>
  <c r="X29" i="19"/>
  <c r="AC30" i="1"/>
  <c r="AD49" i="19"/>
  <c r="Y33" i="1"/>
  <c r="Z33" i="1"/>
  <c r="Y20" i="1"/>
  <c r="Z20" i="1"/>
  <c r="P39" i="19"/>
  <c r="V29" i="19"/>
  <c r="AH39" i="19"/>
  <c r="AB9" i="19"/>
  <c r="AB49" i="19"/>
  <c r="AH19" i="19"/>
  <c r="V9" i="19"/>
  <c r="P19" i="19"/>
  <c r="AC28" i="1"/>
  <c r="J29" i="19"/>
  <c r="V19" i="19"/>
  <c r="AB39" i="19"/>
  <c r="P49" i="19"/>
  <c r="P9" i="19"/>
  <c r="V49" i="19"/>
  <c r="V39" i="19"/>
  <c r="AH29" i="19"/>
  <c r="AH49" i="19"/>
  <c r="AH9" i="19"/>
  <c r="J19" i="19"/>
  <c r="P29" i="19"/>
  <c r="AB29" i="19"/>
  <c r="AB19" i="19"/>
  <c r="J9" i="19"/>
  <c r="J39" i="19"/>
  <c r="J49" i="19"/>
  <c r="Y23" i="1"/>
  <c r="Z23" i="1"/>
  <c r="Y50" i="1"/>
  <c r="Z50" i="1"/>
  <c r="T23" i="19"/>
  <c r="AF13" i="19"/>
  <c r="N33" i="19"/>
  <c r="AF23" i="19"/>
  <c r="N23" i="19"/>
  <c r="AL13" i="19"/>
  <c r="AF33" i="19"/>
  <c r="AL43" i="19"/>
  <c r="N43" i="19"/>
  <c r="Z33" i="19"/>
  <c r="AL53" i="19"/>
  <c r="AF53" i="19"/>
  <c r="Z23" i="19"/>
  <c r="AC56" i="1"/>
  <c r="T43" i="19"/>
  <c r="T53" i="19"/>
  <c r="T13" i="19"/>
  <c r="AF43" i="19"/>
  <c r="Z13" i="19"/>
  <c r="N53" i="19"/>
  <c r="Z53" i="19"/>
  <c r="AL23" i="19"/>
  <c r="AL33" i="19"/>
  <c r="N13" i="19"/>
  <c r="T33" i="19"/>
  <c r="Z43" i="19"/>
  <c r="Z38" i="1"/>
  <c r="Y38" i="1"/>
  <c r="Z24" i="1"/>
  <c r="Y24" i="1"/>
  <c r="Y12" i="1"/>
  <c r="Z12" i="1"/>
  <c r="Y39" i="1"/>
  <c r="Z39" i="1"/>
  <c r="AI6" i="19"/>
  <c r="AI16" i="19"/>
  <c r="Q36" i="19"/>
  <c r="AI36" i="19"/>
  <c r="AI26" i="19"/>
  <c r="AC11" i="1"/>
  <c r="AC36" i="19"/>
  <c r="AC46" i="19"/>
  <c r="W36" i="19"/>
  <c r="AC26" i="19"/>
  <c r="Q26" i="19"/>
  <c r="K46" i="19"/>
  <c r="K36" i="19"/>
  <c r="Q16" i="19"/>
  <c r="Q6" i="19"/>
  <c r="W6" i="19"/>
  <c r="AI46" i="19"/>
  <c r="K6" i="19"/>
  <c r="W46" i="19"/>
  <c r="W26" i="19"/>
  <c r="Q46" i="19"/>
  <c r="W16" i="19"/>
  <c r="K26" i="19"/>
  <c r="K16" i="19"/>
  <c r="AC16" i="19"/>
  <c r="AC6" i="19"/>
  <c r="Y55" i="1"/>
  <c r="Z55" i="1"/>
  <c r="AL36" i="19"/>
  <c r="AF36" i="19"/>
  <c r="AF16" i="19"/>
  <c r="N46" i="19"/>
  <c r="T46" i="19"/>
  <c r="T36" i="19"/>
  <c r="Z26" i="19"/>
  <c r="T6" i="19"/>
  <c r="N6" i="19"/>
  <c r="AF26" i="19"/>
  <c r="Z36" i="19"/>
  <c r="T26" i="19"/>
  <c r="AF46" i="19"/>
  <c r="Z16" i="19"/>
  <c r="AL6" i="19"/>
  <c r="Z6" i="19"/>
  <c r="N36" i="19"/>
  <c r="AL46" i="19"/>
  <c r="AC14" i="1"/>
  <c r="N26" i="19"/>
  <c r="AF6" i="19"/>
  <c r="T16" i="19"/>
  <c r="AL26" i="19"/>
  <c r="AL16" i="19"/>
  <c r="Z46" i="19"/>
  <c r="N16" i="19"/>
  <c r="Z29" i="1"/>
  <c r="Y29" i="1"/>
  <c r="Y60" i="1"/>
  <c r="Z60" i="1"/>
  <c r="Z19" i="1"/>
  <c r="Y19" i="1"/>
  <c r="Y26" i="1"/>
  <c r="Z26" i="1"/>
  <c r="Y9" i="19"/>
  <c r="M19" i="19"/>
  <c r="AE29" i="19"/>
  <c r="AK19" i="19"/>
  <c r="AE9" i="19"/>
  <c r="AC31" i="1"/>
  <c r="M29" i="19"/>
  <c r="AE39" i="19"/>
  <c r="M9" i="19"/>
  <c r="S39" i="19"/>
  <c r="AK49" i="19"/>
  <c r="Y19" i="19"/>
  <c r="AE49" i="19"/>
  <c r="S9" i="19"/>
  <c r="M49" i="19"/>
  <c r="S29" i="19"/>
  <c r="Y39" i="19"/>
  <c r="Y49" i="19"/>
  <c r="AK29" i="19"/>
  <c r="Y29" i="19"/>
  <c r="S19" i="19"/>
  <c r="AK39" i="19"/>
  <c r="M39" i="19"/>
  <c r="AE19" i="19"/>
  <c r="AK9" i="19"/>
  <c r="S49" i="19"/>
  <c r="Y66" i="1"/>
  <c r="Z66" i="1"/>
  <c r="M40" i="19"/>
  <c r="Y10" i="19"/>
  <c r="AK50" i="19"/>
  <c r="M20" i="19"/>
  <c r="S40" i="19"/>
  <c r="S30" i="19"/>
  <c r="AC37" i="1"/>
  <c r="AE30" i="19"/>
  <c r="AE10" i="19"/>
  <c r="Y20" i="19"/>
  <c r="M30" i="19"/>
  <c r="S20" i="19"/>
  <c r="AK20" i="19"/>
  <c r="AE20" i="19"/>
  <c r="AK40" i="19"/>
  <c r="S50" i="19"/>
  <c r="AK10" i="19"/>
  <c r="AE40" i="19"/>
  <c r="S10" i="19"/>
  <c r="Y30" i="19"/>
  <c r="Y50" i="19"/>
  <c r="Y40" i="19"/>
  <c r="AE50" i="19"/>
  <c r="M10" i="19"/>
  <c r="M50" i="19"/>
  <c r="AK30" i="19"/>
  <c r="Z44" i="1"/>
  <c r="Y44" i="1"/>
  <c r="Q32" i="19"/>
  <c r="AI42" i="19"/>
  <c r="AC47" i="1"/>
  <c r="AC52" i="19"/>
  <c r="AI22" i="19"/>
  <c r="W22" i="19"/>
  <c r="K42" i="19"/>
  <c r="K12" i="19"/>
  <c r="Q52" i="19"/>
  <c r="W42" i="19"/>
  <c r="W52" i="19"/>
  <c r="K52" i="19"/>
  <c r="AI52" i="19"/>
  <c r="W32" i="19"/>
  <c r="AC22" i="19"/>
  <c r="AC42" i="19"/>
  <c r="W12" i="19"/>
  <c r="AI32" i="19"/>
  <c r="AC32" i="19"/>
  <c r="AC12" i="19"/>
  <c r="Q22" i="19"/>
  <c r="Q12" i="19"/>
  <c r="K32" i="19"/>
  <c r="K22" i="19"/>
  <c r="AI12" i="19"/>
  <c r="Q42" i="19"/>
  <c r="Z25" i="1"/>
  <c r="Y25" i="1"/>
  <c r="Y18" i="1"/>
  <c r="Z18" i="1"/>
  <c r="Y59" i="1"/>
  <c r="Z59" i="1"/>
  <c r="Z35" i="1"/>
  <c r="Y35" i="1"/>
  <c r="K55" i="19"/>
  <c r="K15" i="19"/>
  <c r="Q15" i="19"/>
  <c r="W55" i="19"/>
  <c r="AI35" i="19"/>
  <c r="K25" i="19"/>
  <c r="AI25" i="19"/>
  <c r="AC65" i="1"/>
  <c r="AC55" i="19"/>
  <c r="K35" i="19"/>
  <c r="W15" i="19"/>
  <c r="K45" i="19"/>
  <c r="AC45" i="19"/>
  <c r="W45" i="19"/>
  <c r="Q35" i="19"/>
  <c r="AC15" i="19"/>
  <c r="Q45" i="19"/>
  <c r="W35" i="19"/>
  <c r="AI55" i="19"/>
  <c r="Y41" i="1"/>
  <c r="Z41" i="1"/>
  <c r="Y49" i="1"/>
  <c r="Z49" i="1"/>
  <c r="Y58" i="1"/>
  <c r="Z58" i="1"/>
  <c r="AC35" i="19"/>
  <c r="Y15" i="1"/>
  <c r="Z15" i="1"/>
  <c r="Y17" i="1"/>
  <c r="Z17" i="1"/>
  <c r="O17" i="19"/>
  <c r="AM7" i="19"/>
  <c r="U17" i="19"/>
  <c r="AM47" i="19"/>
  <c r="AM37" i="19"/>
  <c r="AM27" i="19"/>
  <c r="U27" i="19"/>
  <c r="AG7" i="19"/>
  <c r="O47" i="19"/>
  <c r="AA7" i="19"/>
  <c r="O27" i="19"/>
  <c r="AG37" i="19"/>
  <c r="AG47" i="19"/>
  <c r="AG27" i="19"/>
  <c r="O37" i="19"/>
  <c r="AC21" i="1"/>
  <c r="AA17" i="19"/>
  <c r="U37" i="19"/>
  <c r="AM17" i="19"/>
  <c r="U7" i="19"/>
  <c r="AG17" i="19"/>
  <c r="AA47" i="19"/>
  <c r="O7" i="19"/>
  <c r="AA37" i="19"/>
  <c r="AA27" i="19"/>
  <c r="U47" i="19"/>
  <c r="AC26" i="26"/>
  <c r="Z16" i="1"/>
  <c r="Y16" i="1"/>
  <c r="V30" i="19"/>
  <c r="AB40" i="19"/>
  <c r="AB20" i="19"/>
  <c r="AB30" i="19"/>
  <c r="J30" i="19"/>
  <c r="V50" i="19"/>
  <c r="AC34" i="1"/>
  <c r="P30" i="19"/>
  <c r="P20" i="19"/>
  <c r="AH20" i="19"/>
  <c r="AB10" i="19"/>
  <c r="P40" i="19"/>
  <c r="P50" i="19"/>
  <c r="J40" i="19"/>
  <c r="AH40" i="19"/>
  <c r="V20" i="19"/>
  <c r="J10" i="19"/>
  <c r="J20" i="19"/>
  <c r="V40" i="19"/>
  <c r="AH10" i="19"/>
  <c r="P10" i="19"/>
  <c r="AB50" i="19"/>
  <c r="J50" i="19"/>
  <c r="AH30" i="19"/>
  <c r="AH50" i="19"/>
  <c r="V10" i="19"/>
  <c r="Y32" i="1"/>
  <c r="Z32" i="1"/>
  <c r="AH41" i="19"/>
  <c r="AH21" i="19"/>
  <c r="AH11" i="19"/>
  <c r="V11" i="19"/>
  <c r="J21" i="19"/>
  <c r="P51" i="19"/>
  <c r="P11" i="19"/>
  <c r="AB41" i="19"/>
  <c r="AB11" i="19"/>
  <c r="P41" i="19"/>
  <c r="AH31" i="19"/>
  <c r="J11" i="19"/>
  <c r="V41" i="19"/>
  <c r="P31" i="19"/>
  <c r="V21" i="19"/>
  <c r="J31" i="19"/>
  <c r="V51" i="19"/>
  <c r="J51" i="19"/>
  <c r="AH51" i="19"/>
  <c r="AB21" i="19"/>
  <c r="J41" i="19"/>
  <c r="AC40" i="1"/>
  <c r="AB31" i="19"/>
  <c r="V31" i="19"/>
  <c r="AB51" i="19"/>
  <c r="P21" i="19"/>
  <c r="K52" i="1"/>
  <c r="L52" i="1" s="1"/>
  <c r="K64" i="1"/>
  <c r="L64" i="1" s="1"/>
  <c r="K40" i="1"/>
  <c r="L40" i="1" s="1"/>
  <c r="K46" i="1"/>
  <c r="L46" i="1" s="1"/>
  <c r="K28" i="1"/>
  <c r="L28" i="1" s="1"/>
  <c r="K58" i="1"/>
  <c r="L58" i="1" s="1"/>
  <c r="K16" i="1"/>
  <c r="L16" i="1" s="1"/>
  <c r="K34" i="1"/>
  <c r="L34" i="1" s="1"/>
  <c r="K10" i="1"/>
  <c r="L10" i="1" s="1"/>
  <c r="K22" i="1"/>
  <c r="L22" i="1" s="1"/>
  <c r="X23" i="35" l="1"/>
  <c r="U27" i="36"/>
  <c r="T27" i="36"/>
  <c r="X27" i="36" s="1"/>
  <c r="N48" i="19"/>
  <c r="AL8" i="19"/>
  <c r="AL18" i="19"/>
  <c r="N18" i="19"/>
  <c r="Z28" i="19"/>
  <c r="AL38" i="19"/>
  <c r="AF48" i="19"/>
  <c r="Z18" i="19"/>
  <c r="AF28" i="19"/>
  <c r="N28" i="19"/>
  <c r="AF8" i="19"/>
  <c r="AF18" i="19"/>
  <c r="T18" i="19"/>
  <c r="Z48" i="19"/>
  <c r="T48" i="19"/>
  <c r="N8" i="19"/>
  <c r="T8" i="19"/>
  <c r="AL28" i="19"/>
  <c r="T28" i="19"/>
  <c r="T38" i="19"/>
  <c r="AF38" i="19"/>
  <c r="Z38" i="19"/>
  <c r="AL48" i="19"/>
  <c r="N38" i="19"/>
  <c r="Z8" i="19"/>
  <c r="AC26" i="1"/>
  <c r="AH14" i="19"/>
  <c r="AH44" i="19"/>
  <c r="V24" i="19"/>
  <c r="P44" i="19"/>
  <c r="AH34" i="19"/>
  <c r="J14" i="19"/>
  <c r="V44" i="19"/>
  <c r="J54" i="19"/>
  <c r="P34" i="19"/>
  <c r="P54" i="19"/>
  <c r="AH24" i="19"/>
  <c r="P24" i="19"/>
  <c r="AB14" i="19"/>
  <c r="V34" i="19"/>
  <c r="J44" i="19"/>
  <c r="V14" i="19"/>
  <c r="V54" i="19"/>
  <c r="AB44" i="19"/>
  <c r="AB34" i="19"/>
  <c r="P14" i="19"/>
  <c r="J34" i="19"/>
  <c r="J24" i="19"/>
  <c r="AB54" i="19"/>
  <c r="AH54" i="19"/>
  <c r="AC58" i="1"/>
  <c r="AB24" i="19"/>
  <c r="Q10" i="19"/>
  <c r="Q40" i="19"/>
  <c r="AC10" i="19"/>
  <c r="W50" i="19"/>
  <c r="AI50" i="19"/>
  <c r="AC20" i="19"/>
  <c r="K40" i="19"/>
  <c r="AI40" i="19"/>
  <c r="W20" i="19"/>
  <c r="K20" i="19"/>
  <c r="AC35" i="1"/>
  <c r="AI10" i="19"/>
  <c r="W10" i="19"/>
  <c r="W40" i="19"/>
  <c r="Q30" i="19"/>
  <c r="AC30" i="19"/>
  <c r="Q50" i="19"/>
  <c r="W30" i="19"/>
  <c r="K10" i="19"/>
  <c r="Q20" i="19"/>
  <c r="AI30" i="19"/>
  <c r="AC40" i="19"/>
  <c r="AC50" i="19"/>
  <c r="K50" i="19"/>
  <c r="AI20" i="19"/>
  <c r="K30" i="19"/>
  <c r="O20" i="19"/>
  <c r="O50" i="19"/>
  <c r="AG50" i="19"/>
  <c r="AG30" i="19"/>
  <c r="O30" i="19"/>
  <c r="U40" i="19"/>
  <c r="AA40" i="19"/>
  <c r="U30" i="19"/>
  <c r="AG10" i="19"/>
  <c r="O40" i="19"/>
  <c r="AC39" i="1"/>
  <c r="AG40" i="19"/>
  <c r="AM10" i="19"/>
  <c r="AA30" i="19"/>
  <c r="AA10" i="19"/>
  <c r="AG20" i="19"/>
  <c r="AA20" i="19"/>
  <c r="AA50" i="19"/>
  <c r="O10" i="19"/>
  <c r="AM30" i="19"/>
  <c r="U50" i="19"/>
  <c r="AM40" i="19"/>
  <c r="AM50" i="19"/>
  <c r="U20" i="19"/>
  <c r="U10" i="19"/>
  <c r="AM20" i="19"/>
  <c r="AJ26" i="19"/>
  <c r="R46" i="19"/>
  <c r="R26" i="19"/>
  <c r="AJ46" i="19"/>
  <c r="X36" i="19"/>
  <c r="AC12" i="1"/>
  <c r="R16" i="19"/>
  <c r="R6" i="19"/>
  <c r="AJ36" i="19"/>
  <c r="AJ6" i="19"/>
  <c r="AD6" i="19"/>
  <c r="AD46" i="19"/>
  <c r="AD36" i="19"/>
  <c r="L6" i="19"/>
  <c r="L36" i="19"/>
  <c r="AD26" i="19"/>
  <c r="L26" i="19"/>
  <c r="X16" i="19"/>
  <c r="L16" i="19"/>
  <c r="AJ16" i="19"/>
  <c r="R36" i="19"/>
  <c r="AD16" i="19"/>
  <c r="X46" i="19"/>
  <c r="L46" i="19"/>
  <c r="X26" i="19"/>
  <c r="X6" i="19"/>
  <c r="AL37" i="19"/>
  <c r="AF47" i="19"/>
  <c r="AL7" i="19"/>
  <c r="Z47" i="19"/>
  <c r="AC20" i="1"/>
  <c r="AL17" i="19"/>
  <c r="Z17" i="19"/>
  <c r="T37" i="19"/>
  <c r="Z7" i="19"/>
  <c r="AF37" i="19"/>
  <c r="AF27" i="19"/>
  <c r="AL27" i="19"/>
  <c r="T27" i="19"/>
  <c r="T17" i="19"/>
  <c r="Z37" i="19"/>
  <c r="AF7" i="19"/>
  <c r="N37" i="19"/>
  <c r="T47" i="19"/>
  <c r="N47" i="19"/>
  <c r="AL47" i="19"/>
  <c r="T7" i="19"/>
  <c r="N27" i="19"/>
  <c r="N7" i="19"/>
  <c r="AF17" i="19"/>
  <c r="N17" i="19"/>
  <c r="Z27" i="19"/>
  <c r="S48" i="19"/>
  <c r="S28" i="19"/>
  <c r="S38" i="19"/>
  <c r="AE28" i="19"/>
  <c r="AK28" i="19"/>
  <c r="AE48" i="19"/>
  <c r="M48" i="19"/>
  <c r="Y48" i="19"/>
  <c r="Y18" i="19"/>
  <c r="AE8" i="19"/>
  <c r="M8" i="19"/>
  <c r="AK8" i="19"/>
  <c r="AE38" i="19"/>
  <c r="Y8" i="19"/>
  <c r="Y38" i="19"/>
  <c r="M38" i="19"/>
  <c r="M28" i="19"/>
  <c r="S8" i="19"/>
  <c r="S18" i="19"/>
  <c r="AK18" i="19"/>
  <c r="Y28" i="19"/>
  <c r="AC25" i="1"/>
  <c r="AE18" i="19"/>
  <c r="AK48" i="19"/>
  <c r="AK38" i="19"/>
  <c r="M18" i="19"/>
  <c r="AG51" i="19"/>
  <c r="U11" i="19"/>
  <c r="U51" i="19"/>
  <c r="O21" i="19"/>
  <c r="AG41" i="19"/>
  <c r="AG11" i="19"/>
  <c r="O31" i="19"/>
  <c r="AM21" i="19"/>
  <c r="AA51" i="19"/>
  <c r="O11" i="19"/>
  <c r="AM51" i="19"/>
  <c r="U31" i="19"/>
  <c r="O51" i="19"/>
  <c r="O41" i="19"/>
  <c r="AA11" i="19"/>
  <c r="AA31" i="19"/>
  <c r="AG31" i="19"/>
  <c r="AG21" i="19"/>
  <c r="AM31" i="19"/>
  <c r="U41" i="19"/>
  <c r="AM41" i="19"/>
  <c r="U21" i="19"/>
  <c r="AA21" i="19"/>
  <c r="AC45" i="1"/>
  <c r="AA41" i="19"/>
  <c r="AM11" i="19"/>
  <c r="Z19" i="19"/>
  <c r="N49" i="19"/>
  <c r="N9" i="19"/>
  <c r="AF19" i="19"/>
  <c r="Z49" i="19"/>
  <c r="T19" i="19"/>
  <c r="N29" i="19"/>
  <c r="N19" i="19"/>
  <c r="AL49" i="19"/>
  <c r="AL29" i="19"/>
  <c r="Z39" i="19"/>
  <c r="T29" i="19"/>
  <c r="AF49" i="19"/>
  <c r="T39" i="19"/>
  <c r="AF9" i="19"/>
  <c r="AL19" i="19"/>
  <c r="AL39" i="19"/>
  <c r="AL9" i="19"/>
  <c r="Z9" i="19"/>
  <c r="AF39" i="19"/>
  <c r="T49" i="19"/>
  <c r="AC32" i="1"/>
  <c r="T9" i="19"/>
  <c r="Z29" i="19"/>
  <c r="N39" i="19"/>
  <c r="AF29" i="19"/>
  <c r="AC49" i="1"/>
  <c r="S22" i="19"/>
  <c r="AE42" i="19"/>
  <c r="S12" i="19"/>
  <c r="Y22" i="19"/>
  <c r="M42" i="19"/>
  <c r="M32" i="19"/>
  <c r="S32" i="19"/>
  <c r="Y12" i="19"/>
  <c r="M52" i="19"/>
  <c r="AK32" i="19"/>
  <c r="Y52" i="19"/>
  <c r="Y32" i="19"/>
  <c r="Y42" i="19"/>
  <c r="AE52" i="19"/>
  <c r="AK12" i="19"/>
  <c r="AK22" i="19"/>
  <c r="M22" i="19"/>
  <c r="AE22" i="19"/>
  <c r="M12" i="19"/>
  <c r="S42" i="19"/>
  <c r="AK42" i="19"/>
  <c r="AE32" i="19"/>
  <c r="AK52" i="19"/>
  <c r="S52" i="19"/>
  <c r="AE12" i="19"/>
  <c r="AF31" i="19"/>
  <c r="N21" i="19"/>
  <c r="AL51" i="19"/>
  <c r="AF41" i="19"/>
  <c r="N51" i="19"/>
  <c r="AF21" i="19"/>
  <c r="AF11" i="19"/>
  <c r="Z51" i="19"/>
  <c r="Z31" i="19"/>
  <c r="AF51" i="19"/>
  <c r="N31" i="19"/>
  <c r="N41" i="19"/>
  <c r="AL11" i="19"/>
  <c r="AC44" i="1"/>
  <c r="Z11" i="19"/>
  <c r="T11" i="19"/>
  <c r="AL21" i="19"/>
  <c r="T51" i="19"/>
  <c r="AL41" i="19"/>
  <c r="T41" i="19"/>
  <c r="Z41" i="19"/>
  <c r="Z21" i="19"/>
  <c r="AL31" i="19"/>
  <c r="T21" i="19"/>
  <c r="N11" i="19"/>
  <c r="T31" i="19"/>
  <c r="AE27" i="19"/>
  <c r="AE37" i="19"/>
  <c r="S47" i="19"/>
  <c r="AE17" i="19"/>
  <c r="Y17" i="19"/>
  <c r="AK37" i="19"/>
  <c r="AK27" i="19"/>
  <c r="AE7" i="19"/>
  <c r="AK17" i="19"/>
  <c r="Y7" i="19"/>
  <c r="M27" i="19"/>
  <c r="S27" i="19"/>
  <c r="Y37" i="19"/>
  <c r="M7" i="19"/>
  <c r="S37" i="19"/>
  <c r="Y27" i="19"/>
  <c r="M37" i="19"/>
  <c r="AK7" i="19"/>
  <c r="AC19" i="1"/>
  <c r="Y47" i="19"/>
  <c r="AK47" i="19"/>
  <c r="S7" i="19"/>
  <c r="M47" i="19"/>
  <c r="AE47" i="19"/>
  <c r="S17" i="19"/>
  <c r="M17" i="19"/>
  <c r="AD38" i="19"/>
  <c r="X48" i="19"/>
  <c r="AJ38" i="19"/>
  <c r="AD8" i="19"/>
  <c r="L18" i="19"/>
  <c r="AJ48" i="19"/>
  <c r="L38" i="19"/>
  <c r="R8" i="19"/>
  <c r="R38" i="19"/>
  <c r="AJ28" i="19"/>
  <c r="AJ18" i="19"/>
  <c r="X18" i="19"/>
  <c r="AD28" i="19"/>
  <c r="X8" i="19"/>
  <c r="R28" i="19"/>
  <c r="L28" i="19"/>
  <c r="R48" i="19"/>
  <c r="X28" i="19"/>
  <c r="L8" i="19"/>
  <c r="X38" i="19"/>
  <c r="AD18" i="19"/>
  <c r="AC24" i="1"/>
  <c r="L48" i="19"/>
  <c r="AD48" i="19"/>
  <c r="R18" i="19"/>
  <c r="AJ8" i="19"/>
  <c r="AC66" i="1"/>
  <c r="AD15" i="19"/>
  <c r="X25" i="19"/>
  <c r="AJ15" i="19"/>
  <c r="L15" i="19"/>
  <c r="AJ25" i="19"/>
  <c r="AJ35" i="19"/>
  <c r="L45" i="19"/>
  <c r="AJ45" i="19"/>
  <c r="AJ55" i="19"/>
  <c r="L25" i="19"/>
  <c r="R25" i="19"/>
  <c r="AD25" i="19"/>
  <c r="AD55" i="19"/>
  <c r="X35" i="19"/>
  <c r="R15" i="19"/>
  <c r="R35" i="19"/>
  <c r="X45" i="19"/>
  <c r="AD35" i="19"/>
  <c r="X15" i="19"/>
  <c r="R45" i="19"/>
  <c r="R55" i="19"/>
  <c r="L55" i="19"/>
  <c r="X55" i="19"/>
  <c r="L35" i="19"/>
  <c r="AD45" i="19"/>
  <c r="W7" i="19"/>
  <c r="AI37" i="19"/>
  <c r="Q7" i="19"/>
  <c r="K47" i="19"/>
  <c r="AC17" i="19"/>
  <c r="K17" i="19"/>
  <c r="W17" i="19"/>
  <c r="AC37" i="19"/>
  <c r="K7" i="19"/>
  <c r="Q47" i="19"/>
  <c r="K37" i="19"/>
  <c r="AI17" i="19"/>
  <c r="AC7" i="19"/>
  <c r="AI47" i="19"/>
  <c r="K27" i="19"/>
  <c r="Q17" i="19"/>
  <c r="Q27" i="19"/>
  <c r="AC27" i="19"/>
  <c r="AC47" i="19"/>
  <c r="AC17" i="1"/>
  <c r="AI27" i="19"/>
  <c r="W37" i="19"/>
  <c r="AI7" i="19"/>
  <c r="Q37" i="19"/>
  <c r="W27" i="19"/>
  <c r="W47" i="19"/>
  <c r="AC44" i="19"/>
  <c r="W44" i="19"/>
  <c r="W54" i="19"/>
  <c r="Q14" i="19"/>
  <c r="AI34" i="19"/>
  <c r="AC54" i="19"/>
  <c r="AC34" i="19"/>
  <c r="AI54" i="19"/>
  <c r="AC24" i="19"/>
  <c r="K14" i="19"/>
  <c r="Q24" i="19"/>
  <c r="AI24" i="19"/>
  <c r="AI14" i="19"/>
  <c r="Q44" i="19"/>
  <c r="AC14" i="19"/>
  <c r="K44" i="19"/>
  <c r="Q54" i="19"/>
  <c r="Q34" i="19"/>
  <c r="W24" i="19"/>
  <c r="W34" i="19"/>
  <c r="K54" i="19"/>
  <c r="K34" i="19"/>
  <c r="W14" i="19"/>
  <c r="K24" i="19"/>
  <c r="AI44" i="19"/>
  <c r="AC59" i="1"/>
  <c r="AK13" i="19"/>
  <c r="AK43" i="19"/>
  <c r="Y53" i="19"/>
  <c r="Y33" i="19"/>
  <c r="Y43" i="19"/>
  <c r="M53" i="19"/>
  <c r="AE13" i="19"/>
  <c r="M43" i="19"/>
  <c r="S13" i="19"/>
  <c r="AK33" i="19"/>
  <c r="AE33" i="19"/>
  <c r="M23" i="19"/>
  <c r="AK53" i="19"/>
  <c r="M33" i="19"/>
  <c r="S43" i="19"/>
  <c r="S33" i="19"/>
  <c r="AE53" i="19"/>
  <c r="AC55" i="1"/>
  <c r="S23" i="19"/>
  <c r="Y13" i="19"/>
  <c r="AK23" i="19"/>
  <c r="AE23" i="19"/>
  <c r="Y23" i="19"/>
  <c r="AE43" i="19"/>
  <c r="S53" i="19"/>
  <c r="M13" i="19"/>
  <c r="AF32" i="19"/>
  <c r="AF12" i="19"/>
  <c r="T22" i="19"/>
  <c r="AL32" i="19"/>
  <c r="T42" i="19"/>
  <c r="AF52" i="19"/>
  <c r="N52" i="19"/>
  <c r="Z42" i="19"/>
  <c r="AF22" i="19"/>
  <c r="AL52" i="19"/>
  <c r="T12" i="19"/>
  <c r="N22" i="19"/>
  <c r="Z32" i="19"/>
  <c r="AL12" i="19"/>
  <c r="N42" i="19"/>
  <c r="AL42" i="19"/>
  <c r="Z22" i="19"/>
  <c r="AC50" i="1"/>
  <c r="T32" i="19"/>
  <c r="AF42" i="19"/>
  <c r="AL22" i="19"/>
  <c r="Z12" i="19"/>
  <c r="T52" i="19"/>
  <c r="Z52" i="19"/>
  <c r="N32" i="19"/>
  <c r="N12" i="19"/>
  <c r="U29" i="19"/>
  <c r="O19" i="19"/>
  <c r="U19" i="19"/>
  <c r="AC33" i="1"/>
  <c r="AA39" i="19"/>
  <c r="U9" i="19"/>
  <c r="AG49" i="19"/>
  <c r="AM49" i="19"/>
  <c r="AA9" i="19"/>
  <c r="O29" i="19"/>
  <c r="AM39" i="19"/>
  <c r="AA29" i="19"/>
  <c r="O49" i="19"/>
  <c r="AM29" i="19"/>
  <c r="AG39" i="19"/>
  <c r="U49" i="19"/>
  <c r="O9" i="19"/>
  <c r="AA49" i="19"/>
  <c r="U39" i="19"/>
  <c r="AG29" i="19"/>
  <c r="AG19" i="19"/>
  <c r="AM19" i="19"/>
  <c r="AM9" i="19"/>
  <c r="O39" i="19"/>
  <c r="AA19" i="19"/>
  <c r="AG9" i="19"/>
  <c r="W49" i="19"/>
  <c r="W19" i="19"/>
  <c r="Q19" i="19"/>
  <c r="AC39" i="19"/>
  <c r="AI9" i="19"/>
  <c r="K29" i="19"/>
  <c r="AI29" i="19"/>
  <c r="W29" i="19"/>
  <c r="Q29" i="19"/>
  <c r="AC49" i="19"/>
  <c r="AC19" i="19"/>
  <c r="AI19" i="19"/>
  <c r="AC9" i="19"/>
  <c r="K19" i="19"/>
  <c r="W39" i="19"/>
  <c r="K49" i="19"/>
  <c r="Q39" i="19"/>
  <c r="Q9" i="19"/>
  <c r="AI39" i="19"/>
  <c r="AC29" i="19"/>
  <c r="K39" i="19"/>
  <c r="AI49" i="19"/>
  <c r="W9" i="19"/>
  <c r="AC29" i="1"/>
  <c r="Q49" i="19"/>
  <c r="K9" i="19"/>
  <c r="T20" i="19"/>
  <c r="AF30" i="19"/>
  <c r="AL50" i="19"/>
  <c r="N30" i="19"/>
  <c r="AL40" i="19"/>
  <c r="AL30" i="19"/>
  <c r="Z50" i="19"/>
  <c r="AC38" i="1"/>
  <c r="AL10" i="19"/>
  <c r="Z20" i="19"/>
  <c r="AF50" i="19"/>
  <c r="T50" i="19"/>
  <c r="Z40" i="19"/>
  <c r="T40" i="19"/>
  <c r="N40" i="19"/>
  <c r="AF40" i="19"/>
  <c r="T30" i="19"/>
  <c r="AL20" i="19"/>
  <c r="Z10" i="19"/>
  <c r="N20" i="19"/>
  <c r="AF20" i="19"/>
  <c r="N10" i="19"/>
  <c r="AF10" i="19"/>
  <c r="T10" i="19"/>
  <c r="N50" i="19"/>
  <c r="Z30" i="19"/>
  <c r="AI51" i="19"/>
  <c r="Q21" i="19"/>
  <c r="AC31" i="19"/>
  <c r="K41" i="19"/>
  <c r="AI21" i="19"/>
  <c r="W31" i="19"/>
  <c r="AI11" i="19"/>
  <c r="AI31" i="19"/>
  <c r="AI41" i="19"/>
  <c r="AC21" i="19"/>
  <c r="K11" i="19"/>
  <c r="W11" i="19"/>
  <c r="K31" i="19"/>
  <c r="AC51" i="19"/>
  <c r="AC41" i="19"/>
  <c r="W51" i="19"/>
  <c r="Q31" i="19"/>
  <c r="K51" i="19"/>
  <c r="Q51" i="19"/>
  <c r="K21" i="19"/>
  <c r="AC41" i="1"/>
  <c r="W21" i="19"/>
  <c r="AC11" i="19"/>
  <c r="Q41" i="19"/>
  <c r="W41" i="19"/>
  <c r="Q11" i="19"/>
  <c r="P47" i="19"/>
  <c r="V7" i="19"/>
  <c r="AB17" i="19"/>
  <c r="J17" i="19"/>
  <c r="P27" i="19"/>
  <c r="V37" i="19"/>
  <c r="AB37" i="19"/>
  <c r="J7" i="19"/>
  <c r="V27" i="19"/>
  <c r="AH37" i="19"/>
  <c r="P7" i="19"/>
  <c r="J47" i="19"/>
  <c r="P17" i="19"/>
  <c r="AB27" i="19"/>
  <c r="AH47" i="19"/>
  <c r="V47" i="19"/>
  <c r="P37" i="19"/>
  <c r="AB7" i="19"/>
  <c r="V17" i="19"/>
  <c r="AH17" i="19"/>
  <c r="AH27" i="19"/>
  <c r="AH7" i="19"/>
  <c r="AB47" i="19"/>
  <c r="J37" i="19"/>
  <c r="AC16" i="1"/>
  <c r="J27" i="19"/>
  <c r="AM46" i="19"/>
  <c r="AA16" i="19"/>
  <c r="U26" i="19"/>
  <c r="O26" i="19"/>
  <c r="O6" i="19"/>
  <c r="AA46" i="19"/>
  <c r="AG26" i="19"/>
  <c r="AA36" i="19"/>
  <c r="AM26" i="19"/>
  <c r="O16" i="19"/>
  <c r="AG46" i="19"/>
  <c r="O46" i="19"/>
  <c r="AM16" i="19"/>
  <c r="AM6" i="19"/>
  <c r="AC15" i="1"/>
  <c r="U16" i="19"/>
  <c r="O36" i="19"/>
  <c r="U6" i="19"/>
  <c r="U46" i="19"/>
  <c r="AG36" i="19"/>
  <c r="AG6" i="19"/>
  <c r="U36" i="19"/>
  <c r="AA26" i="19"/>
  <c r="AA6" i="19"/>
  <c r="AM36" i="19"/>
  <c r="AG16" i="19"/>
  <c r="AD27" i="19"/>
  <c r="X7" i="19"/>
  <c r="AJ47" i="19"/>
  <c r="L27" i="19"/>
  <c r="L17" i="19"/>
  <c r="AD7" i="19"/>
  <c r="AD17" i="19"/>
  <c r="R7" i="19"/>
  <c r="R17" i="19"/>
  <c r="L47" i="19"/>
  <c r="AJ17" i="19"/>
  <c r="R37" i="19"/>
  <c r="AD47" i="19"/>
  <c r="X47" i="19"/>
  <c r="X37" i="19"/>
  <c r="L7" i="19"/>
  <c r="R27" i="19"/>
  <c r="X27" i="19"/>
  <c r="X17" i="19"/>
  <c r="AJ27" i="19"/>
  <c r="AC18" i="1"/>
  <c r="R47" i="19"/>
  <c r="AJ37" i="19"/>
  <c r="AD37" i="19"/>
  <c r="L37" i="19"/>
  <c r="AJ7" i="19"/>
  <c r="AD34" i="19"/>
  <c r="AC60" i="1"/>
  <c r="AJ44" i="19"/>
  <c r="AD44" i="19"/>
  <c r="X24" i="19"/>
  <c r="L44" i="19"/>
  <c r="L34" i="19"/>
  <c r="R44" i="19"/>
  <c r="AJ34" i="19"/>
  <c r="AD54" i="19"/>
  <c r="L54" i="19"/>
  <c r="AJ24" i="19"/>
  <c r="X14" i="19"/>
  <c r="AJ14" i="19"/>
  <c r="X44" i="19"/>
  <c r="R34" i="19"/>
  <c r="X54" i="19"/>
  <c r="R24" i="19"/>
  <c r="AJ54" i="19"/>
  <c r="L24" i="19"/>
  <c r="AD14" i="19"/>
  <c r="R14" i="19"/>
  <c r="L14" i="19"/>
  <c r="AD24" i="19"/>
  <c r="R54" i="19"/>
  <c r="X34" i="19"/>
  <c r="AI28" i="19"/>
  <c r="W48" i="19"/>
  <c r="AI38" i="19"/>
  <c r="W28" i="19"/>
  <c r="W8" i="19"/>
  <c r="K48" i="19"/>
  <c r="AC23" i="1"/>
  <c r="K18" i="19"/>
  <c r="Q8" i="19"/>
  <c r="Q28" i="19"/>
  <c r="AI48" i="19"/>
  <c r="Q48" i="19"/>
  <c r="K8" i="19"/>
  <c r="Q38" i="19"/>
  <c r="W18" i="19"/>
  <c r="K28" i="19"/>
  <c r="AI18" i="19"/>
  <c r="AC38" i="19"/>
  <c r="AC18" i="19"/>
  <c r="AC48" i="19"/>
  <c r="W38" i="19"/>
  <c r="Q18" i="19"/>
  <c r="AC8" i="19"/>
  <c r="K38" i="19"/>
  <c r="AC28" i="19"/>
  <c r="AI8" i="19"/>
  <c r="R8" i="18"/>
  <c r="M34" i="1"/>
  <c r="AD40" i="18"/>
  <c r="X24" i="18"/>
  <c r="R40" i="18"/>
  <c r="AJ8" i="18"/>
  <c r="L16" i="18"/>
  <c r="AJ32" i="18"/>
  <c r="L40" i="18"/>
  <c r="AJ24" i="18"/>
  <c r="AD8" i="18"/>
  <c r="AD16" i="18"/>
  <c r="R24" i="18"/>
  <c r="X16" i="18"/>
  <c r="L8" i="18"/>
  <c r="X40" i="18"/>
  <c r="AJ40" i="18"/>
  <c r="AD24" i="18"/>
  <c r="N34" i="1"/>
  <c r="L24" i="18"/>
  <c r="R16" i="18"/>
  <c r="R32" i="18"/>
  <c r="L32" i="18"/>
  <c r="AD32" i="18"/>
  <c r="AJ16" i="18"/>
  <c r="X32" i="18"/>
  <c r="X8" i="18"/>
  <c r="R22" i="18"/>
  <c r="AD38" i="18"/>
  <c r="X30" i="18"/>
  <c r="AJ6" i="18"/>
  <c r="AD22" i="18"/>
  <c r="L38" i="18"/>
  <c r="L30" i="18"/>
  <c r="L14" i="18"/>
  <c r="R38" i="18"/>
  <c r="AD6" i="18"/>
  <c r="L22" i="18"/>
  <c r="N16" i="1"/>
  <c r="L6" i="18"/>
  <c r="AJ14" i="18"/>
  <c r="R6" i="18"/>
  <c r="AD30" i="18"/>
  <c r="R30" i="18"/>
  <c r="X14" i="18"/>
  <c r="X6" i="18"/>
  <c r="X22" i="18"/>
  <c r="AJ38" i="18"/>
  <c r="M16" i="1"/>
  <c r="AJ30" i="18"/>
  <c r="AJ22" i="18"/>
  <c r="AD14" i="18"/>
  <c r="X38" i="18"/>
  <c r="R14" i="18"/>
  <c r="J30" i="18"/>
  <c r="AB6" i="18"/>
  <c r="V6" i="18"/>
  <c r="P6" i="18"/>
  <c r="P30" i="18"/>
  <c r="M10" i="1"/>
  <c r="AB10" i="1" s="1"/>
  <c r="AA10" i="1" s="1"/>
  <c r="AH22" i="18"/>
  <c r="P22" i="18"/>
  <c r="AB30" i="18"/>
  <c r="AB38" i="18"/>
  <c r="AH14" i="18"/>
  <c r="J6" i="18"/>
  <c r="AH38" i="18"/>
  <c r="V30" i="18"/>
  <c r="AH30" i="18"/>
  <c r="J14" i="18"/>
  <c r="J22" i="18"/>
  <c r="P14" i="18"/>
  <c r="P38" i="18"/>
  <c r="V22" i="18"/>
  <c r="AB22" i="18"/>
  <c r="J38" i="18"/>
  <c r="V38" i="18"/>
  <c r="V14" i="18"/>
  <c r="AH6" i="18"/>
  <c r="AB14" i="18"/>
  <c r="N10" i="1"/>
  <c r="AL10" i="18"/>
  <c r="N10" i="18"/>
  <c r="T34" i="18"/>
  <c r="T42" i="18"/>
  <c r="T18" i="18"/>
  <c r="AF26" i="18"/>
  <c r="AF18" i="18"/>
  <c r="Z34" i="18"/>
  <c r="AF34" i="18"/>
  <c r="Z26" i="18"/>
  <c r="Z42" i="18"/>
  <c r="Z10" i="18"/>
  <c r="N34" i="18"/>
  <c r="AF42" i="18"/>
  <c r="N18" i="18"/>
  <c r="AL34" i="18"/>
  <c r="M58" i="1"/>
  <c r="T10" i="18"/>
  <c r="AL26" i="18"/>
  <c r="T26" i="18"/>
  <c r="AF10" i="18"/>
  <c r="N42" i="18"/>
  <c r="N26" i="18"/>
  <c r="N58" i="1"/>
  <c r="Z18" i="18"/>
  <c r="AL42" i="18"/>
  <c r="AL18" i="18"/>
  <c r="J16" i="18"/>
  <c r="J24" i="18"/>
  <c r="J32" i="18"/>
  <c r="V24" i="18"/>
  <c r="V8" i="18"/>
  <c r="M28" i="1"/>
  <c r="P24" i="18"/>
  <c r="AB16" i="18"/>
  <c r="N28" i="1"/>
  <c r="AH24" i="18"/>
  <c r="AH16" i="18"/>
  <c r="J40" i="18"/>
  <c r="P8" i="18"/>
  <c r="AH8" i="18"/>
  <c r="V40" i="18"/>
  <c r="P16" i="18"/>
  <c r="AH40" i="18"/>
  <c r="AB40" i="18"/>
  <c r="J8" i="18"/>
  <c r="AH32" i="18"/>
  <c r="P40" i="18"/>
  <c r="AB32" i="18"/>
  <c r="V16" i="18"/>
  <c r="V32" i="18"/>
  <c r="P32" i="18"/>
  <c r="AB24" i="18"/>
  <c r="AB8" i="18"/>
  <c r="AB18" i="18"/>
  <c r="P42" i="18"/>
  <c r="P18" i="18"/>
  <c r="AH42" i="18"/>
  <c r="AH26" i="18"/>
  <c r="V18" i="18"/>
  <c r="V26" i="18"/>
  <c r="AH18" i="18"/>
  <c r="V42" i="18"/>
  <c r="J26" i="18"/>
  <c r="J10" i="18"/>
  <c r="P26" i="18"/>
  <c r="AH10" i="18"/>
  <c r="AB42" i="18"/>
  <c r="V10" i="18"/>
  <c r="M46" i="1"/>
  <c r="AB10" i="18"/>
  <c r="AH34" i="18"/>
  <c r="AB26" i="18"/>
  <c r="J42" i="18"/>
  <c r="P10" i="18"/>
  <c r="J18" i="18"/>
  <c r="J34" i="18"/>
  <c r="V34" i="18"/>
  <c r="AB34" i="18"/>
  <c r="P34" i="18"/>
  <c r="N46" i="1"/>
  <c r="Z40" i="18"/>
  <c r="N40" i="18"/>
  <c r="M40" i="1"/>
  <c r="AF8" i="18"/>
  <c r="T32" i="18"/>
  <c r="T40" i="18"/>
  <c r="T24" i="18"/>
  <c r="Z16" i="18"/>
  <c r="T16" i="18"/>
  <c r="N24" i="18"/>
  <c r="AF24" i="18"/>
  <c r="Z32" i="18"/>
  <c r="AF40" i="18"/>
  <c r="N16" i="18"/>
  <c r="AF32" i="18"/>
  <c r="AL16" i="18"/>
  <c r="AL8" i="18"/>
  <c r="AL24" i="18"/>
  <c r="AL32" i="18"/>
  <c r="N40" i="1"/>
  <c r="Z8" i="18"/>
  <c r="Z24" i="18"/>
  <c r="T8" i="18"/>
  <c r="AF16" i="18"/>
  <c r="AL40" i="18"/>
  <c r="N32" i="18"/>
  <c r="N8" i="18"/>
  <c r="T22" i="18"/>
  <c r="N38" i="18"/>
  <c r="M22" i="1"/>
  <c r="N22" i="18"/>
  <c r="AL22" i="18"/>
  <c r="Z14" i="18"/>
  <c r="AF14" i="18"/>
  <c r="N22" i="1"/>
  <c r="T14" i="18"/>
  <c r="T6" i="18"/>
  <c r="AL30" i="18"/>
  <c r="AL38" i="18"/>
  <c r="AF22" i="18"/>
  <c r="AF30" i="18"/>
  <c r="Z30" i="18"/>
  <c r="N6" i="18"/>
  <c r="N30" i="18"/>
  <c r="N14" i="18"/>
  <c r="Z22" i="18"/>
  <c r="AL14" i="18"/>
  <c r="Z6" i="18"/>
  <c r="AF6" i="18"/>
  <c r="T30" i="18"/>
  <c r="AF38" i="18"/>
  <c r="AL6" i="18"/>
  <c r="T38" i="18"/>
  <c r="Z38" i="18"/>
  <c r="J20" i="18"/>
  <c r="P44" i="18"/>
  <c r="V12" i="18"/>
  <c r="J12" i="18"/>
  <c r="AB28" i="18"/>
  <c r="M64" i="1"/>
  <c r="AH44" i="18"/>
  <c r="J36" i="18"/>
  <c r="AH28" i="18"/>
  <c r="AH36" i="18"/>
  <c r="P28" i="18"/>
  <c r="P20" i="18"/>
  <c r="N64" i="1"/>
  <c r="AB20" i="18"/>
  <c r="P36" i="18"/>
  <c r="J44" i="18"/>
  <c r="P12" i="18"/>
  <c r="V36" i="18"/>
  <c r="AB12" i="18"/>
  <c r="J28" i="18"/>
  <c r="AB44" i="18"/>
  <c r="V20" i="18"/>
  <c r="AH12" i="18"/>
  <c r="AB36" i="18"/>
  <c r="V28" i="18"/>
  <c r="AH20" i="18"/>
  <c r="V44" i="18"/>
  <c r="X42" i="18"/>
  <c r="AJ10" i="18"/>
  <c r="AJ42" i="18"/>
  <c r="X10" i="18"/>
  <c r="AD34" i="18"/>
  <c r="AD42" i="18"/>
  <c r="AD10" i="18"/>
  <c r="AJ34" i="18"/>
  <c r="X34" i="18"/>
  <c r="L10" i="18"/>
  <c r="L42" i="18"/>
  <c r="R42" i="18"/>
  <c r="R10" i="18"/>
  <c r="R26" i="18"/>
  <c r="L26" i="18"/>
  <c r="M52" i="1"/>
  <c r="X26" i="18"/>
  <c r="X18" i="18"/>
  <c r="AJ18" i="18"/>
  <c r="AD18" i="18"/>
  <c r="L18" i="18"/>
  <c r="AJ26" i="18"/>
  <c r="R34" i="18"/>
  <c r="N52" i="1"/>
  <c r="R18" i="18"/>
  <c r="AD26" i="18"/>
  <c r="L34" i="18"/>
  <c r="P6" i="19" l="1"/>
  <c r="AB16" i="19"/>
  <c r="AC10" i="1"/>
  <c r="J46" i="19"/>
  <c r="AH6" i="19"/>
  <c r="V46" i="19"/>
  <c r="J16" i="19"/>
  <c r="AB6" i="19"/>
  <c r="V26" i="19"/>
  <c r="AH46" i="19"/>
  <c r="P36" i="19"/>
  <c r="AB36" i="19"/>
  <c r="AB46" i="19"/>
  <c r="AH36" i="19"/>
  <c r="J36" i="19"/>
  <c r="J6" i="19"/>
  <c r="AH16" i="19"/>
  <c r="P26" i="19"/>
  <c r="P46" i="19"/>
  <c r="V16" i="19"/>
  <c r="J26" i="19"/>
  <c r="P16" i="19"/>
  <c r="AB26" i="19"/>
  <c r="V36" i="19"/>
  <c r="V6" i="19"/>
  <c r="AH26"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Anggie Lorena</author>
    <author>Deisy Estupiñan</author>
    <author>tc={5E6AEB13-9E9A-4255-8DD5-B3BA25586B35}</author>
  </authors>
  <commentList>
    <comment ref="L10" authorId="0" shapeId="0" xr:uid="{3BCFDA5A-13F5-46DB-B46C-E85B2B0E943A}">
      <text>
        <r>
          <rPr>
            <b/>
            <sz val="9"/>
            <color indexed="81"/>
            <rFont val="Tahoma"/>
            <family val="2"/>
          </rPr>
          <t xml:space="preserve">Deisy Estupiñan: </t>
        </r>
        <r>
          <rPr>
            <sz val="9"/>
            <color indexed="81"/>
            <rFont val="Tahoma"/>
            <family val="2"/>
          </rPr>
          <t xml:space="preserve">Definición del riesgo de corrupción: 
Acción u omisión + uso del poder + desviación de la gestión de lo público + el beneficio privado.
</t>
        </r>
      </text>
    </comment>
    <comment ref="E15" authorId="1" shapeId="0" xr:uid="{2AB6702A-E29E-40D8-B211-26F1695B93DF}">
      <text>
        <r>
          <rPr>
            <b/>
            <sz val="9"/>
            <color indexed="81"/>
            <rFont val="Tahoma"/>
            <family val="2"/>
          </rPr>
          <t>Deisy Estupiñan:</t>
        </r>
        <r>
          <rPr>
            <sz val="9"/>
            <color indexed="81"/>
            <rFont val="Tahoma"/>
            <family val="2"/>
          </rPr>
          <t xml:space="preserve">
especifique cuantas veces al año se realiza la actividad al año. Si es cero, no se puede continuar</t>
        </r>
      </text>
    </comment>
    <comment ref="F15" authorId="2" shapeId="0" xr:uid="{76997C76-55AE-4537-859B-5A89AE69CD10}">
      <text>
        <r>
          <rPr>
            <b/>
            <sz val="11"/>
            <color theme="1"/>
            <rFont val="Calibri"/>
            <family val="2"/>
            <scheme val="minor"/>
          </rPr>
          <t xml:space="preserve">Deisy Estupiñan: </t>
        </r>
        <r>
          <rPr>
            <sz val="11"/>
            <color theme="1"/>
            <rFont val="Calibri"/>
            <family val="2"/>
            <scheme val="minor"/>
          </rPr>
          <t>Probabilidad según criterios definidos en ejemplo del DAFP definir en politica</t>
        </r>
      </text>
    </comment>
    <comment ref="I15" authorId="1" shapeId="0" xr:uid="{6604BB23-9735-4CD1-BA73-ED47AC370AED}">
      <text>
        <r>
          <rPr>
            <b/>
            <sz val="9"/>
            <color indexed="81"/>
            <rFont val="Tahoma"/>
            <family val="2"/>
          </rPr>
          <t>Deisy Estupiñan:</t>
        </r>
        <r>
          <rPr>
            <sz val="9"/>
            <color indexed="81"/>
            <rFont val="Tahoma"/>
            <family val="2"/>
          </rPr>
          <t xml:space="preserve">
AUTOMATICO</t>
        </r>
      </text>
    </comment>
    <comment ref="J15" authorId="1" shapeId="0" xr:uid="{7D436C65-8ED9-4426-AF6A-93B11BCCECAA}">
      <text>
        <r>
          <rPr>
            <b/>
            <sz val="9"/>
            <color indexed="81"/>
            <rFont val="Tahoma"/>
            <family val="2"/>
          </rPr>
          <t>Deisy Estupiñan:</t>
        </r>
        <r>
          <rPr>
            <sz val="9"/>
            <color indexed="81"/>
            <rFont val="Tahoma"/>
            <family val="2"/>
          </rPr>
          <t xml:space="preserve">
REPUTACIÓN:
Menor a 10 SMLMV: El riesgo afecta la imagen de algún área de la organización.
Entre 10 y 50 SMLMV: El riesgo afecta la imagen de la entidad internamente, deconocimiento general nivel interno, de junta directiva y accionistas y/o de proveedores.
Entre 50 y 100 SMLMV: El riesgo afecta la imagen de la entidad con algunos usuarios de relevancia frente al logro de los objetivos.
Entre 100 y 500 SMLMV: El riesgo afecta la imagen de la entidad con efecto publicitario sostenido a nivel de sector administrativo, nivel departamental o municipal.
Mayor a 500 SMLMV: El riesgo afecta la imagen de la entidad anivel nacional, con efecto publicitario sostenido a nivel país</t>
        </r>
      </text>
    </comment>
    <comment ref="O15" authorId="1" shapeId="0" xr:uid="{28DE6CB9-6C05-4014-BC39-FDAC7EA6A2A2}">
      <text>
        <r>
          <rPr>
            <b/>
            <sz val="9"/>
            <color indexed="81"/>
            <rFont val="Tahoma"/>
            <family val="2"/>
          </rPr>
          <t>Deisy Estupiñan:</t>
        </r>
        <r>
          <rPr>
            <sz val="9"/>
            <color indexed="81"/>
            <rFont val="Tahoma"/>
            <family val="2"/>
          </rPr>
          <t xml:space="preserve">
Debe contener Responsable de ejecutar el control, acción y complemento</t>
        </r>
      </text>
    </comment>
    <comment ref="AI15" authorId="1" shapeId="0" xr:uid="{D0C09EB4-2CC8-4F87-9068-ACBA6E53A012}">
      <text>
        <r>
          <rPr>
            <b/>
            <sz val="9"/>
            <color indexed="81"/>
            <rFont val="Tahoma"/>
            <family val="2"/>
          </rPr>
          <t>Deisy Estupiñan:</t>
        </r>
        <r>
          <rPr>
            <sz val="9"/>
            <color indexed="81"/>
            <rFont val="Tahoma"/>
            <family val="2"/>
          </rPr>
          <t xml:space="preserve">
Pasar a a matriz grande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tc={B1C731C1-77D1-4866-AACF-6CA64E614985}</author>
  </authors>
  <commentList>
    <comment ref="H8" authorId="0" shapeId="0" xr:uid="{B1C731C1-77D1-4866-AACF-6CA64E614985}">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Ajuste y lista desplegable. Ver la aprobación en politica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Deisy Estupiñan</author>
    <author>tc={5E6AEB13-9E9A-4255-8DD5-B3BA25586B35}</author>
    <author>USER1</author>
    <author>tc={E2890CBE-F92C-4526-8E6A-9C024DEF1EE2}</author>
  </authors>
  <commentList>
    <comment ref="B8" authorId="0" shapeId="0" xr:uid="{EA8DC812-147E-4926-BB41-5E39BED77E8D}">
      <text>
        <r>
          <rPr>
            <b/>
            <sz val="9"/>
            <color indexed="81"/>
            <rFont val="Tahoma"/>
            <family val="2"/>
          </rPr>
          <t>Deisy Estupiñan:</t>
        </r>
        <r>
          <rPr>
            <sz val="9"/>
            <color indexed="81"/>
            <rFont val="Tahoma"/>
            <family val="2"/>
          </rPr>
          <t xml:space="preserve">
Es el ¿Qué?</t>
        </r>
      </text>
    </comment>
    <comment ref="C8" authorId="0" shapeId="0" xr:uid="{FC1295D0-C5AB-4AEF-BB30-54754DCAE8C5}">
      <text>
        <r>
          <rPr>
            <b/>
            <sz val="9"/>
            <color indexed="81"/>
            <rFont val="Tahoma"/>
            <family val="2"/>
          </rPr>
          <t>Deisy Estupiñan:</t>
        </r>
        <r>
          <rPr>
            <sz val="9"/>
            <color indexed="81"/>
            <rFont val="Tahoma"/>
            <family val="2"/>
          </rPr>
          <t xml:space="preserve">
Es el ¿Cómo?</t>
        </r>
      </text>
    </comment>
    <comment ref="D8" authorId="0" shapeId="0" xr:uid="{D3514842-5B1D-4BA6-A033-B102090A5C55}">
      <text>
        <r>
          <rPr>
            <b/>
            <sz val="9"/>
            <color indexed="81"/>
            <rFont val="Tahoma"/>
            <family val="2"/>
          </rPr>
          <t>Deisy Estupiñan:</t>
        </r>
        <r>
          <rPr>
            <sz val="9"/>
            <color indexed="81"/>
            <rFont val="Tahoma"/>
            <family val="2"/>
          </rPr>
          <t xml:space="preserve">
Es el ¿Por qué?</t>
        </r>
      </text>
    </comment>
    <comment ref="E8" authorId="0" shapeId="0" xr:uid="{8B510272-673C-41B6-AB4E-843340083A99}">
      <text>
        <r>
          <rPr>
            <b/>
            <sz val="9"/>
            <color indexed="81"/>
            <rFont val="Tahoma"/>
            <family val="2"/>
          </rPr>
          <t>Deisy Estupiñan:</t>
        </r>
        <r>
          <rPr>
            <sz val="9"/>
            <color indexed="81"/>
            <rFont val="Tahoma"/>
            <family val="2"/>
          </rPr>
          <t xml:space="preserve">
La estructura recomedada es iniciar con ''La posibilidad de'' continuar con el impacto + la causa inmediata + la causa raiz</t>
        </r>
      </text>
    </comment>
    <comment ref="F8" authorId="0" shapeId="0" xr:uid="{CB47CEDA-22D6-412D-94C9-C2A05F5C09B6}">
      <text>
        <r>
          <rPr>
            <b/>
            <sz val="9"/>
            <color indexed="81"/>
            <rFont val="Tahoma"/>
            <family val="2"/>
          </rPr>
          <t>Deisy Estupiñan:</t>
        </r>
        <r>
          <rPr>
            <sz val="9"/>
            <color indexed="81"/>
            <rFont val="Tahoma"/>
            <family val="2"/>
          </rPr>
          <t xml:space="preserve">
Selecciones según la lista desplegable </t>
        </r>
      </text>
    </comment>
    <comment ref="G8" authorId="0" shapeId="0" xr:uid="{794510D1-0149-4668-8965-56625CC1B671}">
      <text>
        <r>
          <rPr>
            <b/>
            <sz val="9"/>
            <color indexed="81"/>
            <rFont val="Tahoma"/>
            <family val="2"/>
          </rPr>
          <t>Deisy Estupiñan:</t>
        </r>
        <r>
          <rPr>
            <sz val="9"/>
            <color indexed="81"/>
            <rFont val="Tahoma"/>
            <family val="2"/>
          </rPr>
          <t xml:space="preserve">
especifique cuantas veces al año se realiza la actividad al año. Si es cero, no se puede continuar</t>
        </r>
      </text>
    </comment>
    <comment ref="H8" authorId="1" shapeId="0" xr:uid="{BDA88BC1-BEA2-4410-B517-02106D744634}">
      <text>
        <r>
          <rPr>
            <b/>
            <sz val="11"/>
            <color theme="1"/>
            <rFont val="Calibri"/>
            <family val="2"/>
            <scheme val="minor"/>
          </rPr>
          <t xml:space="preserve">Deisy Estupiñan: </t>
        </r>
        <r>
          <rPr>
            <sz val="11"/>
            <color theme="1"/>
            <rFont val="Calibri"/>
            <family val="2"/>
            <scheme val="minor"/>
          </rPr>
          <t>Probabilidad según criterios definidos en ejemplo del DAFP definir en politica</t>
        </r>
      </text>
    </comment>
    <comment ref="I8" authorId="0" shapeId="0" xr:uid="{EAFC8551-EA15-4C43-BCFA-42D3E50C5A59}">
      <text>
        <r>
          <rPr>
            <b/>
            <sz val="9"/>
            <color indexed="81"/>
            <rFont val="Tahoma"/>
            <family val="2"/>
          </rPr>
          <t>Deisy Estupiñan:</t>
        </r>
        <r>
          <rPr>
            <sz val="9"/>
            <color indexed="81"/>
            <rFont val="Tahoma"/>
            <family val="2"/>
          </rPr>
          <t xml:space="preserve">
AUTOMATICO</t>
        </r>
      </text>
    </comment>
    <comment ref="J8" authorId="0" shapeId="0" xr:uid="{4EE8CE4F-E00C-4654-8407-3C3D3A3D3924}">
      <text>
        <r>
          <rPr>
            <b/>
            <sz val="9"/>
            <color indexed="81"/>
            <rFont val="Tahoma"/>
            <family val="2"/>
          </rPr>
          <t>Deisy Estupiñan:</t>
        </r>
        <r>
          <rPr>
            <sz val="9"/>
            <color indexed="81"/>
            <rFont val="Tahoma"/>
            <family val="2"/>
          </rPr>
          <t xml:space="preserve">
REPUTACIÓN:
Leve 20%: Menor a 10 SMLMV: El riesgo afecta la imagen de algún área de la organización.
Menor 40%: Entre 10 y 50 SMLMV: El riesgo afecta la imagen de la entidad internamente, deconocimiento general nivel interno, de junta directiva y accionistas y/o de proveedores.
Moderado 60%: Entre 50 y 100 SMLMV: El riesgo afecta la imagen de la entidad con algunos usuarios de relevancia frente al logro de los objetivos.
Mayor 80%: Entre 100 y 500 SMLMV: El riesgo afecta la imagen de la entidad con efecto publicitario sostenido a nivel de sector administrativo, nivel departamental o municipal.
Catastrofico 100%: Mayor a 500 SMLMV: El riesgo afecta la imagen de la entidad anivel nacional, con efecto publicitario sostenido a nivel país</t>
        </r>
      </text>
    </comment>
    <comment ref="P8" authorId="0" shapeId="0" xr:uid="{7F578326-C0BB-4E97-9262-18FBCD861FA1}">
      <text>
        <r>
          <rPr>
            <b/>
            <sz val="9"/>
            <color indexed="81"/>
            <rFont val="Tahoma"/>
            <family val="2"/>
          </rPr>
          <t>Deisy Estupiñan:</t>
        </r>
        <r>
          <rPr>
            <sz val="9"/>
            <color indexed="81"/>
            <rFont val="Tahoma"/>
            <family val="2"/>
          </rPr>
          <t xml:space="preserve">
Debe contener Responsable de ejecutar el control, acción y complemento</t>
        </r>
      </text>
    </comment>
    <comment ref="G11" authorId="0" shapeId="0" xr:uid="{9C75B816-99A8-47D7-99B2-B9AE955ADE87}">
      <text>
        <r>
          <rPr>
            <b/>
            <sz val="9"/>
            <color indexed="81"/>
            <rFont val="Tahoma"/>
            <family val="2"/>
          </rPr>
          <t>Deisy Estupiñan:</t>
        </r>
        <r>
          <rPr>
            <sz val="9"/>
            <color indexed="81"/>
            <rFont val="Tahoma"/>
            <family val="2"/>
          </rPr>
          <t xml:space="preserve">
Promedio de eventos que necesitan permiso de centro y artistica</t>
        </r>
      </text>
    </comment>
    <comment ref="E12" authorId="2" shapeId="0" xr:uid="{6D8F7210-7586-484F-8AE9-29F0120EAB11}">
      <text>
        <r>
          <rPr>
            <b/>
            <sz val="9"/>
            <color indexed="81"/>
            <rFont val="Tahoma"/>
            <family val="2"/>
          </rPr>
          <t>SUBCENTRO:</t>
        </r>
        <r>
          <rPr>
            <sz val="9"/>
            <color indexed="81"/>
            <rFont val="Tahoma"/>
            <family val="2"/>
          </rPr>
          <t xml:space="preserve">
Recomiendo revisar la redacción en términos del riesgo de incumplimiento en las metas asociado a que se declaren desiertas las convocatorias.
</t>
        </r>
        <r>
          <rPr>
            <b/>
            <sz val="9"/>
            <color indexed="81"/>
            <rFont val="Tahoma"/>
            <family val="2"/>
          </rPr>
          <t xml:space="preserve">SUBARTÍSTICA: </t>
        </r>
        <r>
          <rPr>
            <sz val="9"/>
            <color indexed="81"/>
            <rFont val="Tahoma"/>
            <family val="2"/>
          </rPr>
          <t xml:space="preserve">Más que convocatorias desiertas lo enfocamos al número de participantes, por ser una meta interna del proyecto 7682.
</t>
        </r>
      </text>
    </comment>
    <comment ref="G12" authorId="3" shapeId="0" xr:uid="{85878B16-96A6-4B21-A988-1F7890147B79}">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Número de beneficiarios proyectado para la vigencia
Respuesta:
    Se incluyen los 5 estímulos que se entregan desde Subcentro.</t>
        </r>
      </text>
    </comment>
    <comment ref="E17" authorId="0" shapeId="0" xr:uid="{915C6575-6C44-49C1-B555-AA6F87F05A37}">
      <text>
        <r>
          <rPr>
            <b/>
            <sz val="9"/>
            <color indexed="81"/>
            <rFont val="Tahoma"/>
            <family val="2"/>
          </rPr>
          <t>Deisy Estupiñan:</t>
        </r>
        <r>
          <rPr>
            <sz val="9"/>
            <color indexed="81"/>
            <rFont val="Tahoma"/>
            <family val="2"/>
          </rPr>
          <t xml:space="preserve">
Corrupción</t>
        </r>
      </text>
    </comment>
    <comment ref="P17" authorId="0" shapeId="0" xr:uid="{3114AB55-B945-48CD-80E8-5BD739D41423}">
      <text>
        <r>
          <rPr>
            <b/>
            <sz val="9"/>
            <color indexed="81"/>
            <rFont val="Tahoma"/>
            <family val="2"/>
          </rPr>
          <t>Deisy Estupiñan:</t>
        </r>
        <r>
          <rPr>
            <sz val="9"/>
            <color indexed="81"/>
            <rFont val="Tahoma"/>
            <family val="2"/>
          </rPr>
          <t xml:space="preserve">
Falta definir mejor el control, no habla de las inconsistencias. </t>
        </r>
      </text>
    </comment>
    <comment ref="P18" authorId="0" shapeId="0" xr:uid="{87669F4A-5395-42E5-B40E-1EF46172B06C}">
      <text>
        <r>
          <rPr>
            <b/>
            <sz val="9"/>
            <color indexed="81"/>
            <rFont val="Tahoma"/>
            <family val="2"/>
          </rPr>
          <t>Deisy Estupiñan:</t>
        </r>
        <r>
          <rPr>
            <sz val="9"/>
            <color indexed="81"/>
            <rFont val="Tahoma"/>
            <family val="2"/>
          </rPr>
          <t xml:space="preserve">
No esta redactado como control, el verificar esta en el proceso de gestión Jurídica.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Anggie Lorena</author>
    <author>Deisy Estupiñan</author>
    <author>tc={5E6AEB13-9E9A-4255-8DD5-B3BA25586B35}</author>
  </authors>
  <commentList>
    <comment ref="K14" authorId="0" shapeId="0" xr:uid="{F0906137-1BCE-4E9B-BDD0-A9C4216CF3A6}">
      <text>
        <r>
          <rPr>
            <b/>
            <sz val="9"/>
            <color indexed="81"/>
            <rFont val="Tahoma"/>
            <family val="2"/>
          </rPr>
          <t xml:space="preserve">Deisy Estupiñan: </t>
        </r>
        <r>
          <rPr>
            <sz val="9"/>
            <color indexed="81"/>
            <rFont val="Tahoma"/>
            <family val="2"/>
          </rPr>
          <t xml:space="preserve">Definición del riesgo de corrupción: 
Acción u omisión + uso del poder + desviación de la gestión de lo público + el beneficio privado.
</t>
        </r>
      </text>
    </comment>
    <comment ref="L14" authorId="1" shapeId="0" xr:uid="{2D504DEA-852B-4B87-B4D2-4F3F9A42C5EF}">
      <text>
        <r>
          <rPr>
            <b/>
            <sz val="9"/>
            <color indexed="81"/>
            <rFont val="Tahoma"/>
            <family val="2"/>
          </rPr>
          <t>Deisy Estupiñan:</t>
        </r>
        <r>
          <rPr>
            <sz val="9"/>
            <color indexed="81"/>
            <rFont val="Tahoma"/>
            <family val="2"/>
          </rPr>
          <t xml:space="preserve">
La estructura recomendada es iniciar con ''La posibilidad de'' </t>
        </r>
        <r>
          <rPr>
            <b/>
            <sz val="9"/>
            <color indexed="81"/>
            <rFont val="Tahoma"/>
            <family val="2"/>
          </rPr>
          <t>continuar con el impacto + la causa inmediata + la causa raíz</t>
        </r>
      </text>
    </comment>
    <comment ref="K22" authorId="1" shapeId="0" xr:uid="{BB5DB3EF-24DA-4DBA-89F4-92343AA4DDF2}">
      <text>
        <r>
          <rPr>
            <b/>
            <sz val="9"/>
            <color indexed="81"/>
            <rFont val="Tahoma"/>
            <family val="2"/>
          </rPr>
          <t>Deisy Estupiñan:</t>
        </r>
        <r>
          <rPr>
            <sz val="9"/>
            <color indexed="81"/>
            <rFont val="Tahoma"/>
            <family val="2"/>
          </rPr>
          <t xml:space="preserve">
Debe contener Responsable de ejecutar el control, acción y complemento</t>
        </r>
      </text>
    </comment>
    <comment ref="AE22" authorId="1" shapeId="0" xr:uid="{D56EEFED-3702-49F3-89D3-19342DB64987}">
      <text>
        <r>
          <rPr>
            <b/>
            <sz val="9"/>
            <color indexed="81"/>
            <rFont val="Tahoma"/>
            <family val="2"/>
          </rPr>
          <t>Deisy Estupiñan:</t>
        </r>
        <r>
          <rPr>
            <sz val="9"/>
            <color indexed="81"/>
            <rFont val="Tahoma"/>
            <family val="2"/>
          </rPr>
          <t xml:space="preserve">
Pasar a  matriz grande</t>
        </r>
      </text>
    </comment>
    <comment ref="D23" authorId="2" shapeId="0" xr:uid="{270E4D01-72C6-4A35-A27D-1A88AC1BB121}">
      <text>
        <r>
          <rPr>
            <b/>
            <sz val="11"/>
            <color theme="1"/>
            <rFont val="Calibri"/>
            <family val="2"/>
            <scheme val="minor"/>
          </rPr>
          <t xml:space="preserve">Deisy Estupiñan: </t>
        </r>
        <r>
          <rPr>
            <sz val="11"/>
            <color theme="1"/>
            <rFont val="Calibri"/>
            <family val="2"/>
            <scheme val="minor"/>
          </rPr>
          <t>Probabilidad según criterios definidos en ejemplo del DAFP definir en política</t>
        </r>
      </text>
    </comment>
    <comment ref="E23" authorId="1" shapeId="0" xr:uid="{FFBD1910-E311-4FA7-AC04-0FD958EB8FAE}">
      <text>
        <r>
          <rPr>
            <b/>
            <sz val="9"/>
            <color indexed="81"/>
            <rFont val="Tahoma"/>
            <family val="2"/>
          </rPr>
          <t>Deisy Estupiñan:</t>
        </r>
        <r>
          <rPr>
            <sz val="9"/>
            <color indexed="81"/>
            <rFont val="Tahoma"/>
            <family val="2"/>
          </rPr>
          <t xml:space="preserve">
AUTOMATICO</t>
        </r>
      </text>
    </comment>
    <comment ref="F23" authorId="0" shapeId="0" xr:uid="{4609A3FE-376A-4FF9-9A18-45E83BD83BC4}">
      <text>
        <r>
          <rPr>
            <b/>
            <sz val="9"/>
            <color indexed="81"/>
            <rFont val="Tahoma"/>
            <family val="2"/>
          </rPr>
          <t>Anggie Lorena:</t>
        </r>
        <r>
          <rPr>
            <sz val="9"/>
            <color indexed="81"/>
            <rFont val="Tahoma"/>
            <family val="2"/>
          </rPr>
          <t xml:space="preserve">
Por IMPACTO se entienden las consecuencias que puede ocasionar a la organización la materialización del riesgo.
</t>
        </r>
        <r>
          <rPr>
            <b/>
            <sz val="9"/>
            <color indexed="81"/>
            <rFont val="Tahoma"/>
            <family val="2"/>
          </rPr>
          <t>*Catastrófico:</t>
        </r>
        <r>
          <rPr>
            <sz val="9"/>
            <color indexed="81"/>
            <rFont val="Tahoma"/>
            <family val="2"/>
          </rPr>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comprobados.
</t>
        </r>
        <r>
          <rPr>
            <b/>
            <sz val="9"/>
            <color indexed="81"/>
            <rFont val="Tahoma"/>
            <family val="2"/>
          </rPr>
          <t>*Mayor:
-</t>
        </r>
        <r>
          <rPr>
            <sz val="9"/>
            <color indexed="81"/>
            <rFont val="Tahoma"/>
            <family val="2"/>
          </rPr>
          <t xml:space="preserve">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
</t>
        </r>
        <r>
          <rPr>
            <b/>
            <sz val="9"/>
            <color indexed="81"/>
            <rFont val="Tahoma"/>
            <family val="2"/>
          </rPr>
          <t>*Moderado:</t>
        </r>
        <r>
          <rPr>
            <sz val="9"/>
            <color indexed="81"/>
            <rFont val="Tahoma"/>
            <family val="2"/>
          </rPr>
          <t xml:space="preserve">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
</t>
        </r>
        <r>
          <rPr>
            <b/>
            <sz val="9"/>
            <color indexed="81"/>
            <rFont val="Tahoma"/>
            <family val="2"/>
          </rPr>
          <t>*Menor:
-</t>
        </r>
        <r>
          <rPr>
            <sz val="9"/>
            <color indexed="81"/>
            <rFont val="Tahoma"/>
            <family val="2"/>
          </rPr>
          <t xml:space="preserve"> Interrupción de las operaciones de la entidad por algunas horas.
- Reclamaciones o quejas de los usuarios, que implican investigaciones internas disciplinarias.
- Imagen institucional afectada localmente por retrasos en la prestación del servicio a los usuarios o ciudadanos.
</t>
        </r>
        <r>
          <rPr>
            <b/>
            <sz val="9"/>
            <color indexed="81"/>
            <rFont val="Tahoma"/>
            <family val="2"/>
          </rPr>
          <t xml:space="preserve">
*Insignificante:</t>
        </r>
        <r>
          <rPr>
            <sz val="9"/>
            <color indexed="81"/>
            <rFont val="Tahoma"/>
            <family val="2"/>
          </rPr>
          <t xml:space="preserve"> 
-No hay interrupción de las operaciones de la entidad.
- No se generan sanciones económicas o administrativas.
- No se afecta la imagen institucional de forma significativa.</t>
        </r>
      </text>
    </comment>
    <comment ref="G23" authorId="1" shapeId="0" xr:uid="{95FB98D1-DF15-417E-861B-8A2D06D739E0}">
      <text>
        <r>
          <rPr>
            <b/>
            <sz val="9"/>
            <color indexed="81"/>
            <rFont val="Tahoma"/>
            <family val="2"/>
          </rPr>
          <t>Deisy Estupiñan:</t>
        </r>
        <r>
          <rPr>
            <sz val="9"/>
            <color indexed="81"/>
            <rFont val="Tahoma"/>
            <family val="2"/>
          </rPr>
          <t xml:space="preserve">
AUTOMATICO</t>
        </r>
      </text>
    </comment>
    <comment ref="C24" authorId="1" shapeId="0" xr:uid="{C2A4C8AB-DBCF-4250-94B8-E28D7FEE76D8}">
      <text>
        <r>
          <rPr>
            <b/>
            <sz val="9"/>
            <color indexed="81"/>
            <rFont val="Tahoma"/>
            <family val="2"/>
          </rPr>
          <t>Deisy Estupiñan:</t>
        </r>
        <r>
          <rPr>
            <sz val="9"/>
            <color indexed="81"/>
            <rFont val="Tahoma"/>
            <family val="2"/>
          </rPr>
          <t xml:space="preserve">
número de estímulos 2021</t>
        </r>
      </text>
    </comment>
    <comment ref="H42" authorId="1" shapeId="0" xr:uid="{5E2D2932-DC9F-43B0-A305-49E6096E82DB}">
      <text>
        <r>
          <rPr>
            <b/>
            <sz val="9"/>
            <color indexed="81"/>
            <rFont val="Tahoma"/>
            <family val="2"/>
          </rPr>
          <t>Deisy Estupiñan:</t>
        </r>
        <r>
          <rPr>
            <sz val="9"/>
            <color indexed="81"/>
            <rFont val="Tahoma"/>
            <family val="2"/>
          </rPr>
          <t xml:space="preserve">
Seleccionar la opción (SI o No)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Anggie Lorena</author>
    <author>Deisy Estupiñan</author>
    <author>tc={5E6AEB13-9E9A-4255-8DD5-B3BA25586B35}</author>
  </authors>
  <commentList>
    <comment ref="K14" authorId="0" shapeId="0" xr:uid="{7D3B3AED-3627-41E4-8FA9-2E7E95084F44}">
      <text>
        <r>
          <rPr>
            <b/>
            <sz val="9"/>
            <color indexed="81"/>
            <rFont val="Tahoma"/>
            <family val="2"/>
          </rPr>
          <t xml:space="preserve">Deisy Estupiñan: </t>
        </r>
        <r>
          <rPr>
            <sz val="9"/>
            <color indexed="81"/>
            <rFont val="Tahoma"/>
            <family val="2"/>
          </rPr>
          <t xml:space="preserve">Definición del riesgo de corrupción: 
Acción u omisión + uso del poder + desviación de la gestión de lo público + el beneficio privado.
</t>
        </r>
      </text>
    </comment>
    <comment ref="K20" authorId="1" shapeId="0" xr:uid="{64A2B5CF-3BE3-4693-851B-FF219F86DC76}">
      <text>
        <r>
          <rPr>
            <b/>
            <sz val="9"/>
            <color indexed="81"/>
            <rFont val="Tahoma"/>
            <family val="2"/>
          </rPr>
          <t>Deisy Estupiñan:</t>
        </r>
        <r>
          <rPr>
            <sz val="9"/>
            <color indexed="81"/>
            <rFont val="Tahoma"/>
            <family val="2"/>
          </rPr>
          <t xml:space="preserve">
Debe contener Responsable de ejecutar el control, acción y complemento</t>
        </r>
      </text>
    </comment>
    <comment ref="AE20" authorId="1" shapeId="0" xr:uid="{F0EEE299-C653-49C5-912C-9609713DC3EC}">
      <text>
        <r>
          <rPr>
            <b/>
            <sz val="9"/>
            <color indexed="81"/>
            <rFont val="Tahoma"/>
            <family val="2"/>
          </rPr>
          <t>Deisy Estupiñan:</t>
        </r>
        <r>
          <rPr>
            <sz val="9"/>
            <color indexed="81"/>
            <rFont val="Tahoma"/>
            <family val="2"/>
          </rPr>
          <t xml:space="preserve">
Pasar a  matriz grande</t>
        </r>
      </text>
    </comment>
    <comment ref="D21" authorId="2" shapeId="0" xr:uid="{9DB69885-CF2C-4E82-811A-239D079FFF42}">
      <text>
        <r>
          <rPr>
            <b/>
            <sz val="11"/>
            <color theme="1"/>
            <rFont val="Calibri"/>
            <family val="2"/>
            <scheme val="minor"/>
          </rPr>
          <t xml:space="preserve">Deisy Estupiñan: </t>
        </r>
        <r>
          <rPr>
            <sz val="11"/>
            <color theme="1"/>
            <rFont val="Calibri"/>
            <family val="2"/>
            <scheme val="minor"/>
          </rPr>
          <t>Probabilidad según criterios definidos en ejemplo del DAFP definir en política</t>
        </r>
      </text>
    </comment>
    <comment ref="E21" authorId="1" shapeId="0" xr:uid="{46BDB48C-1423-4DE9-B90A-1491D0239034}">
      <text>
        <r>
          <rPr>
            <b/>
            <sz val="9"/>
            <color indexed="81"/>
            <rFont val="Tahoma"/>
            <family val="2"/>
          </rPr>
          <t>Deisy Estupiñan:</t>
        </r>
        <r>
          <rPr>
            <sz val="9"/>
            <color indexed="81"/>
            <rFont val="Tahoma"/>
            <family val="2"/>
          </rPr>
          <t xml:space="preserve">
AUTOMATICO</t>
        </r>
      </text>
    </comment>
    <comment ref="F21" authorId="0" shapeId="0" xr:uid="{01E399FD-6C0A-4F5B-B94B-D0D6B65D3DC7}">
      <text>
        <r>
          <rPr>
            <b/>
            <sz val="9"/>
            <color indexed="81"/>
            <rFont val="Tahoma"/>
            <family val="2"/>
          </rPr>
          <t>Anggie Lorena:</t>
        </r>
        <r>
          <rPr>
            <sz val="9"/>
            <color indexed="81"/>
            <rFont val="Tahoma"/>
            <family val="2"/>
          </rPr>
          <t xml:space="preserve">
Por IMPACTO se entienden las consecuencias que puede ocasionar a la organización la materialización del riesgo.
</t>
        </r>
        <r>
          <rPr>
            <b/>
            <sz val="9"/>
            <color indexed="81"/>
            <rFont val="Tahoma"/>
            <family val="2"/>
          </rPr>
          <t>*Catastrófico:</t>
        </r>
        <r>
          <rPr>
            <sz val="9"/>
            <color indexed="81"/>
            <rFont val="Tahoma"/>
            <family val="2"/>
          </rPr>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comprobados.
</t>
        </r>
        <r>
          <rPr>
            <b/>
            <sz val="9"/>
            <color indexed="81"/>
            <rFont val="Tahoma"/>
            <family val="2"/>
          </rPr>
          <t>*Mayor:
-</t>
        </r>
        <r>
          <rPr>
            <sz val="9"/>
            <color indexed="81"/>
            <rFont val="Tahoma"/>
            <family val="2"/>
          </rPr>
          <t xml:space="preserve">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
</t>
        </r>
        <r>
          <rPr>
            <b/>
            <sz val="9"/>
            <color indexed="81"/>
            <rFont val="Tahoma"/>
            <family val="2"/>
          </rPr>
          <t>*Moderado:</t>
        </r>
        <r>
          <rPr>
            <sz val="9"/>
            <color indexed="81"/>
            <rFont val="Tahoma"/>
            <family val="2"/>
          </rPr>
          <t xml:space="preserve">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
</t>
        </r>
        <r>
          <rPr>
            <b/>
            <sz val="9"/>
            <color indexed="81"/>
            <rFont val="Tahoma"/>
            <family val="2"/>
          </rPr>
          <t>*Menor:
-</t>
        </r>
        <r>
          <rPr>
            <sz val="9"/>
            <color indexed="81"/>
            <rFont val="Tahoma"/>
            <family val="2"/>
          </rPr>
          <t xml:space="preserve"> Interrupción de las operaciones de la entidad por algunas horas.
- Reclamaciones o quejas de los usuarios, que implican investigaciones internas disciplinarias.
- Imagen institucional afectada localmente por retrasos en la prestación del servicio a los usuarios o ciudadanos.
</t>
        </r>
        <r>
          <rPr>
            <b/>
            <sz val="9"/>
            <color indexed="81"/>
            <rFont val="Tahoma"/>
            <family val="2"/>
          </rPr>
          <t xml:space="preserve">
*Insignificante:</t>
        </r>
        <r>
          <rPr>
            <sz val="9"/>
            <color indexed="81"/>
            <rFont val="Tahoma"/>
            <family val="2"/>
          </rPr>
          <t xml:space="preserve"> 
-No hay interrupción de las operaciones de la entidad.
- No se generan sanciones económicas o administrativas.
- No se afecta la imagen institucional de forma significativa.</t>
        </r>
      </text>
    </comment>
    <comment ref="G21" authorId="1" shapeId="0" xr:uid="{A011F3C1-3053-406F-B394-ADE92D0C51B1}">
      <text>
        <r>
          <rPr>
            <b/>
            <sz val="9"/>
            <color indexed="81"/>
            <rFont val="Tahoma"/>
            <family val="2"/>
          </rPr>
          <t>Deisy Estupiñan:</t>
        </r>
        <r>
          <rPr>
            <sz val="9"/>
            <color indexed="81"/>
            <rFont val="Tahoma"/>
            <family val="2"/>
          </rPr>
          <t xml:space="preserve">
AUTOMATICO</t>
        </r>
      </text>
    </comment>
    <comment ref="C22" authorId="1" shapeId="0" xr:uid="{4F0ABBAA-5DAA-4AF5-BF3E-1240BF544AB3}">
      <text>
        <r>
          <rPr>
            <b/>
            <sz val="9"/>
            <color indexed="81"/>
            <rFont val="Tahoma"/>
            <family val="2"/>
          </rPr>
          <t>Deisy Estupiñan:</t>
        </r>
        <r>
          <rPr>
            <sz val="9"/>
            <color indexed="81"/>
            <rFont val="Tahoma"/>
            <family val="2"/>
          </rPr>
          <t xml:space="preserve">
número de días a la semana x el número de semanas al mes x número de meses al año</t>
        </r>
      </text>
    </comment>
    <comment ref="H38" authorId="1" shapeId="0" xr:uid="{AC5795ED-59F7-47C1-94F1-980975A29041}">
      <text>
        <r>
          <rPr>
            <b/>
            <sz val="9"/>
            <color indexed="81"/>
            <rFont val="Tahoma"/>
            <family val="2"/>
          </rPr>
          <t>Deisy Estupiñan:</t>
        </r>
        <r>
          <rPr>
            <sz val="9"/>
            <color indexed="81"/>
            <rFont val="Tahoma"/>
            <family val="2"/>
          </rPr>
          <t xml:space="preserve">
Seleccionar la opción (SI o No)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Deisy Estupiñan</author>
    <author>tc={5E6AEB13-9E9A-4255-8DD5-B3BA25586B35}</author>
  </authors>
  <commentList>
    <comment ref="E9" authorId="0" shapeId="0" xr:uid="{4D9D5228-3749-441C-81E0-69782DD3080D}">
      <text>
        <r>
          <rPr>
            <b/>
            <sz val="9"/>
            <color indexed="81"/>
            <rFont val="Tahoma"/>
            <family val="2"/>
          </rPr>
          <t>Deisy Estupiñan:</t>
        </r>
        <r>
          <rPr>
            <sz val="9"/>
            <color indexed="81"/>
            <rFont val="Tahoma"/>
            <family val="2"/>
          </rPr>
          <t xml:space="preserve">
Ejemplos: Hardware, Software, ed, información, personal, organización</t>
        </r>
      </text>
    </comment>
    <comment ref="F9" authorId="0" shapeId="0" xr:uid="{3E425FB8-28F3-47F3-8091-C533CC1725BF}">
      <text>
        <r>
          <rPr>
            <b/>
            <sz val="9"/>
            <color indexed="81"/>
            <rFont val="Tahoma"/>
            <family val="2"/>
          </rPr>
          <t>Deisy Estupiñan:</t>
        </r>
        <r>
          <rPr>
            <sz val="9"/>
            <color indexed="81"/>
            <rFont val="Tahoma"/>
            <family val="2"/>
          </rPr>
          <t xml:space="preserve">
Ejemplos: Hurto de medios o documentos, Abuso de los derechos, escucha encubierta, hurto de información, error en el uso. </t>
        </r>
      </text>
    </comment>
    <comment ref="G9" authorId="0" shapeId="0" xr:uid="{4D5389FC-FD7A-40E4-95E5-90BABCFCEA0E}">
      <text>
        <r>
          <rPr>
            <b/>
            <sz val="9"/>
            <color indexed="81"/>
            <rFont val="Tahoma"/>
            <family val="2"/>
          </rPr>
          <t>Deisy Estupiñan:</t>
        </r>
        <r>
          <rPr>
            <sz val="9"/>
            <color indexed="81"/>
            <rFont val="Tahoma"/>
            <family val="2"/>
          </rPr>
          <t xml:space="preserve">
Almacenamiento de medios sin protección, ausencia de parches de seguridad, lineas de comunicación sin protección, falta de controles de acceso físico, falta de capacitación en las herramientas, ausencia de políticas de seguridad </t>
        </r>
      </text>
    </comment>
    <comment ref="H9" authorId="0" shapeId="0" xr:uid="{510983C4-E9C6-4B38-BA91-5899039402A3}">
      <text>
        <r>
          <rPr>
            <b/>
            <sz val="9"/>
            <color indexed="81"/>
            <rFont val="Tahoma"/>
            <family val="2"/>
          </rPr>
          <t>Deisy Estupiñan:</t>
        </r>
        <r>
          <rPr>
            <sz val="9"/>
            <color indexed="81"/>
            <rFont val="Tahoma"/>
            <family val="2"/>
          </rPr>
          <t xml:space="preserve">
ejemplo: posible retraso en el pago de nómina</t>
        </r>
      </text>
    </comment>
    <comment ref="I9" authorId="0" shapeId="0" xr:uid="{27929029-4EB1-480F-9665-183AAF4A501C}">
      <text>
        <r>
          <rPr>
            <b/>
            <sz val="9"/>
            <color indexed="81"/>
            <rFont val="Tahoma"/>
            <family val="2"/>
          </rPr>
          <t>Deisy Estupiñan:</t>
        </r>
        <r>
          <rPr>
            <sz val="9"/>
            <color indexed="81"/>
            <rFont val="Tahoma"/>
            <family val="2"/>
          </rPr>
          <t xml:space="preserve">
especifique cuantas veces al año se realiza la actividad al año. Si es cero, no se puede continuar</t>
        </r>
      </text>
    </comment>
    <comment ref="J9" authorId="1" shapeId="0" xr:uid="{780CF864-2C84-4082-A3A6-89041B1779A2}">
      <text>
        <r>
          <rPr>
            <b/>
            <sz val="11"/>
            <color theme="1"/>
            <rFont val="Calibri"/>
            <family val="2"/>
            <scheme val="minor"/>
          </rPr>
          <t xml:space="preserve">Deisy Estupiñan: </t>
        </r>
        <r>
          <rPr>
            <sz val="11"/>
            <color theme="1"/>
            <rFont val="Calibri"/>
            <family val="2"/>
            <scheme val="minor"/>
          </rPr>
          <t>Probabilidad según criterios definidos en ejemplo del DAFP definir en politica</t>
        </r>
      </text>
    </comment>
    <comment ref="K9" authorId="0" shapeId="0" xr:uid="{16052B25-713B-40AF-8746-1C514C2BEDB1}">
      <text>
        <r>
          <rPr>
            <b/>
            <sz val="9"/>
            <color indexed="81"/>
            <rFont val="Tahoma"/>
            <family val="2"/>
          </rPr>
          <t>Deisy Estupiñan:</t>
        </r>
        <r>
          <rPr>
            <sz val="9"/>
            <color indexed="81"/>
            <rFont val="Tahoma"/>
            <family val="2"/>
          </rPr>
          <t xml:space="preserve">
AUTOMATICO</t>
        </r>
      </text>
    </comment>
    <comment ref="L9" authorId="0" shapeId="0" xr:uid="{4BC27914-704B-410C-BE14-97B8DCB3E303}">
      <text>
        <r>
          <rPr>
            <b/>
            <sz val="9"/>
            <color indexed="81"/>
            <rFont val="Tahoma"/>
            <family val="2"/>
          </rPr>
          <t>Deisy Estupiñan:</t>
        </r>
        <r>
          <rPr>
            <sz val="9"/>
            <color indexed="81"/>
            <rFont val="Tahoma"/>
            <family val="2"/>
          </rPr>
          <t xml:space="preserve">
REPUTACIÓN:
Menor a 10 SMLMV: El riesgo afecta la imagen de algún área de la organización.
Entre 10 y 50 SMLMV: El riesgo afecta la imagen de la entidad internamente, deconocimiento general nivel interno, de junta directiva y accionistas y/o de proveedores.
Entre 50 y 100 SMLMV: El riesgo afecta la imagen de la entidad con algunos usuarios de relevancia frente al logro de los objetivos.
Entre 100 y 500 SMLMV: El riesgo afecta la imagen de la entidad con efecto publicitario sostenido a nivel de sector administrativo, nivel departamental o municipal.
Mayor a 500 SMLMV: El riesgo afecta la imagen de la entidad anivel nacional, con efecto publicitario sostenido a nivel país</t>
        </r>
      </text>
    </comment>
    <comment ref="R9" authorId="0" shapeId="0" xr:uid="{8C47237E-F830-4793-97E1-D302C7D71FBA}">
      <text>
        <r>
          <rPr>
            <b/>
            <sz val="9"/>
            <color indexed="81"/>
            <rFont val="Tahoma"/>
            <family val="2"/>
          </rPr>
          <t>Deisy Estupiñan:</t>
        </r>
        <r>
          <rPr>
            <sz val="9"/>
            <color indexed="81"/>
            <rFont val="Tahoma"/>
            <family val="2"/>
          </rPr>
          <t xml:space="preserve">
Debe contener Responsable de ejecutar el control, acción y complemento</t>
        </r>
      </text>
    </comment>
    <comment ref="AL9" authorId="0" shapeId="0" xr:uid="{A364A497-AF68-4272-9581-B41A8052A33F}">
      <text>
        <r>
          <rPr>
            <b/>
            <sz val="9"/>
            <color indexed="81"/>
            <rFont val="Tahoma"/>
            <family val="2"/>
          </rPr>
          <t>Deisy Estupiñan:</t>
        </r>
        <r>
          <rPr>
            <sz val="9"/>
            <color indexed="81"/>
            <rFont val="Tahoma"/>
            <family val="2"/>
          </rPr>
          <t xml:space="preserve">
Pasar a a matriz grande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Deisy Estupiñan</author>
  </authors>
  <commentList>
    <comment ref="D33" authorId="0" shapeId="0" xr:uid="{75DA12FC-380B-4595-935E-A96FF2D2C0DD}">
      <text>
        <r>
          <rPr>
            <b/>
            <sz val="9"/>
            <color indexed="81"/>
            <rFont val="Tahoma"/>
            <family val="2"/>
          </rPr>
          <t>Deisy Estupiñan:</t>
        </r>
        <r>
          <rPr>
            <sz val="9"/>
            <color indexed="81"/>
            <rFont val="Tahoma"/>
            <family val="2"/>
          </rPr>
          <t xml:space="preserve">
Lavado de Activos
y Financiación del Terrorismo</t>
        </r>
      </text>
    </comment>
    <comment ref="D45" authorId="0" shapeId="0" xr:uid="{444D14CC-A39E-4E85-AA2F-EFBD1DE25089}">
      <text>
        <r>
          <rPr>
            <b/>
            <sz val="9"/>
            <color indexed="81"/>
            <rFont val="Tahoma"/>
            <family val="2"/>
          </rPr>
          <t>Deisy Estupiñan:</t>
        </r>
        <r>
          <rPr>
            <sz val="9"/>
            <color indexed="81"/>
            <rFont val="Tahoma"/>
            <family val="2"/>
          </rPr>
          <t xml:space="preserve">
Unidad de Información y Análisis Financiero (UIAF)
</t>
        </r>
      </text>
    </comment>
    <comment ref="D81" authorId="0" shapeId="0" xr:uid="{2F076C6E-4637-4F6C-87B6-17C5A00154E3}">
      <text>
        <r>
          <rPr>
            <b/>
            <sz val="9"/>
            <color indexed="81"/>
            <rFont val="Tahoma"/>
            <family val="2"/>
          </rPr>
          <t>Deisy Estupiñan:</t>
        </r>
        <r>
          <rPr>
            <sz val="9"/>
            <color indexed="81"/>
            <rFont val="Tahoma"/>
            <family val="2"/>
          </rPr>
          <t xml:space="preserve">
Las fuentes que se refieren a los generadores de riesgo, clientes usuarios, proveedores, usuarios,
productos, jurisdicciones, entre otros;</t>
        </r>
      </text>
    </comment>
    <comment ref="E81" authorId="0" shapeId="0" xr:uid="{2A66E197-2D5A-4F11-B159-0A31ACF97A32}">
      <text>
        <r>
          <rPr>
            <b/>
            <sz val="9"/>
            <color indexed="81"/>
            <rFont val="Tahoma"/>
            <family val="2"/>
          </rPr>
          <t>Deisy Estupiñan:</t>
        </r>
        <r>
          <rPr>
            <sz val="9"/>
            <color indexed="81"/>
            <rFont val="Tahoma"/>
            <family val="2"/>
          </rPr>
          <t xml:space="preserve">
¿cómo?, ¿cuándo? y ¿dónde?;</t>
        </r>
      </text>
    </comment>
    <comment ref="G81" authorId="0" shapeId="0" xr:uid="{BF2D3A8F-B801-4127-8C96-C0F89359ED83}">
      <text>
        <r>
          <rPr>
            <b/>
            <sz val="9"/>
            <color indexed="81"/>
            <rFont val="Tahoma"/>
            <family val="2"/>
          </rPr>
          <t>Deisy Estupiñan:</t>
        </r>
        <r>
          <rPr>
            <sz val="9"/>
            <color indexed="81"/>
            <rFont val="Tahoma"/>
            <family val="2"/>
          </rPr>
          <t xml:space="preserve">
Afectación de los objetivos de la entidad</t>
        </r>
      </text>
    </comment>
    <comment ref="I81" authorId="0" shapeId="0" xr:uid="{DCEBA209-04B7-4DD0-ABC7-A1CFBD78BCB1}">
      <text>
        <r>
          <rPr>
            <b/>
            <sz val="9"/>
            <color indexed="81"/>
            <rFont val="Tahoma"/>
            <family val="2"/>
          </rPr>
          <t>Deisy Estupiñan:</t>
        </r>
        <r>
          <rPr>
            <sz val="9"/>
            <color indexed="81"/>
            <rFont val="Tahoma"/>
            <family val="2"/>
          </rPr>
          <t xml:space="preserve">
como por ejemplo carencia de políticas</t>
        </r>
      </text>
    </comment>
    <comment ref="K81" authorId="0" shapeId="0" xr:uid="{F5305ABB-070B-4BDA-BDF8-916DE0CC1257}">
      <text>
        <r>
          <rPr>
            <b/>
            <sz val="9"/>
            <color indexed="81"/>
            <rFont val="Tahoma"/>
            <family val="2"/>
          </rPr>
          <t>Deisy Estupiñan:</t>
        </r>
        <r>
          <rPr>
            <sz val="9"/>
            <color indexed="81"/>
            <rFont val="Tahoma"/>
            <family val="2"/>
          </rPr>
          <t xml:space="preserve">
como por ejemplo carencia de políticas</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<sst xmlns="http://schemas.openxmlformats.org/spreadsheetml/2006/main" count="3178" uniqueCount="656">
  <si>
    <t xml:space="preserve">Referencia </t>
  </si>
  <si>
    <t>Descripción del Riesgo</t>
  </si>
  <si>
    <t>Impacto</t>
  </si>
  <si>
    <t>Causa Inmediata</t>
  </si>
  <si>
    <t>Probabilidad</t>
  </si>
  <si>
    <t>%</t>
  </si>
  <si>
    <t>Alta</t>
  </si>
  <si>
    <t>Mayor</t>
  </si>
  <si>
    <t>Atributos</t>
  </si>
  <si>
    <t>Manual</t>
  </si>
  <si>
    <t>Automático</t>
  </si>
  <si>
    <t>No. Control</t>
  </si>
  <si>
    <t>Afectación</t>
  </si>
  <si>
    <t>Tipo</t>
  </si>
  <si>
    <t>Preventivo</t>
  </si>
  <si>
    <t>Detectivo</t>
  </si>
  <si>
    <t>Correctivo</t>
  </si>
  <si>
    <t>Implementación</t>
  </si>
  <si>
    <t>Documentación</t>
  </si>
  <si>
    <t>Documentado</t>
  </si>
  <si>
    <t>Sin Documentar</t>
  </si>
  <si>
    <t>Frecuencia</t>
  </si>
  <si>
    <t>Continua</t>
  </si>
  <si>
    <t>Aleatoria</t>
  </si>
  <si>
    <t>Evidencia</t>
  </si>
  <si>
    <t>Registro Sustancial</t>
  </si>
  <si>
    <t>Registro Material</t>
  </si>
  <si>
    <t>Sin registro</t>
  </si>
  <si>
    <t>Calificación</t>
  </si>
  <si>
    <t>Tratamiento</t>
  </si>
  <si>
    <t>Reducir</t>
  </si>
  <si>
    <t>Aceptar</t>
  </si>
  <si>
    <t>Evitar</t>
  </si>
  <si>
    <t>Probabilidad Inherente</t>
  </si>
  <si>
    <t>Plan de Acción</t>
  </si>
  <si>
    <t>Responsable</t>
  </si>
  <si>
    <t>Fecha Implementación</t>
  </si>
  <si>
    <t>Seguimiento</t>
  </si>
  <si>
    <t>Fecha Seguimiento</t>
  </si>
  <si>
    <t>Estado</t>
  </si>
  <si>
    <t>Finalizado</t>
  </si>
  <si>
    <t>En curso</t>
  </si>
  <si>
    <t>Causa Raíz</t>
  </si>
  <si>
    <t>Proceso:</t>
  </si>
  <si>
    <t>Alcance:</t>
  </si>
  <si>
    <t>Impacto 
Inherente</t>
  </si>
  <si>
    <t>Probabilidad Residual Final</t>
  </si>
  <si>
    <t>Impacto Residual Final</t>
  </si>
  <si>
    <t>Zona de Riesgo Inherente</t>
  </si>
  <si>
    <t>Zona de Riesgo Final</t>
  </si>
  <si>
    <t>Clasificación del Riesgo</t>
  </si>
  <si>
    <t>Muy Baja</t>
  </si>
  <si>
    <t>Frecuencia de la Actividad</t>
  </si>
  <si>
    <t>Baja</t>
  </si>
  <si>
    <t>Muy Alta</t>
  </si>
  <si>
    <t>Tabla Criterios para definir el nivel de probabilidad</t>
  </si>
  <si>
    <t>Afectación Económica (o presupuestal)</t>
  </si>
  <si>
    <t>Pérdida Reputacional</t>
  </si>
  <si>
    <t>Afectación menor a 10 SMLMV .</t>
  </si>
  <si>
    <t xml:space="preserve">Menor-40% </t>
  </si>
  <si>
    <t>Moderado 60%</t>
  </si>
  <si>
    <t>Mayor 80%</t>
  </si>
  <si>
    <t>Catastrófico 100%</t>
  </si>
  <si>
    <t>Tabla Criterios para definir el nivel de impacto</t>
  </si>
  <si>
    <t>Características</t>
  </si>
  <si>
    <t>Descripción</t>
  </si>
  <si>
    <t>Peso</t>
  </si>
  <si>
    <t>Atributos de Eficiencia</t>
  </si>
  <si>
    <t>Va hacia las causas del riesgo, aseguran el resultado final esperado.</t>
  </si>
  <si>
    <t>Detecta que algo ocurre y devuelve el proceso a los controles preventivos.
Se pueden generar reprocesos.</t>
  </si>
  <si>
    <t>Dado que permiten reducir el impacto de la materialización del riesgo, tienen un costo en su implementación.</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</si>
  <si>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</si>
  <si>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</si>
  <si>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t>Controles que están documentados en el proceso, ya sea en manuales, procedimientos, flujogramas o cualquier otro documento propio del proceso.</t>
  </si>
  <si>
    <t>-</t>
  </si>
  <si>
    <t>Identifica a los controles que pese a que se ejecutan en el proceso no se encuentran documentados en ningún documento propio del proceso</t>
  </si>
  <si>
    <t>Este atributo identifica a los controles que se ejecutan siempre que se realiza la actividad originadora del riesgo.</t>
  </si>
  <si>
    <t>Este atributo identifica a los controles que no siempre se ejecutan cuando se realiza la actividad originadora del riesgo</t>
  </si>
  <si>
    <t>Tabla Atributos de para el diseño del control</t>
  </si>
  <si>
    <t>Extremo</t>
  </si>
  <si>
    <t>Alto</t>
  </si>
  <si>
    <t>Moderado</t>
  </si>
  <si>
    <t>Bajo</t>
  </si>
  <si>
    <t>Insignificante</t>
  </si>
  <si>
    <t>Menor</t>
  </si>
  <si>
    <t>Catastrófico</t>
  </si>
  <si>
    <t>Plan de accion (solo para la opción reducir)</t>
  </si>
  <si>
    <t>Criterios de impacto</t>
  </si>
  <si>
    <t>Criterios</t>
  </si>
  <si>
    <t>Pérdida_Reputacional</t>
  </si>
  <si>
    <t>Afectación Económica o presupuestal</t>
  </si>
  <si>
    <t>Afectación_Económica_o_presupuestal</t>
  </si>
  <si>
    <t>Observación de criterio</t>
  </si>
  <si>
    <t xml:space="preserve">Entre 10 y 50 SMLMV </t>
  </si>
  <si>
    <t xml:space="preserve">Entre 50 y 100 SMLMV </t>
  </si>
  <si>
    <t xml:space="preserve">Entre 100 y 500 SMLMV </t>
  </si>
  <si>
    <t xml:space="preserve">Mayor a 500 SMLMV </t>
  </si>
  <si>
    <t>El riesgo afecta la imagen de alguna área de la organización</t>
  </si>
  <si>
    <t>El riesgo afecta la imagen de la entidad internamente, de conocimiento general, nivel interno, de junta dircetiva y accionistas y/o de provedores</t>
  </si>
  <si>
    <t>El riesgo afecta la imagen de de la entidad con efecto publicitario sostenido a nivel de sector administrativo, nivel departamental o municipal</t>
  </si>
  <si>
    <t>El riesgo afecta la imagen de la entidad con algunos usuarios de relevancia frente al logro de los objetivos</t>
  </si>
  <si>
    <t>Leve 20%</t>
  </si>
  <si>
    <t>La actividad que conlleva el riesgo se ejecuta como máximos 2 veces por año</t>
  </si>
  <si>
    <t>La actividad que conlleva el riesgo se ejecuta de 3 a 24 veces por año</t>
  </si>
  <si>
    <t>La actividad que conlleva el riesgo se ejecuta de 24 a 500 veces por año</t>
  </si>
  <si>
    <t>La actividad que conlleva el riesgo se ejecuta mínimo 500 veces al año y máximo 5000 veces por año</t>
  </si>
  <si>
    <t>La actividad que conlleva el riesgo se ejecuta más de 5000 veces por año</t>
  </si>
  <si>
    <t>Media</t>
  </si>
  <si>
    <t>Catastrófico
100%</t>
  </si>
  <si>
    <t>Mayor
80%</t>
  </si>
  <si>
    <t>Moderado
60%</t>
  </si>
  <si>
    <t>Menor
40%</t>
  </si>
  <si>
    <t>Leve
20%</t>
  </si>
  <si>
    <t>Muy Baja
20%</t>
  </si>
  <si>
    <t>Baja
40%</t>
  </si>
  <si>
    <t>Alta
80%</t>
  </si>
  <si>
    <t>Muy Alta
100%</t>
  </si>
  <si>
    <t>Media
60%</t>
  </si>
  <si>
    <t>El riesgo afecta la imagen de la entidad a nivel nacional, con efecto publicitarios sostenible a nivel país</t>
  </si>
  <si>
    <t>Con Registro</t>
  </si>
  <si>
    <t>Sin Registro</t>
  </si>
  <si>
    <t>El control no deja registro de la ejecución del control</t>
  </si>
  <si>
    <t>El control deja un registro que permite evidenciar la ejecución del control</t>
  </si>
  <si>
    <t>Ejecucion y Administracion de procesos</t>
  </si>
  <si>
    <t>Fraude Externo</t>
  </si>
  <si>
    <t>Fraude Interno</t>
  </si>
  <si>
    <t>Fallas Tecnologicas</t>
  </si>
  <si>
    <t>Relaciones Laborales</t>
  </si>
  <si>
    <t>Usuarios, productos y practicas , organizacionales</t>
  </si>
  <si>
    <t>Daños Activos Fisicos</t>
  </si>
  <si>
    <t>Objetivo:</t>
  </si>
  <si>
    <r>
      <rPr>
        <b/>
        <sz val="11"/>
        <color theme="9" tint="-0.249977111117893"/>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</si>
  <si>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Reputacional</t>
  </si>
  <si>
    <t>Económico</t>
  </si>
  <si>
    <t>Económico y Reputacional</t>
  </si>
  <si>
    <t>Frecuencia con la cual se realiza la actividad</t>
  </si>
  <si>
    <t>Reducir (mitigar)</t>
  </si>
  <si>
    <t>Reducir (compartir)</t>
  </si>
  <si>
    <t>Probabilidad Residual</t>
  </si>
  <si>
    <t>Identificación del riesgo</t>
  </si>
  <si>
    <t>Análisis del riesgo inherente</t>
  </si>
  <si>
    <t>Evaluación del riesgo - Valoración de los controles</t>
  </si>
  <si>
    <t>Evaluación del riesgo - Nivel del riesgo residual</t>
  </si>
  <si>
    <t>Fuente:  Adaptado de Curso Riesgo Operativo Universidad del Rosario por Dirección de Gestión y Desempeño Institucional de Función Pública,  2020.</t>
  </si>
  <si>
    <t xml:space="preserve">Formato Mapa Riesgos </t>
  </si>
  <si>
    <t>Subcriterios</t>
  </si>
  <si>
    <t xml:space="preserve">     Afectación menor a 10 SMLMV .</t>
  </si>
  <si>
    <t>❌</t>
  </si>
  <si>
    <t>✔</t>
  </si>
  <si>
    <t xml:space="preserve">     Entre 50 y 100 SMLMV </t>
  </si>
  <si>
    <t xml:space="preserve">     Entre 10 y 50 SMLMV </t>
  </si>
  <si>
    <t xml:space="preserve">     Entre 100 y 500 SMLMV </t>
  </si>
  <si>
    <t xml:space="preserve">     Mayor a 500 SMLMV </t>
  </si>
  <si>
    <t xml:space="preserve">     El riesgo afecta la imagen de alguna área de la organización</t>
  </si>
  <si>
    <t xml:space="preserve">     El riesgo afecta la imagen de la entidad internamente, de conocimiento general, nivel interno, de junta dircetiva y accionistas y/o de provedores</t>
  </si>
  <si>
    <t xml:space="preserve">     El riesgo afecta la imagen de la entidad con algunos usuarios de relevancia frente al logro de los objetivos</t>
  </si>
  <si>
    <t xml:space="preserve">     El riesgo afecta la imagen de de la entidad con efecto publicitario sostenido a nivel de sector administrativo, nivel departamental o municipal</t>
  </si>
  <si>
    <t xml:space="preserve">     El riesgo afecta la imagen de la entidad a nivel nacional, con efecto publicitarios sostenible a nivel país</t>
  </si>
  <si>
    <t xml:space="preserve">Afectación menor a 10 SMLMV </t>
  </si>
  <si>
    <r>
      <rPr>
        <b/>
        <sz val="12"/>
        <color theme="9" tint="-0.249977111117893"/>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</si>
  <si>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 xml:space="preserve"> Matriz de Calor Residual</t>
  </si>
  <si>
    <t>Matriz de Calor Inherente</t>
  </si>
  <si>
    <r>
      <rPr>
        <b/>
        <sz val="12"/>
        <color theme="9" tint="-0.249977111117893"/>
        <rFont val="Arial Narrow"/>
        <family val="2"/>
      </rPr>
      <t>*</t>
    </r>
    <r>
      <rPr>
        <b/>
        <sz val="12"/>
        <rFont val="Arial Narrow"/>
        <family val="2"/>
      </rPr>
      <t>Atributos de</t>
    </r>
    <r>
      <rPr>
        <b/>
        <sz val="12"/>
        <color theme="9" tint="-0.249977111117893"/>
        <rFont val="Arial Narrow"/>
        <family val="2"/>
      </rPr>
      <t xml:space="preserve"> </t>
    </r>
    <r>
      <rPr>
        <b/>
        <sz val="12"/>
        <color rgb="FF000000"/>
        <rFont val="Arial Narrow"/>
        <family val="2"/>
      </rPr>
      <t>Formalización</t>
    </r>
  </si>
  <si>
    <t>Descripción del Control</t>
  </si>
  <si>
    <t>Orientaciones Generales</t>
  </si>
  <si>
    <t>Columna</t>
  </si>
  <si>
    <t>Matriz Mapa de Riesgos</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</si>
  <si>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</si>
  <si>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</si>
  <si>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Frecuencia con la cual se lleva a cabo la actividad</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</si>
  <si>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</si>
  <si>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</si>
  <si>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</si>
  <si>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</si>
  <si>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Teniendo en cuenta que ingresó la información de PROBABILIDAD e IMPACTO, la matriz automáticamente hará el cálculo para la zona de riesgo inherente (Columna N)</t>
  </si>
  <si>
    <t>Esta casilla no se diligencia, depende de la selección en la columna R.</t>
  </si>
  <si>
    <t>Utilice la lista de despligue que se encuentra parametrizada, le aparecerán las opciones: i)Preventivo, ii)Detectivo, iii)Correctivo.</t>
  </si>
  <si>
    <t>Utilice la lista de despligue que se encuentra parametrizada, le aparecerán las opciones: i)Automático, ii)Manual.</t>
  </si>
  <si>
    <t xml:space="preserve">La matriz automáticamente hará el cálculo para el control analizado (Columna T) </t>
  </si>
  <si>
    <r>
      <t xml:space="preserve">ATRIBUTOS EFICIENCIA
</t>
    </r>
    <r>
      <rPr>
        <sz val="9"/>
        <rFont val="Arial Narrow"/>
        <family val="2"/>
      </rPr>
      <t>Tipo</t>
    </r>
  </si>
  <si>
    <r>
      <t xml:space="preserve">ATRIBUTOS EFICIENCIA
</t>
    </r>
    <r>
      <rPr>
        <sz val="9"/>
        <rFont val="Arial Narrow"/>
        <family val="2"/>
      </rPr>
      <t>Implementación</t>
    </r>
  </si>
  <si>
    <r>
      <t xml:space="preserve">ATRIBUTOS EFICIENCIA
</t>
    </r>
    <r>
      <rPr>
        <sz val="9"/>
        <rFont val="Arial Narrow"/>
        <family val="2"/>
      </rPr>
      <t>Calificación</t>
    </r>
  </si>
  <si>
    <r>
      <t xml:space="preserve">ATRIBUTOS INFORMATIVOS
</t>
    </r>
    <r>
      <rPr>
        <sz val="9"/>
        <rFont val="Arial Narrow"/>
        <family val="2"/>
      </rPr>
      <t>Documentación</t>
    </r>
  </si>
  <si>
    <t>Utilice la lista de despligue que se encuentra parametrizada, le aparecerán las opciones: i)Documentado, ii)Sin documentar.</t>
  </si>
  <si>
    <r>
      <t xml:space="preserve">ATRIBUTOS INFORMATIVOS
</t>
    </r>
    <r>
      <rPr>
        <sz val="9"/>
        <rFont val="Arial Narrow"/>
        <family val="2"/>
      </rPr>
      <t>Frecuencia</t>
    </r>
  </si>
  <si>
    <t>Utilice la lista de despligue que se encuentra parametrizada, le aparecerán las opciones: i)Continua, ii)Aleatoria.</t>
  </si>
  <si>
    <r>
      <t xml:space="preserve">ATRIBUTOS INFORMATIVOS
</t>
    </r>
    <r>
      <rPr>
        <sz val="9"/>
        <rFont val="Arial Narrow"/>
        <family val="2"/>
      </rPr>
      <t>Registro</t>
    </r>
  </si>
  <si>
    <t>Utilice la lista de despligue que se encuentra parametrizada, le aparecerán las opciones: i)Con Registro, ii) Sin Registro.</t>
  </si>
  <si>
    <t>Evaluación del Nivel de Riesgo - Nivel de Riesgo Residual</t>
  </si>
  <si>
    <t>Utilice la lista de despligue que se encuentra parametrizada, le aparecerán las opciones: i)Aceptar, ii)Evitar, iii)Reducir (compartir), iv)Reducir (mitigar).</t>
  </si>
  <si>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</si>
  <si>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r>
      <t xml:space="preserve">Plan de Acción
</t>
    </r>
    <r>
      <rPr>
        <sz val="9"/>
        <rFont val="Arial Narrow"/>
        <family val="2"/>
      </rPr>
      <t xml:space="preserve">Responsable, fecha implementación, fecha seguimiento, seguimiento. </t>
    </r>
  </si>
  <si>
    <t>Utilice la lista de despligue que se encuentra parametrizada, le aparecerán las opciones: i)Finalizado, ii)En curso, la selección en este caso dependerá de las acciones del plan que se hayan establecido en cada caso.</t>
  </si>
  <si>
    <t>Proceso</t>
  </si>
  <si>
    <t>Objetivo</t>
  </si>
  <si>
    <t>Alcance</t>
  </si>
  <si>
    <t>Diligencie el objetivo del proceso.</t>
  </si>
  <si>
    <t>Diligencie el alcance del proceso.</t>
  </si>
  <si>
    <t>Diligencie el nombre del proceso al cual se le identificarán y valorarán los riesgos.</t>
  </si>
  <si>
    <r>
      <t xml:space="preserve">El archivo contiene las siguientes hojas:
-   </t>
    </r>
    <r>
      <rPr>
        <b/>
        <sz val="11"/>
        <rFont val="Arial Narrow"/>
        <family val="2"/>
      </rPr>
      <t>Hoja 1 Instructivo</t>
    </r>
    <r>
      <rPr>
        <sz val="10"/>
        <rFont val="Arial Narrow"/>
        <family val="2"/>
      </rPr>
      <t xml:space="preserve">
 -  </t>
    </r>
    <r>
      <rPr>
        <b/>
        <sz val="11"/>
        <rFont val="Arial Narrow"/>
        <family val="2"/>
      </rPr>
      <t xml:space="preserve">Hoja 2 Mapa Final: </t>
    </r>
    <r>
      <rPr>
        <sz val="10"/>
        <rFont val="Arial Narrow"/>
        <family val="2"/>
      </rPr>
      <t>Encontrará la totalidad de la estructura para la identificación y valoración de los riesgos por proceso, programa o proyecto, acorde con el nivel de desagregación que la entidad considere necesaria.</t>
    </r>
  </si>
  <si>
    <t>Descripción - Lineamientos para el diligenciamiento</t>
  </si>
  <si>
    <t>Analice las consecuencias que puede ocasionar a la organización la materialización del riesgo, redacte de la forma más concreta posible.</t>
  </si>
  <si>
    <t>Circunstancias bajo las cuales se presenta el riesgo, es la situación más evidente frente al riesgo, redacte de la forma más concreta posible.</t>
  </si>
  <si>
    <t>Causa  principal  o básica, corresponde a las razones por la cuales se puede presentar  el riesgo, redacte de la forma más concreta posible.</t>
  </si>
  <si>
    <t>No.</t>
  </si>
  <si>
    <t>Gestión de Mejora</t>
  </si>
  <si>
    <t>Documento:</t>
  </si>
  <si>
    <t xml:space="preserve">Ficha de riesgos </t>
  </si>
  <si>
    <t>Código:</t>
  </si>
  <si>
    <t>GM-FT-09</t>
  </si>
  <si>
    <t>Versión:</t>
  </si>
  <si>
    <t xml:space="preserve">II. Contexto e identificación  </t>
  </si>
  <si>
    <t>Análisis del Contexto</t>
  </si>
  <si>
    <t xml:space="preserve">Identificación del Riesgo </t>
  </si>
  <si>
    <t>Externo</t>
  </si>
  <si>
    <t xml:space="preserve">Descripción  </t>
  </si>
  <si>
    <t xml:space="preserve">Interno </t>
  </si>
  <si>
    <t>Del Proceso</t>
  </si>
  <si>
    <t>Riesgo</t>
  </si>
  <si>
    <t xml:space="preserve">Descripción </t>
  </si>
  <si>
    <t>Consecuencia</t>
  </si>
  <si>
    <t xml:space="preserve">III. Análisis y Valoración  </t>
  </si>
  <si>
    <t xml:space="preserve">Análisis del Riesgo Inherente  </t>
  </si>
  <si>
    <t>Evaluación del Riesgo (Riesgo Residual)</t>
  </si>
  <si>
    <t>IV. Tratamiento del riesgo</t>
  </si>
  <si>
    <t xml:space="preserve">Control </t>
  </si>
  <si>
    <t xml:space="preserve">Evaluación del diseño del control </t>
  </si>
  <si>
    <t xml:space="preserve">Evaluación de la ejecución del control </t>
  </si>
  <si>
    <t xml:space="preserve">Solidez individual del control </t>
  </si>
  <si>
    <t>Debe establer acciones para fortalecer el control</t>
  </si>
  <si>
    <t xml:space="preserve">Tratamiento del riesgo  </t>
  </si>
  <si>
    <t xml:space="preserve">¿Aplicar controles para el tratamiento?  </t>
  </si>
  <si>
    <t>Actividad de control</t>
  </si>
  <si>
    <t xml:space="preserve">Tipo de control </t>
  </si>
  <si>
    <t>Indicador</t>
  </si>
  <si>
    <t xml:space="preserve">Responsable (Nombres y Rol)   </t>
  </si>
  <si>
    <t>Fecha de inicio</t>
  </si>
  <si>
    <t xml:space="preserve">Fecha de fin </t>
  </si>
  <si>
    <t>Impacto   (Tabla 1,1,)</t>
  </si>
  <si>
    <t xml:space="preserve">Zona de Riesgo </t>
  </si>
  <si>
    <t>Criterio</t>
  </si>
  <si>
    <t>Resultado</t>
  </si>
  <si>
    <t xml:space="preserve">Impacto  </t>
  </si>
  <si>
    <t>1. Rara vez</t>
  </si>
  <si>
    <t>El control se ejecuta de manera consistente por parte del responsable</t>
  </si>
  <si>
    <t>4. Mayor</t>
  </si>
  <si>
    <t xml:space="preserve">Resultado de los posibles desplazamientos de la probabilidad y el impacto de los riesgos  </t>
  </si>
  <si>
    <t>Tabla  1,1,  Criterios para la evaluación del Impacto -Riesgo inherente</t>
  </si>
  <si>
    <t>Pregunta  
Si el riesgo de corrupción se materializa, se podría…</t>
  </si>
  <si>
    <t>Respuesta</t>
  </si>
  <si>
    <t>Control 1</t>
  </si>
  <si>
    <t>control 2</t>
  </si>
  <si>
    <t>Control 3</t>
  </si>
  <si>
    <t>Solidez del conjunto de los controles</t>
  </si>
  <si>
    <t xml:space="preserve">Controles ayudan a disminuir el impacto  </t>
  </si>
  <si>
    <t># Columnas en la matriz de riesgo que se desplaza en el eje de la probabilidad</t>
  </si>
  <si>
    <t># Columnas en la matriz de riesgo que se desplaza en el eje del impacto</t>
  </si>
  <si>
    <t>Si/No</t>
  </si>
  <si>
    <t xml:space="preserve">Criterio de evaluación </t>
  </si>
  <si>
    <t xml:space="preserve">Aspecto a evaluar en el diseño del control </t>
  </si>
  <si>
    <t xml:space="preserve">Respuesta  </t>
  </si>
  <si>
    <t xml:space="preserve">Peso  </t>
  </si>
  <si>
    <t>¿Afectar al grupo de funcionarios del proceso?</t>
  </si>
  <si>
    <t>1. Responsable</t>
  </si>
  <si>
    <t>¿Existe un responsable asignado a la ejecución
del control?</t>
  </si>
  <si>
    <t>Asignado</t>
  </si>
  <si>
    <t>¿Afectar el cumplimiento de metas y objetivos de la dependencia?</t>
  </si>
  <si>
    <t xml:space="preserve">Fuerte </t>
  </si>
  <si>
    <t>Directamente</t>
  </si>
  <si>
    <t>¿Afectar el cumplimiento de misión de la entidad?</t>
  </si>
  <si>
    <t>¿El responsable tiene la autoridad y adecuada
segregación de funciones en la ejecución
del control?</t>
  </si>
  <si>
    <t xml:space="preserve">Adecuado </t>
  </si>
  <si>
    <t>Indirectamente</t>
  </si>
  <si>
    <t>¿Afectar el cumplimiento de la misión del sector al que pertenece la entidad?</t>
  </si>
  <si>
    <t>2. Periodicidad</t>
  </si>
  <si>
    <t>¿La oportunidad en que se ejecuta el control ayuda a prevenir la mitigación del riesgo o a detectar la materialización del riesgo de manera oportuna?</t>
  </si>
  <si>
    <t>Oportuno</t>
  </si>
  <si>
    <t>No disminuye</t>
  </si>
  <si>
    <t>¿Generar pérdida de confianza de la entidad, afectando su reputación?</t>
  </si>
  <si>
    <t>¿Generar pérdida de recursos económicos?</t>
  </si>
  <si>
    <t>3. Propósito</t>
  </si>
  <si>
    <t>¿Las actividades que se desarrollan en el control realmente buscan por si sola prevenir o detectar las causas que pueden dar origen al riesgo, Ej.: verificar, validar, cotejar, comparar, revisar, etc.?</t>
  </si>
  <si>
    <t>Prevenir</t>
  </si>
  <si>
    <t xml:space="preserve">Moderado </t>
  </si>
  <si>
    <t>¿Afectar la generación de los productos o la prestación de servicios?</t>
  </si>
  <si>
    <t>¿Generar pérdida de información de la entidad?</t>
  </si>
  <si>
    <t>4. Cómo se realiza la actividad de control</t>
  </si>
  <si>
    <t>¿La fuente de información que se utiliza en el desarrollo del control es información confiable que permita mitigar el riesgo?</t>
  </si>
  <si>
    <t>Confiable</t>
  </si>
  <si>
    <t>¿Generar intervención de los órganos de control, de la Fiscalía u otro ente?</t>
  </si>
  <si>
    <t>¿Dar lugar a procesos sancionatorios?</t>
  </si>
  <si>
    <t>5. Qué pasa con las observaciones o desviaciones</t>
  </si>
  <si>
    <t>¿Las observaciones, desviaciones o diferencias identificadas como resultados de la ejecución del control son investigadas y resueltas de manera oportuna?</t>
  </si>
  <si>
    <t xml:space="preserve">Se investigan y resuelven oportunamente  </t>
  </si>
  <si>
    <t>Nota 1: Si la solidez del conjunto de los
controles es débil, este no disminuirá
ningún cuadrante de impacto
o probabilidad asociado al riesgo</t>
  </si>
  <si>
    <t>Nota 2: Tratándose de riesgos de corrupción
únicamente hay disminución de probabilidad.
Es decir, para el impacto
no opera el desplazamiento.</t>
  </si>
  <si>
    <t>¿Dar lugar a procesos disciplinarios?</t>
  </si>
  <si>
    <t>¿Dar lugar a procesos fiscales?</t>
  </si>
  <si>
    <t>¿Dar lugar a procesos penales?</t>
  </si>
  <si>
    <t>6. Evidencia de la ejecución del control</t>
  </si>
  <si>
    <t>¿Se deja evidencia o rastro de la ejecución del control que permita a cualquier tercero con la evidencia llegar a la misma conclusión?</t>
  </si>
  <si>
    <t>Completa</t>
  </si>
  <si>
    <t>¿Generar pérdida de credibilidad del sector?</t>
  </si>
  <si>
    <t>¿Ocasionar lesiones físicas o pérdida de vidas humanas?    (Si está marcada como SI, de una vez es Catastrófico el impacto)</t>
  </si>
  <si>
    <t xml:space="preserve">Sumatoria  individual </t>
  </si>
  <si>
    <t xml:space="preserve">Sumatoria  </t>
  </si>
  <si>
    <t>¿Afectar la imagen regional?</t>
  </si>
  <si>
    <t xml:space="preserve">Resultado solidez individual </t>
  </si>
  <si>
    <t xml:space="preserve">Resultado </t>
  </si>
  <si>
    <t>¿Afectar la imagen nacional?</t>
  </si>
  <si>
    <t>Fuerte: Calificación entre 96 y 100</t>
  </si>
  <si>
    <t>¿Generar daño ambiental?</t>
  </si>
  <si>
    <t>Moderado: Calificación entre 86 y 95</t>
  </si>
  <si>
    <t>solidez conjunta</t>
  </si>
  <si>
    <t xml:space="preserve">Total Si:  </t>
  </si>
  <si>
    <t>Débil: Calificación entre 0 y 85</t>
  </si>
  <si>
    <t xml:space="preserve">Resultado solidez conjunta </t>
  </si>
  <si>
    <t>Amenaza</t>
  </si>
  <si>
    <t xml:space="preserve">Causa / vulnerabilidad </t>
  </si>
  <si>
    <t>Denegacion del servicio</t>
  </si>
  <si>
    <t>Riesgo de seguridad asociado a un tipo de ataque informático especialmente dirigido a redes Y equipos de computo que tiene como objetivo lograr que un servicio específico o recurso de la red, quede completamente inaccesible a los usuarios legítimos de la red.
Estado de interrupción de los servicios de acceso o procesamiento de la información.</t>
  </si>
  <si>
    <t>Seguridad digital</t>
  </si>
  <si>
    <t>Fallas o mal funcionamiento de los equipos</t>
  </si>
  <si>
    <t>Incumplimiento a los planes de mantenimiento a los equipos tecnologicos, de suministro o soporte energetico</t>
  </si>
  <si>
    <t>*Perdida de información
*Sanciones administrativas, fiscales o penales
* Detrimento patrimonial
*Afectacion e interrupcion de las actividades de la entidad</t>
  </si>
  <si>
    <t>Pirata informático, intruso ilegal, presencia de software malicioso o virus informático</t>
  </si>
  <si>
    <t>Ataque informatico</t>
  </si>
  <si>
    <t xml:space="preserve">Análisis del Riesgo Inherete </t>
  </si>
  <si>
    <t>1,1,   CONTROLES</t>
  </si>
  <si>
    <t xml:space="preserve">Sólidez del conjunto de controles  </t>
  </si>
  <si>
    <t xml:space="preserve">Teniendo en cuenta el cronograma de mantenimiento, el profesional de Gestion Tecnologica en conjunto con la Subdirección de Gestión Corporativa, estabecen las fechas y la periodicidad con la cual se van a llevar a cabo los mantenimientos preventivos, con el fin de establecer los recursos y las actividades prioritarias y de esta manera mantener los dispositivos tecnologicos.  En caso de no contemplar un dispositivo en el cronograma, se debe solicitar a la subdirección corporativa la modificación del cronograma de mantenimiento para incluir las actividades faltantes. Como soporte se deja el cronograma de mantenimiento. </t>
  </si>
  <si>
    <t>2. Menor</t>
  </si>
  <si>
    <t>Aceptar el riesgo</t>
  </si>
  <si>
    <t xml:space="preserve">El profesional de gestión de tecnologias anualmente identifica posibles amenazas o debilidades en los diferentes  activos de información software, hardware o servicios dependiendo del grado de complejidad  magnitud del problema, determina acciones para mitigarlos y se deja consiga en el PETIC en el caso que se deba invertir recuros adicionales a los existentes. En caso de que se presente algun incidente, este debe ser reportado por el funcionario / contratista por medio de GLPI a la oficina de Gestion Tecnologica para que se gestione su solucion </t>
  </si>
  <si>
    <t xml:space="preserve">1,1,    Análisis y diseño del control </t>
  </si>
  <si>
    <t>Controles ayudan a dismunuir la probabilidad</t>
  </si>
  <si>
    <t>Detectar</t>
  </si>
  <si>
    <r>
      <rPr>
        <b/>
        <sz val="10"/>
        <color theme="1"/>
        <rFont val="Calibri"/>
        <family val="2"/>
        <scheme val="minor"/>
      </rPr>
      <t>Nota:</t>
    </r>
    <r>
      <rPr>
        <sz val="10"/>
        <color theme="1"/>
        <rFont val="Calibri"/>
        <family val="2"/>
        <scheme val="minor"/>
      </rPr>
      <t xml:space="preserve"> Si el resultado de las calificaciones del control, o el promedio en el diseño de los
controles, está por debajo de 96%, se debe establecer un plan de acción que permita
tener un control o controles bien diseñados.</t>
    </r>
  </si>
  <si>
    <t>¿Qué puede suceder?</t>
  </si>
  <si>
    <t>¿Cómo puede suceder?</t>
  </si>
  <si>
    <t>¿Cuándo puede suceder?</t>
  </si>
  <si>
    <t>¿Qué consecuencias tendría su materialización?</t>
  </si>
  <si>
    <t>Causas</t>
  </si>
  <si>
    <t>Consecuencias</t>
  </si>
  <si>
    <t>PROCESO</t>
  </si>
  <si>
    <t>TIPO DE PROCESO</t>
  </si>
  <si>
    <t>PLANEACIÓN</t>
  </si>
  <si>
    <t>GESTIÓN DE TALENTO HUMANO</t>
  </si>
  <si>
    <t xml:space="preserve">GESTIÓN DE LAS COMUNICACIONES </t>
  </si>
  <si>
    <t>SERVICIO AL CIUDADANO</t>
  </si>
  <si>
    <t>TRANSFORMACIÓN CULTURAL PARA LA REVITALIZACIÓN DEL CENTRO</t>
  </si>
  <si>
    <t>GESTIÓN DOCUMENTAL</t>
  </si>
  <si>
    <t xml:space="preserve">RECURSOS FISICOS </t>
  </si>
  <si>
    <t>GESTIÓN TIC</t>
  </si>
  <si>
    <t>GESTIÓN FINANCIERAS</t>
  </si>
  <si>
    <t>GESTIÓN JURÍDICA</t>
  </si>
  <si>
    <t>GESTIÓN DE MEJORA</t>
  </si>
  <si>
    <t>EVALUACIÓN INDEPENDIENTE DE LA GESTIÓN</t>
  </si>
  <si>
    <t>PROCESO:</t>
  </si>
  <si>
    <t>PROCESO ESTRATÉGICO</t>
  </si>
  <si>
    <t>PROCESO DE EVALUACIÓN Y MEJORA</t>
  </si>
  <si>
    <t>PROCESO MISIONAL</t>
  </si>
  <si>
    <t>PROCESO TRANSVERSAL</t>
  </si>
  <si>
    <t xml:space="preserve">OBJETIVO ESTRATEGICO ANIDADO </t>
  </si>
  <si>
    <t xml:space="preserve">1. Mejorar la calidad de vida de la ciudadanía al ampliar el acceso a la práctica
y disfrute del arte y la cultura como parte de su cotidianidad en condiciones
de equidad. </t>
  </si>
  <si>
    <t>2. Potenciar a los creadores del Centro que quieran expresarse y ver en el
arte, la cultura y la creatividad una forma de vida.</t>
  </si>
  <si>
    <t xml:space="preserve">3. Impulsar la reactivación física, económica y social del sector del antiguo
Bronx y articularlo con las comunidades y territorios del centro de la ciudad
a partir del arte, la cultura y la creatividad. </t>
  </si>
  <si>
    <t>4. Aumentar la apropiación del centro de la ciudad como un territorio diverso,
de convivencia pacífica, encuentro y desarrollo desde la transformación
cultural.</t>
  </si>
  <si>
    <t>5. Consolidar modelos de gestión, desarrollando capacidades del talento
humano y optimizando los recursos tecnológicos, físicos y financieros para
dar respuesta eficaz a las necesidades de la ciudadanía y grupos de valor.</t>
  </si>
  <si>
    <t>OBJETIVOS ESTRATÉGICOS</t>
  </si>
  <si>
    <t>OBJETIVO</t>
  </si>
  <si>
    <t xml:space="preserve">VERIFICACIÓN  METODOLOGICA CONSTRUCCIÓN DE OBJETIVOS- GUIA DAFP </t>
  </si>
  <si>
    <t>verificación del control</t>
  </si>
  <si>
    <t/>
  </si>
  <si>
    <t>R1</t>
  </si>
  <si>
    <t>R1C1</t>
  </si>
  <si>
    <t>ALTO</t>
  </si>
  <si>
    <t>SI</t>
  </si>
  <si>
    <t>NO</t>
  </si>
  <si>
    <t>MEDIO</t>
  </si>
  <si>
    <t xml:space="preserve">Fuente </t>
  </si>
  <si>
    <t>Descripción del evento</t>
  </si>
  <si>
    <t>3. ¿La entidad genera recursos propios derivados de bienes, productos o servicios ofrecidos?</t>
  </si>
  <si>
    <t>4. ¿La entidad realiza operaciones internacionales en divisas?</t>
  </si>
  <si>
    <t>5. ¿La entidad realiza operaciones en efectivo en el desarrollo de sus actividades?</t>
  </si>
  <si>
    <t>6. ¿Los clientes de la entidad corresponden al público en general ?</t>
  </si>
  <si>
    <t>8. ¿ La entidad cuenta con clientes que son personas jurídicas constituidas en el país?</t>
  </si>
  <si>
    <t>9. ¿En algún momento un proveedor de la entidad se ha negado a suministrar la información que se le solicita?</t>
  </si>
  <si>
    <t>10. ¿En la entidad existe una alta rotación de sus proveedores nacionales y extranjeros o los están cambiando con frecuencia?</t>
  </si>
  <si>
    <t>11. ¿La entidad emplea terceros para llevar a cabo alguna de las funciones en el cumplimiento de sus objetivos?</t>
  </si>
  <si>
    <t>1. ¿La entidad recibe recursos de entidades privadas?</t>
  </si>
  <si>
    <t>2. ¿La entidad recibe donaciones?</t>
  </si>
  <si>
    <t xml:space="preserve">SI </t>
  </si>
  <si>
    <t>NA</t>
  </si>
  <si>
    <t>Preguntas Cuestionario de autoevaluación del riesgo operativo.</t>
  </si>
  <si>
    <t>Listas</t>
  </si>
  <si>
    <t xml:space="preserve">CONTEO </t>
  </si>
  <si>
    <t>7. ¿Los clientes objetivo de la entidad son personas naturales entre las que se encuentran las personas expuestas políticamente (PEP’s)?</t>
  </si>
  <si>
    <t xml:space="preserve">Maque con una X </t>
  </si>
  <si>
    <t xml:space="preserve">GRADO DE EXPOSICIÓN </t>
  </si>
  <si>
    <t>1. ¿En la entidad existe una política clara sobre las donaciones?</t>
  </si>
  <si>
    <t>2. ¿Cuenta su entidad con un área encargada de administrar las bases de datos?</t>
  </si>
  <si>
    <t>3. ¿La entidad cuenta con mecanismos para conocer el cliente?</t>
  </si>
  <si>
    <t>4. ¿La entidad cuenta con mecanismos para conocer los proveedores?</t>
  </si>
  <si>
    <t>5. ¿La entidad cuenta con mecanismos para identificar el usuario?</t>
  </si>
  <si>
    <t>6. ¿La entidad en el desarrollo de su actividad ha identificado situaciones relacionadas de LA/FT?</t>
  </si>
  <si>
    <t>7. ¿Ha identificado si la entidad puede estar expuesta al riesgo de contagio de LA/FT en el desarrollo de sus funciones?</t>
  </si>
  <si>
    <t>8. ¿La entidad cuenta con manuales, políticas y procedimientos para abordar el riesgo de LA/FT?</t>
  </si>
  <si>
    <t xml:space="preserve"> 9. ¿En la entidad se han realizado jornadas de capacitación sobre los sistemas de administración de riesgo de LA/FT?</t>
  </si>
  <si>
    <t>13. ¿La entidad cuenta con bases de datos con información de sus clientes y/o usuarios?</t>
  </si>
  <si>
    <t>14. ¿La entidad cuenta con bases de datos con información de sus proveedores?</t>
  </si>
  <si>
    <t>15. ¿La entidad cuenta con el mapeo de zonas de alto riesgo para sus operaciones?</t>
  </si>
  <si>
    <t>16. ¿Dentro de la entidad existen áreas que por sus funciones pueden ser vulnerables al LA/FT?</t>
  </si>
  <si>
    <t>17. ¿La entidad conoce las señales de alerta de LA/FT del sector al cual pertenece?</t>
  </si>
  <si>
    <t>18. ¿La entidad ha realizado reportes a la UIAF?</t>
  </si>
  <si>
    <t>19. ¿La Entidad destina recursos humanos, tecnológicos y financieros específicos para garantizar la implementación efectiva del programa LA/FT?</t>
  </si>
  <si>
    <t>10. ¿La entidad cuenta con un mapa de riesgo en el que se identifiquen los riesgos de LA/FT?</t>
  </si>
  <si>
    <t>11. ¿La entidad cuenta con sistemas de monitoreo para sus clientes y/o usuarios y sus operaciones ?</t>
  </si>
  <si>
    <t>12. ¿La entidad se encuentra sujeta a regulación sobre la prevención y control del riesgo de LA/FT?</t>
  </si>
  <si>
    <t>20. ¿Tiene la entidad políticas para comunicar nuevas leyes LA/FT o cambios a las existentes políticas o prácticas relacionadas a los empleados u otras Entidades?</t>
  </si>
  <si>
    <t>21. ¿La Entidad cuenta con un registro de sus sesiones de entrenamiento, incluyendo registros de asistencia y los materiales relevantes de entrenamiento sobre LA/FT?</t>
  </si>
  <si>
    <t>22. ¿Proporciona la entidad entrenamiento LA/FT a empleados que incluye identificación de señales de alerta que deben ser informadas internamente, ejemplos de diferentes formas de lavado de dinero que implican los productos y servicios de la Entidad, políticas internas para evitar el lavado de dinero, entre otros temas?</t>
  </si>
  <si>
    <t>23 ¿Tiene la entidad un programa de monitoreo para la detección de actividades sospechosas o inusuales de LA/FT?</t>
  </si>
  <si>
    <t>24. ¿Tiene la entidad procedimientos para identificar transacciones estructuradas efectuadas con el objeto de evitar los requisitos de reportar sobre grandes cantidades de efectivo?</t>
  </si>
  <si>
    <t>25. ¿Tiene la entidad políticas para asegurar razonablemente que sólo opera con bancos y entidades financieras debidamente autorizadas?</t>
  </si>
  <si>
    <t>26. ¿Existe un procedimiento para revisar y cuando sea apropiado, actualizar la información y documentación de sus clientes y/o usuarios, principalmente los que representan alto riesgo?</t>
  </si>
  <si>
    <t>27. ¿La entidad cuenta con políticas escritas que cubran las relaciones con personas políticamente expuestas – PEP’s , su familia, asociados y estrechos colaboradores de acuerdo a las mejores prácticas?</t>
  </si>
  <si>
    <t>28. ¿En la entidad existe un procedimiento para la verificación de los nombres de sus clientes contra listas gubernamentales de narcotraficantes o terroristas, listas de riesgo privadas o listas de riesgo públicamente disponibles?</t>
  </si>
  <si>
    <t>29. ¿Requiere la entidad que sus políticas y prácticas de LA/FT sean aplicadas a todas las oficinas y dependencias?</t>
  </si>
  <si>
    <t>30. ¿Su entidad tiene auditoría interna y/o externa que monitoree y/o audite el sistema de prevención del LA/FT?</t>
  </si>
  <si>
    <t>31. ¿La entidad cuenta con manuales de gobierno corporativo (buen gobierno), ética u otros?</t>
  </si>
  <si>
    <t>32. ¿La entidad cuenta con Identificación de riesgos de LA/FT a los que está expuesta la compañía?</t>
  </si>
  <si>
    <t>33. ¿La entidad efectúa registro de validación de clientes?</t>
  </si>
  <si>
    <t>34. ¿La entidad a identificado señales de alerta de LA/FT propias?</t>
  </si>
  <si>
    <t>35. ¿La junta o consejo directivo cuenta con un reglamento escrito de sus funciones adicional al de los estatutos?</t>
  </si>
  <si>
    <t>36. ¿El área de auditoría y/o control interno conoce las responsabilidades y consecuencias frente al LA/FT?</t>
  </si>
  <si>
    <t>37. ¿En la entidad existe un procedimiento de solicitud, verificación y validación de la información proporcionada por clientes o empleados al momento de vincularse a la entidad?</t>
  </si>
  <si>
    <t>38. ¿La entidad realiza ECTH (estudio de confiabilidad del talento humano)?</t>
  </si>
  <si>
    <t>39. ¿Considera usted que la entidad cuenta los sistemas informáticos y aplicativos que le permitan identificar riesgos y le permitan prevenir el LA/FT?</t>
  </si>
  <si>
    <t>40. ¿Sus sistemas informáticos y/o aplicativos, tienen la capacidad de detectar comportamientos inusuales y/o atípicos de sus clientes y proveedores?</t>
  </si>
  <si>
    <t>41. ¿Su entidad cuenta con medidas de contingencia en caso de que falle el sistema informático?</t>
  </si>
  <si>
    <t>42. ¿Su entidad cuenta con las medidas informáticas necesarias para proteger su información?</t>
  </si>
  <si>
    <t>43. ¿La entidad tiene identificadas las zonas o jurisdicciones de alto riesgo?</t>
  </si>
  <si>
    <t>44. ¿La entidad ha identificado los factores internos y externos generadores de riesgo de LA/FT?</t>
  </si>
  <si>
    <t>GRADO DE VULNERABILIDAD</t>
  </si>
  <si>
    <t>MEDIDAS</t>
  </si>
  <si>
    <t>BAJO</t>
  </si>
  <si>
    <t>MODERADO</t>
  </si>
  <si>
    <t>CRITICO</t>
  </si>
  <si>
    <t>Integralmente
Complementar los controles</t>
  </si>
  <si>
    <t>Continuamente 
Monitorear constantemente los riesgos.</t>
  </si>
  <si>
    <t>Oportunamente
Establecer controles que reduzcan el riesgo</t>
  </si>
  <si>
    <t>Prioritariamente
Adoptar un sistema de administracion de riesgos</t>
  </si>
  <si>
    <t>Urgentemente
Implementar un sistema de administración
de riesgos</t>
  </si>
  <si>
    <r>
      <rPr>
        <b/>
        <sz val="11"/>
        <color rgb="FFFF0000"/>
        <rFont val="Calibri"/>
        <family val="2"/>
        <scheme val="minor"/>
      </rPr>
      <t>NO TOCAR</t>
    </r>
    <r>
      <rPr>
        <b/>
        <sz val="11"/>
        <color theme="1"/>
        <rFont val="Calibri"/>
        <family val="2"/>
        <scheme val="minor"/>
      </rPr>
      <t xml:space="preserve">- Listas desplegables </t>
    </r>
  </si>
  <si>
    <t>Herramienta 2. Cuestionario de autoevaluación sobre el control del riesgo de LA/FT.</t>
  </si>
  <si>
    <t>Herramienta 1. Cuestionario de autoevaluación del riesgo operativo</t>
  </si>
  <si>
    <t xml:space="preserve">Numeración </t>
  </si>
  <si>
    <t xml:space="preserve">Afectación </t>
  </si>
  <si>
    <t>PROCESO (Lista desplegable)</t>
  </si>
  <si>
    <t xml:space="preserve">RIESGOS DE GESTIÓN </t>
  </si>
  <si>
    <t xml:space="preserve">CONOCIMIENTO Y ANALISIS DE LA ENTIDAD </t>
  </si>
  <si>
    <t xml:space="preserve">VISIÓN </t>
  </si>
  <si>
    <t>La Fuga es la plataforma pública de la administración distrital, que articula y gestiona la revitalización y transformación participativa del centro de Bogotá a través de su potencial creativo, el arte y la cultura.</t>
  </si>
  <si>
    <t>En 2030, la Fuga será referente de articulación y gestión de iniciativas de transformación del territorio del centro de Bogotá, como símbolo distrital de desarrollo desde el potencial creativo, el arte y la cultura.</t>
  </si>
  <si>
    <t>MISIÓN</t>
  </si>
  <si>
    <t>FACTORES DE RIESGO</t>
  </si>
  <si>
    <t>EJEMPLO:</t>
  </si>
  <si>
    <t>LISTAS (NO TOCAR)</t>
  </si>
  <si>
    <t xml:space="preserve">Listas de clasificación de riesgos </t>
  </si>
  <si>
    <t>Ejecución y administración de procesos</t>
  </si>
  <si>
    <t xml:space="preserve">Fraude externo </t>
  </si>
  <si>
    <t>Fraude interno</t>
  </si>
  <si>
    <t>Fallas tecnológicas</t>
  </si>
  <si>
    <t>Relaciones laborales</t>
  </si>
  <si>
    <t>Usuarios, productos y prácticas</t>
  </si>
  <si>
    <t>Daños a activos fijos/ eventos externos</t>
  </si>
  <si>
    <t>Clasificación del Riesgo 
(lista desplegable )</t>
  </si>
  <si>
    <t>Numero de veces que se realiza la actividad al año</t>
  </si>
  <si>
    <t>Criterios de impacto - Afectación economica (¿Cuantos SMLMV?)</t>
  </si>
  <si>
    <r>
      <t xml:space="preserve">Probabilidad Inherente </t>
    </r>
    <r>
      <rPr>
        <b/>
        <sz val="11"/>
        <color rgb="FFFF0000"/>
        <rFont val="Arial"/>
        <family val="2"/>
      </rPr>
      <t xml:space="preserve"> (No tocar)</t>
    </r>
  </si>
  <si>
    <r>
      <t xml:space="preserve">% </t>
    </r>
    <r>
      <rPr>
        <b/>
        <sz val="11"/>
        <color rgb="FFFF0000"/>
        <rFont val="Arial"/>
        <family val="2"/>
      </rPr>
      <t>(No tocar)</t>
    </r>
  </si>
  <si>
    <r>
      <t xml:space="preserve">Impacto 
Inherente  </t>
    </r>
    <r>
      <rPr>
        <b/>
        <sz val="11"/>
        <color rgb="FFFF0000"/>
        <rFont val="Arial"/>
        <family val="2"/>
      </rPr>
      <t>(No tocar)</t>
    </r>
  </si>
  <si>
    <r>
      <t xml:space="preserve">%  </t>
    </r>
    <r>
      <rPr>
        <b/>
        <sz val="11"/>
        <color rgb="FFFF0000"/>
        <rFont val="Arial"/>
        <family val="2"/>
      </rPr>
      <t>(No tocar)</t>
    </r>
  </si>
  <si>
    <r>
      <t xml:space="preserve">Zona de Riesgo Inherente  </t>
    </r>
    <r>
      <rPr>
        <b/>
        <sz val="11"/>
        <color rgb="FFFF0000"/>
        <rFont val="Arial"/>
        <family val="2"/>
      </rPr>
      <t>(No tocar)</t>
    </r>
  </si>
  <si>
    <r>
      <t xml:space="preserve">Probabilidad Residual Final </t>
    </r>
    <r>
      <rPr>
        <b/>
        <sz val="11"/>
        <color rgb="FFFF0000"/>
        <rFont val="Arial"/>
        <family val="2"/>
      </rPr>
      <t>(No tocar)</t>
    </r>
  </si>
  <si>
    <r>
      <t xml:space="preserve">Impacto Residual Final </t>
    </r>
    <r>
      <rPr>
        <b/>
        <sz val="11"/>
        <color rgb="FFFF0000"/>
        <rFont val="Arial"/>
        <family val="2"/>
      </rPr>
      <t>(No tocar)</t>
    </r>
  </si>
  <si>
    <r>
      <t xml:space="preserve">Calificación </t>
    </r>
    <r>
      <rPr>
        <b/>
        <sz val="11"/>
        <color rgb="FFFF0000"/>
        <rFont val="Arial"/>
        <family val="2"/>
      </rPr>
      <t>(No tocar)</t>
    </r>
  </si>
  <si>
    <r>
      <t>%</t>
    </r>
    <r>
      <rPr>
        <b/>
        <sz val="11"/>
        <color rgb="FFFF0000"/>
        <rFont val="Arial"/>
        <family val="2"/>
      </rPr>
      <t xml:space="preserve"> (No tocar)</t>
    </r>
  </si>
  <si>
    <r>
      <t xml:space="preserve">Zona de Riesgo Final </t>
    </r>
    <r>
      <rPr>
        <b/>
        <sz val="11"/>
        <color rgb="FFFF0000"/>
        <rFont val="Arial"/>
        <family val="2"/>
      </rPr>
      <t>(No tocar)</t>
    </r>
  </si>
  <si>
    <t>Tipo (Lista desplegable)</t>
  </si>
  <si>
    <t xml:space="preserve">Automatico </t>
  </si>
  <si>
    <t>Implementación (Lista desplegable)</t>
  </si>
  <si>
    <t xml:space="preserve">Documentado </t>
  </si>
  <si>
    <t>Sin documentar</t>
  </si>
  <si>
    <t>Frecuncia</t>
  </si>
  <si>
    <t xml:space="preserve">Evidencia </t>
  </si>
  <si>
    <t>Con registro</t>
  </si>
  <si>
    <t xml:space="preserve">Implementación </t>
  </si>
  <si>
    <t>Documentación  (Lista desplegable)</t>
  </si>
  <si>
    <t>Frecuencia  (Lista desplegable)</t>
  </si>
  <si>
    <t>Evidencia  (Lista desplegable)</t>
  </si>
  <si>
    <r>
      <t xml:space="preserve">Probabilidad Residual </t>
    </r>
    <r>
      <rPr>
        <b/>
        <sz val="11"/>
        <color rgb="FFFF0000"/>
        <rFont val="Arial"/>
        <family val="2"/>
      </rPr>
      <t>(No tocar)</t>
    </r>
  </si>
  <si>
    <r>
      <t xml:space="preserve">Afectación </t>
    </r>
    <r>
      <rPr>
        <b/>
        <sz val="11"/>
        <color rgb="FFFF0000"/>
        <rFont val="Arial"/>
        <family val="2"/>
      </rPr>
      <t>(No tocar)</t>
    </r>
  </si>
  <si>
    <t>Mitigar</t>
  </si>
  <si>
    <t>Transferir</t>
  </si>
  <si>
    <t>Fecha de finalización</t>
  </si>
  <si>
    <t>RIESGOS DE CORRUPCIÓN</t>
  </si>
  <si>
    <t>Identificación  del riesgo de corrupción</t>
  </si>
  <si>
    <t>Valoración del riesgo</t>
  </si>
  <si>
    <t xml:space="preserve">Valoración del riesgo </t>
  </si>
  <si>
    <t>¿Da lugar al detrimento de calidad de vida de la comunidad por la pérdida del bien, servicios o recursos públicos?</t>
  </si>
  <si>
    <t>SARLAF</t>
  </si>
  <si>
    <t xml:space="preserve">PORCENTAJE </t>
  </si>
  <si>
    <t>MUY BAJA</t>
  </si>
  <si>
    <t>BAJA</t>
  </si>
  <si>
    <t>MEDIA</t>
  </si>
  <si>
    <t>ALTA</t>
  </si>
  <si>
    <t>MUY ALTA</t>
  </si>
  <si>
    <t>LEVE</t>
  </si>
  <si>
    <t>MENOR</t>
  </si>
  <si>
    <t>MAYOR</t>
  </si>
  <si>
    <t>LISTAS PROBABILIDAD (NO TOCAR)</t>
  </si>
  <si>
    <t>LISTAS IMPACTO (NO TOCAR)</t>
  </si>
  <si>
    <t>CATASTRÓFICO</t>
  </si>
  <si>
    <t>Pérdida de la confidencialidad</t>
  </si>
  <si>
    <t>Pérdida de la disponibilidad</t>
  </si>
  <si>
    <t>Pérdida de la integridad</t>
  </si>
  <si>
    <t xml:space="preserve">Identificación del riesgo </t>
  </si>
  <si>
    <t>Activo (Lista desplegable)</t>
  </si>
  <si>
    <t>RIESGOS DE SEGURIDAD DE LA INFORMACIÓN</t>
  </si>
  <si>
    <t>Concecuencias</t>
  </si>
  <si>
    <t>Listas (No tocar)</t>
  </si>
  <si>
    <t>Descripción del riesgo</t>
  </si>
  <si>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rFont val="Arial Narrow"/>
        <family val="2"/>
      </rPr>
      <t>Guía para la Administración del Riesgo y el diseño de controles V5</t>
    </r>
    <r>
      <rPr>
        <sz val="10"/>
        <rFont val="Arial Narrow"/>
        <family val="2"/>
      </rPr>
      <t>. El formato cuenta con celdas parametrizadas y permite contar con los respectivos mapas de calor para riesgo inherente y riesgo residual.</t>
    </r>
  </si>
  <si>
    <r>
      <t xml:space="preserve">Antes de iniciar con el diligenciamiento de la información en la matriz, se requiere haber avanzado en el análisis del </t>
    </r>
    <r>
      <rPr>
        <b/>
        <sz val="11"/>
        <rFont val="Arial Narrow"/>
        <family val="2"/>
      </rPr>
      <t>proceso, su objetivo, alcance, actividades clave</t>
    </r>
    <r>
      <rPr>
        <sz val="11"/>
        <rFont val="Arial Narrow"/>
        <family val="2"/>
      </rPr>
      <t xml:space="preserve">, considere los lineamientos establecidos en el </t>
    </r>
    <r>
      <rPr>
        <b/>
        <sz val="11"/>
        <rFont val="Arial Narrow"/>
        <family val="2"/>
      </rPr>
      <t>Paso 2: identificación del riesgo</t>
    </r>
    <r>
      <rPr>
        <sz val="11"/>
        <rFont val="Arial Narrow"/>
        <family val="2"/>
      </rPr>
      <t xml:space="preserve">, donde se explica ampliamente las bases para adelanter este análisis.
Así mismo, considere en el </t>
    </r>
    <r>
      <rPr>
        <b/>
        <sz val="11"/>
        <rFont val="Arial Narrow"/>
        <family val="2"/>
      </rPr>
      <t>Paso 3: valoración del riesgo</t>
    </r>
    <r>
      <rPr>
        <sz val="1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rFont val="Arial Narrow"/>
        <family val="2"/>
      </rPr>
      <t>NOTA:</t>
    </r>
    <r>
      <rPr>
        <sz val="11"/>
        <rFont val="Arial Narrow"/>
        <family val="2"/>
      </rPr>
      <t xml:space="preserve"> Si lo considera pertinente, es posible agregar hojas de trabajo adicionales al presente formato que permitan incluir la traza de estos análisis.</t>
    </r>
  </si>
  <si>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9"/>
        <rFont val="Arial Narrow"/>
        <family val="2"/>
      </rPr>
      <t>POSIBILIDAD DE + Impacto para la entidad (Qué) + Causa Inmediata (Cómo) + Causa Raíz (Por qué)</t>
    </r>
  </si>
  <si>
    <r>
      <t xml:space="preserve">Recuerde que el control se define como la medida que permite reducir o mitigar un riesgo. Defina el control (es) que atacan la causa raíz del riesgo, considere la estructura explicada en la guía: </t>
    </r>
    <r>
      <rPr>
        <b/>
        <sz val="9"/>
        <rFont val="Arial Narrow"/>
        <family val="2"/>
      </rPr>
      <t>Responsable de ejecutar el control + Acción + Complemento</t>
    </r>
  </si>
  <si>
    <r>
      <t>La matriz automáticamente hará el cálculo, acorde con el control o controles definidos con sus atributos analizados, lo que permitirá establecer el</t>
    </r>
    <r>
      <rPr>
        <b/>
        <sz val="9"/>
        <rFont val="Arial Narrow"/>
        <family val="2"/>
      </rPr>
      <t xml:space="preserve"> nivel de riesgo inherente</t>
    </r>
    <r>
      <rPr>
        <sz val="9"/>
        <rFont val="Arial Narrow"/>
        <family val="2"/>
      </rPr>
      <t xml:space="preserve"> (Columnas Y- Z- AA -AB- AC).</t>
    </r>
  </si>
  <si>
    <t>¿Cómo?
R (RELEVANTE)</t>
  </si>
  <si>
    <t>¿Cuánto?
M (MEDIBLE)</t>
  </si>
  <si>
    <t>¿Qué?
S (ESPECIFICO)</t>
  </si>
  <si>
    <t>¿Para qué?
A (ALCANZABLE)</t>
  </si>
  <si>
    <t>¿Cuándo?
T (PROYECTADO EN EL TIEMPO)</t>
  </si>
  <si>
    <t>Causa Inmediata
(¿Cómo?)</t>
  </si>
  <si>
    <t>Causa Raíz
(¿Por qué?)</t>
  </si>
  <si>
    <t>Impacto: Afectación economica o reputacional
(¿Qué?)</t>
  </si>
  <si>
    <t>DESCRIPCIÓN - CAUSAS</t>
  </si>
  <si>
    <t xml:space="preserve"> TIPO DE CAUSA: INMEDIATA O RAIZ</t>
  </si>
  <si>
    <t>INMEDIATA</t>
  </si>
  <si>
    <t>RAIZ</t>
  </si>
  <si>
    <t>Numero de veces que se realiza en promedio la actividad al año</t>
  </si>
  <si>
    <r>
      <t xml:space="preserve">Plan de Acción: </t>
    </r>
    <r>
      <rPr>
        <b/>
        <sz val="11"/>
        <color rgb="FFFF0000"/>
        <rFont val="Arial"/>
        <family val="2"/>
      </rPr>
      <t xml:space="preserve">¿Necesito un nuevo control ? o ¿Cómo mejoro el control existente? </t>
    </r>
  </si>
  <si>
    <t xml:space="preserve">Formula </t>
  </si>
  <si>
    <t xml:space="preserve">Indicadores clave de riesgo </t>
  </si>
  <si>
    <t xml:space="preserve">Criterios de impacto - Afectación economica-¿Cuantos SMLMV?- o reputacional </t>
  </si>
  <si>
    <t>El riesgo afecta la imagen de la entidad internamente, de conocimiento general, nivel interno, de junta directiva y accionistas y/o de proveedores</t>
  </si>
  <si>
    <t xml:space="preserve">Servidores </t>
  </si>
  <si>
    <t xml:space="preserve">Corrupción </t>
  </si>
  <si>
    <t>No asignado</t>
  </si>
  <si>
    <t>Adecuado</t>
  </si>
  <si>
    <t>inadecuado</t>
  </si>
  <si>
    <t>Inoportuno</t>
  </si>
  <si>
    <t>No es un control</t>
  </si>
  <si>
    <t>No es confiable</t>
  </si>
  <si>
    <t xml:space="preserve">No se investigan y resuelven oportunamente  </t>
  </si>
  <si>
    <t>Incompleta</t>
  </si>
  <si>
    <t xml:space="preserve">No existe </t>
  </si>
  <si>
    <t>Desarrollar estrategias para posicionar positivamente el centro de la ciudad, revitalizarlo y transformarlo mediante el apoyo y el fomento, eficaz, de las prácticas artísticas, culturales y del ecosistema creativo, garantizando la
participación ciudadana y grupos de valor.</t>
  </si>
  <si>
    <t>Desarrollar estrategias para posicionar positivamente el centro de la ciudad, revitalizarlo y transformarlo</t>
  </si>
  <si>
    <t>Garantizar la
participación ciudadana y grupos de valor.</t>
  </si>
  <si>
    <t>Mediante el apoyo y el fomento, eficaz, de las prácticas artísticas, culturales y del ecosistema creativo</t>
  </si>
  <si>
    <t>100% de cumplimiento del plan institucional</t>
  </si>
  <si>
    <t>4 años</t>
  </si>
  <si>
    <t>total</t>
  </si>
  <si>
    <t>(No tocar)</t>
  </si>
  <si>
    <t>favorecimiento en la asignación de estímulos</t>
  </si>
  <si>
    <t>validación del cumplimiento de requisitos para la asignación de estímulos sin estar bien</t>
  </si>
  <si>
    <t>En la asignación de estímulos</t>
  </si>
  <si>
    <t>Pérdida de imagen institucional 
Demandas  
Investigaciones y sanciones
Desviación de recursos</t>
  </si>
  <si>
    <t xml:space="preserve">Pérdida de imagen institucional 
Investigaciones y sanciones
Desviación de recursos
</t>
  </si>
  <si>
    <t>Asignación de recursos sin el cumplimiento de requisitos
Sanciones Disciplinarias y Fiscales
Demandas contra la entidad
Reprocesos</t>
  </si>
  <si>
    <t xml:space="preserve">Asignación de recursos sin el cumplimiento de requisitos
Sanciones Disciplinarias, y Fiscales
</t>
  </si>
  <si>
    <t xml:space="preserve">Automático </t>
  </si>
  <si>
    <t>AFECTACIÓN REPUTACIONAL</t>
  </si>
  <si>
    <t>GENERACIÓN DE EXPECTATIVAS A LA COMUNIDAD DIFERENTES A LA MISIONALIDAD DE LA FUGA</t>
  </si>
  <si>
    <t>DEBIDO AL DESCONOCIMIENTO DELPORTAFOLIO DE SERVICIOS POR PARTE DE LOS COLABORADORES DE LA ENTIDAD</t>
  </si>
  <si>
    <t xml:space="preserve">Posibilidad de afectación reputacional por la generación de expectativas a la comunidad, diferentes a la misionalidad de la FUGA, debido al desconocimiento del portafolio de servicios por parte de los colaboradores de la entidad. </t>
  </si>
  <si>
    <t>Anualmente los lideres misionales con el apoyo de OAP revisan el portafolio de servicio para identificar los cambios que han surgido en la prestación de bienes y servicios en la entidad, el documento actualizado se lleva a comité directivo para su aprobación, como evidencia queda el acta de reunión y el portafolio publicado en la página web institucional sección transparencia para conocimiento de los ciudadanos.</t>
  </si>
  <si>
    <t xml:space="preserve">AFECTACIÓN ECONÓMICA </t>
  </si>
  <si>
    <t>DEMANDA POR DAÑOS Y PREJUICIOS A TERCEROS</t>
  </si>
  <si>
    <t>NO GESTIONAR LOS PERMISOS REQUERIDOS DE CONFORMIDAD CON EL NIVEL DE COMPLEJIDAD DEL EVENTO</t>
  </si>
  <si>
    <t xml:space="preserve">El productor o el encargado del evento verifica previo al inicio de la actividad que se haya registrado correctamente en el Sistema Único de Gestión para el Registro, Evaluación y Autorización de Actividades de Aglomeración - SUGA, los eventos correspondientes al nivel de baja complejidad. Para ello recibirá correo electrónico de parte del IDIGER con los datos del evento y número de registro.
En caso de encontrar inconsistencias debe realizar las subsanaciones o correciones de la solicitud, segun corresponda, a través de la plataforma. Este soporte será cargado junto con las evidencias de desarrollo del evento al servidor.  </t>
  </si>
  <si>
    <t xml:space="preserve">Realizar una socialización semestral  a los colaboradores misionales, sobre  la guía o protocolo para la expedición de permisos SUGA de Baja, Media y Alta complejidad. 
Actuaizar el procedimiento de eventos con el punto de control del presente riesgo; adicionalmente agregar la verificación por parte del productor o responsable del evento del permiso de SUGA, teniendo en cuenta la complejidad del evento. </t>
  </si>
  <si>
    <t xml:space="preserve"> DECLARACIÓN DE CONVOCATORIAS DESIERTAS</t>
  </si>
  <si>
    <t xml:space="preserve"> BAJA PARTICIPACIÓN DE LA CIUDADANIA, EN LAS ACTIVIDADES PRESENCIALES DE LA ENTIDAD</t>
  </si>
  <si>
    <t>FALTA DE DIVULGACIÓN  DE LOS EVENTOS</t>
  </si>
  <si>
    <t>El profesional de apoyo enlace de planeación o los líderes misionales, semanalmente revisan junto con el profesional de apoyo de comunicaciones, los eventos que se presentarán y divulgarán en la semana siguiente, por medio de la agenda digital. En caso de encontrar, que faltan eventos o diferencias en la planeación de los eventos registrados en la agenda, se notifica al profesional de apoyo de comunicaciones por medio de correo electronico, para que genere los cambios en la agenda, los cuales son verificados y aprobados mediante correo electronico, por el profesional de apoyo enlace de planeación o los líderes misionales.</t>
  </si>
  <si>
    <t xml:space="preserve">
Actualizar el procedimiento de eventos incluyendo el punto de control anterior.</t>
  </si>
  <si>
    <t>La posibilidad de afectación económica por cuenta de demandas, daños y/o perjuicios a terceros, debido a la no gestión de los permisos requeridos por entidades competentes, de conformidad con el nivel de complejidad de los eventos.</t>
  </si>
  <si>
    <t>Posibilidad de afectación reputacional por la baja participación de la ciudadania en las actividades presenciales de la entidad, debido a la  falta de divulgación  de los eventos</t>
  </si>
  <si>
    <t xml:space="preserve">Porcentaje de servidores misionales capacitados en el portafolio de bienes y servicios </t>
  </si>
  <si>
    <t>(Número de servidores misionales capacitados en el portafolio de bienes y servicios en el periodo/ Total de servidores vinculados al proceso misional en el periodo)*100</t>
  </si>
  <si>
    <t>(N° de eventos con permisos autorizados /N° de eventos realizados que requieren SUGA según su naturaleza)*100</t>
  </si>
  <si>
    <t>Porcentaje de eventos con permisos autorizados</t>
  </si>
  <si>
    <t>Porcentaje de estímulos y apoyos concertados  adjudicados</t>
  </si>
  <si>
    <t>(N° de estímulos y apoyos concertados otorgados en el periodo / N° de estímulos y apoyos concertados proyectados en el periodo) * 100</t>
  </si>
  <si>
    <t>(N° de asistentes a actividades presenciales de la vigencia actual - N° de asistentes a actividades presenciales de la vigencia anterior)/ N° de asistentes a actividades presenciales de la vigencia anterior * 100</t>
  </si>
  <si>
    <t>Número de  personas que participan presencialmente en actividades artísticas y culturales</t>
  </si>
  <si>
    <t>Información almacenada en el drive o correo electrónico.</t>
  </si>
  <si>
    <t xml:space="preserve">Posibilidad de  falta de disponibilidad de información que este almacenada en el drive o correo electronico </t>
  </si>
  <si>
    <t>información</t>
  </si>
  <si>
    <t xml:space="preserve">Falta de disponibilidad </t>
  </si>
  <si>
    <t>Almacenamiento de información institucional en medios diferentes a Orfeo y sistemas de información institucionales. (Correo y drive)</t>
  </si>
  <si>
    <t xml:space="preserve">falta de disponibilidad de información </t>
  </si>
  <si>
    <t xml:space="preserve">El profesional de apoyo TIC genera backup periodicos, para el resguardo de la información misional. Como evidencia estan los backup en el servidor de la entidad </t>
  </si>
  <si>
    <t xml:space="preserve">Solicitar por correo electronico a mesa de ayuda, generar una cuenta de correo electronico para cada subdirección misional donde se reguarde la información </t>
  </si>
  <si>
    <t>Correos a mesa de ayuda con la solicitud y correos nuevos establecidos</t>
  </si>
  <si>
    <t>Cesar Parra 
Subdirector artistica y cultural
María del Pilar Maya
Subdirectora Centro</t>
  </si>
  <si>
    <t>Activo</t>
  </si>
  <si>
    <t>Desarrollar una capacitación semestral a los equipos misionales para conocer el portafolio de bienes y servicios, sobre los mecanismos de acceso de los productos/servicios de la FUGA. 
En caso de ingreso o cambio de personal fuera de esta periodicidad, se realizará una capacitación individual.</t>
  </si>
  <si>
    <t>María del Pilar Maya
Subdirectora para la gestión del Centro de Bogotá
Daniela Jimenez
Subdirectora Artístico y Cultural</t>
  </si>
  <si>
    <t>Los profesionales especializados y/o misionales a cargo de las convocatorias, presentan al Subdirector Misional el cronograma de socializaciones presenciales para su revisión y aprobación. En caso de cancelación, aplazamiento o reprogramación de las socializaciones, estas deben ser justificadas e informadas al Subdirector vía correo electrónico.</t>
  </si>
  <si>
    <t>El o la Líder de Fomento realiza seguimiento al cronograma de socializaciones y consultorios, a través de la consolidación de los correspondientes registros y envía el balance mensual al Subdirector Misional.</t>
  </si>
  <si>
    <t>Generar una pieza grafica dando a conocer la realización de consultorios virtuales y presenciales de las convocatorias del Portafolio Distrital de  Estimulos</t>
  </si>
  <si>
    <t>María del Pilar Maya
Subdirectora para la gestión del Centro de Bogotá</t>
  </si>
  <si>
    <t>Diana Jimenez
Subdirectora Artístico y Cultural</t>
  </si>
  <si>
    <t>Posibilidad de afectación reputacional por la declaración de convocatorias desiertas, debido a la falta de socialización  y orientación en el uso de la plataforma tecnológica destinada para las convocatorias hacia la ciudadanía</t>
  </si>
  <si>
    <t>FALTA DE SOCIALIZACIÓN  Y ORIENTACIÓN EN EL USO DE LA PLATAFORMA TECNOLÓGICA HACIA LA CIUDADANÍA</t>
  </si>
  <si>
    <t>Realizar los consultorios programados virtuales y presenciales del PDE</t>
  </si>
  <si>
    <t>Maria del Pilar Maya
Subdirectora para la gestión del Centro de Bogotá
Diana Jimenez
Subdirectora Artístico y Cultural</t>
  </si>
  <si>
    <t>Posibilidad de favorecimiento de un privado durante el proceso de verificación del cumplimiento de requisitos de participantes y jurados postulados a las convocatorias del PDE y ECL FUGA. ( Otros servicios)</t>
  </si>
  <si>
    <t>Omisión en la aplicación del procedimiento interno de estímulos así como de las condiciones generales de participación del Programa Distrital de Estímulos  y Banco de Expertos para el Sector Cultura</t>
  </si>
  <si>
    <t xml:space="preserve">La combinación de factores como la Omisión en la aplicación del procedimiento interno de estímulos así como de las condiciones generales de participación del Programa Distrital de Estímulos  y Banco de Expertos para el Sector Cultura, pueden ocasionar el favorecimiento de un privado durante el proceso de verificación del cumplimiento de requisitos para la asignación de estímulos lo que puede producir la desviación de recursos, pérdida de imagen institucional, investigaciones y sanciones. 
</t>
  </si>
  <si>
    <t>El Equipo de Fomento verifica la documentación administrativa y técnica que fue cargada en la  plataforma virtual dispuesta por la SCRD y la FUGA para las convocatorias por cada uno de los participantes inscritos, de acuerdo a las condiciones generales y las específicas de participación de cada convocatoria y  registra el resultado de la verificación en el formato "Verificación Documentos Técnicos y Administrativos Estímulos FUGA".
En caso de que el participante no cumpla con los requisitos o tenga una inhabilidad, se deja constancia en la plataforma y el formato de verificación.
Para el caso de ECL la verificación de la documentación administrativa y técnica estará a cargo de los profesionales designados por la SGC para tal fin.</t>
  </si>
  <si>
    <t>El profesional especializado y/o misional evalúa a los jurados de acuerdo al perfil creado por cada convocatoria y a los criterios de selección establecidos en las condiciones generales del Banco de Expertos para el sector cultura. De la misma manera revisa si existen inhabilidades para su participación como jurado. En caso de que la persona postulada no cumpla con el puntaje mínimo exigido o tenga una inhabilidad, no puede participar y se dejan las observaciones en la plataforma virtual dispuesta por la SCRD y la FUGA para las convocatorias así como en el acta de comité de selección de jurados.</t>
  </si>
  <si>
    <t>Avalar con los misionales a cargo de cada convocatoria  los resultados de la verificación antes de publicar el listado de habilitados, rechazados y por subsanar, dejando como registro  acta de reunión.</t>
  </si>
  <si>
    <t>Un acta por cada convocatoria verificada</t>
  </si>
  <si>
    <t>Equipo de Fomento y Equipo ECL SGC</t>
  </si>
  <si>
    <t>Un acta por cada comité realizado</t>
  </si>
  <si>
    <t>Suscribir el acta de comité de selección de jurados en la que se deje constancia de los resultados de la evaluación de las hojas de vida postuladas. Incluir el acta en el expediente de jurados de cada convocatoria.</t>
  </si>
  <si>
    <t>Equipo de Fomento, Subdirectoras y profesionales misionales a cargo de cada convocatorias</t>
  </si>
  <si>
    <t>Posibilidad de recibir dádivas o beneficios a nombre propio o de terceros para realizar la asignación y/o prestamos de espacios expositivos y equipamientos como el muelle sin el cumplimiento de los requisitos.  (OPA- Otros servicios)</t>
  </si>
  <si>
    <t xml:space="preserve">Realizar la asignación y/o prestamos de espacios sin el cumplimiento de los requisitos </t>
  </si>
  <si>
    <t>Recibir dádivas o beneficios a nombre propio o de terceros para realizar la asignación y/o prestamos de espacios de la FUGA</t>
  </si>
  <si>
    <t>Cada vez que se necesite exponer o realizar presentaciones</t>
  </si>
  <si>
    <t xml:space="preserve">Falta de información clara en las condiciones de prestamo y uso
</t>
  </si>
  <si>
    <t xml:space="preserve">La falta de información clara en las condiciones de prestamo y uso puede ocasionar el recibir dádivas o beneficios a nombre propio o de terceros para realizar la asignación y/o prestamos de espacios sin el cumplimiento de los requisitos,   repercutiendo asi en sanciones Disciplinarias y fiscales </t>
  </si>
  <si>
    <t>La Comisión revisa que los proyectos expositivos hayan sido evaluados según Formato evaluación de proyectos salas, como evidencia de la revisión se deja firmado por el representante de la comisión y se deja consignado en el Acta de reunión del mismo en Orfeo y/o correo electrónico</t>
  </si>
  <si>
    <t>El comité de programación, confirma el cumplimiento de los criterios, determina a partir del tipo de evento y solicitante, la modalidad de uso que se aplicará.
Generar acta de reunión del Comité de Programación con la decisión y propuesta de modalidad de préstamo viable. Los casos que requieran revisión por cruce de fechas, serán revisados por el comité para proponer otras fechas disponibles. En caso de no cumplir con los requisitos, se solicita al profesional de Apoyo SAC asignado por el líder
del proceso, dar respuesta mediante Orfeo, negando la solicitud y explicando las razones, el Orfeo es remitido al Proceso de Servicio al ciudadano para continuar con el envío de respuesta.</t>
  </si>
  <si>
    <t>Realizar un video donde se socializan los requisitos y pasos que se deben seguir para participar en el banco de proyectos  y publicarlo en la pagina web</t>
  </si>
  <si>
    <t>Profesional responsable de exposiciones</t>
  </si>
  <si>
    <t xml:space="preserve">Video publicado </t>
  </si>
  <si>
    <t>Actualizar el procedimiento de préstamo y uso de los espacios de Auditorio y Muelle para eliminar el alquiler del muelle, definir los lineamientos para el préstamo del muelle y definir políticas frente al auditorio.</t>
  </si>
  <si>
    <t>Subdirector artística y cultural</t>
  </si>
  <si>
    <t>Procedimiento actualizado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</si>
</sst>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89" x14ac:knownFonts="1">
    <font>
      <sz val="11"/>
      <color theme="1"/>
      <name val="Calibri"/>
      <family val="2"/>
      <scheme val="minor"/>
    </font>
    <font>
      <sz val="11"/>
      <color theme="1"/>
      <name val="Arial Narrow"/>
      <family val="2"/>
    </font>
    <font>
      <sz val="11"/>
      <name val="Arial Narrow"/>
      <family val="2"/>
    </font>
    <font>
      <sz val="10"/>
      <color rgb="FF000000"/>
      <name val="Arial Narrow"/>
      <family val="2"/>
    </font>
    <font>
      <b/>
      <sz val="11"/>
      <color theme="1"/>
      <name val="Arial Narrow"/>
      <family val="2"/>
    </font>
    <font>
      <sz val="10"/>
      <color theme="1"/>
      <name val="Calibri"/>
      <family val="2"/>
      <scheme val="minor"/>
    </font>
    <font>
      <sz val="10"/>
      <color theme="1"/>
      <name val="Arial Narrow"/>
      <family val="2"/>
    </font>
    <font>
      <b/>
      <sz val="11"/>
      <color theme="9" tint="-0.249977111117893"/>
      <name val="Arial Narrow"/>
      <family val="2"/>
    </font>
    <font>
      <sz val="14"/>
      <color theme="1"/>
      <name val="Arial Narrow"/>
      <family val="2"/>
    </font>
    <font>
      <sz val="18"/>
      <name val="Arial"/>
      <family val="2"/>
    </font>
    <font>
      <b/>
      <sz val="20"/>
      <color rgb="FF000000"/>
      <name val="Arial Narrow"/>
      <family val="2"/>
    </font>
    <font>
      <sz val="20"/>
      <color rgb="FF000000"/>
      <name val="Arial Narrow"/>
      <family val="2"/>
    </font>
    <font>
      <sz val="20"/>
      <color rgb="FFFFFFFF"/>
      <name val="Arial Narrow"/>
      <family val="2"/>
    </font>
    <font>
      <sz val="16"/>
      <color rgb="FF000000"/>
      <name val="Arial Narrow"/>
      <family val="2"/>
    </font>
    <font>
      <sz val="11"/>
      <color theme="0"/>
      <name val="Calibri"/>
      <family val="2"/>
      <scheme val="minor"/>
    </font>
    <font>
      <sz val="11"/>
      <color theme="1"/>
      <name val="Calibri"/>
      <family val="2"/>
      <scheme val="minor"/>
    </font>
    <font>
      <sz val="11"/>
      <name val="Calibri"/>
      <family val="2"/>
      <scheme val="minor"/>
    </font>
    <font>
      <sz val="16"/>
      <color theme="1"/>
      <name val="Calibri"/>
      <family val="2"/>
      <scheme val="minor"/>
    </font>
    <font>
      <sz val="28"/>
      <color theme="1"/>
      <name val="Calibri"/>
      <family val="2"/>
      <scheme val="minor"/>
    </font>
    <font>
      <b/>
      <sz val="40"/>
      <color rgb="FF000000"/>
      <name val="Calibri"/>
      <family val="2"/>
    </font>
    <font>
      <b/>
      <sz val="12"/>
      <color rgb="FF000000"/>
      <name val="Calibri"/>
      <family val="2"/>
    </font>
    <font>
      <b/>
      <sz val="28"/>
      <color rgb="FF000000"/>
      <name val="Calibri"/>
      <family val="2"/>
    </font>
    <font>
      <b/>
      <sz val="36"/>
      <color rgb="FF000000"/>
      <name val="Calibri"/>
      <family val="2"/>
    </font>
    <font>
      <sz val="18"/>
      <color theme="1"/>
      <name val="Arial Narrow"/>
      <family val="2"/>
    </font>
    <font>
      <b/>
      <sz val="18"/>
      <color rgb="FF000000"/>
      <name val="Calibri"/>
      <family val="2"/>
    </font>
    <font>
      <b/>
      <sz val="18"/>
      <color theme="1"/>
      <name val="Arial Narrow"/>
      <family val="2"/>
    </font>
    <font>
      <b/>
      <sz val="22"/>
      <color theme="1"/>
      <name val="Arial Narrow"/>
      <family val="2"/>
    </font>
    <font>
      <b/>
      <sz val="14"/>
      <color theme="1"/>
      <name val="Arial Narrow"/>
      <family val="2"/>
    </font>
    <font>
      <sz val="11"/>
      <color rgb="FFFF0000"/>
      <name val="Calibri"/>
      <family val="2"/>
      <scheme val="minor"/>
    </font>
    <font>
      <sz val="16"/>
      <color rgb="FFFF0000"/>
      <name val="Arial Narrow"/>
      <family val="2"/>
    </font>
    <font>
      <sz val="16"/>
      <color rgb="FFFF0000"/>
      <name val="Calibri"/>
      <family val="2"/>
      <scheme val="minor"/>
    </font>
    <font>
      <sz val="11"/>
      <color rgb="FF030303"/>
      <name val="Arial"/>
      <family val="2"/>
    </font>
    <font>
      <sz val="24"/>
      <name val="Arial"/>
      <family val="2"/>
    </font>
    <font>
      <b/>
      <sz val="24"/>
      <color rgb="FF000000"/>
      <name val="Arial Narrow"/>
      <family val="2"/>
    </font>
    <font>
      <sz val="26"/>
      <color rgb="FF000000"/>
      <name val="Arial Narrow"/>
      <family val="2"/>
    </font>
    <font>
      <sz val="26"/>
      <color rgb="FFFFFFFF"/>
      <name val="Arial Narrow"/>
      <family val="2"/>
    </font>
    <font>
      <sz val="12"/>
      <color theme="1"/>
      <name val="Arial Narrow"/>
      <family val="2"/>
    </font>
    <font>
      <sz val="12"/>
      <color theme="1"/>
      <name val="Calibri"/>
      <family val="2"/>
      <scheme val="minor"/>
    </font>
    <font>
      <b/>
      <sz val="12"/>
      <color rgb="FF000000"/>
      <name val="Arial Narrow"/>
      <family val="2"/>
    </font>
    <font>
      <sz val="12"/>
      <color rgb="FF000000"/>
      <name val="Arial Narrow"/>
      <family val="2"/>
    </font>
    <font>
      <b/>
      <sz val="12"/>
      <color theme="9" tint="-0.249977111117893"/>
      <name val="Arial Narrow"/>
      <family val="2"/>
    </font>
    <font>
      <b/>
      <sz val="14"/>
      <color rgb="FF000000"/>
      <name val="Arial Narrow"/>
      <family val="2"/>
    </font>
    <font>
      <sz val="24"/>
      <color theme="1"/>
      <name val="Arial Narrow"/>
      <family val="2"/>
    </font>
    <font>
      <b/>
      <sz val="24"/>
      <color rgb="FF000000"/>
      <name val="Calibri"/>
      <family val="2"/>
    </font>
    <font>
      <b/>
      <sz val="20"/>
      <color theme="1"/>
      <name val="Calibri"/>
      <family val="2"/>
      <scheme val="minor"/>
    </font>
    <font>
      <b/>
      <sz val="12"/>
      <name val="Arial Narrow"/>
      <family val="2"/>
    </font>
    <font>
      <b/>
      <sz val="26"/>
      <color theme="1"/>
      <name val="Arial Narrow"/>
      <family val="2"/>
    </font>
    <font>
      <b/>
      <sz val="9"/>
      <color theme="1"/>
      <name val="Arial Narrow"/>
      <family val="2"/>
    </font>
    <font>
      <sz val="10"/>
      <name val="Arial"/>
      <family val="2"/>
    </font>
    <font>
      <sz val="12"/>
      <name val="Times New Roman"/>
      <family val="1"/>
    </font>
    <font>
      <sz val="10"/>
      <name val="Arial Narrow"/>
      <family val="2"/>
    </font>
    <font>
      <b/>
      <sz val="14"/>
      <name val="Arial Narrow"/>
      <family val="2"/>
    </font>
    <font>
      <b/>
      <u/>
      <sz val="11"/>
      <name val="Arial Narrow"/>
      <family val="2"/>
    </font>
    <font>
      <b/>
      <sz val="11"/>
      <name val="Arial Narrow"/>
      <family val="2"/>
    </font>
    <font>
      <b/>
      <sz val="10"/>
      <name val="Arial Narrow"/>
      <family val="2"/>
    </font>
    <font>
      <b/>
      <sz val="9"/>
      <name val="Arial Narrow"/>
      <family val="2"/>
    </font>
    <font>
      <sz val="9"/>
      <name val="Arial Narrow"/>
      <family val="2"/>
    </font>
    <font>
      <b/>
      <sz val="12"/>
      <color theme="1"/>
      <name val="Calibri"/>
      <family val="2"/>
      <scheme val="minor"/>
    </font>
    <font>
      <b/>
      <sz val="12"/>
      <name val="Calibri"/>
      <family val="2"/>
      <scheme val="minor"/>
    </font>
    <font>
      <b/>
      <sz val="9"/>
      <color indexed="81"/>
      <name val="Tahoma"/>
      <family val="2"/>
    </font>
    <font>
      <sz val="9"/>
      <color indexed="81"/>
      <name val="Tahoma"/>
      <family val="2"/>
    </font>
    <font>
      <b/>
      <sz val="11"/>
      <color theme="1"/>
      <name val="Calibri"/>
      <family val="2"/>
      <scheme val="minor"/>
    </font>
    <font>
      <b/>
      <sz val="10"/>
      <name val="Arial"/>
      <family val="2"/>
    </font>
    <font>
      <b/>
      <sz val="10"/>
      <color theme="1"/>
      <name val="Calibri"/>
      <family val="2"/>
      <scheme val="minor"/>
    </font>
    <font>
      <b/>
      <sz val="16"/>
      <color theme="1"/>
      <name val="Calibri"/>
      <family val="2"/>
      <scheme val="minor"/>
    </font>
    <font>
      <sz val="18"/>
      <color theme="1"/>
      <name val="Calibri"/>
      <family val="2"/>
      <scheme val="minor"/>
    </font>
    <font>
      <b/>
      <sz val="16"/>
      <color rgb="FF000000"/>
      <name val="Calibri"/>
      <family val="2"/>
    </font>
    <font>
      <b/>
      <sz val="14"/>
      <color rgb="FF000000"/>
      <name val="Calibri"/>
      <family val="2"/>
    </font>
    <font>
      <sz val="14"/>
      <color theme="1"/>
      <name val="Calibri"/>
      <family val="2"/>
      <scheme val="minor"/>
    </font>
    <font>
      <sz val="22"/>
      <color theme="1"/>
      <name val="Calibri"/>
      <family val="2"/>
      <scheme val="minor"/>
    </font>
    <font>
      <b/>
      <sz val="14"/>
      <color theme="1"/>
      <name val="Calibri"/>
      <family val="2"/>
      <scheme val="minor"/>
    </font>
    <font>
      <b/>
      <sz val="11"/>
      <color rgb="FFFF0000"/>
      <name val="Calibri"/>
      <family val="2"/>
      <scheme val="minor"/>
    </font>
    <font>
      <b/>
      <sz val="12"/>
      <color theme="1"/>
      <name val="Arial"/>
      <family val="2"/>
    </font>
    <font>
      <b/>
      <sz val="14"/>
      <color theme="1"/>
      <name val="Arial"/>
      <family val="2"/>
    </font>
    <font>
      <sz val="11"/>
      <color theme="1"/>
      <name val="Arial"/>
      <family val="2"/>
    </font>
    <font>
      <b/>
      <sz val="22"/>
      <color theme="1"/>
      <name val="Arial"/>
      <family val="2"/>
    </font>
    <font>
      <b/>
      <sz val="18"/>
      <color theme="1"/>
      <name val="Arial"/>
      <family val="2"/>
    </font>
    <font>
      <sz val="14"/>
      <color theme="1"/>
      <name val="Arial"/>
      <family val="2"/>
    </font>
    <font>
      <b/>
      <sz val="11"/>
      <color theme="1"/>
      <name val="Arial"/>
      <family val="2"/>
    </font>
    <font>
      <sz val="11"/>
      <name val="Arial"/>
      <family val="2"/>
    </font>
    <font>
      <sz val="10"/>
      <color theme="1"/>
      <name val="Arial"/>
      <family val="2"/>
    </font>
    <font>
      <b/>
      <sz val="11"/>
      <color rgb="FFFF0000"/>
      <name val="Arial"/>
      <family val="2"/>
    </font>
    <font>
      <sz val="16"/>
      <name val="Calibri"/>
      <family val="2"/>
      <scheme val="minor"/>
    </font>
    <font>
      <sz val="14"/>
      <name val="Calibri"/>
      <family val="2"/>
      <scheme val="minor"/>
    </font>
    <font>
      <sz val="11"/>
      <color theme="5" tint="-0.249977111117893"/>
      <name val="Arial"/>
      <family val="2"/>
    </font>
    <font>
      <sz val="11"/>
      <color rgb="FFFF0000"/>
      <name val="Arial"/>
      <family val="2"/>
    </font>
    <font>
      <sz val="14"/>
      <name val="Arial"/>
      <family val="2"/>
    </font>
    <font>
      <b/>
      <sz val="11"/>
      <name val="Arial"/>
      <family val="2"/>
    </font>
    <font>
      <b/>
      <sz val="11"/>
      <name val="Calibri"/>
      <family val="2"/>
      <scheme val="minor"/>
    </font>
  </fonts>
  <fills count="30">
    <fill>
      <patternFill patternType="none"/>
    </fill>
    <fill>
      <patternFill patternType="gray125"/>
    </fill>
    <fill>
      <patternFill patternType="solid">
        <fgColor theme="9" tint="0.59999389629810485"/>
        <bgColor indexed="64"/>
      </patternFill>
    </fill>
    <fill>
      <patternFill patternType="solid">
        <fgColor theme="0"/>
        <bgColor indexed="64"/>
      </patternFill>
    </fill>
    <fill>
      <patternFill patternType="solid">
        <fgColor rgb="FFFFFF66"/>
        <bgColor indexed="64"/>
      </patternFill>
    </fill>
    <fill>
      <patternFill patternType="solid">
        <fgColor rgb="FF92D050"/>
        <bgColor indexed="64"/>
      </patternFill>
    </fill>
    <fill>
      <patternFill patternType="solid">
        <fgColor rgb="FFBFBFBF"/>
        <bgColor indexed="64"/>
      </patternFill>
    </fill>
    <fill>
      <patternFill patternType="solid">
        <fgColor rgb="FF00B050"/>
        <bgColor indexed="64"/>
      </patternFill>
    </fill>
    <fill>
      <patternFill patternType="solid">
        <fgColor rgb="FFFFC000"/>
        <bgColor indexed="64"/>
      </patternFill>
    </fill>
    <fill>
      <patternFill patternType="solid">
        <fgColor rgb="FFFF0000"/>
        <bgColor indexed="64"/>
      </patternFill>
    </fill>
    <fill>
      <patternFill patternType="solid">
        <fgColor rgb="FFD9D9D9"/>
        <bgColor indexed="64"/>
      </patternFill>
    </fill>
    <fill>
      <patternFill patternType="solid">
        <fgColor rgb="FFE26B0A"/>
        <bgColor indexed="64"/>
      </patternFill>
    </fill>
    <fill>
      <patternFill patternType="solid">
        <fgColor rgb="FFC00000"/>
        <bgColor indexed="64"/>
      </patternFill>
    </fill>
    <fill>
      <patternFill patternType="solid">
        <fgColor rgb="FFFFFF00"/>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1" tint="0.499984740745262"/>
        <bgColor indexed="64"/>
      </patternFill>
    </fill>
    <fill>
      <patternFill patternType="solid">
        <fgColor theme="5"/>
        <bgColor indexed="64"/>
      </patternFill>
    </fill>
    <fill>
      <patternFill patternType="solid">
        <fgColor theme="4" tint="0.79998168889431442"/>
        <bgColor indexed="64"/>
      </patternFill>
    </fill>
    <fill>
      <patternFill patternType="solid">
        <fgColor theme="2"/>
        <bgColor indexed="64"/>
      </patternFill>
    </fill>
    <fill>
      <patternFill patternType="solid">
        <fgColor theme="4" tint="0.39997558519241921"/>
        <bgColor indexed="64"/>
      </patternFill>
    </fill>
    <fill>
      <patternFill patternType="solid">
        <fgColor theme="2" tint="-0.249977111117893"/>
        <bgColor indexed="64"/>
      </patternFill>
    </fill>
    <fill>
      <patternFill patternType="solid">
        <fgColor theme="9" tint="-0.249977111117893"/>
        <bgColor indexed="64"/>
      </patternFill>
    </fill>
    <fill>
      <patternFill patternType="solid">
        <fgColor theme="5" tint="0.79998168889431442"/>
        <bgColor indexed="64"/>
      </patternFill>
    </fill>
    <fill>
      <patternFill patternType="solid">
        <fgColor theme="6"/>
        <bgColor indexed="64"/>
      </patternFill>
    </fill>
    <fill>
      <patternFill patternType="solid">
        <fgColor rgb="FF7030A0"/>
        <bgColor indexed="64"/>
      </patternFill>
    </fill>
  </fills>
  <borders count="105">
    <border>
      <left/>
      <right/>
      <top/>
      <bottom/>
      <diagonal/>
    </border>
    <border>
      <left style="dotted">
        <color rgb="FFF79646"/>
      </left>
      <right style="dotted">
        <color rgb="FFF79646"/>
      </right>
      <top style="dotted">
        <color rgb="FFF79646"/>
      </top>
      <bottom style="dotted">
        <color rgb="FFF79646"/>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bottom/>
      <diagonal/>
    </border>
    <border>
      <left style="dashed">
        <color theme="9" tint="-0.24994659260841701"/>
      </left>
      <right/>
      <top/>
      <bottom/>
      <diagonal/>
    </border>
    <border>
      <left/>
      <right/>
      <top style="dashed">
        <color theme="9" tint="-0.24994659260841701"/>
      </top>
      <bottom style="dashed">
        <color theme="9" tint="-0.24994659260841701"/>
      </bottom>
      <diagonal/>
    </border>
    <border>
      <left style="dotted">
        <color rgb="FFF79646"/>
      </left>
      <right style="dotted">
        <color rgb="FFF79646"/>
      </right>
      <top/>
      <bottom style="dotted">
        <color rgb="FFF79646"/>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medium">
        <color indexed="64"/>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ashed">
        <color theme="9" tint="-0.24994659260841701"/>
      </left>
      <right/>
      <top style="dashed">
        <color theme="9" tint="-0.24994659260841701"/>
      </top>
      <bottom/>
      <diagonal/>
    </border>
    <border>
      <left/>
      <right/>
      <top style="dashed">
        <color theme="9" tint="-0.24994659260841701"/>
      </top>
      <bottom/>
      <diagonal/>
    </border>
    <border>
      <left/>
      <right style="dashed">
        <color theme="9" tint="-0.24994659260841701"/>
      </right>
      <top style="dashed">
        <color theme="9" tint="-0.24994659260841701"/>
      </top>
      <bottom/>
      <diagonal/>
    </border>
    <border>
      <left/>
      <right/>
      <top/>
      <bottom style="dashed">
        <color theme="9" tint="-0.24994659260841701"/>
      </bottom>
      <diagonal/>
    </border>
    <border>
      <left/>
      <right style="dashed">
        <color theme="9" tint="-0.24994659260841701"/>
      </right>
      <top/>
      <bottom style="dashed">
        <color theme="9" tint="-0.2499465926084170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top style="thin">
        <color auto="1"/>
      </top>
      <bottom/>
      <diagonal/>
    </border>
    <border>
      <left/>
      <right style="medium">
        <color indexed="64"/>
      </right>
      <top style="thin">
        <color indexed="64"/>
      </top>
      <bottom/>
      <diagonal/>
    </border>
    <border>
      <left style="double">
        <color indexed="64"/>
      </left>
      <right/>
      <top style="double">
        <color indexed="64"/>
      </top>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auto="1"/>
      </left>
      <right/>
      <top style="hair">
        <color auto="1"/>
      </top>
      <bottom style="hair">
        <color auto="1"/>
      </bottom>
      <diagonal/>
    </border>
    <border>
      <left/>
      <right style="double">
        <color indexed="64"/>
      </right>
      <top style="hair">
        <color indexed="64"/>
      </top>
      <bottom style="hair">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top style="hair">
        <color indexed="64"/>
      </top>
      <bottom style="double">
        <color indexed="64"/>
      </bottom>
      <diagonal/>
    </border>
    <border>
      <left/>
      <right style="hair">
        <color indexed="64"/>
      </right>
      <top style="hair">
        <color indexed="64"/>
      </top>
      <bottom style="double">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medium">
        <color indexed="64"/>
      </left>
      <right style="medium">
        <color indexed="64"/>
      </right>
      <top style="medium">
        <color indexed="64"/>
      </top>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medium">
        <color indexed="64"/>
      </right>
      <top/>
      <bottom/>
      <diagonal/>
    </border>
    <border>
      <left style="thin">
        <color indexed="64"/>
      </left>
      <right/>
      <top style="medium">
        <color indexed="64"/>
      </top>
      <bottom style="medium">
        <color indexed="64"/>
      </bottom>
      <diagonal/>
    </border>
  </borders>
  <cellStyleXfs count="5">
    <xf numFmtId="0" fontId="0" fillId="0" borderId="0"/>
    <xf numFmtId="9" fontId="15" fillId="0" borderId="0" applyFont="0" applyFill="0" applyBorder="0" applyAlignment="0" applyProtection="0"/>
    <xf numFmtId="0" fontId="48" fillId="0" borderId="0"/>
    <xf numFmtId="0" fontId="49" fillId="0" borderId="0"/>
    <xf numFmtId="0" fontId="5" fillId="0" borderId="0"/>
  </cellStyleXfs>
  <cellXfs count="1205">
    <xf numFmtId="0" fontId="0" fillId="0" borderId="0" xfId="0"/>
    <xf numFmtId="0" fontId="1" fillId="0" borderId="0" xfId="0" applyFont="1"/>
    <xf numFmtId="0" fontId="1" fillId="0" borderId="0" xfId="0" applyFont="1" applyAlignment="1">
      <alignment horizontal="center" vertical="center"/>
    </xf>
    <xf numFmtId="0" fontId="1" fillId="0" borderId="0" xfId="0" applyFont="1" applyAlignment="1">
      <alignment vertical="center"/>
    </xf>
    <xf numFmtId="0" fontId="4" fillId="2" borderId="0" xfId="0" applyFont="1" applyFill="1" applyAlignment="1">
      <alignment horizontal="center" vertical="center"/>
    </xf>
    <xf numFmtId="0" fontId="1" fillId="0" borderId="0" xfId="0" applyFont="1" applyAlignment="1">
      <alignment horizontal="center"/>
    </xf>
    <xf numFmtId="0" fontId="1" fillId="0" borderId="2" xfId="0" applyFont="1" applyBorder="1" applyAlignment="1">
      <alignment horizontal="center" vertical="center"/>
    </xf>
    <xf numFmtId="0" fontId="4" fillId="2" borderId="2" xfId="0" applyFont="1" applyFill="1" applyBorder="1" applyAlignment="1">
      <alignment horizontal="center" vertical="center" textRotation="90"/>
    </xf>
    <xf numFmtId="0" fontId="1" fillId="3" borderId="0" xfId="0" applyFont="1" applyFill="1"/>
    <xf numFmtId="0" fontId="5" fillId="0" borderId="0" xfId="0" applyFont="1"/>
    <xf numFmtId="0" fontId="3" fillId="0" borderId="1" xfId="0" applyFont="1" applyBorder="1" applyAlignment="1">
      <alignment horizontal="left" vertical="center" wrapText="1" indent="1" readingOrder="1"/>
    </xf>
    <xf numFmtId="0" fontId="9" fillId="0" borderId="0" xfId="0" applyFont="1" applyAlignment="1">
      <alignment horizontal="center" vertical="center" wrapText="1"/>
    </xf>
    <xf numFmtId="0" fontId="10" fillId="6" borderId="0" xfId="0" applyFont="1" applyFill="1" applyAlignment="1">
      <alignment horizontal="center" vertical="center" wrapText="1" readingOrder="1"/>
    </xf>
    <xf numFmtId="0" fontId="11" fillId="5" borderId="11" xfId="0" applyFont="1" applyFill="1" applyBorder="1" applyAlignment="1">
      <alignment horizontal="center" vertical="center" wrapText="1" readingOrder="1"/>
    </xf>
    <xf numFmtId="0" fontId="11" fillId="0" borderId="11" xfId="0" applyFont="1" applyBorder="1" applyAlignment="1">
      <alignment horizontal="justify" vertical="center" wrapText="1" readingOrder="1"/>
    </xf>
    <xf numFmtId="9" fontId="11" fillId="0" borderId="11" xfId="0" applyNumberFormat="1" applyFont="1" applyBorder="1" applyAlignment="1">
      <alignment horizontal="center" vertical="center" wrapText="1" readingOrder="1"/>
    </xf>
    <xf numFmtId="0" fontId="11" fillId="7" borderId="1" xfId="0" applyFont="1" applyFill="1" applyBorder="1" applyAlignment="1">
      <alignment horizontal="center" vertical="center" wrapText="1" readingOrder="1"/>
    </xf>
    <xf numFmtId="0" fontId="11" fillId="0" borderId="1" xfId="0" applyFont="1" applyBorder="1" applyAlignment="1">
      <alignment horizontal="justify" vertical="center" wrapText="1" readingOrder="1"/>
    </xf>
    <xf numFmtId="9" fontId="11" fillId="0" borderId="1" xfId="0" applyNumberFormat="1" applyFont="1" applyBorder="1" applyAlignment="1">
      <alignment horizontal="center" vertical="center" wrapText="1" readingOrder="1"/>
    </xf>
    <xf numFmtId="0" fontId="11" fillId="4" borderId="1" xfId="0" applyFont="1" applyFill="1" applyBorder="1" applyAlignment="1">
      <alignment horizontal="center" vertical="center" wrapText="1" readingOrder="1"/>
    </xf>
    <xf numFmtId="0" fontId="11" fillId="8" borderId="1" xfId="0" applyFont="1" applyFill="1" applyBorder="1" applyAlignment="1">
      <alignment horizontal="center" vertical="center" wrapText="1" readingOrder="1"/>
    </xf>
    <xf numFmtId="0" fontId="12" fillId="9" borderId="1" xfId="0" applyFont="1" applyFill="1" applyBorder="1" applyAlignment="1">
      <alignment horizontal="center" vertical="center" wrapText="1" readingOrder="1"/>
    </xf>
    <xf numFmtId="0" fontId="16" fillId="0" borderId="0" xfId="0" applyFont="1"/>
    <xf numFmtId="0" fontId="14" fillId="0" borderId="0" xfId="0" applyFont="1"/>
    <xf numFmtId="0" fontId="4" fillId="0" borderId="0" xfId="0" applyFont="1" applyAlignment="1">
      <alignment horizontal="left" vertical="center"/>
    </xf>
    <xf numFmtId="0" fontId="4" fillId="3" borderId="0" xfId="0" applyFont="1" applyFill="1" applyAlignment="1">
      <alignment horizontal="center" vertical="center"/>
    </xf>
    <xf numFmtId="0" fontId="1" fillId="3" borderId="0" xfId="0" applyFont="1" applyFill="1" applyAlignment="1">
      <alignment vertical="center"/>
    </xf>
    <xf numFmtId="0" fontId="1" fillId="3" borderId="0" xfId="0" applyFont="1" applyFill="1" applyAlignment="1">
      <alignment horizontal="center"/>
    </xf>
    <xf numFmtId="0" fontId="1" fillId="3" borderId="0" xfId="0" applyFont="1" applyFill="1" applyAlignment="1">
      <alignment horizontal="center" vertical="center"/>
    </xf>
    <xf numFmtId="0" fontId="1" fillId="3" borderId="0" xfId="0" applyFont="1" applyFill="1" applyAlignment="1">
      <alignment horizontal="left" vertical="center"/>
    </xf>
    <xf numFmtId="0" fontId="29" fillId="0" borderId="0" xfId="0" applyFont="1" applyAlignment="1">
      <alignment vertical="center"/>
    </xf>
    <xf numFmtId="0" fontId="30" fillId="0" borderId="0" xfId="0" applyFont="1"/>
    <xf numFmtId="0" fontId="28" fillId="0" borderId="0" xfId="0" applyFont="1"/>
    <xf numFmtId="0" fontId="0" fillId="0" borderId="0" xfId="0" pivotButton="1"/>
    <xf numFmtId="0" fontId="13" fillId="0" borderId="0" xfId="0" applyFont="1" applyAlignment="1">
      <alignment horizontal="justify" vertical="center" wrapText="1" readingOrder="1"/>
    </xf>
    <xf numFmtId="0" fontId="31" fillId="0" borderId="0" xfId="0" applyFont="1"/>
    <xf numFmtId="0" fontId="33" fillId="6" borderId="0" xfId="0" applyFont="1" applyFill="1" applyAlignment="1">
      <alignment horizontal="center" vertical="center" wrapText="1" readingOrder="1"/>
    </xf>
    <xf numFmtId="0" fontId="34" fillId="0" borderId="11" xfId="0" applyFont="1" applyBorder="1" applyAlignment="1">
      <alignment horizontal="justify" vertical="center" wrapText="1" readingOrder="1"/>
    </xf>
    <xf numFmtId="0" fontId="34" fillId="0" borderId="1" xfId="0" applyFont="1" applyBorder="1" applyAlignment="1">
      <alignment horizontal="justify" vertical="center" wrapText="1" readingOrder="1"/>
    </xf>
    <xf numFmtId="0" fontId="34" fillId="5" borderId="11" xfId="0" applyFont="1" applyFill="1" applyBorder="1" applyAlignment="1">
      <alignment horizontal="center" vertical="center" wrapText="1" readingOrder="1"/>
    </xf>
    <xf numFmtId="0" fontId="34" fillId="7" borderId="1" xfId="0" applyFont="1" applyFill="1" applyBorder="1" applyAlignment="1">
      <alignment horizontal="center" vertical="center" wrapText="1" readingOrder="1"/>
    </xf>
    <xf numFmtId="0" fontId="34" fillId="4" borderId="1" xfId="0" applyFont="1" applyFill="1" applyBorder="1" applyAlignment="1">
      <alignment horizontal="center" vertical="center" wrapText="1" readingOrder="1"/>
    </xf>
    <xf numFmtId="0" fontId="34" fillId="8" borderId="1" xfId="0" applyFont="1" applyFill="1" applyBorder="1" applyAlignment="1">
      <alignment horizontal="center" vertical="center" wrapText="1" readingOrder="1"/>
    </xf>
    <xf numFmtId="0" fontId="35" fillId="9" borderId="1" xfId="0" applyFont="1" applyFill="1" applyBorder="1" applyAlignment="1">
      <alignment horizontal="center" vertical="center" wrapText="1" readingOrder="1"/>
    </xf>
    <xf numFmtId="0" fontId="34" fillId="0" borderId="11" xfId="0" applyFont="1" applyBorder="1" applyAlignment="1">
      <alignment horizontal="center" vertical="center" wrapText="1" readingOrder="1"/>
    </xf>
    <xf numFmtId="0" fontId="34" fillId="0" borderId="1" xfId="0" applyFont="1" applyBorder="1" applyAlignment="1">
      <alignment horizontal="center" vertical="center" wrapText="1" readingOrder="1"/>
    </xf>
    <xf numFmtId="0" fontId="20" fillId="11" borderId="12" xfId="0" applyFont="1" applyFill="1" applyBorder="1" applyAlignment="1" applyProtection="1">
      <alignment horizontal="center" vertical="center" wrapText="1" readingOrder="1"/>
      <protection hidden="1"/>
    </xf>
    <xf numFmtId="0" fontId="20" fillId="11" borderId="19" xfId="0" applyFont="1" applyFill="1" applyBorder="1" applyAlignment="1" applyProtection="1">
      <alignment horizontal="center" vertical="center" wrapText="1" readingOrder="1"/>
      <protection hidden="1"/>
    </xf>
    <xf numFmtId="0" fontId="20" fillId="11" borderId="13" xfId="0" applyFont="1" applyFill="1" applyBorder="1" applyAlignment="1" applyProtection="1">
      <alignment horizontal="center" vertical="center" wrapText="1" readingOrder="1"/>
      <protection hidden="1"/>
    </xf>
    <xf numFmtId="0" fontId="20" fillId="12" borderId="12" xfId="0" applyFont="1" applyFill="1" applyBorder="1" applyAlignment="1" applyProtection="1">
      <alignment horizontal="center" wrapText="1" readingOrder="1"/>
      <protection hidden="1"/>
    </xf>
    <xf numFmtId="0" fontId="20" fillId="12" borderId="19" xfId="0" applyFont="1" applyFill="1" applyBorder="1" applyAlignment="1" applyProtection="1">
      <alignment horizontal="center" wrapText="1" readingOrder="1"/>
      <protection hidden="1"/>
    </xf>
    <xf numFmtId="0" fontId="20" fillId="12" borderId="13" xfId="0" applyFont="1" applyFill="1" applyBorder="1" applyAlignment="1" applyProtection="1">
      <alignment horizontal="center" wrapText="1" readingOrder="1"/>
      <protection hidden="1"/>
    </xf>
    <xf numFmtId="0" fontId="20" fillId="11" borderId="14" xfId="0" applyFont="1" applyFill="1" applyBorder="1" applyAlignment="1" applyProtection="1">
      <alignment horizontal="center" vertical="center" wrapText="1" readingOrder="1"/>
      <protection hidden="1"/>
    </xf>
    <xf numFmtId="0" fontId="20" fillId="11" borderId="0" xfId="0" applyFont="1" applyFill="1" applyAlignment="1" applyProtection="1">
      <alignment horizontal="center" vertical="center" wrapText="1" readingOrder="1"/>
      <protection hidden="1"/>
    </xf>
    <xf numFmtId="0" fontId="20" fillId="11" borderId="15" xfId="0" applyFont="1" applyFill="1" applyBorder="1" applyAlignment="1" applyProtection="1">
      <alignment horizontal="center" vertical="center" wrapText="1" readingOrder="1"/>
      <protection hidden="1"/>
    </xf>
    <xf numFmtId="0" fontId="20" fillId="12" borderId="14" xfId="0" applyFont="1" applyFill="1" applyBorder="1" applyAlignment="1" applyProtection="1">
      <alignment horizontal="center" wrapText="1" readingOrder="1"/>
      <protection hidden="1"/>
    </xf>
    <xf numFmtId="0" fontId="20" fillId="12" borderId="0" xfId="0" applyFont="1" applyFill="1" applyAlignment="1" applyProtection="1">
      <alignment horizontal="center" wrapText="1" readingOrder="1"/>
      <protection hidden="1"/>
    </xf>
    <xf numFmtId="0" fontId="20" fillId="12" borderId="15" xfId="0" applyFont="1" applyFill="1" applyBorder="1" applyAlignment="1" applyProtection="1">
      <alignment horizontal="center" wrapText="1" readingOrder="1"/>
      <protection hidden="1"/>
    </xf>
    <xf numFmtId="0" fontId="20" fillId="11" borderId="16" xfId="0" applyFont="1" applyFill="1" applyBorder="1" applyAlignment="1" applyProtection="1">
      <alignment horizontal="center" vertical="center" wrapText="1" readingOrder="1"/>
      <protection hidden="1"/>
    </xf>
    <xf numFmtId="0" fontId="20" fillId="11" borderId="18" xfId="0" applyFont="1" applyFill="1" applyBorder="1" applyAlignment="1" applyProtection="1">
      <alignment horizontal="center" vertical="center" wrapText="1" readingOrder="1"/>
      <protection hidden="1"/>
    </xf>
    <xf numFmtId="0" fontId="20" fillId="11" borderId="17" xfId="0" applyFont="1" applyFill="1" applyBorder="1" applyAlignment="1" applyProtection="1">
      <alignment horizontal="center" vertical="center" wrapText="1" readingOrder="1"/>
      <protection hidden="1"/>
    </xf>
    <xf numFmtId="0" fontId="20" fillId="12" borderId="16" xfId="0" applyFont="1" applyFill="1" applyBorder="1" applyAlignment="1" applyProtection="1">
      <alignment horizontal="center" wrapText="1" readingOrder="1"/>
      <protection hidden="1"/>
    </xf>
    <xf numFmtId="0" fontId="20" fillId="12" borderId="18" xfId="0" applyFont="1" applyFill="1" applyBorder="1" applyAlignment="1" applyProtection="1">
      <alignment horizontal="center" wrapText="1" readingOrder="1"/>
      <protection hidden="1"/>
    </xf>
    <xf numFmtId="0" fontId="20" fillId="12" borderId="17" xfId="0" applyFont="1" applyFill="1" applyBorder="1" applyAlignment="1" applyProtection="1">
      <alignment horizontal="center" wrapText="1" readingOrder="1"/>
      <protection hidden="1"/>
    </xf>
    <xf numFmtId="0" fontId="20" fillId="13" borderId="12" xfId="0" applyFont="1" applyFill="1" applyBorder="1" applyAlignment="1" applyProtection="1">
      <alignment horizontal="center" wrapText="1" readingOrder="1"/>
      <protection hidden="1"/>
    </xf>
    <xf numFmtId="0" fontId="20" fillId="13" borderId="19" xfId="0" applyFont="1" applyFill="1" applyBorder="1" applyAlignment="1" applyProtection="1">
      <alignment horizontal="center" wrapText="1" readingOrder="1"/>
      <protection hidden="1"/>
    </xf>
    <xf numFmtId="0" fontId="20" fillId="13" borderId="13" xfId="0" applyFont="1" applyFill="1" applyBorder="1" applyAlignment="1" applyProtection="1">
      <alignment horizontal="center" wrapText="1" readingOrder="1"/>
      <protection hidden="1"/>
    </xf>
    <xf numFmtId="0" fontId="20" fillId="13" borderId="14" xfId="0" applyFont="1" applyFill="1" applyBorder="1" applyAlignment="1" applyProtection="1">
      <alignment horizontal="center" wrapText="1" readingOrder="1"/>
      <protection hidden="1"/>
    </xf>
    <xf numFmtId="0" fontId="20" fillId="13" borderId="0" xfId="0" applyFont="1" applyFill="1" applyAlignment="1" applyProtection="1">
      <alignment horizontal="center" wrapText="1" readingOrder="1"/>
      <protection hidden="1"/>
    </xf>
    <xf numFmtId="0" fontId="20" fillId="13" borderId="15" xfId="0" applyFont="1" applyFill="1" applyBorder="1" applyAlignment="1" applyProtection="1">
      <alignment horizontal="center" wrapText="1" readingOrder="1"/>
      <protection hidden="1"/>
    </xf>
    <xf numFmtId="0" fontId="20" fillId="13" borderId="16" xfId="0" applyFont="1" applyFill="1" applyBorder="1" applyAlignment="1" applyProtection="1">
      <alignment horizontal="center" wrapText="1" readingOrder="1"/>
      <protection hidden="1"/>
    </xf>
    <xf numFmtId="0" fontId="20" fillId="13" borderId="18" xfId="0" applyFont="1" applyFill="1" applyBorder="1" applyAlignment="1" applyProtection="1">
      <alignment horizontal="center" wrapText="1" readingOrder="1"/>
      <protection hidden="1"/>
    </xf>
    <xf numFmtId="0" fontId="20" fillId="13" borderId="17" xfId="0" applyFont="1" applyFill="1" applyBorder="1" applyAlignment="1" applyProtection="1">
      <alignment horizontal="center" wrapText="1" readingOrder="1"/>
      <protection hidden="1"/>
    </xf>
    <xf numFmtId="0" fontId="20" fillId="5" borderId="12" xfId="0" applyFont="1" applyFill="1" applyBorder="1" applyAlignment="1" applyProtection="1">
      <alignment horizontal="center" wrapText="1" readingOrder="1"/>
      <protection hidden="1"/>
    </xf>
    <xf numFmtId="0" fontId="20" fillId="5" borderId="19" xfId="0" applyFont="1" applyFill="1" applyBorder="1" applyAlignment="1" applyProtection="1">
      <alignment horizontal="center" wrapText="1" readingOrder="1"/>
      <protection hidden="1"/>
    </xf>
    <xf numFmtId="0" fontId="20" fillId="5" borderId="13" xfId="0" applyFont="1" applyFill="1" applyBorder="1" applyAlignment="1" applyProtection="1">
      <alignment horizontal="center" wrapText="1" readingOrder="1"/>
      <protection hidden="1"/>
    </xf>
    <xf numFmtId="0" fontId="20" fillId="5" borderId="14" xfId="0" applyFont="1" applyFill="1" applyBorder="1" applyAlignment="1" applyProtection="1">
      <alignment horizontal="center" wrapText="1" readingOrder="1"/>
      <protection hidden="1"/>
    </xf>
    <xf numFmtId="0" fontId="20" fillId="5" borderId="0" xfId="0" applyFont="1" applyFill="1" applyAlignment="1" applyProtection="1">
      <alignment horizontal="center" wrapText="1" readingOrder="1"/>
      <protection hidden="1"/>
    </xf>
    <xf numFmtId="0" fontId="20" fillId="5" borderId="15" xfId="0" applyFont="1" applyFill="1" applyBorder="1" applyAlignment="1" applyProtection="1">
      <alignment horizontal="center" wrapText="1" readingOrder="1"/>
      <protection hidden="1"/>
    </xf>
    <xf numFmtId="0" fontId="20" fillId="5" borderId="16" xfId="0" applyFont="1" applyFill="1" applyBorder="1" applyAlignment="1" applyProtection="1">
      <alignment horizontal="center" wrapText="1" readingOrder="1"/>
      <protection hidden="1"/>
    </xf>
    <xf numFmtId="0" fontId="20" fillId="5" borderId="18" xfId="0" applyFont="1" applyFill="1" applyBorder="1" applyAlignment="1" applyProtection="1">
      <alignment horizontal="center" wrapText="1" readingOrder="1"/>
      <protection hidden="1"/>
    </xf>
    <xf numFmtId="0" fontId="20" fillId="5" borderId="17" xfId="0" applyFont="1" applyFill="1" applyBorder="1" applyAlignment="1" applyProtection="1">
      <alignment horizontal="center" wrapText="1" readingOrder="1"/>
      <protection hidden="1"/>
    </xf>
    <xf numFmtId="0" fontId="24" fillId="13" borderId="19" xfId="0" applyFont="1" applyFill="1" applyBorder="1" applyAlignment="1" applyProtection="1">
      <alignment horizontal="center" wrapText="1" readingOrder="1"/>
      <protection hidden="1"/>
    </xf>
    <xf numFmtId="0" fontId="0" fillId="3" borderId="0" xfId="0" applyFill="1"/>
    <xf numFmtId="0" fontId="50" fillId="3" borderId="51" xfId="2" applyFont="1" applyFill="1" applyBorder="1"/>
    <xf numFmtId="0" fontId="50" fillId="3" borderId="52" xfId="2" applyFont="1" applyFill="1" applyBorder="1"/>
    <xf numFmtId="0" fontId="50" fillId="3" borderId="53" xfId="2" applyFont="1" applyFill="1" applyBorder="1"/>
    <xf numFmtId="0" fontId="17" fillId="3" borderId="0" xfId="0" applyFont="1" applyFill="1" applyAlignment="1">
      <alignment vertical="center"/>
    </xf>
    <xf numFmtId="0" fontId="5" fillId="3" borderId="0" xfId="0" applyFont="1" applyFill="1"/>
    <xf numFmtId="0" fontId="37" fillId="3" borderId="0" xfId="0" applyFont="1" applyFill="1"/>
    <xf numFmtId="0" fontId="38" fillId="3" borderId="34" xfId="0" applyFont="1" applyFill="1" applyBorder="1" applyAlignment="1">
      <alignment horizontal="center" vertical="center" wrapText="1" readingOrder="1"/>
    </xf>
    <xf numFmtId="0" fontId="39" fillId="3" borderId="34" xfId="0" applyFont="1" applyFill="1" applyBorder="1" applyAlignment="1">
      <alignment horizontal="justify" vertical="center" wrapText="1" readingOrder="1"/>
    </xf>
    <xf numFmtId="9" fontId="38" fillId="3" borderId="43" xfId="0" applyNumberFormat="1" applyFont="1" applyFill="1" applyBorder="1" applyAlignment="1">
      <alignment horizontal="center" vertical="center" wrapText="1" readingOrder="1"/>
    </xf>
    <xf numFmtId="0" fontId="38" fillId="3" borderId="33" xfId="0" applyFont="1" applyFill="1" applyBorder="1" applyAlignment="1">
      <alignment horizontal="center" vertical="center" wrapText="1" readingOrder="1"/>
    </xf>
    <xf numFmtId="0" fontId="39" fillId="3" borderId="33" xfId="0" applyFont="1" applyFill="1" applyBorder="1" applyAlignment="1">
      <alignment horizontal="justify" vertical="center" wrapText="1" readingOrder="1"/>
    </xf>
    <xf numFmtId="9" fontId="38" fillId="3" borderId="38" xfId="0" applyNumberFormat="1" applyFont="1" applyFill="1" applyBorder="1" applyAlignment="1">
      <alignment horizontal="center" vertical="center" wrapText="1" readingOrder="1"/>
    </xf>
    <xf numFmtId="0" fontId="39" fillId="3" borderId="38" xfId="0" applyFont="1" applyFill="1" applyBorder="1" applyAlignment="1">
      <alignment horizontal="center" vertical="center" wrapText="1" readingOrder="1"/>
    </xf>
    <xf numFmtId="0" fontId="38" fillId="3" borderId="40" xfId="0" applyFont="1" applyFill="1" applyBorder="1" applyAlignment="1">
      <alignment horizontal="center" vertical="center" wrapText="1" readingOrder="1"/>
    </xf>
    <xf numFmtId="0" fontId="39" fillId="3" borderId="40" xfId="0" applyFont="1" applyFill="1" applyBorder="1" applyAlignment="1">
      <alignment horizontal="justify" vertical="center" wrapText="1" readingOrder="1"/>
    </xf>
    <xf numFmtId="0" fontId="39" fillId="3" borderId="41" xfId="0" applyFont="1" applyFill="1" applyBorder="1" applyAlignment="1">
      <alignment horizontal="center" vertical="center" wrapText="1" readingOrder="1"/>
    </xf>
    <xf numFmtId="0" fontId="47" fillId="3" borderId="0" xfId="0" applyFont="1" applyFill="1"/>
    <xf numFmtId="0" fontId="38" fillId="15" borderId="45" xfId="0" applyFont="1" applyFill="1" applyBorder="1" applyAlignment="1">
      <alignment horizontal="center" vertical="center" wrapText="1" readingOrder="1"/>
    </xf>
    <xf numFmtId="0" fontId="38" fillId="15" borderId="46" xfId="0" applyFont="1" applyFill="1" applyBorder="1" applyAlignment="1">
      <alignment horizontal="center" vertical="center" wrapText="1" readingOrder="1"/>
    </xf>
    <xf numFmtId="0" fontId="14" fillId="3" borderId="0" xfId="0" applyFont="1" applyFill="1"/>
    <xf numFmtId="0" fontId="32" fillId="3" borderId="0" xfId="0" applyFont="1" applyFill="1" applyAlignment="1">
      <alignment horizontal="center" vertical="center" wrapText="1"/>
    </xf>
    <xf numFmtId="0" fontId="13" fillId="3" borderId="0" xfId="0" applyFont="1" applyFill="1" applyAlignment="1">
      <alignment horizontal="justify" vertical="center" wrapText="1" readingOrder="1"/>
    </xf>
    <xf numFmtId="0" fontId="4" fillId="3" borderId="0" xfId="0" applyFont="1" applyFill="1" applyAlignment="1">
      <alignment vertical="center"/>
    </xf>
    <xf numFmtId="0" fontId="16" fillId="3" borderId="0" xfId="0" applyFont="1" applyFill="1"/>
    <xf numFmtId="0" fontId="4" fillId="3" borderId="0" xfId="0" applyFont="1" applyFill="1" applyAlignment="1">
      <alignment horizontal="left" vertical="center"/>
    </xf>
    <xf numFmtId="0" fontId="50" fillId="3" borderId="14" xfId="2" applyFont="1" applyFill="1" applyBorder="1"/>
    <xf numFmtId="0" fontId="55" fillId="3" borderId="0" xfId="0" applyFont="1" applyFill="1" applyAlignment="1">
      <alignment horizontal="left" vertical="center" wrapText="1"/>
    </xf>
    <xf numFmtId="0" fontId="56" fillId="3" borderId="0" xfId="0" applyFont="1" applyFill="1" applyAlignment="1">
      <alignment horizontal="left" vertical="top" wrapText="1"/>
    </xf>
    <xf numFmtId="0" fontId="50" fillId="3" borderId="0" xfId="2" applyFont="1" applyFill="1"/>
    <xf numFmtId="0" fontId="50" fillId="3" borderId="15" xfId="2" applyFont="1" applyFill="1" applyBorder="1"/>
    <xf numFmtId="0" fontId="50" fillId="3" borderId="16" xfId="2" applyFont="1" applyFill="1" applyBorder="1"/>
    <xf numFmtId="0" fontId="50" fillId="3" borderId="18" xfId="2" applyFont="1" applyFill="1" applyBorder="1"/>
    <xf numFmtId="0" fontId="50" fillId="3" borderId="17" xfId="2" applyFont="1" applyFill="1" applyBorder="1"/>
    <xf numFmtId="0" fontId="54" fillId="3" borderId="0" xfId="2" applyFont="1" applyFill="1" applyAlignment="1">
      <alignment horizontal="left" vertical="center" wrapText="1"/>
    </xf>
    <xf numFmtId="0" fontId="50" fillId="3" borderId="0" xfId="2" applyFont="1" applyFill="1" applyAlignment="1">
      <alignment horizontal="left" vertical="center" wrapText="1"/>
    </xf>
    <xf numFmtId="0" fontId="50" fillId="3" borderId="0" xfId="2" quotePrefix="1" applyFont="1" applyFill="1" applyAlignment="1">
      <alignment horizontal="left" vertical="center" wrapText="1"/>
    </xf>
    <xf numFmtId="0" fontId="52" fillId="3" borderId="14" xfId="2" quotePrefix="1" applyFont="1" applyFill="1" applyBorder="1" applyAlignment="1">
      <alignment horizontal="left" vertical="top" wrapText="1"/>
    </xf>
    <xf numFmtId="0" fontId="53" fillId="3" borderId="0" xfId="2" quotePrefix="1" applyFont="1" applyFill="1" applyAlignment="1">
      <alignment horizontal="left" vertical="top" wrapText="1"/>
    </xf>
    <xf numFmtId="0" fontId="53" fillId="3" borderId="15" xfId="2" quotePrefix="1" applyFont="1" applyFill="1" applyBorder="1" applyAlignment="1">
      <alignment horizontal="left" vertical="top" wrapText="1"/>
    </xf>
    <xf numFmtId="0" fontId="1" fillId="0" borderId="2" xfId="0" applyFont="1" applyBorder="1" applyAlignment="1">
      <alignment horizontal="center" vertical="top"/>
    </xf>
    <xf numFmtId="0" fontId="6" fillId="0" borderId="2" xfId="0" applyFont="1" applyBorder="1" applyAlignment="1" applyProtection="1">
      <alignment horizontal="justify" vertical="top" wrapText="1"/>
      <protection locked="0"/>
    </xf>
    <xf numFmtId="0" fontId="1" fillId="0" borderId="2" xfId="0" applyFont="1" applyBorder="1" applyAlignment="1" applyProtection="1">
      <alignment horizontal="center" vertical="top"/>
      <protection hidden="1"/>
    </xf>
    <xf numFmtId="0" fontId="1" fillId="0" borderId="2" xfId="0" applyFont="1" applyBorder="1" applyAlignment="1" applyProtection="1">
      <alignment horizontal="center" vertical="top" textRotation="90"/>
      <protection locked="0"/>
    </xf>
    <xf numFmtId="9" fontId="1" fillId="0" borderId="2" xfId="0" applyNumberFormat="1" applyFont="1" applyBorder="1" applyAlignment="1" applyProtection="1">
      <alignment horizontal="center" vertical="top"/>
      <protection hidden="1"/>
    </xf>
    <xf numFmtId="164" fontId="1" fillId="0" borderId="2" xfId="1" applyNumberFormat="1" applyFont="1" applyBorder="1" applyAlignment="1">
      <alignment horizontal="center" vertical="top"/>
    </xf>
    <xf numFmtId="0" fontId="4" fillId="0" borderId="2" xfId="0" applyFont="1" applyBorder="1" applyAlignment="1" applyProtection="1">
      <alignment horizontal="center" vertical="top" textRotation="90" wrapText="1"/>
      <protection hidden="1"/>
    </xf>
    <xf numFmtId="9" fontId="1" fillId="0" borderId="4" xfId="0" applyNumberFormat="1" applyFont="1" applyBorder="1" applyAlignment="1" applyProtection="1">
      <alignment horizontal="center" vertical="top"/>
      <protection hidden="1"/>
    </xf>
    <xf numFmtId="0" fontId="4" fillId="0" borderId="2" xfId="0" applyFont="1" applyBorder="1" applyAlignment="1" applyProtection="1">
      <alignment horizontal="center" vertical="top" textRotation="90"/>
      <protection hidden="1"/>
    </xf>
    <xf numFmtId="0" fontId="1" fillId="0" borderId="4" xfId="0" applyFont="1" applyBorder="1" applyAlignment="1" applyProtection="1">
      <alignment horizontal="center" vertical="top" textRotation="90"/>
      <protection locked="0"/>
    </xf>
    <xf numFmtId="0" fontId="1" fillId="0" borderId="2" xfId="0" applyFont="1" applyBorder="1" applyAlignment="1" applyProtection="1">
      <alignment horizontal="center" vertical="top" wrapText="1"/>
      <protection locked="0"/>
    </xf>
    <xf numFmtId="0" fontId="1" fillId="0" borderId="2" xfId="0" applyFont="1" applyBorder="1" applyAlignment="1" applyProtection="1">
      <alignment horizontal="center" vertical="top"/>
      <protection locked="0"/>
    </xf>
    <xf numFmtId="14" fontId="1" fillId="0" borderId="2" xfId="0" applyNumberFormat="1" applyFont="1" applyBorder="1" applyAlignment="1" applyProtection="1">
      <alignment horizontal="center" vertical="top"/>
      <protection locked="0"/>
    </xf>
    <xf numFmtId="0" fontId="1" fillId="0" borderId="2" xfId="0" applyFont="1" applyBorder="1" applyAlignment="1" applyProtection="1">
      <alignment horizontal="justify" vertical="top"/>
      <protection locked="0"/>
    </xf>
    <xf numFmtId="164" fontId="1" fillId="9" borderId="2" xfId="1" applyNumberFormat="1" applyFont="1" applyFill="1" applyBorder="1" applyAlignment="1">
      <alignment horizontal="center" vertical="top"/>
    </xf>
    <xf numFmtId="0" fontId="0" fillId="0" borderId="0" xfId="0" applyAlignment="1">
      <alignment vertical="top"/>
    </xf>
    <xf numFmtId="0" fontId="0" fillId="0" borderId="0" xfId="0" applyAlignment="1">
      <alignment horizontal="center" vertical="top" wrapText="1"/>
    </xf>
    <xf numFmtId="0" fontId="0" fillId="0" borderId="0" xfId="0" applyProtection="1">
      <protection locked="0"/>
    </xf>
    <xf numFmtId="0" fontId="0" fillId="0" borderId="76" xfId="0" applyBorder="1" applyProtection="1">
      <protection locked="0"/>
    </xf>
    <xf numFmtId="0" fontId="0" fillId="0" borderId="52" xfId="0" applyBorder="1" applyProtection="1">
      <protection locked="0"/>
    </xf>
    <xf numFmtId="0" fontId="0" fillId="0" borderId="77" xfId="0" applyBorder="1" applyProtection="1">
      <protection locked="0"/>
    </xf>
    <xf numFmtId="0" fontId="0" fillId="0" borderId="78" xfId="0" applyBorder="1" applyProtection="1">
      <protection locked="0"/>
    </xf>
    <xf numFmtId="0" fontId="62" fillId="17" borderId="79" xfId="0" applyFont="1" applyFill="1" applyBorder="1" applyAlignment="1">
      <alignment horizontal="center" vertical="center" wrapText="1"/>
    </xf>
    <xf numFmtId="0" fontId="61" fillId="0" borderId="0" xfId="0" applyFont="1" applyAlignment="1" applyProtection="1">
      <alignment horizontal="center"/>
      <protection locked="0"/>
    </xf>
    <xf numFmtId="0" fontId="0" fillId="0" borderId="33" xfId="0" applyBorder="1" applyAlignment="1" applyProtection="1">
      <alignment vertical="center"/>
      <protection locked="0"/>
    </xf>
    <xf numFmtId="0" fontId="0" fillId="0" borderId="69" xfId="0" applyBorder="1" applyAlignment="1" applyProtection="1">
      <alignment vertical="center"/>
      <protection locked="0"/>
    </xf>
    <xf numFmtId="0" fontId="0" fillId="0" borderId="0" xfId="0" applyAlignment="1" applyProtection="1">
      <alignment horizontal="center" vertical="center"/>
      <protection locked="0"/>
    </xf>
    <xf numFmtId="0" fontId="0" fillId="0" borderId="0" xfId="0" applyAlignment="1" applyProtection="1">
      <alignment horizontal="left" vertical="center"/>
      <protection locked="0"/>
    </xf>
    <xf numFmtId="0" fontId="61" fillId="0" borderId="80" xfId="0" applyFont="1" applyBorder="1" applyAlignment="1" applyProtection="1">
      <alignment horizontal="center" vertical="center"/>
      <protection locked="0"/>
    </xf>
    <xf numFmtId="0" fontId="61" fillId="0" borderId="81" xfId="0" applyFont="1" applyBorder="1" applyAlignment="1" applyProtection="1">
      <alignment horizontal="center" vertical="center"/>
      <protection locked="0"/>
    </xf>
    <xf numFmtId="0" fontId="61" fillId="0" borderId="33" xfId="0" applyFont="1" applyBorder="1" applyAlignment="1" applyProtection="1">
      <alignment horizontal="center" vertical="center"/>
      <protection locked="0"/>
    </xf>
    <xf numFmtId="0" fontId="61" fillId="0" borderId="0" xfId="0" applyFont="1" applyAlignment="1" applyProtection="1">
      <alignment wrapText="1"/>
      <protection locked="0"/>
    </xf>
    <xf numFmtId="0" fontId="61" fillId="0" borderId="0" xfId="0" applyFont="1" applyProtection="1">
      <protection locked="0"/>
    </xf>
    <xf numFmtId="0" fontId="61" fillId="0" borderId="0" xfId="0" applyFont="1" applyAlignment="1" applyProtection="1">
      <alignment vertical="center" wrapText="1"/>
      <protection locked="0"/>
    </xf>
    <xf numFmtId="0" fontId="0" fillId="0" borderId="0" xfId="0" applyAlignment="1" applyProtection="1">
      <alignment vertical="center" wrapText="1"/>
      <protection locked="0"/>
    </xf>
    <xf numFmtId="0" fontId="61" fillId="0" borderId="33" xfId="0" applyFont="1" applyBorder="1" applyAlignment="1" applyProtection="1">
      <alignment horizontal="center"/>
      <protection locked="0"/>
    </xf>
    <xf numFmtId="0" fontId="61" fillId="2" borderId="33" xfId="0" applyFont="1" applyFill="1" applyBorder="1" applyAlignment="1" applyProtection="1">
      <alignment horizontal="center"/>
      <protection locked="0"/>
    </xf>
    <xf numFmtId="0" fontId="61" fillId="0" borderId="0" xfId="0" applyFont="1" applyAlignment="1" applyProtection="1">
      <alignment vertical="center"/>
      <protection locked="0"/>
    </xf>
    <xf numFmtId="0" fontId="61" fillId="0" borderId="33" xfId="0" applyFont="1" applyBorder="1" applyAlignment="1" applyProtection="1">
      <alignment horizontal="center" vertical="center" wrapText="1"/>
      <protection locked="0"/>
    </xf>
    <xf numFmtId="0" fontId="0" fillId="13" borderId="33" xfId="0" applyFill="1" applyBorder="1" applyAlignment="1" applyProtection="1">
      <alignment horizontal="center" vertical="center"/>
      <protection locked="0"/>
    </xf>
    <xf numFmtId="0" fontId="61" fillId="0" borderId="0" xfId="0" applyFont="1" applyAlignment="1" applyProtection="1">
      <alignment horizontal="center" vertical="center"/>
      <protection locked="0"/>
    </xf>
    <xf numFmtId="0" fontId="28" fillId="0" borderId="77" xfId="0" applyFont="1" applyBorder="1" applyAlignment="1" applyProtection="1">
      <alignment horizontal="center" vertical="center"/>
      <protection locked="0"/>
    </xf>
    <xf numFmtId="0" fontId="0" fillId="0" borderId="69" xfId="0" applyBorder="1" applyProtection="1">
      <protection locked="0"/>
    </xf>
    <xf numFmtId="0" fontId="0" fillId="0" borderId="86" xfId="0" applyBorder="1" applyProtection="1">
      <protection locked="0"/>
    </xf>
    <xf numFmtId="0" fontId="0" fillId="0" borderId="0" xfId="0" applyAlignment="1">
      <alignment vertical="top" wrapText="1"/>
    </xf>
    <xf numFmtId="0" fontId="0" fillId="0" borderId="0" xfId="0" applyAlignment="1" applyProtection="1">
      <alignment wrapText="1"/>
      <protection locked="0"/>
    </xf>
    <xf numFmtId="0" fontId="62" fillId="17" borderId="35" xfId="0" applyFont="1" applyFill="1" applyBorder="1" applyAlignment="1">
      <alignment horizontal="center" vertical="center" wrapText="1"/>
    </xf>
    <xf numFmtId="0" fontId="48" fillId="0" borderId="0" xfId="0" applyFont="1" applyAlignment="1">
      <alignment vertical="center"/>
    </xf>
    <xf numFmtId="0" fontId="62" fillId="0" borderId="0" xfId="0" applyFont="1" applyAlignment="1">
      <alignment vertical="center"/>
    </xf>
    <xf numFmtId="0" fontId="48" fillId="0" borderId="0" xfId="0" applyFont="1" applyAlignment="1">
      <alignment vertical="center" wrapText="1"/>
    </xf>
    <xf numFmtId="0" fontId="61" fillId="0" borderId="33" xfId="0" applyFont="1" applyBorder="1" applyAlignment="1" applyProtection="1">
      <alignment vertical="center"/>
      <protection locked="0"/>
    </xf>
    <xf numFmtId="0" fontId="61" fillId="0" borderId="33" xfId="0" applyFont="1" applyBorder="1" applyAlignment="1" applyProtection="1">
      <alignment vertical="center" wrapText="1"/>
      <protection locked="0"/>
    </xf>
    <xf numFmtId="0" fontId="0" fillId="0" borderId="33" xfId="0" applyBorder="1" applyAlignment="1" applyProtection="1">
      <alignment vertical="center" wrapText="1"/>
      <protection locked="0"/>
    </xf>
    <xf numFmtId="0" fontId="0" fillId="0" borderId="34" xfId="0" applyBorder="1" applyAlignment="1" applyProtection="1">
      <alignment vertical="center" wrapText="1"/>
      <protection locked="0"/>
    </xf>
    <xf numFmtId="0" fontId="61" fillId="0" borderId="0" xfId="0" applyFont="1" applyAlignment="1" applyProtection="1">
      <alignment horizontal="center" vertical="center" wrapText="1"/>
      <protection locked="0"/>
    </xf>
    <xf numFmtId="0" fontId="0" fillId="20" borderId="33" xfId="0" applyFill="1" applyBorder="1" applyAlignment="1" applyProtection="1">
      <alignment horizontal="center" vertical="center"/>
      <protection locked="0"/>
    </xf>
    <xf numFmtId="0" fontId="61" fillId="0" borderId="33" xfId="0" applyFont="1" applyBorder="1" applyProtection="1">
      <protection locked="0"/>
    </xf>
    <xf numFmtId="0" fontId="0" fillId="20" borderId="33" xfId="0" applyFill="1" applyBorder="1"/>
    <xf numFmtId="0" fontId="0" fillId="20" borderId="33" xfId="0" applyFill="1" applyBorder="1" applyProtection="1">
      <protection locked="0"/>
    </xf>
    <xf numFmtId="0" fontId="0" fillId="0" borderId="33" xfId="0" applyBorder="1" applyProtection="1">
      <protection locked="0"/>
    </xf>
    <xf numFmtId="0" fontId="0" fillId="0" borderId="0" xfId="0" applyAlignment="1" applyProtection="1">
      <alignment horizontal="center" vertical="top" wrapText="1"/>
      <protection locked="0"/>
    </xf>
    <xf numFmtId="0" fontId="0" fillId="0" borderId="0" xfId="0" applyAlignment="1" applyProtection="1">
      <alignment vertical="top" wrapText="1"/>
      <protection locked="0"/>
    </xf>
    <xf numFmtId="0" fontId="17" fillId="0" borderId="0" xfId="0" applyFont="1"/>
    <xf numFmtId="0" fontId="65" fillId="0" borderId="0" xfId="0" applyFont="1"/>
    <xf numFmtId="0" fontId="17" fillId="3" borderId="0" xfId="0" applyFont="1" applyFill="1"/>
    <xf numFmtId="0" fontId="68" fillId="3" borderId="0" xfId="0" applyFont="1" applyFill="1"/>
    <xf numFmtId="0" fontId="68" fillId="0" borderId="0" xfId="0" applyFont="1"/>
    <xf numFmtId="0" fontId="66" fillId="11" borderId="12" xfId="0" applyFont="1" applyFill="1" applyBorder="1" applyAlignment="1" applyProtection="1">
      <alignment horizontal="center" vertical="center" wrapText="1" readingOrder="1"/>
      <protection hidden="1"/>
    </xf>
    <xf numFmtId="0" fontId="66" fillId="11" borderId="19" xfId="0" applyFont="1" applyFill="1" applyBorder="1" applyAlignment="1" applyProtection="1">
      <alignment horizontal="center" vertical="center" wrapText="1" readingOrder="1"/>
      <protection hidden="1"/>
    </xf>
    <xf numFmtId="0" fontId="66" fillId="11" borderId="13" xfId="0" applyFont="1" applyFill="1" applyBorder="1" applyAlignment="1" applyProtection="1">
      <alignment horizontal="center" vertical="center" wrapText="1" readingOrder="1"/>
      <protection hidden="1"/>
    </xf>
    <xf numFmtId="0" fontId="66" fillId="12" borderId="12" xfId="0" applyFont="1" applyFill="1" applyBorder="1" applyAlignment="1" applyProtection="1">
      <alignment horizontal="center" wrapText="1" readingOrder="1"/>
      <protection hidden="1"/>
    </xf>
    <xf numFmtId="0" fontId="66" fillId="12" borderId="19" xfId="0" applyFont="1" applyFill="1" applyBorder="1" applyAlignment="1" applyProtection="1">
      <alignment horizontal="center" wrapText="1" readingOrder="1"/>
      <protection hidden="1"/>
    </xf>
    <xf numFmtId="0" fontId="66" fillId="12" borderId="13" xfId="0" applyFont="1" applyFill="1" applyBorder="1" applyAlignment="1" applyProtection="1">
      <alignment horizontal="center" wrapText="1" readingOrder="1"/>
      <protection hidden="1"/>
    </xf>
    <xf numFmtId="0" fontId="66" fillId="11" borderId="14" xfId="0" applyFont="1" applyFill="1" applyBorder="1" applyAlignment="1" applyProtection="1">
      <alignment horizontal="center" vertical="center" wrapText="1" readingOrder="1"/>
      <protection hidden="1"/>
    </xf>
    <xf numFmtId="0" fontId="66" fillId="11" borderId="0" xfId="0" applyFont="1" applyFill="1" applyAlignment="1" applyProtection="1">
      <alignment horizontal="center" vertical="center" wrapText="1" readingOrder="1"/>
      <protection hidden="1"/>
    </xf>
    <xf numFmtId="0" fontId="66" fillId="11" borderId="15" xfId="0" applyFont="1" applyFill="1" applyBorder="1" applyAlignment="1" applyProtection="1">
      <alignment horizontal="center" vertical="center" wrapText="1" readingOrder="1"/>
      <protection hidden="1"/>
    </xf>
    <xf numFmtId="0" fontId="66" fillId="12" borderId="14" xfId="0" applyFont="1" applyFill="1" applyBorder="1" applyAlignment="1" applyProtection="1">
      <alignment horizontal="center" wrapText="1" readingOrder="1"/>
      <protection hidden="1"/>
    </xf>
    <xf numFmtId="0" fontId="66" fillId="12" borderId="0" xfId="0" applyFont="1" applyFill="1" applyAlignment="1" applyProtection="1">
      <alignment horizontal="center" wrapText="1" readingOrder="1"/>
      <protection hidden="1"/>
    </xf>
    <xf numFmtId="0" fontId="66" fillId="12" borderId="15" xfId="0" applyFont="1" applyFill="1" applyBorder="1" applyAlignment="1" applyProtection="1">
      <alignment horizontal="center" wrapText="1" readingOrder="1"/>
      <protection hidden="1"/>
    </xf>
    <xf numFmtId="0" fontId="66" fillId="11" borderId="16" xfId="0" applyFont="1" applyFill="1" applyBorder="1" applyAlignment="1" applyProtection="1">
      <alignment horizontal="center" vertical="center" wrapText="1" readingOrder="1"/>
      <protection hidden="1"/>
    </xf>
    <xf numFmtId="0" fontId="66" fillId="11" borderId="18" xfId="0" applyFont="1" applyFill="1" applyBorder="1" applyAlignment="1" applyProtection="1">
      <alignment horizontal="center" vertical="center" wrapText="1" readingOrder="1"/>
      <protection hidden="1"/>
    </xf>
    <xf numFmtId="0" fontId="66" fillId="11" borderId="17" xfId="0" applyFont="1" applyFill="1" applyBorder="1" applyAlignment="1" applyProtection="1">
      <alignment horizontal="center" vertical="center" wrapText="1" readingOrder="1"/>
      <protection hidden="1"/>
    </xf>
    <xf numFmtId="0" fontId="66" fillId="12" borderId="16" xfId="0" applyFont="1" applyFill="1" applyBorder="1" applyAlignment="1" applyProtection="1">
      <alignment horizontal="center" wrapText="1" readingOrder="1"/>
      <protection hidden="1"/>
    </xf>
    <xf numFmtId="0" fontId="66" fillId="12" borderId="18" xfId="0" applyFont="1" applyFill="1" applyBorder="1" applyAlignment="1" applyProtection="1">
      <alignment horizontal="center" wrapText="1" readingOrder="1"/>
      <protection hidden="1"/>
    </xf>
    <xf numFmtId="0" fontId="66" fillId="12" borderId="17" xfId="0" applyFont="1" applyFill="1" applyBorder="1" applyAlignment="1" applyProtection="1">
      <alignment horizontal="center" wrapText="1" readingOrder="1"/>
      <protection hidden="1"/>
    </xf>
    <xf numFmtId="0" fontId="66" fillId="13" borderId="12" xfId="0" applyFont="1" applyFill="1" applyBorder="1" applyAlignment="1" applyProtection="1">
      <alignment horizontal="center" wrapText="1" readingOrder="1"/>
      <protection hidden="1"/>
    </xf>
    <xf numFmtId="0" fontId="66" fillId="13" borderId="19" xfId="0" applyFont="1" applyFill="1" applyBorder="1" applyAlignment="1" applyProtection="1">
      <alignment horizontal="center" wrapText="1" readingOrder="1"/>
      <protection hidden="1"/>
    </xf>
    <xf numFmtId="0" fontId="66" fillId="13" borderId="13" xfId="0" applyFont="1" applyFill="1" applyBorder="1" applyAlignment="1" applyProtection="1">
      <alignment horizontal="center" wrapText="1" readingOrder="1"/>
      <protection hidden="1"/>
    </xf>
    <xf numFmtId="0" fontId="66" fillId="13" borderId="14" xfId="0" applyFont="1" applyFill="1" applyBorder="1" applyAlignment="1" applyProtection="1">
      <alignment horizontal="center" wrapText="1" readingOrder="1"/>
      <protection hidden="1"/>
    </xf>
    <xf numFmtId="0" fontId="66" fillId="13" borderId="0" xfId="0" applyFont="1" applyFill="1" applyAlignment="1" applyProtection="1">
      <alignment horizontal="center" wrapText="1" readingOrder="1"/>
      <protection hidden="1"/>
    </xf>
    <xf numFmtId="0" fontId="66" fillId="13" borderId="15" xfId="0" applyFont="1" applyFill="1" applyBorder="1" applyAlignment="1" applyProtection="1">
      <alignment horizontal="center" wrapText="1" readingOrder="1"/>
      <protection hidden="1"/>
    </xf>
    <xf numFmtId="0" fontId="66" fillId="13" borderId="16" xfId="0" applyFont="1" applyFill="1" applyBorder="1" applyAlignment="1" applyProtection="1">
      <alignment horizontal="center" wrapText="1" readingOrder="1"/>
      <protection hidden="1"/>
    </xf>
    <xf numFmtId="0" fontId="66" fillId="13" borderId="18" xfId="0" applyFont="1" applyFill="1" applyBorder="1" applyAlignment="1" applyProtection="1">
      <alignment horizontal="center" wrapText="1" readingOrder="1"/>
      <protection hidden="1"/>
    </xf>
    <xf numFmtId="0" fontId="66" fillId="13" borderId="17" xfId="0" applyFont="1" applyFill="1" applyBorder="1" applyAlignment="1" applyProtection="1">
      <alignment horizontal="center" wrapText="1" readingOrder="1"/>
      <protection hidden="1"/>
    </xf>
    <xf numFmtId="0" fontId="66" fillId="5" borderId="12" xfId="0" applyFont="1" applyFill="1" applyBorder="1" applyAlignment="1" applyProtection="1">
      <alignment horizontal="center" wrapText="1" readingOrder="1"/>
      <protection hidden="1"/>
    </xf>
    <xf numFmtId="0" fontId="66" fillId="5" borderId="19" xfId="0" applyFont="1" applyFill="1" applyBorder="1" applyAlignment="1" applyProtection="1">
      <alignment horizontal="center" wrapText="1" readingOrder="1"/>
      <protection hidden="1"/>
    </xf>
    <xf numFmtId="0" fontId="66" fillId="5" borderId="13" xfId="0" applyFont="1" applyFill="1" applyBorder="1" applyAlignment="1" applyProtection="1">
      <alignment horizontal="center" wrapText="1" readingOrder="1"/>
      <protection hidden="1"/>
    </xf>
    <xf numFmtId="0" fontId="66" fillId="5" borderId="14" xfId="0" applyFont="1" applyFill="1" applyBorder="1" applyAlignment="1" applyProtection="1">
      <alignment horizontal="center" wrapText="1" readingOrder="1"/>
      <protection hidden="1"/>
    </xf>
    <xf numFmtId="0" fontId="66" fillId="5" borderId="0" xfId="0" applyFont="1" applyFill="1" applyAlignment="1" applyProtection="1">
      <alignment horizontal="center" wrapText="1" readingOrder="1"/>
      <protection hidden="1"/>
    </xf>
    <xf numFmtId="0" fontId="66" fillId="5" borderId="15" xfId="0" applyFont="1" applyFill="1" applyBorder="1" applyAlignment="1" applyProtection="1">
      <alignment horizontal="center" wrapText="1" readingOrder="1"/>
      <protection hidden="1"/>
    </xf>
    <xf numFmtId="0" fontId="66" fillId="5" borderId="16" xfId="0" applyFont="1" applyFill="1" applyBorder="1" applyAlignment="1" applyProtection="1">
      <alignment horizontal="center" wrapText="1" readingOrder="1"/>
      <protection hidden="1"/>
    </xf>
    <xf numFmtId="0" fontId="66" fillId="5" borderId="18" xfId="0" applyFont="1" applyFill="1" applyBorder="1" applyAlignment="1" applyProtection="1">
      <alignment horizontal="center" wrapText="1" readingOrder="1"/>
      <protection hidden="1"/>
    </xf>
    <xf numFmtId="0" fontId="66" fillId="5" borderId="17" xfId="0" applyFont="1" applyFill="1" applyBorder="1" applyAlignment="1" applyProtection="1">
      <alignment horizontal="center" wrapText="1" readingOrder="1"/>
      <protection hidden="1"/>
    </xf>
    <xf numFmtId="0" fontId="0" fillId="0" borderId="0" xfId="0" applyAlignment="1">
      <alignment wrapText="1"/>
    </xf>
    <xf numFmtId="0" fontId="61" fillId="0" borderId="0" xfId="0" applyFont="1"/>
    <xf numFmtId="0" fontId="0" fillId="0" borderId="33" xfId="0" applyBorder="1"/>
    <xf numFmtId="0" fontId="0" fillId="0" borderId="89" xfId="0" applyBorder="1"/>
    <xf numFmtId="0" fontId="0" fillId="0" borderId="90" xfId="0" applyBorder="1"/>
    <xf numFmtId="0" fontId="0" fillId="0" borderId="91" xfId="0" applyBorder="1"/>
    <xf numFmtId="0" fontId="0" fillId="0" borderId="37" xfId="0" applyBorder="1" applyAlignment="1">
      <alignment wrapText="1"/>
    </xf>
    <xf numFmtId="0" fontId="0" fillId="0" borderId="38" xfId="0" applyBorder="1" applyAlignment="1">
      <alignment wrapText="1"/>
    </xf>
    <xf numFmtId="0" fontId="0" fillId="0" borderId="39" xfId="0" applyBorder="1" applyAlignment="1">
      <alignment wrapText="1"/>
    </xf>
    <xf numFmtId="0" fontId="0" fillId="0" borderId="41" xfId="0" applyBorder="1" applyAlignment="1">
      <alignment wrapText="1"/>
    </xf>
    <xf numFmtId="0" fontId="61" fillId="0" borderId="89" xfId="0" applyFont="1" applyBorder="1" applyAlignment="1">
      <alignment horizontal="center"/>
    </xf>
    <xf numFmtId="0" fontId="61" fillId="0" borderId="90" xfId="0" applyFont="1" applyBorder="1" applyAlignment="1">
      <alignment horizontal="center"/>
    </xf>
    <xf numFmtId="0" fontId="61" fillId="0" borderId="91" xfId="0" applyFont="1" applyBorder="1" applyAlignment="1">
      <alignment horizontal="center"/>
    </xf>
    <xf numFmtId="0" fontId="0" fillId="0" borderId="92" xfId="0" applyBorder="1" applyAlignment="1">
      <alignment wrapText="1"/>
    </xf>
    <xf numFmtId="0" fontId="61" fillId="0" borderId="35" xfId="0" applyFont="1" applyBorder="1" applyAlignment="1">
      <alignment horizontal="center" wrapText="1"/>
    </xf>
    <xf numFmtId="0" fontId="61" fillId="24" borderId="79" xfId="0" quotePrefix="1" applyFont="1" applyFill="1" applyBorder="1"/>
    <xf numFmtId="0" fontId="61" fillId="0" borderId="94" xfId="0" applyFont="1" applyBorder="1" applyAlignment="1">
      <alignment horizontal="center"/>
    </xf>
    <xf numFmtId="0" fontId="61" fillId="0" borderId="95" xfId="0" applyFont="1" applyBorder="1" applyAlignment="1">
      <alignment horizontal="center"/>
    </xf>
    <xf numFmtId="0" fontId="61" fillId="0" borderId="96" xfId="0" applyFont="1" applyBorder="1" applyAlignment="1">
      <alignment horizontal="center"/>
    </xf>
    <xf numFmtId="0" fontId="0" fillId="0" borderId="37" xfId="0" applyBorder="1"/>
    <xf numFmtId="0" fontId="0" fillId="0" borderId="39" xfId="0" applyBorder="1"/>
    <xf numFmtId="0" fontId="0" fillId="0" borderId="40" xfId="0" applyBorder="1"/>
    <xf numFmtId="0" fontId="0" fillId="23" borderId="33" xfId="0" applyFill="1" applyBorder="1"/>
    <xf numFmtId="0" fontId="0" fillId="23" borderId="38" xfId="0" applyFill="1" applyBorder="1"/>
    <xf numFmtId="0" fontId="0" fillId="23" borderId="40" xfId="0" applyFill="1" applyBorder="1"/>
    <xf numFmtId="0" fontId="0" fillId="23" borderId="41" xfId="0" applyFill="1" applyBorder="1"/>
    <xf numFmtId="0" fontId="0" fillId="0" borderId="91" xfId="0" applyBorder="1" applyAlignment="1">
      <alignment wrapText="1"/>
    </xf>
    <xf numFmtId="0" fontId="0" fillId="13" borderId="89" xfId="0" applyFill="1" applyBorder="1"/>
    <xf numFmtId="0" fontId="0" fillId="25" borderId="37" xfId="0" applyFill="1" applyBorder="1"/>
    <xf numFmtId="0" fontId="0" fillId="26" borderId="37" xfId="0" applyFill="1" applyBorder="1"/>
    <xf numFmtId="0" fontId="0" fillId="2" borderId="37" xfId="0" applyFill="1" applyBorder="1"/>
    <xf numFmtId="0" fontId="0" fillId="9" borderId="39" xfId="0" applyFill="1" applyBorder="1"/>
    <xf numFmtId="0" fontId="69" fillId="0" borderId="0" xfId="0" applyFont="1"/>
    <xf numFmtId="0" fontId="70" fillId="0" borderId="87" xfId="0" applyFont="1" applyBorder="1" applyAlignment="1">
      <alignment horizontal="center" wrapText="1"/>
    </xf>
    <xf numFmtId="0" fontId="70" fillId="0" borderId="35" xfId="0" applyFont="1" applyBorder="1" applyAlignment="1">
      <alignment horizontal="center" vertical="center" wrapText="1"/>
    </xf>
    <xf numFmtId="0" fontId="57" fillId="0" borderId="79" xfId="0" applyFont="1" applyBorder="1" applyAlignment="1">
      <alignment horizontal="center" wrapText="1"/>
    </xf>
    <xf numFmtId="0" fontId="57" fillId="0" borderId="0" xfId="0" applyFont="1" applyAlignment="1">
      <alignment horizontal="center" wrapText="1"/>
    </xf>
    <xf numFmtId="0" fontId="44" fillId="0" borderId="0" xfId="0" applyFont="1" applyAlignment="1">
      <alignment horizontal="center"/>
    </xf>
    <xf numFmtId="0" fontId="17" fillId="23" borderId="33" xfId="0" applyFont="1" applyFill="1" applyBorder="1" applyAlignment="1">
      <alignment wrapText="1"/>
    </xf>
    <xf numFmtId="0" fontId="17" fillId="23" borderId="38" xfId="0" applyFont="1" applyFill="1" applyBorder="1" applyAlignment="1">
      <alignment wrapText="1"/>
    </xf>
    <xf numFmtId="0" fontId="17" fillId="23" borderId="81" xfId="0" applyFont="1" applyFill="1" applyBorder="1" applyAlignment="1">
      <alignment wrapText="1"/>
    </xf>
    <xf numFmtId="0" fontId="17" fillId="23" borderId="93" xfId="0" applyFont="1" applyFill="1" applyBorder="1" applyAlignment="1">
      <alignment wrapText="1"/>
    </xf>
    <xf numFmtId="0" fontId="73" fillId="0" borderId="34" xfId="0" applyFont="1" applyBorder="1" applyAlignment="1" applyProtection="1">
      <alignment horizontal="center" vertical="center"/>
      <protection locked="0"/>
    </xf>
    <xf numFmtId="0" fontId="73" fillId="0" borderId="42" xfId="0" applyFont="1" applyBorder="1" applyAlignment="1">
      <alignment horizontal="center" vertical="center"/>
    </xf>
    <xf numFmtId="0" fontId="57" fillId="22" borderId="79" xfId="0" applyFont="1" applyFill="1" applyBorder="1" applyAlignment="1">
      <alignment horizontal="center" vertical="top" wrapText="1"/>
    </xf>
    <xf numFmtId="0" fontId="61" fillId="22" borderId="79" xfId="0" applyFont="1" applyFill="1" applyBorder="1" applyAlignment="1">
      <alignment horizontal="center" vertical="top" wrapText="1"/>
    </xf>
    <xf numFmtId="0" fontId="74" fillId="3" borderId="0" xfId="0" applyFont="1" applyFill="1"/>
    <xf numFmtId="0" fontId="78" fillId="27" borderId="33" xfId="0" applyFont="1" applyFill="1" applyBorder="1" applyAlignment="1">
      <alignment horizontal="center" vertical="center"/>
    </xf>
    <xf numFmtId="0" fontId="74" fillId="0" borderId="0" xfId="0" applyFont="1"/>
    <xf numFmtId="0" fontId="78" fillId="27" borderId="33" xfId="0" applyFont="1" applyFill="1" applyBorder="1" applyAlignment="1">
      <alignment horizontal="center" vertical="center" wrapText="1"/>
    </xf>
    <xf numFmtId="0" fontId="78" fillId="3" borderId="0" xfId="0" applyFont="1" applyFill="1" applyAlignment="1">
      <alignment horizontal="center" vertical="center"/>
    </xf>
    <xf numFmtId="0" fontId="78" fillId="2" borderId="0" xfId="0" applyFont="1" applyFill="1" applyAlignment="1">
      <alignment horizontal="center" vertical="center"/>
    </xf>
    <xf numFmtId="0" fontId="74" fillId="0" borderId="33" xfId="0" applyFont="1" applyBorder="1" applyAlignment="1">
      <alignment horizontal="center" vertical="top"/>
    </xf>
    <xf numFmtId="0" fontId="80" fillId="0" borderId="33" xfId="0" applyFont="1" applyBorder="1" applyAlignment="1" applyProtection="1">
      <alignment horizontal="justify" vertical="top" wrapText="1"/>
      <protection locked="0"/>
    </xf>
    <xf numFmtId="0" fontId="74" fillId="0" borderId="33" xfId="0" applyFont="1" applyBorder="1" applyAlignment="1" applyProtection="1">
      <alignment horizontal="center" vertical="top"/>
      <protection hidden="1"/>
    </xf>
    <xf numFmtId="0" fontId="74" fillId="0" borderId="33" xfId="0" applyFont="1" applyBorder="1" applyAlignment="1" applyProtection="1">
      <alignment horizontal="center" vertical="top" textRotation="90"/>
      <protection locked="0"/>
    </xf>
    <xf numFmtId="9" fontId="74" fillId="0" borderId="33" xfId="0" applyNumberFormat="1" applyFont="1" applyBorder="1" applyAlignment="1" applyProtection="1">
      <alignment horizontal="center" vertical="top"/>
      <protection hidden="1"/>
    </xf>
    <xf numFmtId="164" fontId="74" fillId="0" borderId="33" xfId="1" applyNumberFormat="1" applyFont="1" applyFill="1" applyBorder="1" applyAlignment="1">
      <alignment horizontal="center" vertical="top"/>
    </xf>
    <xf numFmtId="0" fontId="78" fillId="0" borderId="33" xfId="0" applyFont="1" applyBorder="1" applyAlignment="1" applyProtection="1">
      <alignment horizontal="center" vertical="top" textRotation="90" wrapText="1"/>
      <protection hidden="1"/>
    </xf>
    <xf numFmtId="0" fontId="78" fillId="0" borderId="33" xfId="0" applyFont="1" applyBorder="1" applyAlignment="1" applyProtection="1">
      <alignment horizontal="center" vertical="top" textRotation="90"/>
      <protection hidden="1"/>
    </xf>
    <xf numFmtId="0" fontId="74" fillId="0" borderId="33" xfId="0" applyFont="1" applyBorder="1" applyAlignment="1" applyProtection="1">
      <alignment horizontal="center" vertical="top" wrapText="1"/>
      <protection locked="0"/>
    </xf>
    <xf numFmtId="0" fontId="74" fillId="0" borderId="33" xfId="0" applyFont="1" applyBorder="1" applyAlignment="1" applyProtection="1">
      <alignment horizontal="center" vertical="top"/>
      <protection locked="0"/>
    </xf>
    <xf numFmtId="14" fontId="74" fillId="0" borderId="33" xfId="0" applyNumberFormat="1" applyFont="1" applyBorder="1" applyAlignment="1" applyProtection="1">
      <alignment horizontal="center" vertical="top"/>
      <protection locked="0"/>
    </xf>
    <xf numFmtId="0" fontId="74" fillId="27" borderId="33" xfId="0" applyFont="1" applyFill="1" applyBorder="1" applyAlignment="1" applyProtection="1">
      <alignment horizontal="center" vertical="top"/>
      <protection locked="0"/>
    </xf>
    <xf numFmtId="0" fontId="74" fillId="3" borderId="33" xfId="0" applyFont="1" applyFill="1" applyBorder="1" applyAlignment="1">
      <alignment vertical="center"/>
    </xf>
    <xf numFmtId="0" fontId="74" fillId="0" borderId="33" xfId="0" applyFont="1" applyBorder="1" applyAlignment="1">
      <alignment vertical="center"/>
    </xf>
    <xf numFmtId="0" fontId="74" fillId="3" borderId="33" xfId="0" applyFont="1" applyFill="1" applyBorder="1"/>
    <xf numFmtId="0" fontId="74" fillId="0" borderId="33" xfId="0" applyFont="1" applyBorder="1"/>
    <xf numFmtId="0" fontId="78" fillId="27" borderId="81" xfId="0" applyFont="1" applyFill="1" applyBorder="1" applyAlignment="1">
      <alignment horizontal="center" vertical="center" textRotation="90" wrapText="1"/>
    </xf>
    <xf numFmtId="0" fontId="4" fillId="0" borderId="0" xfId="0" applyFont="1"/>
    <xf numFmtId="0" fontId="78" fillId="0" borderId="33" xfId="0" applyFont="1" applyBorder="1" applyAlignment="1">
      <alignment horizontal="center" vertical="center"/>
    </xf>
    <xf numFmtId="0" fontId="28" fillId="0" borderId="85" xfId="0" applyFont="1" applyBorder="1" applyAlignment="1" applyProtection="1">
      <alignment horizontal="left" vertical="center" wrapText="1"/>
      <protection locked="0"/>
    </xf>
    <xf numFmtId="0" fontId="0" fillId="0" borderId="85" xfId="0" applyBorder="1" applyAlignment="1" applyProtection="1">
      <alignment vertical="center" wrapText="1"/>
      <protection locked="0"/>
    </xf>
    <xf numFmtId="0" fontId="61" fillId="0" borderId="85" xfId="0" applyFont="1" applyBorder="1" applyAlignment="1" applyProtection="1">
      <alignment horizontal="center" vertical="center" wrapText="1"/>
      <protection locked="0"/>
    </xf>
    <xf numFmtId="0" fontId="75" fillId="0" borderId="0" xfId="0" applyFont="1" applyAlignment="1">
      <alignment horizontal="center" vertical="center"/>
    </xf>
    <xf numFmtId="0" fontId="75" fillId="0" borderId="0" xfId="0" applyFont="1" applyAlignment="1">
      <alignment vertical="center"/>
    </xf>
    <xf numFmtId="0" fontId="74" fillId="3" borderId="34" xfId="0" applyFont="1" applyFill="1" applyBorder="1"/>
    <xf numFmtId="0" fontId="74" fillId="3" borderId="84" xfId="0" applyFont="1" applyFill="1" applyBorder="1"/>
    <xf numFmtId="9" fontId="0" fillId="0" borderId="33" xfId="0" applyNumberFormat="1" applyBorder="1" applyProtection="1">
      <protection locked="0"/>
    </xf>
    <xf numFmtId="9" fontId="61" fillId="28" borderId="33" xfId="0" applyNumberFormat="1" applyFont="1" applyFill="1" applyBorder="1" applyAlignment="1" applyProtection="1">
      <alignment horizontal="center"/>
      <protection locked="0"/>
    </xf>
    <xf numFmtId="9" fontId="61" fillId="13" borderId="33" xfId="0" applyNumberFormat="1" applyFont="1" applyFill="1" applyBorder="1" applyAlignment="1" applyProtection="1">
      <alignment horizontal="center"/>
      <protection locked="0"/>
    </xf>
    <xf numFmtId="9" fontId="61" fillId="26" borderId="33" xfId="0" applyNumberFormat="1" applyFont="1" applyFill="1" applyBorder="1" applyAlignment="1" applyProtection="1">
      <alignment horizontal="center"/>
      <protection locked="0"/>
    </xf>
    <xf numFmtId="9" fontId="61" fillId="5" borderId="33" xfId="0" applyNumberFormat="1" applyFont="1" applyFill="1" applyBorder="1" applyAlignment="1" applyProtection="1">
      <alignment horizontal="center"/>
      <protection locked="0"/>
    </xf>
    <xf numFmtId="9" fontId="61" fillId="9" borderId="33" xfId="0" applyNumberFormat="1" applyFont="1" applyFill="1" applyBorder="1" applyAlignment="1" applyProtection="1">
      <alignment horizontal="center"/>
      <protection locked="0"/>
    </xf>
    <xf numFmtId="0" fontId="61" fillId="28" borderId="33" xfId="0" applyFont="1" applyFill="1" applyBorder="1" applyAlignment="1" applyProtection="1">
      <alignment horizontal="left"/>
      <protection locked="0"/>
    </xf>
    <xf numFmtId="0" fontId="61" fillId="13" borderId="33" xfId="0" applyFont="1" applyFill="1" applyBorder="1" applyAlignment="1" applyProtection="1">
      <alignment horizontal="left"/>
      <protection locked="0"/>
    </xf>
    <xf numFmtId="0" fontId="61" fillId="26" borderId="33" xfId="0" applyFont="1" applyFill="1" applyBorder="1" applyAlignment="1" applyProtection="1">
      <alignment horizontal="left"/>
      <protection locked="0"/>
    </xf>
    <xf numFmtId="0" fontId="61" fillId="5" borderId="33" xfId="0" applyFont="1" applyFill="1" applyBorder="1" applyAlignment="1" applyProtection="1">
      <alignment horizontal="left"/>
      <protection locked="0"/>
    </xf>
    <xf numFmtId="0" fontId="61" fillId="9" borderId="33" xfId="0" applyFont="1" applyFill="1" applyBorder="1" applyAlignment="1" applyProtection="1">
      <alignment horizontal="left"/>
      <protection locked="0"/>
    </xf>
    <xf numFmtId="0" fontId="0" fillId="0" borderId="33" xfId="0" applyBorder="1" applyAlignment="1">
      <alignment vertical="center"/>
    </xf>
    <xf numFmtId="0" fontId="0" fillId="0" borderId="84" xfId="0" applyBorder="1" applyAlignment="1" applyProtection="1">
      <alignment vertical="center"/>
      <protection locked="0"/>
    </xf>
    <xf numFmtId="0" fontId="0" fillId="0" borderId="14" xfId="0" applyBorder="1"/>
    <xf numFmtId="0" fontId="0" fillId="0" borderId="15" xfId="0" applyBorder="1"/>
    <xf numFmtId="0" fontId="0" fillId="0" borderId="16" xfId="0" applyBorder="1"/>
    <xf numFmtId="0" fontId="0" fillId="0" borderId="18" xfId="0" applyBorder="1"/>
    <xf numFmtId="0" fontId="0" fillId="0" borderId="17" xfId="0" applyBorder="1"/>
    <xf numFmtId="0" fontId="0" fillId="0" borderId="0" xfId="0" applyAlignment="1" applyProtection="1">
      <alignment vertical="center"/>
      <protection locked="0"/>
    </xf>
    <xf numFmtId="0" fontId="74" fillId="0" borderId="84" xfId="0" applyFont="1" applyBorder="1" applyAlignment="1">
      <alignment vertical="center"/>
    </xf>
    <xf numFmtId="0" fontId="74" fillId="0" borderId="84" xfId="0" applyFont="1" applyBorder="1"/>
    <xf numFmtId="0" fontId="78" fillId="0" borderId="0" xfId="0" applyFont="1" applyAlignment="1">
      <alignment horizontal="center" vertical="center"/>
    </xf>
    <xf numFmtId="0" fontId="74" fillId="0" borderId="0" xfId="0" applyFont="1" applyAlignment="1">
      <alignment vertical="center"/>
    </xf>
    <xf numFmtId="0" fontId="64" fillId="0" borderId="0" xfId="0" applyFont="1"/>
    <xf numFmtId="0" fontId="17" fillId="0" borderId="79" xfId="0" applyFont="1" applyBorder="1" applyAlignment="1">
      <alignment horizontal="center" vertical="top" wrapText="1"/>
    </xf>
    <xf numFmtId="0" fontId="1" fillId="0" borderId="0" xfId="0" applyFont="1" applyAlignment="1">
      <alignment horizontal="center" vertical="center" wrapText="1"/>
    </xf>
    <xf numFmtId="0" fontId="82" fillId="0" borderId="0" xfId="0" applyFont="1" applyAlignment="1">
      <alignment horizontal="center" vertical="top" wrapText="1"/>
    </xf>
    <xf numFmtId="0" fontId="0" fillId="0" borderId="0" xfId="0" applyAlignment="1">
      <alignment horizontal="center" vertical="center" wrapText="1"/>
    </xf>
    <xf numFmtId="0" fontId="83" fillId="0" borderId="0" xfId="0" applyFont="1" applyAlignment="1">
      <alignment vertical="top" wrapText="1"/>
    </xf>
    <xf numFmtId="9" fontId="1" fillId="0" borderId="0" xfId="0" applyNumberFormat="1" applyFont="1"/>
    <xf numFmtId="0" fontId="61" fillId="0" borderId="80" xfId="0" applyFont="1" applyBorder="1" applyAlignment="1">
      <alignment vertical="center"/>
    </xf>
    <xf numFmtId="0" fontId="61" fillId="0" borderId="33" xfId="0" applyFont="1" applyBorder="1" applyAlignment="1">
      <alignment horizontal="center" wrapText="1"/>
    </xf>
    <xf numFmtId="9" fontId="74" fillId="0" borderId="0" xfId="1" applyFont="1" applyFill="1" applyBorder="1"/>
    <xf numFmtId="0" fontId="74" fillId="0" borderId="0" xfId="1" applyNumberFormat="1" applyFont="1" applyFill="1" applyBorder="1"/>
    <xf numFmtId="0" fontId="1" fillId="13" borderId="0" xfId="0" applyFont="1" applyFill="1"/>
    <xf numFmtId="0" fontId="74" fillId="13" borderId="0" xfId="0" applyFont="1" applyFill="1"/>
    <xf numFmtId="0" fontId="80" fillId="13" borderId="33" xfId="0" applyFont="1" applyFill="1" applyBorder="1" applyAlignment="1" applyProtection="1">
      <alignment horizontal="justify" vertical="top" wrapText="1"/>
      <protection locked="0"/>
    </xf>
    <xf numFmtId="9" fontId="74" fillId="0" borderId="33" xfId="0" applyNumberFormat="1" applyFont="1" applyBorder="1" applyAlignment="1" applyProtection="1">
      <alignment horizontal="center" vertical="top" wrapText="1"/>
      <protection hidden="1"/>
    </xf>
    <xf numFmtId="0" fontId="78" fillId="0" borderId="33" xfId="0" applyFont="1" applyBorder="1" applyAlignment="1" applyProtection="1">
      <alignment horizontal="center" vertical="top"/>
      <protection hidden="1"/>
    </xf>
    <xf numFmtId="0" fontId="78" fillId="0" borderId="33" xfId="0" applyFont="1" applyBorder="1" applyAlignment="1" applyProtection="1">
      <alignment horizontal="center" vertical="top" wrapText="1"/>
      <protection hidden="1"/>
    </xf>
    <xf numFmtId="0" fontId="79" fillId="0" borderId="33" xfId="0" applyFont="1" applyBorder="1" applyAlignment="1" applyProtection="1">
      <alignment horizontal="center" vertical="top" wrapText="1"/>
      <protection locked="0"/>
    </xf>
    <xf numFmtId="0" fontId="74" fillId="0" borderId="81" xfId="0" applyFont="1" applyBorder="1" applyAlignment="1">
      <alignment horizontal="center" vertical="center"/>
    </xf>
    <xf numFmtId="0" fontId="74" fillId="0" borderId="81" xfId="0" applyFont="1" applyBorder="1" applyAlignment="1">
      <alignment horizontal="center" vertical="top"/>
    </xf>
    <xf numFmtId="0" fontId="80" fillId="0" borderId="81" xfId="0" applyFont="1" applyBorder="1" applyAlignment="1" applyProtection="1">
      <alignment horizontal="left" vertical="top" wrapText="1"/>
      <protection locked="0"/>
    </xf>
    <xf numFmtId="0" fontId="74" fillId="0" borderId="34" xfId="0" applyFont="1" applyBorder="1" applyAlignment="1">
      <alignment horizontal="center" vertical="center"/>
    </xf>
    <xf numFmtId="0" fontId="61" fillId="13" borderId="33" xfId="0" applyFont="1" applyFill="1" applyBorder="1" applyAlignment="1" applyProtection="1">
      <alignment horizontal="center" vertical="center" wrapText="1"/>
      <protection locked="0"/>
    </xf>
    <xf numFmtId="0" fontId="61" fillId="13" borderId="33" xfId="0" applyFont="1" applyFill="1" applyBorder="1" applyAlignment="1" applyProtection="1">
      <alignment horizontal="center" vertical="center"/>
      <protection locked="0"/>
    </xf>
    <xf numFmtId="0" fontId="61" fillId="0" borderId="33" xfId="0" applyFont="1" applyBorder="1" applyAlignment="1">
      <alignment horizontal="center" vertical="center"/>
    </xf>
    <xf numFmtId="0" fontId="78" fillId="27" borderId="81" xfId="0" applyFont="1" applyFill="1" applyBorder="1" applyAlignment="1">
      <alignment horizontal="center" vertical="center" wrapText="1"/>
    </xf>
    <xf numFmtId="0" fontId="61" fillId="27" borderId="33" xfId="0" applyFont="1" applyFill="1" applyBorder="1" applyAlignment="1" applyProtection="1">
      <alignment horizontal="center" vertical="center"/>
      <protection locked="0"/>
    </xf>
    <xf numFmtId="0" fontId="0" fillId="0" borderId="34" xfId="0" applyBorder="1" applyAlignment="1" applyProtection="1">
      <alignment horizontal="center" vertical="center" wrapText="1"/>
      <protection locked="0"/>
    </xf>
    <xf numFmtId="0" fontId="61" fillId="0" borderId="34" xfId="0" applyFont="1" applyBorder="1" applyAlignment="1" applyProtection="1">
      <alignment horizontal="center" vertical="center"/>
      <protection locked="0"/>
    </xf>
    <xf numFmtId="0" fontId="61" fillId="0" borderId="81" xfId="0"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0" fillId="0" borderId="0" xfId="0" applyAlignment="1" applyProtection="1">
      <alignment horizontal="center" wrapText="1"/>
      <protection locked="0"/>
    </xf>
    <xf numFmtId="0" fontId="0" fillId="0" borderId="33" xfId="0" applyBorder="1" applyAlignment="1" applyProtection="1">
      <alignment horizontal="center" vertical="center"/>
      <protection locked="0"/>
    </xf>
    <xf numFmtId="0" fontId="0" fillId="0" borderId="85" xfId="0" applyBorder="1" applyAlignment="1" applyProtection="1">
      <alignment horizontal="left" vertical="center" wrapText="1"/>
      <protection locked="0"/>
    </xf>
    <xf numFmtId="0" fontId="0" fillId="0" borderId="77" xfId="0" applyBorder="1" applyAlignment="1" applyProtection="1">
      <alignment horizontal="center" vertical="center"/>
      <protection locked="0"/>
    </xf>
    <xf numFmtId="0" fontId="0" fillId="0" borderId="86" xfId="0" applyBorder="1" applyAlignment="1" applyProtection="1">
      <alignment horizontal="center" vertical="center"/>
      <protection locked="0"/>
    </xf>
    <xf numFmtId="0" fontId="57" fillId="22" borderId="87" xfId="0" applyFont="1" applyFill="1" applyBorder="1" applyAlignment="1">
      <alignment horizontal="center" vertical="top" wrapText="1"/>
    </xf>
    <xf numFmtId="0" fontId="83" fillId="27" borderId="19" xfId="0" applyFont="1" applyFill="1" applyBorder="1" applyAlignment="1">
      <alignment vertical="top" wrapText="1"/>
    </xf>
    <xf numFmtId="0" fontId="83" fillId="27" borderId="83" xfId="0" applyFont="1" applyFill="1" applyBorder="1" applyAlignment="1">
      <alignment vertical="top" wrapText="1"/>
    </xf>
    <xf numFmtId="0" fontId="58" fillId="22" borderId="87" xfId="0" applyFont="1" applyFill="1" applyBorder="1" applyAlignment="1">
      <alignment horizontal="center" vertical="top" wrapText="1"/>
    </xf>
    <xf numFmtId="0" fontId="78" fillId="27" borderId="33" xfId="0" applyFont="1" applyFill="1" applyBorder="1" applyAlignment="1">
      <alignment vertical="center" wrapText="1"/>
    </xf>
    <xf numFmtId="0" fontId="61" fillId="0" borderId="0" xfId="0" applyFont="1" applyAlignment="1" applyProtection="1">
      <alignment horizontal="left" vertical="center" wrapText="1"/>
      <protection locked="0"/>
    </xf>
    <xf numFmtId="9" fontId="0" fillId="0" borderId="0" xfId="0" applyNumberFormat="1" applyProtection="1">
      <protection locked="0"/>
    </xf>
    <xf numFmtId="9" fontId="61" fillId="28" borderId="0" xfId="0" applyNumberFormat="1" applyFont="1" applyFill="1" applyAlignment="1" applyProtection="1">
      <alignment horizontal="center"/>
      <protection locked="0"/>
    </xf>
    <xf numFmtId="9" fontId="61" fillId="13" borderId="0" xfId="0" applyNumberFormat="1" applyFont="1" applyFill="1" applyAlignment="1" applyProtection="1">
      <alignment horizontal="center"/>
      <protection locked="0"/>
    </xf>
    <xf numFmtId="9" fontId="61" fillId="26" borderId="0" xfId="0" applyNumberFormat="1" applyFont="1" applyFill="1" applyAlignment="1" applyProtection="1">
      <alignment horizontal="center"/>
      <protection locked="0"/>
    </xf>
    <xf numFmtId="9" fontId="61" fillId="5" borderId="0" xfId="0" applyNumberFormat="1" applyFont="1" applyFill="1" applyAlignment="1" applyProtection="1">
      <alignment horizontal="center"/>
      <protection locked="0"/>
    </xf>
    <xf numFmtId="9" fontId="61" fillId="9" borderId="0" xfId="0" applyNumberFormat="1" applyFont="1" applyFill="1" applyAlignment="1" applyProtection="1">
      <alignment horizontal="center"/>
      <protection locked="0"/>
    </xf>
    <xf numFmtId="164" fontId="0" fillId="0" borderId="33" xfId="0" applyNumberFormat="1" applyBorder="1" applyAlignment="1" applyProtection="1">
      <alignment vertical="center"/>
      <protection locked="0"/>
    </xf>
    <xf numFmtId="0" fontId="0" fillId="0" borderId="0" xfId="0" applyAlignment="1">
      <alignment vertical="center"/>
    </xf>
    <xf numFmtId="0" fontId="80" fillId="0" borderId="0" xfId="0" applyFont="1" applyAlignment="1" applyProtection="1">
      <alignment vertical="top" wrapText="1"/>
      <protection locked="0"/>
    </xf>
    <xf numFmtId="0" fontId="80" fillId="0" borderId="33" xfId="0" applyFont="1" applyBorder="1" applyAlignment="1" applyProtection="1">
      <alignment vertical="top" wrapText="1"/>
      <protection locked="0"/>
    </xf>
    <xf numFmtId="0" fontId="71" fillId="0" borderId="33" xfId="0" applyFont="1" applyBorder="1" applyAlignment="1">
      <alignment vertical="center"/>
    </xf>
    <xf numFmtId="0" fontId="0" fillId="0" borderId="0" xfId="0" applyAlignment="1">
      <alignment horizontal="center" vertical="center"/>
    </xf>
    <xf numFmtId="0" fontId="0" fillId="0" borderId="0" xfId="0" applyAlignment="1" applyProtection="1">
      <alignment horizontal="left" vertical="top" wrapText="1"/>
      <protection locked="0"/>
    </xf>
    <xf numFmtId="0" fontId="0" fillId="0" borderId="33" xfId="0" applyBorder="1" applyAlignment="1" applyProtection="1">
      <alignment horizontal="center" vertical="top" wrapText="1"/>
      <protection locked="0"/>
    </xf>
    <xf numFmtId="0" fontId="74" fillId="0" borderId="33" xfId="0" applyFont="1" applyBorder="1" applyAlignment="1">
      <alignment horizontal="center" vertical="center" wrapText="1"/>
    </xf>
    <xf numFmtId="14" fontId="74" fillId="0" borderId="84" xfId="0" applyNumberFormat="1" applyFont="1" applyBorder="1" applyAlignment="1" applyProtection="1">
      <alignment horizontal="center" vertical="top"/>
      <protection locked="0"/>
    </xf>
    <xf numFmtId="0" fontId="0" fillId="0" borderId="84" xfId="0" applyBorder="1" applyAlignment="1" applyProtection="1">
      <alignment vertical="center" wrapText="1"/>
      <protection locked="0"/>
    </xf>
    <xf numFmtId="0" fontId="0" fillId="0" borderId="34" xfId="0" applyBorder="1" applyAlignment="1" applyProtection="1">
      <alignment vertical="center"/>
      <protection locked="0"/>
    </xf>
    <xf numFmtId="14" fontId="16" fillId="3" borderId="33" xfId="4" applyNumberFormat="1" applyFont="1" applyFill="1" applyBorder="1" applyAlignment="1">
      <alignment horizontal="center" vertical="center" wrapText="1"/>
    </xf>
    <xf numFmtId="0" fontId="16" fillId="0" borderId="33" xfId="0" applyFont="1" applyBorder="1" applyAlignment="1">
      <alignment vertical="center" wrapText="1"/>
    </xf>
    <xf numFmtId="0" fontId="16" fillId="0" borderId="33" xfId="0" applyFont="1" applyBorder="1" applyAlignment="1">
      <alignment horizontal="left" vertical="top" wrapText="1"/>
    </xf>
    <xf numFmtId="0" fontId="16" fillId="0" borderId="33" xfId="4" applyFont="1" applyBorder="1" applyAlignment="1">
      <alignment horizontal="center" vertical="center" wrapText="1"/>
    </xf>
    <xf numFmtId="0" fontId="74" fillId="0" borderId="85" xfId="0" applyFont="1" applyBorder="1" applyAlignment="1">
      <alignment horizontal="center" vertical="top"/>
    </xf>
    <xf numFmtId="0" fontId="79" fillId="0" borderId="33" xfId="0" applyFont="1" applyBorder="1" applyAlignment="1" applyProtection="1">
      <alignment horizontal="center" vertical="top"/>
      <protection locked="0"/>
    </xf>
    <xf numFmtId="9" fontId="74" fillId="0" borderId="33" xfId="0" applyNumberFormat="1" applyFont="1" applyBorder="1" applyAlignment="1" applyProtection="1">
      <alignment horizontal="center" vertical="top" wrapText="1"/>
      <protection locked="0"/>
    </xf>
    <xf numFmtId="0" fontId="86" fillId="0" borderId="81" xfId="0" applyFont="1" applyBorder="1" applyAlignment="1" applyProtection="1">
      <alignment horizontal="justify" vertical="top" wrapText="1"/>
      <protection locked="0"/>
    </xf>
    <xf numFmtId="0" fontId="79" fillId="0" borderId="81" xfId="0" applyFont="1" applyBorder="1" applyAlignment="1" applyProtection="1">
      <alignment horizontal="center" vertical="center" wrapText="1"/>
      <protection locked="0"/>
    </xf>
    <xf numFmtId="0" fontId="74" fillId="0" borderId="81" xfId="0" applyFont="1" applyBorder="1" applyAlignment="1" applyProtection="1">
      <alignment horizontal="center" vertical="center" wrapText="1"/>
      <protection locked="0"/>
    </xf>
    <xf numFmtId="14" fontId="74" fillId="0" borderId="81" xfId="0" applyNumberFormat="1" applyFont="1" applyBorder="1" applyAlignment="1" applyProtection="1">
      <alignment horizontal="center" vertical="center"/>
      <protection locked="0"/>
    </xf>
    <xf numFmtId="0" fontId="79" fillId="0" borderId="33" xfId="0" applyFont="1" applyBorder="1" applyAlignment="1" applyProtection="1">
      <alignment horizontal="center" vertical="center" wrapText="1"/>
      <protection locked="0"/>
    </xf>
    <xf numFmtId="0" fontId="74" fillId="0" borderId="33" xfId="0" applyFont="1" applyBorder="1" applyAlignment="1" applyProtection="1">
      <alignment horizontal="center" vertical="center" wrapText="1"/>
      <protection locked="0"/>
    </xf>
    <xf numFmtId="0" fontId="78" fillId="0" borderId="33" xfId="0" applyFont="1" applyBorder="1" applyAlignment="1" applyProtection="1">
      <alignment horizontal="center" vertical="center" wrapText="1"/>
      <protection hidden="1"/>
    </xf>
    <xf numFmtId="9" fontId="74" fillId="0" borderId="33" xfId="0" applyNumberFormat="1" applyFont="1" applyBorder="1" applyAlignment="1" applyProtection="1">
      <alignment horizontal="center" vertical="center" wrapText="1"/>
      <protection hidden="1"/>
    </xf>
    <xf numFmtId="9" fontId="74" fillId="0" borderId="81" xfId="0" applyNumberFormat="1" applyFont="1" applyBorder="1" applyAlignment="1" applyProtection="1">
      <alignment horizontal="center" vertical="center" wrapText="1"/>
      <protection locked="0"/>
    </xf>
    <xf numFmtId="9" fontId="84" fillId="9" borderId="33" xfId="0" applyNumberFormat="1" applyFont="1" applyFill="1" applyBorder="1" applyAlignment="1" applyProtection="1">
      <alignment horizontal="center" vertical="center" wrapText="1"/>
      <protection hidden="1"/>
    </xf>
    <xf numFmtId="0" fontId="78" fillId="9" borderId="33" xfId="0" applyFont="1" applyFill="1" applyBorder="1" applyAlignment="1" applyProtection="1">
      <alignment horizontal="center" vertical="center" wrapText="1"/>
      <protection hidden="1"/>
    </xf>
    <xf numFmtId="0" fontId="78" fillId="0" borderId="33" xfId="0" applyFont="1" applyBorder="1" applyAlignment="1" applyProtection="1">
      <alignment horizontal="center" vertical="center"/>
      <protection hidden="1"/>
    </xf>
    <xf numFmtId="0" fontId="86" fillId="0" borderId="33" xfId="0" applyFont="1" applyBorder="1" applyAlignment="1" applyProtection="1">
      <alignment horizontal="justify" vertical="top" wrapText="1"/>
      <protection locked="0"/>
    </xf>
    <xf numFmtId="0" fontId="74" fillId="0" borderId="81" xfId="0" applyFont="1" applyBorder="1" applyAlignment="1" applyProtection="1">
      <alignment horizontal="center" vertical="center"/>
      <protection hidden="1"/>
    </xf>
    <xf numFmtId="0" fontId="79" fillId="0" borderId="33" xfId="0" applyFont="1" applyBorder="1" applyAlignment="1" applyProtection="1">
      <alignment horizontal="center" vertical="center" textRotation="90"/>
      <protection locked="0"/>
    </xf>
    <xf numFmtId="0" fontId="74" fillId="0" borderId="33" xfId="0" applyFont="1" applyBorder="1" applyAlignment="1" applyProtection="1">
      <alignment horizontal="center" vertical="center" textRotation="90"/>
      <protection locked="0"/>
    </xf>
    <xf numFmtId="9" fontId="74" fillId="0" borderId="33" xfId="0" applyNumberFormat="1" applyFont="1" applyBorder="1" applyAlignment="1" applyProtection="1">
      <alignment horizontal="center" vertical="center"/>
      <protection hidden="1"/>
    </xf>
    <xf numFmtId="164" fontId="74" fillId="0" borderId="33" xfId="1" applyNumberFormat="1" applyFont="1" applyFill="1" applyBorder="1" applyAlignment="1">
      <alignment horizontal="center" vertical="center"/>
    </xf>
    <xf numFmtId="0" fontId="78" fillId="0" borderId="33" xfId="0" applyFont="1" applyBorder="1" applyAlignment="1" applyProtection="1">
      <alignment horizontal="center" vertical="center" textRotation="90" wrapText="1"/>
      <protection hidden="1"/>
    </xf>
    <xf numFmtId="0" fontId="78" fillId="0" borderId="33" xfId="0" applyFont="1" applyBorder="1" applyAlignment="1" applyProtection="1">
      <alignment horizontal="center" vertical="center" textRotation="90"/>
      <protection hidden="1"/>
    </xf>
    <xf numFmtId="0" fontId="79" fillId="0" borderId="33" xfId="0" applyFont="1" applyBorder="1" applyAlignment="1">
      <alignment horizontal="center" vertical="center" wrapText="1"/>
    </xf>
    <xf numFmtId="14" fontId="74" fillId="0" borderId="81" xfId="0" applyNumberFormat="1" applyFont="1" applyBorder="1" applyAlignment="1" applyProtection="1">
      <alignment horizontal="center" vertical="center" wrapText="1"/>
      <protection locked="0"/>
    </xf>
    <xf numFmtId="0" fontId="74" fillId="0" borderId="34" xfId="0" applyFont="1" applyBorder="1" applyAlignment="1" applyProtection="1">
      <alignment horizontal="center" vertical="center" wrapText="1"/>
      <protection locked="0"/>
    </xf>
    <xf numFmtId="0" fontId="79" fillId="0" borderId="85" xfId="0" applyFont="1" applyBorder="1" applyAlignment="1" applyProtection="1">
      <alignment vertical="center" wrapText="1"/>
      <protection locked="0"/>
    </xf>
    <xf numFmtId="0" fontId="74" fillId="0" borderId="33" xfId="0" applyFont="1" applyBorder="1" applyAlignment="1" applyProtection="1">
      <alignment horizontal="center" vertical="center"/>
      <protection locked="0"/>
    </xf>
    <xf numFmtId="9" fontId="74" fillId="0" borderId="33" xfId="0" applyNumberFormat="1" applyFont="1" applyBorder="1" applyAlignment="1" applyProtection="1">
      <alignment horizontal="center" vertical="center" wrapText="1"/>
      <protection locked="0"/>
    </xf>
    <xf numFmtId="0" fontId="79" fillId="0" borderId="33" xfId="0" applyFont="1" applyBorder="1" applyAlignment="1" applyProtection="1">
      <alignment horizontal="justify" vertical="center" wrapText="1"/>
      <protection locked="0"/>
    </xf>
    <xf numFmtId="0" fontId="74" fillId="0" borderId="33" xfId="0" applyFont="1" applyBorder="1" applyAlignment="1" applyProtection="1">
      <alignment horizontal="center" vertical="center"/>
      <protection hidden="1"/>
    </xf>
    <xf numFmtId="14" fontId="74" fillId="0" borderId="33" xfId="0" applyNumberFormat="1" applyFont="1" applyBorder="1" applyAlignment="1" applyProtection="1">
      <alignment horizontal="center" vertical="center"/>
      <protection locked="0"/>
    </xf>
    <xf numFmtId="0" fontId="87" fillId="0" borderId="33" xfId="0" applyFont="1" applyBorder="1" applyAlignment="1" applyProtection="1">
      <alignment horizontal="center" vertical="top" wrapText="1"/>
      <protection locked="0"/>
    </xf>
    <xf numFmtId="0" fontId="87" fillId="0" borderId="85" xfId="0" applyFont="1" applyBorder="1" applyAlignment="1" applyProtection="1">
      <alignment vertical="top" wrapText="1"/>
      <protection locked="0"/>
    </xf>
    <xf numFmtId="0" fontId="74" fillId="0" borderId="33" xfId="0" applyFont="1" applyBorder="1" applyAlignment="1" applyProtection="1">
      <alignment vertical="center" textRotation="90"/>
      <protection locked="0"/>
    </xf>
    <xf numFmtId="14" fontId="74" fillId="0" borderId="33" xfId="0" applyNumberFormat="1" applyFont="1" applyBorder="1" applyAlignment="1" applyProtection="1">
      <alignment horizontal="center" vertical="top" wrapText="1"/>
      <protection locked="0"/>
    </xf>
    <xf numFmtId="0" fontId="88" fillId="0" borderId="33" xfId="4" applyFont="1" applyBorder="1" applyAlignment="1">
      <alignment horizontal="left" vertical="top" wrapText="1"/>
    </xf>
    <xf numFmtId="0" fontId="16" fillId="3" borderId="33" xfId="4" applyFont="1" applyFill="1" applyBorder="1" applyAlignment="1">
      <alignment horizontal="center" vertical="center" wrapText="1"/>
    </xf>
    <xf numFmtId="9" fontId="74" fillId="29" borderId="33" xfId="0" applyNumberFormat="1" applyFont="1" applyFill="1" applyBorder="1" applyAlignment="1" applyProtection="1">
      <alignment horizontal="center" vertical="center" wrapText="1"/>
      <protection hidden="1"/>
    </xf>
    <xf numFmtId="0" fontId="48" fillId="0" borderId="81" xfId="0" applyFont="1" applyBorder="1" applyAlignment="1">
      <alignment vertical="center" wrapText="1"/>
    </xf>
    <xf numFmtId="0" fontId="48" fillId="0" borderId="34" xfId="0" applyFont="1" applyBorder="1" applyAlignment="1">
      <alignment vertical="center" wrapText="1"/>
    </xf>
    <xf numFmtId="0" fontId="74" fillId="0" borderId="33" xfId="0" applyFont="1" applyBorder="1" applyAlignment="1" applyProtection="1">
      <alignment vertical="top" wrapText="1"/>
      <protection locked="0"/>
    </xf>
    <xf numFmtId="0" fontId="74" fillId="0" borderId="33" xfId="0" applyFont="1" applyBorder="1" applyAlignment="1" applyProtection="1">
      <alignment vertical="center" wrapText="1"/>
      <protection locked="0"/>
    </xf>
    <xf numFmtId="14" fontId="74" fillId="0" borderId="33" xfId="0" applyNumberFormat="1" applyFont="1" applyBorder="1" applyAlignment="1" applyProtection="1">
      <alignment vertical="center"/>
      <protection locked="0"/>
    </xf>
    <xf numFmtId="0" fontId="0" fillId="0" borderId="12" xfId="0" applyBorder="1" applyAlignment="1">
      <alignment horizontal="center"/>
    </xf>
    <xf numFmtId="0" fontId="0" fillId="0" borderId="19" xfId="0"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0" fillId="0" borderId="0" xfId="0" applyAlignment="1">
      <alignment horizontal="center"/>
    </xf>
    <xf numFmtId="0" fontId="0" fillId="0" borderId="15" xfId="0" applyBorder="1" applyAlignment="1">
      <alignment horizontal="center"/>
    </xf>
    <xf numFmtId="0" fontId="0" fillId="0" borderId="16" xfId="0" applyBorder="1" applyAlignment="1">
      <alignment horizontal="center"/>
    </xf>
    <xf numFmtId="0" fontId="0" fillId="0" borderId="18" xfId="0" applyBorder="1" applyAlignment="1">
      <alignment horizontal="center"/>
    </xf>
    <xf numFmtId="0" fontId="0" fillId="0" borderId="17" xfId="0" applyBorder="1" applyAlignment="1">
      <alignment horizontal="center"/>
    </xf>
    <xf numFmtId="0" fontId="64" fillId="0" borderId="96" xfId="0" applyFont="1" applyBorder="1" applyAlignment="1">
      <alignment horizontal="center" vertical="top" wrapText="1"/>
    </xf>
    <xf numFmtId="0" fontId="64" fillId="0" borderId="103" xfId="0" applyFont="1" applyBorder="1" applyAlignment="1">
      <alignment horizontal="center" vertical="top" wrapText="1"/>
    </xf>
    <xf numFmtId="0" fontId="64" fillId="0" borderId="100" xfId="0" applyFont="1" applyBorder="1" applyAlignment="1">
      <alignment horizontal="center" vertical="top" wrapText="1"/>
    </xf>
    <xf numFmtId="0" fontId="28" fillId="0" borderId="33" xfId="0" applyFont="1" applyBorder="1" applyAlignment="1">
      <alignment horizontal="center" wrapText="1"/>
    </xf>
    <xf numFmtId="0" fontId="0" fillId="0" borderId="33" xfId="0" applyBorder="1" applyAlignment="1">
      <alignment horizontal="center"/>
    </xf>
    <xf numFmtId="0" fontId="0" fillId="0" borderId="33" xfId="0" applyBorder="1" applyAlignment="1">
      <alignment horizontal="center" vertical="center" wrapText="1"/>
    </xf>
    <xf numFmtId="0" fontId="16" fillId="0" borderId="76" xfId="0" applyFont="1" applyBorder="1" applyAlignment="1">
      <alignment horizontal="center" vertical="center" wrapText="1"/>
    </xf>
    <xf numFmtId="0" fontId="16" fillId="0" borderId="82" xfId="0" applyFont="1" applyBorder="1" applyAlignment="1">
      <alignment horizontal="center" vertical="center" wrapText="1"/>
    </xf>
    <xf numFmtId="0" fontId="16" fillId="0" borderId="77" xfId="0" applyFont="1" applyBorder="1" applyAlignment="1">
      <alignment horizontal="center" vertical="center" wrapText="1"/>
    </xf>
    <xf numFmtId="0" fontId="16" fillId="0" borderId="78" xfId="0" applyFont="1" applyBorder="1" applyAlignment="1">
      <alignment horizontal="center" vertical="center" wrapText="1"/>
    </xf>
    <xf numFmtId="0" fontId="16" fillId="0" borderId="86" xfId="0" applyFont="1" applyBorder="1" applyAlignment="1">
      <alignment horizontal="center" vertical="center" wrapText="1"/>
    </xf>
    <xf numFmtId="0" fontId="16" fillId="0" borderId="80" xfId="0" applyFont="1" applyBorder="1" applyAlignment="1">
      <alignment horizontal="center" vertical="center" wrapText="1"/>
    </xf>
    <xf numFmtId="0" fontId="61" fillId="0" borderId="33" xfId="0" applyFont="1" applyBorder="1" applyAlignment="1">
      <alignment horizontal="center" vertical="center"/>
    </xf>
    <xf numFmtId="0" fontId="28" fillId="0" borderId="33" xfId="0" applyFont="1" applyBorder="1" applyAlignment="1">
      <alignment horizontal="center" vertical="center" wrapText="1"/>
    </xf>
    <xf numFmtId="0" fontId="28" fillId="0" borderId="75" xfId="0" applyFont="1" applyBorder="1" applyAlignment="1">
      <alignment horizontal="center" wrapText="1"/>
    </xf>
    <xf numFmtId="0" fontId="28" fillId="0" borderId="84" xfId="0" applyFont="1" applyBorder="1" applyAlignment="1">
      <alignment horizontal="center" wrapText="1"/>
    </xf>
    <xf numFmtId="0" fontId="28" fillId="0" borderId="84" xfId="0" applyFont="1" applyBorder="1" applyAlignment="1">
      <alignment horizontal="center"/>
    </xf>
    <xf numFmtId="0" fontId="28" fillId="0" borderId="76" xfId="0" applyFont="1" applyBorder="1" applyAlignment="1">
      <alignment horizontal="center" vertical="center" wrapText="1"/>
    </xf>
    <xf numFmtId="0" fontId="28" fillId="0" borderId="82" xfId="0" applyFont="1" applyBorder="1" applyAlignment="1">
      <alignment horizontal="center" vertical="center" wrapText="1"/>
    </xf>
    <xf numFmtId="0" fontId="28" fillId="0" borderId="77" xfId="0" applyFont="1" applyBorder="1" applyAlignment="1">
      <alignment horizontal="center" vertical="center" wrapText="1"/>
    </xf>
    <xf numFmtId="0" fontId="28" fillId="0" borderId="78" xfId="0" applyFont="1" applyBorder="1" applyAlignment="1">
      <alignment horizontal="center" vertical="center" wrapText="1"/>
    </xf>
    <xf numFmtId="0" fontId="28" fillId="0" borderId="86" xfId="0" applyFont="1" applyBorder="1" applyAlignment="1">
      <alignment horizontal="center" vertical="center" wrapText="1"/>
    </xf>
    <xf numFmtId="0" fontId="28" fillId="0" borderId="80" xfId="0" applyFont="1" applyBorder="1" applyAlignment="1">
      <alignment horizontal="center" vertical="center" wrapText="1"/>
    </xf>
    <xf numFmtId="0" fontId="0" fillId="0" borderId="84" xfId="0" applyBorder="1" applyAlignment="1">
      <alignment horizontal="center" wrapText="1"/>
    </xf>
    <xf numFmtId="0" fontId="0" fillId="0" borderId="75" xfId="0" applyBorder="1" applyAlignment="1">
      <alignment horizontal="center" wrapText="1"/>
    </xf>
    <xf numFmtId="0" fontId="0" fillId="0" borderId="76" xfId="0" applyBorder="1" applyAlignment="1">
      <alignment horizontal="center" vertical="center" wrapText="1"/>
    </xf>
    <xf numFmtId="0" fontId="0" fillId="0" borderId="82" xfId="0" applyBorder="1" applyAlignment="1">
      <alignment horizontal="center" vertical="center" wrapText="1"/>
    </xf>
    <xf numFmtId="0" fontId="0" fillId="0" borderId="77" xfId="0" applyBorder="1" applyAlignment="1">
      <alignment horizontal="center" vertical="center" wrapText="1"/>
    </xf>
    <xf numFmtId="0" fontId="0" fillId="0" borderId="78" xfId="0" applyBorder="1" applyAlignment="1">
      <alignment horizontal="center" vertical="center" wrapText="1"/>
    </xf>
    <xf numFmtId="0" fontId="0" fillId="0" borderId="86" xfId="0" applyBorder="1" applyAlignment="1">
      <alignment horizontal="center" vertical="center" wrapText="1"/>
    </xf>
    <xf numFmtId="0" fontId="0" fillId="0" borderId="80" xfId="0" applyBorder="1" applyAlignment="1">
      <alignment horizontal="center" vertical="center" wrapText="1"/>
    </xf>
    <xf numFmtId="0" fontId="17" fillId="13" borderId="33" xfId="0" applyFont="1" applyFill="1" applyBorder="1" applyAlignment="1">
      <alignment horizontal="center" vertical="top" wrapText="1"/>
    </xf>
    <xf numFmtId="0" fontId="16" fillId="0" borderId="33" xfId="0" applyFont="1" applyBorder="1" applyAlignment="1">
      <alignment horizontal="center" wrapText="1"/>
    </xf>
    <xf numFmtId="0" fontId="0" fillId="0" borderId="33" xfId="0" applyBorder="1" applyAlignment="1">
      <alignment horizontal="center" wrapText="1"/>
    </xf>
    <xf numFmtId="0" fontId="16" fillId="0" borderId="75" xfId="0" applyFont="1" applyBorder="1" applyAlignment="1">
      <alignment horizontal="center" vertical="center" wrapText="1"/>
    </xf>
    <xf numFmtId="0" fontId="16" fillId="0" borderId="84" xfId="0" applyFont="1" applyBorder="1" applyAlignment="1">
      <alignment horizontal="center" vertical="center" wrapText="1"/>
    </xf>
    <xf numFmtId="0" fontId="16" fillId="0" borderId="33" xfId="0" applyFont="1" applyBorder="1" applyAlignment="1">
      <alignment horizontal="center" vertical="center" wrapText="1"/>
    </xf>
    <xf numFmtId="0" fontId="28" fillId="0" borderId="0" xfId="0" applyFont="1" applyAlignment="1">
      <alignment horizontal="center" vertical="top"/>
    </xf>
    <xf numFmtId="0" fontId="28" fillId="0" borderId="33" xfId="0" applyFont="1" applyBorder="1" applyAlignment="1">
      <alignment horizontal="center"/>
    </xf>
    <xf numFmtId="0" fontId="0" fillId="0" borderId="76" xfId="0" applyBorder="1" applyAlignment="1">
      <alignment horizontal="center" wrapText="1"/>
    </xf>
    <xf numFmtId="0" fontId="0" fillId="0" borderId="82" xfId="0" applyBorder="1" applyAlignment="1">
      <alignment horizontal="center" wrapText="1"/>
    </xf>
    <xf numFmtId="0" fontId="64" fillId="22" borderId="35" xfId="0" applyFont="1" applyFill="1" applyBorder="1" applyAlignment="1">
      <alignment horizontal="center"/>
    </xf>
    <xf numFmtId="0" fontId="64" fillId="22" borderId="36" xfId="0" applyFont="1" applyFill="1" applyBorder="1" applyAlignment="1">
      <alignment horizontal="center"/>
    </xf>
    <xf numFmtId="0" fontId="64" fillId="22" borderId="47" xfId="0" applyFont="1" applyFill="1" applyBorder="1" applyAlignment="1">
      <alignment horizontal="center"/>
    </xf>
    <xf numFmtId="0" fontId="61" fillId="0" borderId="86" xfId="0" applyFont="1" applyBorder="1" applyAlignment="1">
      <alignment horizontal="center" vertical="center"/>
    </xf>
    <xf numFmtId="0" fontId="61" fillId="0" borderId="69" xfId="0" applyFont="1" applyBorder="1" applyAlignment="1">
      <alignment horizontal="center" vertical="center"/>
    </xf>
    <xf numFmtId="0" fontId="70" fillId="0" borderId="94" xfId="0" applyFont="1" applyBorder="1" applyAlignment="1">
      <alignment horizontal="center" vertical="center"/>
    </xf>
    <xf numFmtId="0" fontId="70" fillId="0" borderId="95" xfId="0" applyFont="1" applyBorder="1" applyAlignment="1">
      <alignment horizontal="center" vertical="center"/>
    </xf>
    <xf numFmtId="0" fontId="70" fillId="0" borderId="96" xfId="0" applyFont="1" applyBorder="1" applyAlignment="1">
      <alignment horizontal="center" vertical="center"/>
    </xf>
    <xf numFmtId="0" fontId="64" fillId="22" borderId="35" xfId="0" applyFont="1" applyFill="1" applyBorder="1" applyAlignment="1">
      <alignment horizontal="center" vertical="top"/>
    </xf>
    <xf numFmtId="0" fontId="64" fillId="22" borderId="36" xfId="0" applyFont="1" applyFill="1" applyBorder="1" applyAlignment="1">
      <alignment horizontal="center" vertical="top"/>
    </xf>
    <xf numFmtId="0" fontId="64" fillId="22" borderId="47" xfId="0" applyFont="1" applyFill="1" applyBorder="1" applyAlignment="1">
      <alignment horizontal="center" vertical="top"/>
    </xf>
    <xf numFmtId="0" fontId="0" fillId="0" borderId="98" xfId="0" applyBorder="1" applyAlignment="1">
      <alignment horizontal="center" vertical="top" wrapText="1"/>
    </xf>
    <xf numFmtId="0" fontId="0" fillId="0" borderId="99" xfId="0" applyBorder="1" applyAlignment="1">
      <alignment horizontal="center" vertical="top" wrapText="1"/>
    </xf>
    <xf numFmtId="0" fontId="61" fillId="0" borderId="44" xfId="0" applyFont="1" applyBorder="1" applyAlignment="1">
      <alignment horizontal="center" vertical="center"/>
    </xf>
    <xf numFmtId="0" fontId="61" fillId="0" borderId="45" xfId="0" applyFont="1" applyBorder="1" applyAlignment="1">
      <alignment horizontal="center" vertical="center"/>
    </xf>
    <xf numFmtId="0" fontId="61" fillId="0" borderId="46" xfId="0" applyFont="1" applyBorder="1" applyAlignment="1">
      <alignment horizontal="center" vertical="center"/>
    </xf>
    <xf numFmtId="0" fontId="0" fillId="0" borderId="100" xfId="0" applyBorder="1" applyAlignment="1">
      <alignment horizontal="center" vertical="top" wrapText="1"/>
    </xf>
    <xf numFmtId="0" fontId="64" fillId="0" borderId="35" xfId="0" applyFont="1" applyBorder="1" applyAlignment="1">
      <alignment horizontal="center"/>
    </xf>
    <xf numFmtId="0" fontId="64" fillId="0" borderId="36" xfId="0" applyFont="1" applyBorder="1" applyAlignment="1">
      <alignment horizontal="center"/>
    </xf>
    <xf numFmtId="0" fontId="64" fillId="0" borderId="47" xfId="0" applyFont="1" applyBorder="1" applyAlignment="1">
      <alignment horizontal="center"/>
    </xf>
    <xf numFmtId="0" fontId="0" fillId="27" borderId="33" xfId="0" applyFill="1" applyBorder="1" applyAlignment="1">
      <alignment horizontal="center" vertical="center" wrapText="1"/>
    </xf>
    <xf numFmtId="0" fontId="0" fillId="27" borderId="81" xfId="0" applyFill="1" applyBorder="1" applyAlignment="1">
      <alignment horizontal="center" vertical="center" wrapText="1"/>
    </xf>
    <xf numFmtId="0" fontId="0" fillId="27" borderId="85" xfId="0" applyFill="1" applyBorder="1" applyAlignment="1">
      <alignment horizontal="center" vertical="center" wrapText="1"/>
    </xf>
    <xf numFmtId="0" fontId="0" fillId="27" borderId="34" xfId="0" applyFill="1" applyBorder="1" applyAlignment="1">
      <alignment horizontal="center" vertical="center" wrapText="1"/>
    </xf>
    <xf numFmtId="0" fontId="17" fillId="0" borderId="33" xfId="0" applyFont="1" applyBorder="1" applyAlignment="1">
      <alignment horizontal="center" vertical="top" wrapText="1"/>
    </xf>
    <xf numFmtId="0" fontId="0" fillId="0" borderId="0" xfId="0" applyAlignment="1">
      <alignment horizontal="center" vertical="top"/>
    </xf>
    <xf numFmtId="0" fontId="55" fillId="3" borderId="58" xfId="3" applyFont="1" applyFill="1" applyBorder="1" applyAlignment="1">
      <alignment horizontal="left" vertical="top" wrapText="1" readingOrder="1"/>
    </xf>
    <xf numFmtId="0" fontId="55" fillId="3" borderId="59" xfId="3" applyFont="1" applyFill="1" applyBorder="1" applyAlignment="1">
      <alignment horizontal="left" vertical="top" wrapText="1" readingOrder="1"/>
    </xf>
    <xf numFmtId="0" fontId="56" fillId="3" borderId="60" xfId="2" applyFont="1" applyFill="1" applyBorder="1" applyAlignment="1">
      <alignment horizontal="justify" vertical="center" wrapText="1"/>
    </xf>
    <xf numFmtId="0" fontId="56" fillId="3" borderId="61" xfId="2" applyFont="1" applyFill="1" applyBorder="1" applyAlignment="1">
      <alignment horizontal="justify" vertical="center" wrapText="1"/>
    </xf>
    <xf numFmtId="0" fontId="56" fillId="3" borderId="64" xfId="2" applyFont="1" applyFill="1" applyBorder="1" applyAlignment="1">
      <alignment horizontal="justify" vertical="center" wrapText="1"/>
    </xf>
    <xf numFmtId="0" fontId="56" fillId="3" borderId="65" xfId="2" applyFont="1" applyFill="1" applyBorder="1" applyAlignment="1">
      <alignment horizontal="justify" vertical="center" wrapText="1"/>
    </xf>
    <xf numFmtId="0" fontId="55" fillId="3" borderId="62" xfId="0" applyFont="1" applyFill="1" applyBorder="1" applyAlignment="1">
      <alignment horizontal="left" vertical="center" wrapText="1"/>
    </xf>
    <xf numFmtId="0" fontId="55" fillId="3" borderId="63" xfId="0" applyFont="1" applyFill="1" applyBorder="1" applyAlignment="1">
      <alignment horizontal="left" vertical="center" wrapText="1"/>
    </xf>
    <xf numFmtId="0" fontId="55" fillId="3" borderId="71" xfId="0" applyFont="1" applyFill="1" applyBorder="1" applyAlignment="1">
      <alignment horizontal="left" vertical="center" wrapText="1"/>
    </xf>
    <xf numFmtId="0" fontId="55" fillId="3" borderId="72" xfId="0" applyFont="1" applyFill="1" applyBorder="1" applyAlignment="1">
      <alignment horizontal="left" vertical="center" wrapText="1"/>
    </xf>
    <xf numFmtId="0" fontId="55" fillId="3" borderId="73" xfId="0" applyFont="1" applyFill="1" applyBorder="1" applyAlignment="1">
      <alignment horizontal="left" vertical="center" wrapText="1"/>
    </xf>
    <xf numFmtId="0" fontId="55" fillId="3" borderId="74" xfId="0" applyFont="1" applyFill="1" applyBorder="1" applyAlignment="1">
      <alignment horizontal="left" vertical="center" wrapText="1"/>
    </xf>
    <xf numFmtId="0" fontId="56" fillId="3" borderId="66" xfId="0" applyFont="1" applyFill="1" applyBorder="1" applyAlignment="1">
      <alignment horizontal="justify" vertical="center" wrapText="1"/>
    </xf>
    <xf numFmtId="0" fontId="56" fillId="3" borderId="67" xfId="0" applyFont="1" applyFill="1" applyBorder="1" applyAlignment="1">
      <alignment horizontal="justify" vertical="center" wrapText="1"/>
    </xf>
    <xf numFmtId="0" fontId="51" fillId="27" borderId="48" xfId="2" applyFont="1" applyFill="1" applyBorder="1" applyAlignment="1">
      <alignment horizontal="center" vertical="center" wrapText="1"/>
    </xf>
    <xf numFmtId="0" fontId="51" fillId="27" borderId="49" xfId="2" applyFont="1" applyFill="1" applyBorder="1" applyAlignment="1">
      <alignment horizontal="center" vertical="center" wrapText="1"/>
    </xf>
    <xf numFmtId="0" fontId="51" fillId="27" borderId="50" xfId="2" applyFont="1" applyFill="1" applyBorder="1" applyAlignment="1">
      <alignment horizontal="center" vertical="center" wrapText="1"/>
    </xf>
    <xf numFmtId="0" fontId="50" fillId="0" borderId="14" xfId="2" quotePrefix="1" applyFont="1" applyBorder="1" applyAlignment="1">
      <alignment horizontal="left" vertical="center" wrapText="1"/>
    </xf>
    <xf numFmtId="0" fontId="50" fillId="0" borderId="0" xfId="2" quotePrefix="1" applyFont="1" applyAlignment="1">
      <alignment horizontal="left" vertical="center" wrapText="1"/>
    </xf>
    <xf numFmtId="0" fontId="50" fillId="0" borderId="15" xfId="2" quotePrefix="1" applyFont="1" applyBorder="1" applyAlignment="1">
      <alignment horizontal="left" vertical="center" wrapText="1"/>
    </xf>
    <xf numFmtId="0" fontId="50" fillId="0" borderId="68" xfId="2" quotePrefix="1" applyFont="1" applyBorder="1" applyAlignment="1">
      <alignment horizontal="left" vertical="center" wrapText="1"/>
    </xf>
    <xf numFmtId="0" fontId="50" fillId="0" borderId="69" xfId="2" quotePrefix="1" applyFont="1" applyBorder="1" applyAlignment="1">
      <alignment horizontal="left" vertical="center" wrapText="1"/>
    </xf>
    <xf numFmtId="0" fontId="50" fillId="0" borderId="70" xfId="2" quotePrefix="1" applyFont="1" applyBorder="1" applyAlignment="1">
      <alignment horizontal="left" vertical="center" wrapText="1"/>
    </xf>
    <xf numFmtId="0" fontId="52" fillId="3" borderId="51" xfId="2" quotePrefix="1" applyFont="1" applyFill="1" applyBorder="1" applyAlignment="1">
      <alignment horizontal="left" vertical="top" wrapText="1"/>
    </xf>
    <xf numFmtId="0" fontId="53" fillId="3" borderId="52" xfId="2" quotePrefix="1" applyFont="1" applyFill="1" applyBorder="1" applyAlignment="1">
      <alignment horizontal="left" vertical="top" wrapText="1"/>
    </xf>
    <xf numFmtId="0" fontId="53" fillId="3" borderId="53" xfId="2" quotePrefix="1" applyFont="1" applyFill="1" applyBorder="1" applyAlignment="1">
      <alignment horizontal="left" vertical="top" wrapText="1"/>
    </xf>
    <xf numFmtId="0" fontId="50" fillId="0" borderId="14" xfId="2" quotePrefix="1" applyFont="1" applyBorder="1" applyAlignment="1">
      <alignment horizontal="left" vertical="top" wrapText="1"/>
    </xf>
    <xf numFmtId="0" fontId="50" fillId="0" borderId="0" xfId="2" quotePrefix="1" applyFont="1" applyAlignment="1">
      <alignment horizontal="left" vertical="top" wrapText="1"/>
    </xf>
    <xf numFmtId="0" fontId="50" fillId="0" borderId="15" xfId="2" quotePrefix="1" applyFont="1" applyBorder="1" applyAlignment="1">
      <alignment horizontal="left" vertical="top" wrapText="1"/>
    </xf>
    <xf numFmtId="0" fontId="55" fillId="27" borderId="54" xfId="3" applyFont="1" applyFill="1" applyBorder="1" applyAlignment="1">
      <alignment horizontal="center" vertical="center" wrapText="1"/>
    </xf>
    <xf numFmtId="0" fontId="55" fillId="27" borderId="55" xfId="3" applyFont="1" applyFill="1" applyBorder="1" applyAlignment="1">
      <alignment horizontal="center" vertical="center" wrapText="1"/>
    </xf>
    <xf numFmtId="0" fontId="55" fillId="27" borderId="56" xfId="2" applyFont="1" applyFill="1" applyBorder="1" applyAlignment="1">
      <alignment horizontal="center" vertical="center"/>
    </xf>
    <xf numFmtId="0" fontId="55" fillId="27" borderId="57" xfId="2" applyFont="1" applyFill="1" applyBorder="1" applyAlignment="1">
      <alignment horizontal="center" vertical="center"/>
    </xf>
    <xf numFmtId="0" fontId="2" fillId="3" borderId="68" xfId="2" quotePrefix="1" applyFont="1" applyFill="1" applyBorder="1" applyAlignment="1">
      <alignment horizontal="justify" vertical="center" wrapText="1"/>
    </xf>
    <xf numFmtId="0" fontId="2" fillId="3" borderId="69" xfId="2" quotePrefix="1" applyFont="1" applyFill="1" applyBorder="1" applyAlignment="1">
      <alignment horizontal="justify" vertical="center" wrapText="1"/>
    </xf>
    <xf numFmtId="0" fontId="2" fillId="3" borderId="70" xfId="2" quotePrefix="1" applyFont="1" applyFill="1" applyBorder="1" applyAlignment="1">
      <alignment horizontal="justify" vertical="center" wrapText="1"/>
    </xf>
    <xf numFmtId="0" fontId="78" fillId="27" borderId="33" xfId="0" applyFont="1" applyFill="1" applyBorder="1" applyAlignment="1">
      <alignment horizontal="center" vertical="center"/>
    </xf>
    <xf numFmtId="0" fontId="78" fillId="27" borderId="33" xfId="0" applyFont="1" applyFill="1" applyBorder="1" applyAlignment="1">
      <alignment horizontal="center" vertical="center" wrapText="1"/>
    </xf>
    <xf numFmtId="0" fontId="78" fillId="24" borderId="33" xfId="0" applyFont="1" applyFill="1" applyBorder="1" applyAlignment="1">
      <alignment horizontal="center" vertical="center" wrapText="1"/>
    </xf>
    <xf numFmtId="0" fontId="75" fillId="27" borderId="89" xfId="0" applyFont="1" applyFill="1" applyBorder="1" applyAlignment="1">
      <alignment horizontal="center" vertical="center"/>
    </xf>
    <xf numFmtId="0" fontId="75" fillId="27" borderId="90" xfId="0" applyFont="1" applyFill="1" applyBorder="1" applyAlignment="1">
      <alignment horizontal="center" vertical="center"/>
    </xf>
    <xf numFmtId="0" fontId="75" fillId="27" borderId="91" xfId="0" applyFont="1" applyFill="1" applyBorder="1" applyAlignment="1">
      <alignment horizontal="center" vertical="center"/>
    </xf>
    <xf numFmtId="0" fontId="75" fillId="27" borderId="92" xfId="0" applyFont="1" applyFill="1" applyBorder="1" applyAlignment="1">
      <alignment horizontal="center" vertical="center"/>
    </xf>
    <xf numFmtId="0" fontId="75" fillId="27" borderId="81" xfId="0" applyFont="1" applyFill="1" applyBorder="1" applyAlignment="1">
      <alignment horizontal="center" vertical="center"/>
    </xf>
    <xf numFmtId="0" fontId="75" fillId="27" borderId="40" xfId="0" applyFont="1" applyFill="1" applyBorder="1" applyAlignment="1">
      <alignment horizontal="center" vertical="center"/>
    </xf>
    <xf numFmtId="0" fontId="75" fillId="27" borderId="41" xfId="0" applyFont="1" applyFill="1" applyBorder="1" applyAlignment="1">
      <alignment horizontal="center" vertical="center"/>
    </xf>
    <xf numFmtId="0" fontId="76" fillId="27" borderId="33" xfId="0" applyFont="1" applyFill="1" applyBorder="1" applyAlignment="1">
      <alignment horizontal="left" vertical="center"/>
    </xf>
    <xf numFmtId="0" fontId="77" fillId="22" borderId="33" xfId="0" applyFont="1" applyFill="1" applyBorder="1" applyAlignment="1" applyProtection="1">
      <alignment horizontal="left" vertical="center"/>
      <protection locked="0"/>
    </xf>
    <xf numFmtId="0" fontId="74" fillId="3" borderId="0" xfId="0" applyFont="1" applyFill="1" applyAlignment="1">
      <alignment horizontal="left" vertical="center"/>
    </xf>
    <xf numFmtId="0" fontId="78" fillId="27" borderId="81" xfId="0" applyFont="1" applyFill="1" applyBorder="1" applyAlignment="1">
      <alignment horizontal="center" vertical="center" wrapText="1"/>
    </xf>
    <xf numFmtId="0" fontId="78" fillId="27" borderId="34" xfId="0" applyFont="1" applyFill="1" applyBorder="1" applyAlignment="1">
      <alignment horizontal="center" vertical="center" wrapText="1"/>
    </xf>
    <xf numFmtId="0" fontId="78" fillId="13" borderId="33" xfId="0" applyFont="1" applyFill="1" applyBorder="1" applyAlignment="1">
      <alignment horizontal="center" vertical="center" wrapText="1"/>
    </xf>
    <xf numFmtId="0" fontId="78" fillId="24" borderId="81" xfId="0" applyFont="1" applyFill="1" applyBorder="1" applyAlignment="1">
      <alignment horizontal="center" vertical="center" wrapText="1"/>
    </xf>
    <xf numFmtId="0" fontId="78" fillId="24" borderId="34" xfId="0" applyFont="1" applyFill="1" applyBorder="1" applyAlignment="1">
      <alignment horizontal="center" vertical="center" wrapText="1"/>
    </xf>
    <xf numFmtId="0" fontId="78" fillId="27" borderId="33" xfId="0" applyFont="1" applyFill="1" applyBorder="1" applyAlignment="1">
      <alignment horizontal="center" vertical="center" textRotation="90" wrapText="1"/>
    </xf>
    <xf numFmtId="0" fontId="78" fillId="0" borderId="33" xfId="0" applyFont="1" applyBorder="1" applyAlignment="1" applyProtection="1">
      <alignment horizontal="center" vertical="top"/>
      <protection hidden="1"/>
    </xf>
    <xf numFmtId="9" fontId="74" fillId="0" borderId="33" xfId="0" applyNumberFormat="1" applyFont="1" applyBorder="1" applyAlignment="1" applyProtection="1">
      <alignment horizontal="center" vertical="top" wrapText="1"/>
      <protection hidden="1"/>
    </xf>
    <xf numFmtId="0" fontId="74" fillId="0" borderId="33" xfId="0" applyFont="1" applyBorder="1" applyAlignment="1">
      <alignment horizontal="center" vertical="top"/>
    </xf>
    <xf numFmtId="0" fontId="74" fillId="0" borderId="33" xfId="0" applyFont="1" applyBorder="1" applyAlignment="1" applyProtection="1">
      <alignment horizontal="center" vertical="top" wrapText="1"/>
      <protection locked="0"/>
    </xf>
    <xf numFmtId="0" fontId="79" fillId="0" borderId="33" xfId="0" applyFont="1" applyBorder="1" applyAlignment="1" applyProtection="1">
      <alignment horizontal="center" vertical="top" wrapText="1"/>
      <protection locked="0"/>
    </xf>
    <xf numFmtId="0" fontId="74" fillId="0" borderId="33" xfId="0" applyFont="1" applyBorder="1" applyAlignment="1" applyProtection="1">
      <alignment horizontal="center" vertical="top"/>
      <protection locked="0"/>
    </xf>
    <xf numFmtId="0" fontId="78" fillId="0" borderId="33" xfId="0" applyFont="1" applyBorder="1" applyAlignment="1" applyProtection="1">
      <alignment horizontal="center" vertical="top" wrapText="1"/>
      <protection hidden="1"/>
    </xf>
    <xf numFmtId="0" fontId="74" fillId="0" borderId="81" xfId="0" applyFont="1" applyBorder="1" applyAlignment="1" applyProtection="1">
      <alignment horizontal="center" vertical="top"/>
      <protection locked="0"/>
    </xf>
    <xf numFmtId="0" fontId="74" fillId="0" borderId="34" xfId="0" applyFont="1" applyBorder="1" applyAlignment="1" applyProtection="1">
      <alignment horizontal="center" vertical="top"/>
      <protection locked="0"/>
    </xf>
    <xf numFmtId="0" fontId="0" fillId="0" borderId="33" xfId="0" applyBorder="1" applyAlignment="1" applyProtection="1">
      <alignment horizontal="center"/>
      <protection locked="0"/>
    </xf>
    <xf numFmtId="0" fontId="78" fillId="27" borderId="75" xfId="0" applyFont="1" applyFill="1" applyBorder="1" applyAlignment="1">
      <alignment horizontal="center" vertical="center" wrapText="1"/>
    </xf>
    <xf numFmtId="0" fontId="78" fillId="27" borderId="83" xfId="0" applyFont="1" applyFill="1" applyBorder="1" applyAlignment="1">
      <alignment horizontal="center" vertical="center" wrapText="1"/>
    </xf>
    <xf numFmtId="0" fontId="78" fillId="27" borderId="84" xfId="0" applyFont="1" applyFill="1" applyBorder="1" applyAlignment="1">
      <alignment horizontal="center" vertical="center" wrapText="1"/>
    </xf>
    <xf numFmtId="0" fontId="1" fillId="0" borderId="0" xfId="0" applyFont="1" applyAlignment="1">
      <alignment horizontal="center"/>
    </xf>
    <xf numFmtId="0" fontId="76" fillId="24" borderId="89" xfId="0" applyFont="1" applyFill="1" applyBorder="1" applyAlignment="1">
      <alignment horizontal="center" vertical="center"/>
    </xf>
    <xf numFmtId="0" fontId="76" fillId="24" borderId="90" xfId="0" applyFont="1" applyFill="1" applyBorder="1" applyAlignment="1">
      <alignment horizontal="center" vertical="center"/>
    </xf>
    <xf numFmtId="0" fontId="76" fillId="0" borderId="0" xfId="0" applyFont="1" applyAlignment="1">
      <alignment horizontal="center" vertical="center"/>
    </xf>
    <xf numFmtId="0" fontId="76" fillId="0" borderId="78" xfId="0" applyFont="1" applyBorder="1" applyAlignment="1">
      <alignment horizontal="center" vertical="center"/>
    </xf>
    <xf numFmtId="0" fontId="61" fillId="0" borderId="0" xfId="0" applyFont="1" applyAlignment="1" applyProtection="1">
      <alignment horizontal="center" vertical="center" wrapText="1"/>
      <protection locked="0"/>
    </xf>
    <xf numFmtId="0" fontId="61" fillId="0" borderId="33" xfId="0" applyFont="1" applyBorder="1" applyAlignment="1" applyProtection="1">
      <alignment horizontal="center" vertical="center"/>
      <protection locked="0"/>
    </xf>
    <xf numFmtId="0" fontId="1" fillId="0" borderId="33" xfId="0" applyFont="1" applyBorder="1" applyAlignment="1">
      <alignment horizontal="center"/>
    </xf>
    <xf numFmtId="0" fontId="78" fillId="0" borderId="33" xfId="0" applyFont="1" applyBorder="1" applyAlignment="1">
      <alignment horizontal="center" vertical="center"/>
    </xf>
    <xf numFmtId="0" fontId="1" fillId="0" borderId="75" xfId="0" applyFont="1" applyBorder="1" applyAlignment="1">
      <alignment horizontal="center"/>
    </xf>
    <xf numFmtId="0" fontId="1" fillId="0" borderId="84" xfId="0" applyFont="1" applyBorder="1" applyAlignment="1">
      <alignment horizontal="center"/>
    </xf>
    <xf numFmtId="0" fontId="61" fillId="0" borderId="75" xfId="0" applyFont="1" applyBorder="1" applyAlignment="1" applyProtection="1">
      <alignment horizontal="center" vertical="center"/>
      <protection locked="0"/>
    </xf>
    <xf numFmtId="0" fontId="61" fillId="0" borderId="84" xfId="0" applyFont="1" applyBorder="1" applyAlignment="1" applyProtection="1">
      <alignment horizontal="center" vertical="center"/>
      <protection locked="0"/>
    </xf>
    <xf numFmtId="0" fontId="78" fillId="0" borderId="75" xfId="0" applyFont="1" applyBorder="1" applyAlignment="1">
      <alignment horizontal="center" vertical="center"/>
    </xf>
    <xf numFmtId="0" fontId="78" fillId="0" borderId="84" xfId="0" applyFont="1" applyBorder="1" applyAlignment="1">
      <alignment horizontal="center" vertical="center"/>
    </xf>
    <xf numFmtId="0" fontId="8" fillId="3" borderId="6" xfId="0" applyFont="1" applyFill="1" applyBorder="1" applyAlignment="1" applyProtection="1">
      <alignment horizontal="left" vertical="center"/>
      <protection locked="0"/>
    </xf>
    <xf numFmtId="0" fontId="8" fillId="3" borderId="10" xfId="0" applyFont="1" applyFill="1" applyBorder="1" applyAlignment="1" applyProtection="1">
      <alignment horizontal="left" vertical="center"/>
      <protection locked="0"/>
    </xf>
    <xf numFmtId="0" fontId="8" fillId="3" borderId="7" xfId="0" applyFont="1" applyFill="1" applyBorder="1" applyAlignment="1" applyProtection="1">
      <alignment horizontal="left" vertical="center"/>
      <protection locked="0"/>
    </xf>
    <xf numFmtId="0" fontId="1" fillId="3" borderId="0" xfId="0" applyFont="1" applyFill="1" applyAlignment="1">
      <alignment horizontal="left" vertical="center"/>
    </xf>
    <xf numFmtId="0" fontId="26" fillId="2" borderId="28" xfId="0" applyFont="1" applyFill="1" applyBorder="1" applyAlignment="1">
      <alignment horizontal="center" vertical="center"/>
    </xf>
    <xf numFmtId="0" fontId="26" fillId="2" borderId="29" xfId="0" applyFont="1" applyFill="1" applyBorder="1" applyAlignment="1">
      <alignment horizontal="center" vertical="center"/>
    </xf>
    <xf numFmtId="0" fontId="26" fillId="2" borderId="30" xfId="0" applyFont="1" applyFill="1" applyBorder="1" applyAlignment="1">
      <alignment horizontal="center" vertical="center"/>
    </xf>
    <xf numFmtId="0" fontId="26" fillId="2" borderId="3" xfId="0" applyFont="1" applyFill="1" applyBorder="1" applyAlignment="1">
      <alignment horizontal="center" vertical="center"/>
    </xf>
    <xf numFmtId="0" fontId="26" fillId="2" borderId="31" xfId="0" applyFont="1" applyFill="1" applyBorder="1" applyAlignment="1">
      <alignment horizontal="center" vertical="center"/>
    </xf>
    <xf numFmtId="0" fontId="26" fillId="2" borderId="32" xfId="0" applyFont="1" applyFill="1" applyBorder="1" applyAlignment="1">
      <alignment horizontal="center" vertical="center"/>
    </xf>
    <xf numFmtId="0" fontId="4" fillId="2" borderId="6" xfId="0" applyFont="1" applyFill="1" applyBorder="1" applyAlignment="1">
      <alignment horizontal="center" vertical="center"/>
    </xf>
    <xf numFmtId="0" fontId="4" fillId="2" borderId="10" xfId="0" applyFont="1" applyFill="1" applyBorder="1" applyAlignment="1">
      <alignment horizontal="center" vertical="center"/>
    </xf>
    <xf numFmtId="0" fontId="4" fillId="2" borderId="7" xfId="0" applyFont="1" applyFill="1" applyBorder="1" applyAlignment="1">
      <alignment horizontal="center" vertical="center"/>
    </xf>
    <xf numFmtId="0" fontId="1" fillId="0" borderId="6" xfId="0" applyFont="1" applyBorder="1" applyAlignment="1">
      <alignment horizontal="left" vertical="center" wrapText="1"/>
    </xf>
    <xf numFmtId="0" fontId="1" fillId="0" borderId="10" xfId="0" applyFont="1" applyBorder="1" applyAlignment="1">
      <alignment horizontal="left" vertical="center" wrapText="1"/>
    </xf>
    <xf numFmtId="0" fontId="1" fillId="0" borderId="7" xfId="0" applyFont="1" applyBorder="1" applyAlignment="1">
      <alignment horizontal="left" vertical="center" wrapText="1"/>
    </xf>
    <xf numFmtId="9" fontId="1" fillId="0" borderId="4" xfId="0" applyNumberFormat="1" applyFont="1" applyBorder="1" applyAlignment="1" applyProtection="1">
      <alignment horizontal="center" vertical="top" wrapText="1"/>
      <protection hidden="1"/>
    </xf>
    <xf numFmtId="9" fontId="1" fillId="0" borderId="8" xfId="0" applyNumberFormat="1" applyFont="1" applyBorder="1" applyAlignment="1" applyProtection="1">
      <alignment horizontal="center" vertical="top" wrapText="1"/>
      <protection hidden="1"/>
    </xf>
    <xf numFmtId="9" fontId="1" fillId="0" borderId="5" xfId="0" applyNumberFormat="1" applyFont="1" applyBorder="1" applyAlignment="1" applyProtection="1">
      <alignment horizontal="center" vertical="top" wrapText="1"/>
      <protection hidden="1"/>
    </xf>
    <xf numFmtId="0" fontId="4" fillId="0" borderId="4" xfId="0" applyFont="1" applyBorder="1" applyAlignment="1" applyProtection="1">
      <alignment horizontal="center" vertical="top"/>
      <protection hidden="1"/>
    </xf>
    <xf numFmtId="0" fontId="4" fillId="0" borderId="8" xfId="0" applyFont="1" applyBorder="1" applyAlignment="1" applyProtection="1">
      <alignment horizontal="center" vertical="top"/>
      <protection hidden="1"/>
    </xf>
    <xf numFmtId="0" fontId="4" fillId="0" borderId="5" xfId="0" applyFont="1" applyBorder="1" applyAlignment="1" applyProtection="1">
      <alignment horizontal="center" vertical="top"/>
      <protection hidden="1"/>
    </xf>
    <xf numFmtId="0" fontId="1" fillId="0" borderId="4" xfId="0" applyFont="1" applyBorder="1" applyAlignment="1">
      <alignment horizontal="center" vertical="top"/>
    </xf>
    <xf numFmtId="0" fontId="1" fillId="0" borderId="8" xfId="0" applyFont="1" applyBorder="1" applyAlignment="1">
      <alignment horizontal="center" vertical="top"/>
    </xf>
    <xf numFmtId="0" fontId="1" fillId="0" borderId="5" xfId="0" applyFont="1" applyBorder="1" applyAlignment="1">
      <alignment horizontal="center" vertical="top"/>
    </xf>
    <xf numFmtId="0" fontId="1" fillId="0" borderId="4" xfId="0" applyFont="1" applyBorder="1" applyAlignment="1" applyProtection="1">
      <alignment horizontal="center" vertical="top" wrapText="1"/>
      <protection locked="0"/>
    </xf>
    <xf numFmtId="0" fontId="1" fillId="0" borderId="8" xfId="0" applyFont="1" applyBorder="1" applyAlignment="1" applyProtection="1">
      <alignment horizontal="center" vertical="top" wrapText="1"/>
      <protection locked="0"/>
    </xf>
    <xf numFmtId="0" fontId="1" fillId="0" borderId="5" xfId="0" applyFont="1" applyBorder="1" applyAlignment="1" applyProtection="1">
      <alignment horizontal="center" vertical="top" wrapText="1"/>
      <protection locked="0"/>
    </xf>
    <xf numFmtId="0" fontId="2" fillId="0" borderId="4" xfId="0" applyFont="1" applyBorder="1" applyAlignment="1" applyProtection="1">
      <alignment horizontal="center" vertical="top" wrapText="1"/>
      <protection locked="0"/>
    </xf>
    <xf numFmtId="0" fontId="2" fillId="0" borderId="8" xfId="0" applyFont="1" applyBorder="1" applyAlignment="1" applyProtection="1">
      <alignment horizontal="center" vertical="top" wrapText="1"/>
      <protection locked="0"/>
    </xf>
    <xf numFmtId="0" fontId="2" fillId="0" borderId="5" xfId="0" applyFont="1" applyBorder="1" applyAlignment="1" applyProtection="1">
      <alignment horizontal="center" vertical="top" wrapText="1"/>
      <protection locked="0"/>
    </xf>
    <xf numFmtId="0" fontId="1" fillId="0" borderId="4" xfId="0" applyFont="1" applyBorder="1" applyAlignment="1" applyProtection="1">
      <alignment horizontal="center" vertical="top"/>
      <protection locked="0"/>
    </xf>
    <xf numFmtId="0" fontId="1" fillId="0" borderId="8" xfId="0" applyFont="1" applyBorder="1" applyAlignment="1" applyProtection="1">
      <alignment horizontal="center" vertical="top"/>
      <protection locked="0"/>
    </xf>
    <xf numFmtId="0" fontId="1" fillId="0" borderId="5" xfId="0" applyFont="1" applyBorder="1" applyAlignment="1" applyProtection="1">
      <alignment horizontal="center" vertical="top"/>
      <protection locked="0"/>
    </xf>
    <xf numFmtId="0" fontId="4" fillId="0" borderId="4" xfId="0" applyFont="1" applyBorder="1" applyAlignment="1" applyProtection="1">
      <alignment horizontal="center" vertical="top" wrapText="1"/>
      <protection hidden="1"/>
    </xf>
    <xf numFmtId="0" fontId="4" fillId="0" borderId="8" xfId="0" applyFont="1" applyBorder="1" applyAlignment="1" applyProtection="1">
      <alignment horizontal="center" vertical="top" wrapText="1"/>
      <protection hidden="1"/>
    </xf>
    <xf numFmtId="0" fontId="4" fillId="0" borderId="5" xfId="0" applyFont="1" applyBorder="1" applyAlignment="1" applyProtection="1">
      <alignment horizontal="center" vertical="top" wrapText="1"/>
      <protection hidden="1"/>
    </xf>
    <xf numFmtId="9" fontId="1" fillId="0" borderId="4" xfId="0" applyNumberFormat="1" applyFont="1" applyBorder="1" applyAlignment="1" applyProtection="1">
      <alignment horizontal="center" vertical="top" wrapText="1"/>
      <protection locked="0"/>
    </xf>
    <xf numFmtId="9" fontId="1" fillId="0" borderId="8" xfId="0" applyNumberFormat="1" applyFont="1" applyBorder="1" applyAlignment="1" applyProtection="1">
      <alignment horizontal="center" vertical="top" wrapText="1"/>
      <protection locked="0"/>
    </xf>
    <xf numFmtId="9" fontId="1" fillId="0" borderId="5" xfId="0" applyNumberFormat="1" applyFont="1" applyBorder="1" applyAlignment="1" applyProtection="1">
      <alignment horizontal="center" vertical="top" wrapText="1"/>
      <protection locked="0"/>
    </xf>
    <xf numFmtId="0" fontId="4" fillId="2" borderId="2" xfId="0" applyFont="1" applyFill="1" applyBorder="1" applyAlignment="1">
      <alignment horizontal="center" vertical="center" wrapText="1"/>
    </xf>
    <xf numFmtId="0" fontId="25" fillId="2" borderId="6" xfId="0" applyFont="1" applyFill="1" applyBorder="1" applyAlignment="1">
      <alignment horizontal="left" vertical="center"/>
    </xf>
    <xf numFmtId="0" fontId="25" fillId="2" borderId="7" xfId="0" applyFont="1" applyFill="1" applyBorder="1" applyAlignment="1">
      <alignment horizontal="left" vertical="center"/>
    </xf>
    <xf numFmtId="0" fontId="27" fillId="2" borderId="4" xfId="0" applyFont="1" applyFill="1" applyBorder="1" applyAlignment="1">
      <alignment horizontal="center" vertical="center" textRotation="90"/>
    </xf>
    <xf numFmtId="0" fontId="27" fillId="2" borderId="5" xfId="0" applyFont="1" applyFill="1" applyBorder="1" applyAlignment="1">
      <alignment horizontal="center" vertical="center" textRotation="90"/>
    </xf>
    <xf numFmtId="0" fontId="4" fillId="2" borderId="4"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5"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4" xfId="0" applyFont="1" applyFill="1" applyBorder="1" applyAlignment="1">
      <alignment horizontal="center" vertical="center" textRotation="90" wrapText="1"/>
    </xf>
    <xf numFmtId="0" fontId="4" fillId="2" borderId="5" xfId="0" applyFont="1" applyFill="1" applyBorder="1" applyAlignment="1">
      <alignment horizontal="center" vertical="center" textRotation="90" wrapText="1"/>
    </xf>
    <xf numFmtId="0" fontId="8" fillId="3" borderId="6" xfId="0" applyFont="1" applyFill="1" applyBorder="1" applyAlignment="1" applyProtection="1">
      <alignment horizontal="left" vertical="center" wrapText="1"/>
      <protection locked="0"/>
    </xf>
    <xf numFmtId="0" fontId="8" fillId="3" borderId="10" xfId="0" applyFont="1" applyFill="1" applyBorder="1" applyAlignment="1" applyProtection="1">
      <alignment horizontal="left" vertical="center" wrapText="1"/>
      <protection locked="0"/>
    </xf>
    <xf numFmtId="0" fontId="8" fillId="3" borderId="7" xfId="0" applyFont="1" applyFill="1" applyBorder="1" applyAlignment="1" applyProtection="1">
      <alignment horizontal="left" vertical="center" wrapText="1"/>
      <protection locked="0"/>
    </xf>
    <xf numFmtId="0" fontId="4" fillId="2" borderId="2" xfId="0" applyFont="1" applyFill="1" applyBorder="1" applyAlignment="1">
      <alignment horizontal="center" vertical="center" textRotation="90" wrapText="1"/>
    </xf>
    <xf numFmtId="0" fontId="4" fillId="2" borderId="8" xfId="0" applyFont="1" applyFill="1" applyBorder="1" applyAlignment="1">
      <alignment horizontal="center" vertical="center" wrapText="1"/>
    </xf>
    <xf numFmtId="0" fontId="4" fillId="2" borderId="9" xfId="0" applyFont="1" applyFill="1" applyBorder="1" applyAlignment="1">
      <alignment horizontal="center" vertical="center"/>
    </xf>
    <xf numFmtId="0" fontId="4" fillId="2" borderId="3" xfId="0" applyFont="1" applyFill="1" applyBorder="1" applyAlignment="1">
      <alignment horizontal="center" vertical="center"/>
    </xf>
    <xf numFmtId="0" fontId="4" fillId="2" borderId="9" xfId="0" applyFont="1" applyFill="1" applyBorder="1" applyAlignment="1">
      <alignment horizontal="center" vertical="center" wrapText="1"/>
    </xf>
    <xf numFmtId="14" fontId="74" fillId="0" borderId="81" xfId="0" applyNumberFormat="1" applyFont="1" applyBorder="1" applyAlignment="1" applyProtection="1">
      <alignment horizontal="center" vertical="center" wrapText="1"/>
      <protection locked="0"/>
    </xf>
    <xf numFmtId="14" fontId="74" fillId="0" borderId="34" xfId="0" applyNumberFormat="1" applyFont="1" applyBorder="1" applyAlignment="1" applyProtection="1">
      <alignment horizontal="center" vertical="center" wrapText="1"/>
      <protection locked="0"/>
    </xf>
    <xf numFmtId="0" fontId="74" fillId="0" borderId="81" xfId="0" applyFont="1" applyBorder="1" applyAlignment="1">
      <alignment horizontal="center" vertical="center"/>
    </xf>
    <xf numFmtId="0" fontId="74" fillId="0" borderId="85" xfId="0" applyFont="1" applyBorder="1" applyAlignment="1">
      <alignment horizontal="center" vertical="center"/>
    </xf>
    <xf numFmtId="0" fontId="78" fillId="24" borderId="33" xfId="0" applyFont="1" applyFill="1" applyBorder="1" applyAlignment="1">
      <alignment horizontal="center" vertical="center"/>
    </xf>
    <xf numFmtId="0" fontId="74" fillId="0" borderId="33" xfId="0" applyFont="1" applyBorder="1" applyAlignment="1" applyProtection="1">
      <alignment horizontal="center" vertical="center" wrapText="1"/>
      <protection locked="0"/>
    </xf>
    <xf numFmtId="0" fontId="79" fillId="0" borderId="33" xfId="0" applyFont="1" applyBorder="1" applyAlignment="1" applyProtection="1">
      <alignment horizontal="center" vertical="center" wrapText="1"/>
      <protection locked="0"/>
    </xf>
    <xf numFmtId="0" fontId="74" fillId="0" borderId="81" xfId="0" applyFont="1" applyBorder="1" applyAlignment="1">
      <alignment horizontal="center" vertical="top"/>
    </xf>
    <xf numFmtId="0" fontId="74" fillId="0" borderId="34" xfId="0" applyFont="1" applyBorder="1" applyAlignment="1">
      <alignment horizontal="center" vertical="top"/>
    </xf>
    <xf numFmtId="0" fontId="78" fillId="29" borderId="81" xfId="0" applyFont="1" applyFill="1" applyBorder="1" applyAlignment="1" applyProtection="1">
      <alignment horizontal="center" vertical="center"/>
      <protection hidden="1"/>
    </xf>
    <xf numFmtId="0" fontId="78" fillId="29" borderId="34" xfId="0" applyFont="1" applyFill="1" applyBorder="1" applyAlignment="1" applyProtection="1">
      <alignment horizontal="center" vertical="center"/>
      <protection hidden="1"/>
    </xf>
    <xf numFmtId="9" fontId="74" fillId="0" borderId="81" xfId="0" applyNumberFormat="1" applyFont="1" applyBorder="1" applyAlignment="1" applyProtection="1">
      <alignment horizontal="center" vertical="center" wrapText="1"/>
      <protection hidden="1"/>
    </xf>
    <xf numFmtId="9" fontId="74" fillId="0" borderId="34" xfId="0" applyNumberFormat="1" applyFont="1" applyBorder="1" applyAlignment="1" applyProtection="1">
      <alignment horizontal="center" vertical="center" wrapText="1"/>
      <protection hidden="1"/>
    </xf>
    <xf numFmtId="0" fontId="78" fillId="29" borderId="81" xfId="0" applyFont="1" applyFill="1" applyBorder="1" applyAlignment="1" applyProtection="1">
      <alignment horizontal="center" vertical="center" wrapText="1"/>
      <protection hidden="1"/>
    </xf>
    <xf numFmtId="0" fontId="78" fillId="29" borderId="34" xfId="0" applyFont="1" applyFill="1" applyBorder="1" applyAlignment="1" applyProtection="1">
      <alignment horizontal="center" vertical="center" wrapText="1"/>
      <protection hidden="1"/>
    </xf>
    <xf numFmtId="9" fontId="74" fillId="0" borderId="81" xfId="0" applyNumberFormat="1" applyFont="1" applyBorder="1" applyAlignment="1" applyProtection="1">
      <alignment horizontal="center" vertical="center" wrapText="1"/>
      <protection locked="0"/>
    </xf>
    <xf numFmtId="9" fontId="74" fillId="0" borderId="34" xfId="0" applyNumberFormat="1" applyFont="1" applyBorder="1" applyAlignment="1" applyProtection="1">
      <alignment horizontal="center" vertical="center" wrapText="1"/>
      <protection locked="0"/>
    </xf>
    <xf numFmtId="0" fontId="78" fillId="0" borderId="33" xfId="0" applyFont="1" applyBorder="1" applyAlignment="1">
      <alignment horizontal="center" vertical="center" wrapText="1"/>
    </xf>
    <xf numFmtId="0" fontId="75" fillId="27" borderId="39" xfId="0" applyFont="1" applyFill="1" applyBorder="1" applyAlignment="1">
      <alignment horizontal="center" vertical="center"/>
    </xf>
    <xf numFmtId="0" fontId="76" fillId="27" borderId="81" xfId="0" applyFont="1" applyFill="1" applyBorder="1" applyAlignment="1">
      <alignment horizontal="left" vertical="center"/>
    </xf>
    <xf numFmtId="0" fontId="77" fillId="22" borderId="81" xfId="0" applyFont="1" applyFill="1" applyBorder="1" applyAlignment="1" applyProtection="1">
      <alignment horizontal="left" vertical="center" wrapText="1"/>
      <protection locked="0"/>
    </xf>
    <xf numFmtId="0" fontId="73" fillId="27" borderId="33" xfId="0" applyFont="1" applyFill="1" applyBorder="1" applyAlignment="1">
      <alignment horizontal="center" vertical="center" textRotation="90"/>
    </xf>
    <xf numFmtId="0" fontId="78" fillId="24" borderId="75" xfId="0" applyFont="1" applyFill="1" applyBorder="1" applyAlignment="1">
      <alignment horizontal="center" vertical="center"/>
    </xf>
    <xf numFmtId="0" fontId="78" fillId="24" borderId="83" xfId="0" applyFont="1" applyFill="1" applyBorder="1" applyAlignment="1">
      <alignment horizontal="center" vertical="center"/>
    </xf>
    <xf numFmtId="0" fontId="78" fillId="24" borderId="84" xfId="0" applyFont="1" applyFill="1" applyBorder="1" applyAlignment="1">
      <alignment horizontal="center" vertical="center"/>
    </xf>
    <xf numFmtId="0" fontId="74" fillId="0" borderId="81" xfId="0" applyFont="1" applyBorder="1" applyAlignment="1" applyProtection="1">
      <alignment horizontal="center" vertical="center"/>
      <protection locked="0"/>
    </xf>
    <xf numFmtId="0" fontId="74" fillId="0" borderId="34" xfId="0" applyFont="1" applyBorder="1" applyAlignment="1" applyProtection="1">
      <alignment horizontal="center" vertical="center"/>
      <protection locked="0"/>
    </xf>
    <xf numFmtId="0" fontId="74" fillId="0" borderId="81" xfId="0" applyFont="1" applyBorder="1" applyAlignment="1" applyProtection="1">
      <alignment horizontal="center" vertical="center" wrapText="1"/>
      <protection locked="0"/>
    </xf>
    <xf numFmtId="0" fontId="74" fillId="0" borderId="34" xfId="0" applyFont="1" applyBorder="1" applyAlignment="1" applyProtection="1">
      <alignment horizontal="center" vertical="center" wrapText="1"/>
      <protection locked="0"/>
    </xf>
    <xf numFmtId="0" fontId="74" fillId="13" borderId="33" xfId="0" applyFont="1" applyFill="1" applyBorder="1" applyAlignment="1" applyProtection="1">
      <alignment horizontal="center" vertical="top" wrapText="1"/>
      <protection locked="0"/>
    </xf>
    <xf numFmtId="0" fontId="79" fillId="13" borderId="33" xfId="0" applyFont="1" applyFill="1" applyBorder="1" applyAlignment="1" applyProtection="1">
      <alignment horizontal="center" vertical="top" wrapText="1"/>
      <protection locked="0"/>
    </xf>
    <xf numFmtId="0" fontId="87" fillId="0" borderId="33" xfId="0" applyFont="1" applyBorder="1" applyAlignment="1" applyProtection="1">
      <alignment horizontal="center" vertical="center" wrapText="1"/>
      <protection locked="0"/>
    </xf>
    <xf numFmtId="9" fontId="74" fillId="0" borderId="33" xfId="0" applyNumberFormat="1" applyFont="1" applyBorder="1" applyAlignment="1" applyProtection="1">
      <alignment horizontal="center" vertical="top" wrapText="1"/>
      <protection locked="0"/>
    </xf>
    <xf numFmtId="0" fontId="74" fillId="0" borderId="81" xfId="0" applyFont="1" applyBorder="1" applyAlignment="1" applyProtection="1">
      <alignment horizontal="center" vertical="top" wrapText="1"/>
      <protection locked="0"/>
    </xf>
    <xf numFmtId="0" fontId="74" fillId="0" borderId="34" xfId="0" applyFont="1" applyBorder="1" applyAlignment="1" applyProtection="1">
      <alignment horizontal="center" vertical="top" wrapText="1"/>
      <protection locked="0"/>
    </xf>
    <xf numFmtId="14" fontId="74" fillId="0" borderId="81" xfId="0" applyNumberFormat="1" applyFont="1" applyBorder="1" applyAlignment="1" applyProtection="1">
      <alignment horizontal="center" vertical="top"/>
      <protection locked="0"/>
    </xf>
    <xf numFmtId="14" fontId="74" fillId="0" borderId="34" xfId="0" applyNumberFormat="1" applyFont="1" applyBorder="1" applyAlignment="1" applyProtection="1">
      <alignment horizontal="center" vertical="top"/>
      <protection locked="0"/>
    </xf>
    <xf numFmtId="0" fontId="48" fillId="0" borderId="81" xfId="0" applyFont="1" applyBorder="1" applyAlignment="1" applyProtection="1">
      <alignment horizontal="left" vertical="top" wrapText="1"/>
      <protection locked="0"/>
    </xf>
    <xf numFmtId="0" fontId="48" fillId="0" borderId="34" xfId="0" applyFont="1" applyBorder="1" applyAlignment="1" applyProtection="1">
      <alignment horizontal="left" vertical="top" wrapText="1"/>
      <protection locked="0"/>
    </xf>
    <xf numFmtId="164" fontId="74" fillId="0" borderId="81" xfId="1" applyNumberFormat="1" applyFont="1" applyFill="1" applyBorder="1" applyAlignment="1">
      <alignment horizontal="center" vertical="top"/>
    </xf>
    <xf numFmtId="164" fontId="74" fillId="0" borderId="34" xfId="1" applyNumberFormat="1" applyFont="1" applyFill="1" applyBorder="1" applyAlignment="1">
      <alignment horizontal="center" vertical="top"/>
    </xf>
    <xf numFmtId="0" fontId="79" fillId="0" borderId="33" xfId="0" applyFont="1" applyBorder="1" applyAlignment="1" applyProtection="1">
      <alignment horizontal="center" vertical="top"/>
      <protection locked="0"/>
    </xf>
    <xf numFmtId="9" fontId="85" fillId="0" borderId="33" xfId="0" applyNumberFormat="1" applyFont="1" applyBorder="1" applyAlignment="1" applyProtection="1">
      <alignment horizontal="center" vertical="top" wrapText="1"/>
      <protection locked="0"/>
    </xf>
    <xf numFmtId="0" fontId="85" fillId="0" borderId="33" xfId="0" applyFont="1" applyBorder="1" applyAlignment="1" applyProtection="1">
      <alignment horizontal="center" vertical="top" wrapText="1"/>
      <protection locked="0"/>
    </xf>
    <xf numFmtId="9" fontId="74" fillId="0" borderId="81" xfId="0" applyNumberFormat="1" applyFont="1" applyBorder="1" applyAlignment="1" applyProtection="1">
      <alignment horizontal="center" vertical="top"/>
      <protection hidden="1"/>
    </xf>
    <xf numFmtId="9" fontId="74" fillId="0" borderId="34" xfId="0" applyNumberFormat="1" applyFont="1" applyBorder="1" applyAlignment="1" applyProtection="1">
      <alignment horizontal="center" vertical="top"/>
      <protection hidden="1"/>
    </xf>
    <xf numFmtId="0" fontId="78" fillId="0" borderId="81" xfId="0" applyFont="1" applyBorder="1" applyAlignment="1" applyProtection="1">
      <alignment horizontal="center" vertical="top" textRotation="90" wrapText="1"/>
      <protection hidden="1"/>
    </xf>
    <xf numFmtId="0" fontId="78" fillId="0" borderId="34" xfId="0" applyFont="1" applyBorder="1" applyAlignment="1" applyProtection="1">
      <alignment horizontal="center" vertical="top" textRotation="90" wrapText="1"/>
      <protection hidden="1"/>
    </xf>
    <xf numFmtId="0" fontId="78" fillId="0" borderId="81" xfId="0" applyFont="1" applyBorder="1" applyAlignment="1" applyProtection="1">
      <alignment horizontal="center" vertical="top" textRotation="90"/>
      <protection hidden="1"/>
    </xf>
    <xf numFmtId="0" fontId="78" fillId="0" borderId="34" xfId="0" applyFont="1" applyBorder="1" applyAlignment="1" applyProtection="1">
      <alignment horizontal="center" vertical="top" textRotation="90"/>
      <protection hidden="1"/>
    </xf>
    <xf numFmtId="0" fontId="74" fillId="0" borderId="81" xfId="0" applyFont="1" applyBorder="1" applyAlignment="1" applyProtection="1">
      <alignment horizontal="center" vertical="top"/>
      <protection hidden="1"/>
    </xf>
    <xf numFmtId="0" fontId="74" fillId="0" borderId="34" xfId="0" applyFont="1" applyBorder="1" applyAlignment="1" applyProtection="1">
      <alignment horizontal="center" vertical="top"/>
      <protection hidden="1"/>
    </xf>
    <xf numFmtId="0" fontId="79" fillId="0" borderId="81" xfId="0" applyFont="1" applyBorder="1" applyAlignment="1" applyProtection="1">
      <alignment horizontal="center" vertical="top" textRotation="90"/>
      <protection locked="0"/>
    </xf>
    <xf numFmtId="0" fontId="79" fillId="0" borderId="34" xfId="0" applyFont="1" applyBorder="1" applyAlignment="1" applyProtection="1">
      <alignment horizontal="center" vertical="top" textRotation="90"/>
      <protection locked="0"/>
    </xf>
    <xf numFmtId="0" fontId="74" fillId="0" borderId="81" xfId="0" applyFont="1" applyBorder="1" applyAlignment="1" applyProtection="1">
      <alignment horizontal="center" vertical="top" textRotation="90"/>
      <protection locked="0"/>
    </xf>
    <xf numFmtId="0" fontId="74" fillId="0" borderId="34" xfId="0" applyFont="1" applyBorder="1" applyAlignment="1" applyProtection="1">
      <alignment horizontal="center" vertical="top" textRotation="90"/>
      <protection locked="0"/>
    </xf>
    <xf numFmtId="0" fontId="61" fillId="0" borderId="33" xfId="0" applyFont="1" applyBorder="1" applyAlignment="1" applyProtection="1">
      <alignment horizontal="center"/>
      <protection locked="0"/>
    </xf>
    <xf numFmtId="0" fontId="0" fillId="0" borderId="0" xfId="0" applyAlignment="1" applyProtection="1">
      <alignment horizontal="center" vertical="center" wrapText="1"/>
      <protection locked="0"/>
    </xf>
    <xf numFmtId="0" fontId="0" fillId="0" borderId="0" xfId="0" applyAlignment="1">
      <alignment horizontal="center" vertical="center" wrapText="1"/>
    </xf>
    <xf numFmtId="0" fontId="0" fillId="0" borderId="0" xfId="0" applyAlignment="1" applyProtection="1">
      <alignment horizontal="center" wrapText="1"/>
      <protection locked="0"/>
    </xf>
    <xf numFmtId="0" fontId="0" fillId="0" borderId="0" xfId="0" applyAlignment="1" applyProtection="1">
      <alignment horizontal="left" vertical="top" wrapText="1"/>
      <protection locked="0"/>
    </xf>
    <xf numFmtId="0" fontId="0" fillId="0" borderId="0" xfId="0" applyAlignment="1" applyProtection="1">
      <alignment horizontal="center" vertical="center"/>
      <protection locked="0"/>
    </xf>
    <xf numFmtId="0" fontId="0" fillId="0" borderId="0" xfId="0" applyAlignment="1">
      <alignment horizontal="center" vertical="center"/>
    </xf>
    <xf numFmtId="0" fontId="0" fillId="0" borderId="0" xfId="0" applyAlignment="1" applyProtection="1">
      <alignment horizontal="left" vertical="center" wrapText="1"/>
      <protection locked="0"/>
    </xf>
    <xf numFmtId="0" fontId="0" fillId="0" borderId="0" xfId="0" applyAlignment="1" applyProtection="1">
      <alignment horizontal="left" vertical="center"/>
      <protection locked="0"/>
    </xf>
    <xf numFmtId="0" fontId="61" fillId="0" borderId="0" xfId="0" applyFont="1" applyAlignment="1" applyProtection="1">
      <alignment horizontal="center" wrapText="1"/>
      <protection locked="0"/>
    </xf>
    <xf numFmtId="0" fontId="61" fillId="21" borderId="33" xfId="0" applyFont="1" applyFill="1" applyBorder="1" applyAlignment="1" applyProtection="1">
      <alignment horizontal="center"/>
      <protection locked="0"/>
    </xf>
    <xf numFmtId="0" fontId="61" fillId="0" borderId="0" xfId="0" applyFont="1" applyAlignment="1" applyProtection="1">
      <alignment horizontal="center"/>
      <protection locked="0"/>
    </xf>
    <xf numFmtId="0" fontId="61" fillId="0" borderId="81" xfId="0" applyFont="1" applyBorder="1" applyAlignment="1" applyProtection="1">
      <alignment horizontal="center" vertical="center"/>
      <protection locked="0"/>
    </xf>
    <xf numFmtId="0" fontId="61" fillId="0" borderId="34" xfId="0" applyFont="1" applyBorder="1" applyAlignment="1" applyProtection="1">
      <alignment horizontal="center" vertical="center"/>
      <protection locked="0"/>
    </xf>
    <xf numFmtId="0" fontId="61" fillId="0" borderId="81" xfId="0"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61" fillId="0" borderId="0" xfId="0" applyFont="1" applyAlignment="1" applyProtection="1">
      <alignment horizontal="center" vertical="center"/>
      <protection locked="0"/>
    </xf>
    <xf numFmtId="0" fontId="78" fillId="27" borderId="85" xfId="0" applyFont="1" applyFill="1" applyBorder="1" applyAlignment="1">
      <alignment horizontal="center" vertical="center" wrapText="1"/>
    </xf>
    <xf numFmtId="0" fontId="0" fillId="0" borderId="81" xfId="0" applyBorder="1" applyAlignment="1" applyProtection="1">
      <alignment horizontal="center" vertical="center"/>
      <protection locked="0"/>
    </xf>
    <xf numFmtId="0" fontId="0" fillId="0" borderId="85" xfId="0" applyBorder="1" applyAlignment="1" applyProtection="1">
      <alignment horizontal="center" vertical="center"/>
      <protection locked="0"/>
    </xf>
    <xf numFmtId="0" fontId="78" fillId="0" borderId="81" xfId="0" applyFont="1" applyBorder="1" applyAlignment="1" applyProtection="1">
      <alignment horizontal="center" vertical="center" wrapText="1"/>
      <protection hidden="1"/>
    </xf>
    <xf numFmtId="0" fontId="78" fillId="0" borderId="85" xfId="0" applyFont="1" applyBorder="1" applyAlignment="1" applyProtection="1">
      <alignment horizontal="center" vertical="center" wrapText="1"/>
      <protection hidden="1"/>
    </xf>
    <xf numFmtId="9" fontId="78" fillId="0" borderId="81" xfId="0" applyNumberFormat="1" applyFont="1" applyBorder="1" applyAlignment="1">
      <alignment horizontal="center" vertical="center" wrapText="1"/>
    </xf>
    <xf numFmtId="9" fontId="78" fillId="0" borderId="85" xfId="0" applyNumberFormat="1" applyFont="1" applyBorder="1" applyAlignment="1">
      <alignment horizontal="center" vertical="center" wrapText="1"/>
    </xf>
    <xf numFmtId="9" fontId="78" fillId="0" borderId="34" xfId="0" applyNumberFormat="1" applyFont="1" applyBorder="1" applyAlignment="1">
      <alignment horizontal="center" vertical="center" wrapText="1"/>
    </xf>
    <xf numFmtId="9" fontId="61" fillId="0" borderId="81" xfId="1" applyFont="1" applyBorder="1" applyAlignment="1" applyProtection="1">
      <alignment horizontal="center" vertical="center"/>
      <protection locked="0"/>
    </xf>
    <xf numFmtId="9" fontId="61" fillId="0" borderId="85" xfId="1" applyFont="1" applyBorder="1" applyAlignment="1" applyProtection="1">
      <alignment horizontal="center" vertical="center"/>
      <protection locked="0"/>
    </xf>
    <xf numFmtId="9" fontId="61" fillId="0" borderId="34" xfId="1" applyFont="1" applyBorder="1" applyAlignment="1" applyProtection="1">
      <alignment horizontal="center" vertical="center"/>
      <protection locked="0"/>
    </xf>
    <xf numFmtId="0" fontId="78" fillId="27" borderId="81" xfId="0" applyFont="1" applyFill="1" applyBorder="1" applyAlignment="1">
      <alignment horizontal="center" vertical="center" textRotation="90" wrapText="1"/>
    </xf>
    <xf numFmtId="0" fontId="0" fillId="0" borderId="33" xfId="0" applyBorder="1" applyAlignment="1" applyProtection="1">
      <alignment horizontal="center" vertical="center" wrapText="1"/>
      <protection locked="0"/>
    </xf>
    <xf numFmtId="0" fontId="75" fillId="24" borderId="77" xfId="0" applyFont="1" applyFill="1" applyBorder="1" applyAlignment="1">
      <alignment horizontal="center" vertical="center"/>
    </xf>
    <xf numFmtId="0" fontId="75" fillId="24" borderId="0" xfId="0" applyFont="1" applyFill="1" applyAlignment="1">
      <alignment horizontal="center" vertical="center"/>
    </xf>
    <xf numFmtId="0" fontId="61" fillId="27" borderId="33" xfId="0" applyFont="1" applyFill="1" applyBorder="1" applyAlignment="1" applyProtection="1">
      <alignment horizontal="center" vertical="center"/>
      <protection locked="0"/>
    </xf>
    <xf numFmtId="0" fontId="61" fillId="27" borderId="75" xfId="0" applyFont="1" applyFill="1" applyBorder="1" applyAlignment="1" applyProtection="1">
      <alignment horizontal="center" vertical="center"/>
      <protection locked="0"/>
    </xf>
    <xf numFmtId="0" fontId="61" fillId="27" borderId="83" xfId="0" applyFont="1" applyFill="1" applyBorder="1" applyAlignment="1" applyProtection="1">
      <alignment horizontal="center" vertical="center"/>
      <protection locked="0"/>
    </xf>
    <xf numFmtId="0" fontId="61" fillId="27" borderId="84" xfId="0" applyFont="1" applyFill="1" applyBorder="1" applyAlignment="1" applyProtection="1">
      <alignment horizontal="center" vertical="center"/>
      <protection locked="0"/>
    </xf>
    <xf numFmtId="0" fontId="0" fillId="0" borderId="76" xfId="0" applyBorder="1" applyAlignment="1" applyProtection="1">
      <alignment horizontal="center" vertical="center" wrapText="1"/>
      <protection locked="0"/>
    </xf>
    <xf numFmtId="0" fontId="0" fillId="0" borderId="82" xfId="0" applyBorder="1" applyAlignment="1" applyProtection="1">
      <alignment horizontal="center" vertical="center" wrapText="1"/>
      <protection locked="0"/>
    </xf>
    <xf numFmtId="0" fontId="0" fillId="0" borderId="77" xfId="0" applyBorder="1" applyAlignment="1" applyProtection="1">
      <alignment horizontal="center" vertical="center" wrapText="1"/>
      <protection locked="0"/>
    </xf>
    <xf numFmtId="0" fontId="0" fillId="0" borderId="78" xfId="0" applyBorder="1" applyAlignment="1" applyProtection="1">
      <alignment horizontal="center" vertical="center" wrapText="1"/>
      <protection locked="0"/>
    </xf>
    <xf numFmtId="0" fontId="0" fillId="0" borderId="86" xfId="0" applyBorder="1" applyAlignment="1" applyProtection="1">
      <alignment horizontal="center" vertical="center" wrapText="1"/>
      <protection locked="0"/>
    </xf>
    <xf numFmtId="0" fontId="0" fillId="0" borderId="80" xfId="0" applyBorder="1" applyAlignment="1" applyProtection="1">
      <alignment horizontal="center" vertical="center" wrapText="1"/>
      <protection locked="0"/>
    </xf>
    <xf numFmtId="0" fontId="61" fillId="0" borderId="85" xfId="0" applyFont="1" applyBorder="1" applyAlignment="1" applyProtection="1">
      <alignment horizontal="center" vertical="center" wrapText="1"/>
      <protection locked="0"/>
    </xf>
    <xf numFmtId="0" fontId="74" fillId="0" borderId="81" xfId="0" applyFont="1" applyBorder="1" applyAlignment="1">
      <alignment horizontal="center" vertical="center" wrapText="1"/>
    </xf>
    <xf numFmtId="0" fontId="74" fillId="0" borderId="85" xfId="0" applyFont="1" applyBorder="1" applyAlignment="1">
      <alignment horizontal="center" vertical="center" wrapText="1"/>
    </xf>
    <xf numFmtId="0" fontId="74" fillId="0" borderId="34" xfId="0" applyFont="1" applyBorder="1" applyAlignment="1">
      <alignment horizontal="center" vertical="center" wrapText="1"/>
    </xf>
    <xf numFmtId="0" fontId="61" fillId="0" borderId="34" xfId="0" applyFont="1" applyBorder="1" applyAlignment="1" applyProtection="1">
      <alignment horizontal="left" vertical="center" wrapText="1"/>
      <protection locked="0"/>
    </xf>
    <xf numFmtId="0" fontId="0" fillId="0" borderId="34" xfId="0" applyBorder="1" applyAlignment="1" applyProtection="1">
      <alignment horizontal="center" vertical="center"/>
      <protection locked="0"/>
    </xf>
    <xf numFmtId="0" fontId="75" fillId="24" borderId="78" xfId="0" applyFont="1" applyFill="1" applyBorder="1" applyAlignment="1">
      <alignment horizontal="center" vertical="center"/>
    </xf>
    <xf numFmtId="0" fontId="76" fillId="27" borderId="44" xfId="0" applyFont="1" applyFill="1" applyBorder="1" applyAlignment="1">
      <alignment horizontal="center" vertical="center"/>
    </xf>
    <xf numFmtId="0" fontId="76" fillId="27" borderId="45" xfId="0" applyFont="1" applyFill="1" applyBorder="1" applyAlignment="1">
      <alignment horizontal="center" vertical="center"/>
    </xf>
    <xf numFmtId="0" fontId="76" fillId="27" borderId="104" xfId="0" applyFont="1" applyFill="1" applyBorder="1" applyAlignment="1">
      <alignment horizontal="center" vertical="center"/>
    </xf>
    <xf numFmtId="0" fontId="76" fillId="27" borderId="46" xfId="0" applyFont="1" applyFill="1" applyBorder="1" applyAlignment="1">
      <alignment horizontal="center" vertical="center"/>
    </xf>
    <xf numFmtId="0" fontId="77" fillId="22" borderId="35" xfId="0" applyFont="1" applyFill="1" applyBorder="1" applyAlignment="1" applyProtection="1">
      <alignment horizontal="left" vertical="center"/>
      <protection locked="0"/>
    </xf>
    <xf numFmtId="0" fontId="77" fillId="22" borderId="36" xfId="0" applyFont="1" applyFill="1" applyBorder="1" applyAlignment="1" applyProtection="1">
      <alignment horizontal="left" vertical="center"/>
      <protection locked="0"/>
    </xf>
    <xf numFmtId="0" fontId="77" fillId="22" borderId="47" xfId="0" applyFont="1" applyFill="1" applyBorder="1" applyAlignment="1" applyProtection="1">
      <alignment horizontal="left" vertical="center"/>
      <protection locked="0"/>
    </xf>
    <xf numFmtId="0" fontId="74" fillId="3" borderId="80" xfId="0" applyFont="1" applyFill="1" applyBorder="1" applyAlignment="1">
      <alignment horizontal="left" vertical="center"/>
    </xf>
    <xf numFmtId="0" fontId="74" fillId="3" borderId="34" xfId="0" applyFont="1" applyFill="1" applyBorder="1" applyAlignment="1">
      <alignment horizontal="left" vertical="center"/>
    </xf>
    <xf numFmtId="0" fontId="0" fillId="0" borderId="82" xfId="0" applyBorder="1" applyAlignment="1" applyProtection="1">
      <alignment horizontal="center" vertical="center"/>
      <protection locked="0"/>
    </xf>
    <xf numFmtId="0" fontId="0" fillId="0" borderId="86" xfId="0" applyBorder="1" applyAlignment="1" applyProtection="1">
      <alignment horizontal="center" vertical="center"/>
      <protection locked="0"/>
    </xf>
    <xf numFmtId="0" fontId="0" fillId="0" borderId="80" xfId="0" applyBorder="1" applyAlignment="1" applyProtection="1">
      <alignment horizontal="center" vertical="center"/>
      <protection locked="0"/>
    </xf>
    <xf numFmtId="0" fontId="0" fillId="0" borderId="81" xfId="0" applyBorder="1" applyAlignment="1" applyProtection="1">
      <alignment horizontal="center" vertical="center" wrapText="1"/>
      <protection locked="0"/>
    </xf>
    <xf numFmtId="0" fontId="0" fillId="0" borderId="34" xfId="0" applyBorder="1" applyAlignment="1" applyProtection="1">
      <alignment horizontal="center" vertical="center" wrapText="1"/>
      <protection locked="0"/>
    </xf>
    <xf numFmtId="0" fontId="0" fillId="0" borderId="81" xfId="0" applyBorder="1" applyAlignment="1" applyProtection="1">
      <alignment horizontal="center" vertical="top" wrapText="1"/>
      <protection locked="0"/>
    </xf>
    <xf numFmtId="0" fontId="0" fillId="0" borderId="34" xfId="0" applyBorder="1" applyAlignment="1" applyProtection="1">
      <alignment horizontal="center" vertical="top" wrapText="1"/>
      <protection locked="0"/>
    </xf>
    <xf numFmtId="0" fontId="61" fillId="21" borderId="75" xfId="0" applyFont="1" applyFill="1" applyBorder="1" applyAlignment="1" applyProtection="1">
      <alignment horizontal="center"/>
      <protection locked="0"/>
    </xf>
    <xf numFmtId="0" fontId="0" fillId="0" borderId="33" xfId="0" applyBorder="1" applyAlignment="1" applyProtection="1">
      <alignment horizontal="center" vertical="top" wrapText="1"/>
      <protection locked="0"/>
    </xf>
    <xf numFmtId="0" fontId="0" fillId="0" borderId="75" xfId="0" applyBorder="1" applyAlignment="1" applyProtection="1">
      <alignment horizontal="center" vertical="top" wrapText="1"/>
      <protection locked="0"/>
    </xf>
    <xf numFmtId="0" fontId="0" fillId="0" borderId="84" xfId="0" applyBorder="1" applyAlignment="1" applyProtection="1">
      <alignment horizontal="center" vertical="top" wrapText="1"/>
      <protection locked="0"/>
    </xf>
    <xf numFmtId="0" fontId="61" fillId="27" borderId="81" xfId="0" applyFont="1" applyFill="1" applyBorder="1" applyAlignment="1" applyProtection="1">
      <alignment horizontal="center" vertical="center"/>
      <protection locked="0"/>
    </xf>
    <xf numFmtId="0" fontId="61" fillId="27" borderId="34" xfId="0" applyFont="1" applyFill="1" applyBorder="1" applyAlignment="1" applyProtection="1">
      <alignment horizontal="center" vertical="center"/>
      <protection locked="0"/>
    </xf>
    <xf numFmtId="0" fontId="61" fillId="27" borderId="81" xfId="0" applyFont="1" applyFill="1" applyBorder="1" applyAlignment="1" applyProtection="1">
      <alignment horizontal="center" vertical="center" wrapText="1"/>
      <protection locked="0"/>
    </xf>
    <xf numFmtId="0" fontId="61" fillId="27" borderId="34" xfId="0" applyFont="1" applyFill="1" applyBorder="1" applyAlignment="1" applyProtection="1">
      <alignment horizontal="center" vertical="center" wrapText="1"/>
      <protection locked="0"/>
    </xf>
    <xf numFmtId="0" fontId="77" fillId="22" borderId="81" xfId="0" applyFont="1" applyFill="1" applyBorder="1" applyAlignment="1" applyProtection="1">
      <alignment horizontal="left" vertical="center"/>
      <protection locked="0"/>
    </xf>
    <xf numFmtId="0" fontId="0" fillId="3" borderId="12" xfId="0" applyFill="1" applyBorder="1" applyAlignment="1">
      <alignment horizontal="center" vertical="center"/>
    </xf>
    <xf numFmtId="0" fontId="0" fillId="3" borderId="19" xfId="0" applyFill="1" applyBorder="1" applyAlignment="1">
      <alignment horizontal="center" vertical="center"/>
    </xf>
    <xf numFmtId="0" fontId="0" fillId="3" borderId="16" xfId="0" applyFill="1" applyBorder="1" applyAlignment="1">
      <alignment horizontal="center" vertical="center"/>
    </xf>
    <xf numFmtId="0" fontId="0" fillId="3" borderId="18" xfId="0" applyFill="1" applyBorder="1" applyAlignment="1">
      <alignment horizontal="center" vertical="center"/>
    </xf>
    <xf numFmtId="0" fontId="48" fillId="3" borderId="44" xfId="0" applyFont="1" applyFill="1" applyBorder="1" applyAlignment="1">
      <alignment horizontal="center" vertical="center"/>
    </xf>
    <xf numFmtId="0" fontId="48" fillId="3" borderId="45" xfId="0" applyFont="1" applyFill="1" applyBorder="1" applyAlignment="1">
      <alignment horizontal="center" vertical="center"/>
    </xf>
    <xf numFmtId="0" fontId="48" fillId="3" borderId="46" xfId="0" applyFont="1" applyFill="1" applyBorder="1" applyAlignment="1">
      <alignment horizontal="center" vertical="center"/>
    </xf>
    <xf numFmtId="0" fontId="48" fillId="3" borderId="16" xfId="0" applyFont="1" applyFill="1" applyBorder="1" applyAlignment="1">
      <alignment horizontal="center" vertical="center" wrapText="1"/>
    </xf>
    <xf numFmtId="0" fontId="48" fillId="3" borderId="18" xfId="0" applyFont="1" applyFill="1" applyBorder="1" applyAlignment="1">
      <alignment horizontal="center" vertical="center" wrapText="1"/>
    </xf>
    <xf numFmtId="0" fontId="48" fillId="3" borderId="17" xfId="0" applyFont="1" applyFill="1" applyBorder="1" applyAlignment="1">
      <alignment horizontal="center" vertical="center" wrapText="1"/>
    </xf>
    <xf numFmtId="0" fontId="62" fillId="17" borderId="35" xfId="0" applyFont="1" applyFill="1" applyBorder="1" applyAlignment="1">
      <alignment horizontal="center" vertical="center"/>
    </xf>
    <xf numFmtId="0" fontId="62" fillId="17" borderId="36" xfId="0" applyFont="1" applyFill="1" applyBorder="1" applyAlignment="1">
      <alignment horizontal="center" vertical="center"/>
    </xf>
    <xf numFmtId="0" fontId="48" fillId="3" borderId="45" xfId="0" applyFont="1" applyFill="1" applyBorder="1" applyAlignment="1">
      <alignment horizontal="center" vertical="center" wrapText="1"/>
    </xf>
    <xf numFmtId="0" fontId="48" fillId="3" borderId="46" xfId="0" applyFont="1" applyFill="1" applyBorder="1" applyAlignment="1">
      <alignment horizontal="center" vertical="center" wrapText="1"/>
    </xf>
    <xf numFmtId="0" fontId="62" fillId="17" borderId="47" xfId="0" applyFont="1" applyFill="1" applyBorder="1" applyAlignment="1">
      <alignment horizontal="center" vertical="center"/>
    </xf>
    <xf numFmtId="0" fontId="48" fillId="3" borderId="35" xfId="0" applyFont="1" applyFill="1" applyBorder="1" applyAlignment="1">
      <alignment horizontal="center" vertical="center" wrapText="1"/>
    </xf>
    <xf numFmtId="0" fontId="48" fillId="3" borderId="36" xfId="0" applyFont="1" applyFill="1" applyBorder="1" applyAlignment="1">
      <alignment horizontal="center" vertical="center" wrapText="1"/>
    </xf>
    <xf numFmtId="0" fontId="48" fillId="3" borderId="47" xfId="0" applyFont="1" applyFill="1" applyBorder="1" applyAlignment="1">
      <alignment horizontal="center" vertical="center" wrapText="1"/>
    </xf>
    <xf numFmtId="0" fontId="76" fillId="27" borderId="44" xfId="0" applyFont="1" applyFill="1" applyBorder="1" applyAlignment="1">
      <alignment horizontal="left" vertical="center"/>
    </xf>
    <xf numFmtId="0" fontId="76" fillId="27" borderId="46" xfId="0" applyFont="1" applyFill="1" applyBorder="1" applyAlignment="1">
      <alignment horizontal="left" vertical="center"/>
    </xf>
    <xf numFmtId="0" fontId="75" fillId="27" borderId="12" xfId="0" applyFont="1" applyFill="1" applyBorder="1" applyAlignment="1">
      <alignment horizontal="center" vertical="center"/>
    </xf>
    <xf numFmtId="0" fontId="75" fillId="27" borderId="19" xfId="0" applyFont="1" applyFill="1" applyBorder="1" applyAlignment="1">
      <alignment horizontal="center" vertical="center"/>
    </xf>
    <xf numFmtId="0" fontId="75" fillId="27" borderId="101" xfId="0" applyFont="1" applyFill="1" applyBorder="1" applyAlignment="1">
      <alignment horizontal="center" vertical="center"/>
    </xf>
    <xf numFmtId="0" fontId="75" fillId="27" borderId="16" xfId="0" applyFont="1" applyFill="1" applyBorder="1" applyAlignment="1">
      <alignment horizontal="center" vertical="center"/>
    </xf>
    <xf numFmtId="0" fontId="75" fillId="27" borderId="18" xfId="0" applyFont="1" applyFill="1" applyBorder="1" applyAlignment="1">
      <alignment horizontal="center" vertical="center"/>
    </xf>
    <xf numFmtId="0" fontId="75" fillId="27" borderId="102" xfId="0" applyFont="1" applyFill="1" applyBorder="1" applyAlignment="1">
      <alignment horizontal="center" vertical="center"/>
    </xf>
    <xf numFmtId="0" fontId="77" fillId="22" borderId="16" xfId="0" applyFont="1" applyFill="1" applyBorder="1" applyAlignment="1" applyProtection="1">
      <alignment horizontal="left" vertical="center"/>
      <protection locked="0"/>
    </xf>
    <xf numFmtId="0" fontId="77" fillId="22" borderId="18" xfId="0" applyFont="1" applyFill="1" applyBorder="1" applyAlignment="1" applyProtection="1">
      <alignment horizontal="left" vertical="center"/>
      <protection locked="0"/>
    </xf>
    <xf numFmtId="0" fontId="77" fillId="22" borderId="17" xfId="0" applyFont="1" applyFill="1" applyBorder="1" applyAlignment="1" applyProtection="1">
      <alignment horizontal="left" vertical="center"/>
      <protection locked="0"/>
    </xf>
    <xf numFmtId="0" fontId="61" fillId="27" borderId="33" xfId="0" applyFont="1" applyFill="1" applyBorder="1" applyAlignment="1" applyProtection="1">
      <alignment horizontal="center"/>
      <protection locked="0"/>
    </xf>
    <xf numFmtId="0" fontId="61" fillId="18" borderId="33" xfId="0" applyFont="1" applyFill="1" applyBorder="1" applyAlignment="1" applyProtection="1">
      <alignment horizontal="center"/>
      <protection locked="0"/>
    </xf>
    <xf numFmtId="0" fontId="61" fillId="19" borderId="33" xfId="0" applyFont="1" applyFill="1" applyBorder="1" applyAlignment="1" applyProtection="1">
      <alignment horizontal="center" vertical="center"/>
      <protection locked="0"/>
    </xf>
    <xf numFmtId="0" fontId="0" fillId="0" borderId="33" xfId="0" applyBorder="1" applyAlignment="1" applyProtection="1">
      <alignment horizontal="center" vertical="center"/>
      <protection locked="0"/>
    </xf>
    <xf numFmtId="0" fontId="0" fillId="0" borderId="85" xfId="0" applyBorder="1" applyAlignment="1" applyProtection="1">
      <alignment horizontal="center" vertical="center" wrapText="1"/>
      <protection locked="0"/>
    </xf>
    <xf numFmtId="0" fontId="0" fillId="0" borderId="52" xfId="0" applyBorder="1" applyAlignment="1" applyProtection="1">
      <alignment horizontal="center" vertical="center"/>
      <protection locked="0"/>
    </xf>
    <xf numFmtId="0" fontId="0" fillId="0" borderId="77" xfId="0" applyBorder="1" applyAlignment="1" applyProtection="1">
      <alignment horizontal="center" vertical="center"/>
      <protection locked="0"/>
    </xf>
    <xf numFmtId="0" fontId="0" fillId="0" borderId="78" xfId="0" applyBorder="1" applyAlignment="1" applyProtection="1">
      <alignment horizontal="center" vertical="center"/>
      <protection locked="0"/>
    </xf>
    <xf numFmtId="0" fontId="0" fillId="0" borderId="69" xfId="0" applyBorder="1" applyAlignment="1" applyProtection="1">
      <alignment horizontal="center" vertical="center"/>
      <protection locked="0"/>
    </xf>
    <xf numFmtId="0" fontId="0" fillId="0" borderId="75" xfId="0" applyBorder="1" applyAlignment="1" applyProtection="1">
      <alignment horizontal="left" vertical="center" wrapText="1"/>
      <protection locked="0"/>
    </xf>
    <xf numFmtId="0" fontId="0" fillId="0" borderId="83" xfId="0" applyBorder="1" applyAlignment="1" applyProtection="1">
      <alignment horizontal="left" vertical="center" wrapText="1"/>
      <protection locked="0"/>
    </xf>
    <xf numFmtId="0" fontId="0" fillId="0" borderId="84" xfId="0" applyBorder="1" applyAlignment="1" applyProtection="1">
      <alignment horizontal="left" vertical="center" wrapText="1"/>
      <protection locked="0"/>
    </xf>
    <xf numFmtId="0" fontId="0" fillId="0" borderId="33" xfId="0" applyBorder="1" applyAlignment="1" applyProtection="1">
      <alignment horizontal="left" vertical="center"/>
      <protection locked="0"/>
    </xf>
    <xf numFmtId="0" fontId="0" fillId="0" borderId="33" xfId="0" applyBorder="1" applyAlignment="1" applyProtection="1">
      <alignment horizontal="left" vertical="center" wrapText="1"/>
      <protection locked="0"/>
    </xf>
    <xf numFmtId="0" fontId="0" fillId="0" borderId="85" xfId="0" applyBorder="1" applyAlignment="1" applyProtection="1">
      <alignment horizontal="center" vertical="top" wrapText="1"/>
      <protection locked="0"/>
    </xf>
    <xf numFmtId="0" fontId="61" fillId="16" borderId="77" xfId="0" applyFont="1" applyFill="1" applyBorder="1" applyAlignment="1" applyProtection="1">
      <alignment horizontal="center"/>
      <protection locked="0"/>
    </xf>
    <xf numFmtId="0" fontId="61" fillId="16" borderId="0" xfId="0" applyFont="1" applyFill="1" applyAlignment="1" applyProtection="1">
      <alignment horizontal="center"/>
      <protection locked="0"/>
    </xf>
    <xf numFmtId="0" fontId="61" fillId="2" borderId="33" xfId="0" applyFont="1" applyFill="1" applyBorder="1" applyAlignment="1" applyProtection="1">
      <alignment horizontal="center" vertical="center"/>
      <protection locked="0"/>
    </xf>
    <xf numFmtId="0" fontId="61" fillId="14" borderId="75" xfId="0" applyFont="1" applyFill="1" applyBorder="1" applyAlignment="1" applyProtection="1">
      <alignment horizontal="center" vertical="center"/>
      <protection locked="0"/>
    </xf>
    <xf numFmtId="0" fontId="61" fillId="14" borderId="83" xfId="0" applyFont="1" applyFill="1" applyBorder="1" applyAlignment="1" applyProtection="1">
      <alignment horizontal="center" vertical="center"/>
      <protection locked="0"/>
    </xf>
    <xf numFmtId="0" fontId="61" fillId="14" borderId="84" xfId="0" applyFont="1" applyFill="1" applyBorder="1" applyAlignment="1" applyProtection="1">
      <alignment horizontal="center" vertical="center"/>
      <protection locked="0"/>
    </xf>
    <xf numFmtId="0" fontId="61" fillId="2" borderId="76" xfId="0" applyFont="1" applyFill="1" applyBorder="1" applyAlignment="1" applyProtection="1">
      <alignment horizontal="center" vertical="center"/>
      <protection locked="0"/>
    </xf>
    <xf numFmtId="0" fontId="61" fillId="2" borderId="52" xfId="0" applyFont="1" applyFill="1" applyBorder="1" applyAlignment="1" applyProtection="1">
      <alignment horizontal="center" vertical="center"/>
      <protection locked="0"/>
    </xf>
    <xf numFmtId="0" fontId="61" fillId="2" borderId="82" xfId="0" applyFont="1" applyFill="1" applyBorder="1" applyAlignment="1" applyProtection="1">
      <alignment horizontal="center" vertical="center"/>
      <protection locked="0"/>
    </xf>
    <xf numFmtId="0" fontId="61" fillId="2" borderId="86" xfId="0" applyFont="1" applyFill="1" applyBorder="1" applyAlignment="1" applyProtection="1">
      <alignment horizontal="center" vertical="center"/>
      <protection locked="0"/>
    </xf>
    <xf numFmtId="0" fontId="61" fillId="2" borderId="69" xfId="0" applyFont="1" applyFill="1" applyBorder="1" applyAlignment="1" applyProtection="1">
      <alignment horizontal="center" vertical="center"/>
      <protection locked="0"/>
    </xf>
    <xf numFmtId="0" fontId="61" fillId="2" borderId="80" xfId="0" applyFont="1" applyFill="1" applyBorder="1" applyAlignment="1" applyProtection="1">
      <alignment horizontal="center" vertical="center"/>
      <protection locked="0"/>
    </xf>
    <xf numFmtId="0" fontId="61" fillId="16" borderId="33" xfId="0" applyFont="1" applyFill="1" applyBorder="1" applyAlignment="1" applyProtection="1">
      <alignment horizontal="center"/>
      <protection locked="0"/>
    </xf>
    <xf numFmtId="0" fontId="61" fillId="2" borderId="84" xfId="0" applyFont="1" applyFill="1" applyBorder="1" applyAlignment="1" applyProtection="1">
      <alignment horizontal="center" vertical="center"/>
      <protection locked="0"/>
    </xf>
    <xf numFmtId="0" fontId="61" fillId="2" borderId="33" xfId="0" applyFont="1" applyFill="1" applyBorder="1" applyAlignment="1" applyProtection="1">
      <alignment horizontal="center" wrapText="1"/>
      <protection locked="0"/>
    </xf>
    <xf numFmtId="0" fontId="61" fillId="2" borderId="75" xfId="0" applyFont="1" applyFill="1" applyBorder="1" applyAlignment="1" applyProtection="1">
      <alignment horizontal="center" wrapText="1"/>
      <protection locked="0"/>
    </xf>
    <xf numFmtId="0" fontId="61" fillId="2" borderId="83" xfId="0" applyFont="1" applyFill="1" applyBorder="1" applyAlignment="1" applyProtection="1">
      <alignment horizontal="center" wrapText="1"/>
      <protection locked="0"/>
    </xf>
    <xf numFmtId="0" fontId="61" fillId="2" borderId="84" xfId="0" applyFont="1" applyFill="1" applyBorder="1" applyAlignment="1" applyProtection="1">
      <alignment horizontal="center" wrapText="1"/>
      <protection locked="0"/>
    </xf>
    <xf numFmtId="0" fontId="61" fillId="2" borderId="33" xfId="0" applyFont="1" applyFill="1" applyBorder="1" applyAlignment="1" applyProtection="1">
      <alignment horizontal="center" vertical="center" wrapText="1"/>
      <protection locked="0"/>
    </xf>
    <xf numFmtId="0" fontId="61" fillId="0" borderId="33" xfId="0" applyFont="1" applyBorder="1" applyAlignment="1" applyProtection="1">
      <alignment horizontal="center" vertical="center" wrapText="1"/>
      <protection locked="0"/>
    </xf>
    <xf numFmtId="0" fontId="0" fillId="0" borderId="81" xfId="0" applyBorder="1" applyAlignment="1" applyProtection="1">
      <alignment horizontal="left" vertical="center" wrapText="1"/>
      <protection locked="0"/>
    </xf>
    <xf numFmtId="0" fontId="0" fillId="0" borderId="85" xfId="0" applyBorder="1" applyAlignment="1" applyProtection="1">
      <alignment horizontal="left" vertical="center" wrapText="1"/>
      <protection locked="0"/>
    </xf>
    <xf numFmtId="0" fontId="0" fillId="0" borderId="34" xfId="0" applyBorder="1" applyAlignment="1" applyProtection="1">
      <alignment horizontal="left" vertical="center" wrapText="1"/>
      <protection locked="0"/>
    </xf>
    <xf numFmtId="0" fontId="0" fillId="20" borderId="33" xfId="0" applyFill="1" applyBorder="1" applyAlignment="1">
      <alignment horizontal="center" vertical="center"/>
    </xf>
    <xf numFmtId="0" fontId="61" fillId="2" borderId="76" xfId="0" applyFont="1" applyFill="1" applyBorder="1" applyAlignment="1" applyProtection="1">
      <alignment horizontal="center" vertical="center" wrapText="1"/>
      <protection locked="0"/>
    </xf>
    <xf numFmtId="0" fontId="61" fillId="2" borderId="82" xfId="0" applyFont="1" applyFill="1" applyBorder="1" applyAlignment="1" applyProtection="1">
      <alignment horizontal="center" vertical="center" wrapText="1"/>
      <protection locked="0"/>
    </xf>
    <xf numFmtId="0" fontId="61" fillId="2" borderId="86" xfId="0" applyFont="1" applyFill="1" applyBorder="1" applyAlignment="1" applyProtection="1">
      <alignment horizontal="center" vertical="center" wrapText="1"/>
      <protection locked="0"/>
    </xf>
    <xf numFmtId="0" fontId="61" fillId="2" borderId="80" xfId="0" applyFont="1" applyFill="1" applyBorder="1" applyAlignment="1" applyProtection="1">
      <alignment horizontal="center" vertical="center" wrapText="1"/>
      <protection locked="0"/>
    </xf>
    <xf numFmtId="0" fontId="61" fillId="0" borderId="76" xfId="0" applyFont="1" applyBorder="1" applyAlignment="1" applyProtection="1">
      <alignment horizontal="center"/>
      <protection locked="0"/>
    </xf>
    <xf numFmtId="0" fontId="61" fillId="0" borderId="82" xfId="0" applyFont="1" applyBorder="1" applyAlignment="1" applyProtection="1">
      <alignment horizontal="center"/>
      <protection locked="0"/>
    </xf>
    <xf numFmtId="0" fontId="0" fillId="0" borderId="76" xfId="0" applyBorder="1" applyAlignment="1" applyProtection="1">
      <alignment horizontal="center" vertical="center"/>
      <protection locked="0"/>
    </xf>
    <xf numFmtId="0" fontId="0" fillId="20" borderId="81" xfId="0" applyFill="1" applyBorder="1" applyAlignment="1">
      <alignment horizontal="center" vertical="center"/>
    </xf>
    <xf numFmtId="0" fontId="0" fillId="20" borderId="85" xfId="0" applyFill="1" applyBorder="1" applyAlignment="1">
      <alignment horizontal="center" vertical="center"/>
    </xf>
    <xf numFmtId="0" fontId="0" fillId="20" borderId="34" xfId="0" applyFill="1" applyBorder="1" applyAlignment="1">
      <alignment horizontal="center" vertical="center"/>
    </xf>
    <xf numFmtId="0" fontId="61" fillId="21" borderId="0" xfId="0" applyFont="1" applyFill="1" applyAlignment="1" applyProtection="1">
      <alignment horizontal="center" wrapText="1"/>
      <protection locked="0"/>
    </xf>
    <xf numFmtId="0" fontId="61" fillId="21" borderId="69" xfId="0" applyFont="1" applyFill="1" applyBorder="1" applyAlignment="1" applyProtection="1">
      <alignment horizontal="center" wrapText="1"/>
      <protection locked="0"/>
    </xf>
    <xf numFmtId="0" fontId="61" fillId="21" borderId="83" xfId="0" applyFont="1" applyFill="1" applyBorder="1" applyAlignment="1" applyProtection="1">
      <alignment horizontal="center"/>
      <protection locked="0"/>
    </xf>
    <xf numFmtId="0" fontId="61" fillId="21" borderId="84" xfId="0" applyFont="1" applyFill="1" applyBorder="1" applyAlignment="1" applyProtection="1">
      <alignment horizontal="center"/>
      <protection locked="0"/>
    </xf>
    <xf numFmtId="0" fontId="0" fillId="0" borderId="81" xfId="0" applyBorder="1" applyAlignment="1" applyProtection="1">
      <alignment horizontal="left" vertical="center"/>
      <protection locked="0"/>
    </xf>
    <xf numFmtId="0" fontId="0" fillId="0" borderId="85" xfId="0" applyBorder="1" applyAlignment="1" applyProtection="1">
      <alignment horizontal="left" vertical="center"/>
      <protection locked="0"/>
    </xf>
    <xf numFmtId="0" fontId="0" fillId="0" borderId="34" xfId="0" applyBorder="1" applyAlignment="1" applyProtection="1">
      <alignment horizontal="left" vertical="center"/>
      <protection locked="0"/>
    </xf>
    <xf numFmtId="0" fontId="0" fillId="0" borderId="81" xfId="0" applyBorder="1" applyAlignment="1" applyProtection="1">
      <alignment horizontal="left" vertical="top" wrapText="1"/>
      <protection locked="0"/>
    </xf>
    <xf numFmtId="0" fontId="0" fillId="0" borderId="85" xfId="0" applyBorder="1" applyAlignment="1" applyProtection="1">
      <alignment horizontal="left" vertical="top" wrapText="1"/>
      <protection locked="0"/>
    </xf>
    <xf numFmtId="0" fontId="0" fillId="0" borderId="34" xfId="0" applyBorder="1" applyAlignment="1" applyProtection="1">
      <alignment horizontal="left" vertical="top" wrapText="1"/>
      <protection locked="0"/>
    </xf>
    <xf numFmtId="0" fontId="0" fillId="0" borderId="33" xfId="0" applyBorder="1" applyAlignment="1" applyProtection="1">
      <alignment horizontal="left" vertical="top" wrapText="1"/>
      <protection locked="0"/>
    </xf>
    <xf numFmtId="0" fontId="5" fillId="0" borderId="52" xfId="0" applyFont="1" applyBorder="1" applyAlignment="1" applyProtection="1">
      <alignment horizontal="center" vertical="center" wrapText="1"/>
      <protection locked="0"/>
    </xf>
    <xf numFmtId="0" fontId="5" fillId="0" borderId="0" xfId="0" applyFont="1" applyAlignment="1" applyProtection="1">
      <alignment horizontal="center" vertical="center" wrapText="1"/>
      <protection locked="0"/>
    </xf>
    <xf numFmtId="0" fontId="0" fillId="20" borderId="75" xfId="0" applyFill="1" applyBorder="1" applyAlignment="1">
      <alignment horizontal="center"/>
    </xf>
    <xf numFmtId="0" fontId="0" fillId="20" borderId="83" xfId="0" applyFill="1" applyBorder="1" applyAlignment="1">
      <alignment horizontal="center"/>
    </xf>
    <xf numFmtId="0" fontId="0" fillId="20" borderId="84" xfId="0" applyFill="1" applyBorder="1" applyAlignment="1">
      <alignment horizontal="center"/>
    </xf>
    <xf numFmtId="0" fontId="73" fillId="0" borderId="86" xfId="0" applyFont="1" applyBorder="1" applyAlignment="1" applyProtection="1">
      <alignment horizontal="center" vertical="center" wrapText="1"/>
      <protection locked="0"/>
    </xf>
    <xf numFmtId="0" fontId="73" fillId="0" borderId="69" xfId="0" applyFont="1" applyBorder="1" applyAlignment="1" applyProtection="1">
      <alignment horizontal="center" vertical="center" wrapText="1"/>
      <protection locked="0"/>
    </xf>
    <xf numFmtId="0" fontId="73" fillId="0" borderId="86" xfId="0" applyFont="1" applyBorder="1" applyAlignment="1" applyProtection="1">
      <alignment horizontal="center" vertical="center"/>
      <protection locked="0"/>
    </xf>
    <xf numFmtId="0" fontId="73" fillId="0" borderId="69" xfId="0" applyFont="1" applyBorder="1" applyAlignment="1" applyProtection="1">
      <alignment horizontal="center" vertical="center"/>
      <protection locked="0"/>
    </xf>
    <xf numFmtId="0" fontId="73" fillId="0" borderId="34" xfId="0" applyFont="1" applyBorder="1" applyAlignment="1" applyProtection="1">
      <alignment horizontal="center" vertical="center"/>
      <protection locked="0"/>
    </xf>
    <xf numFmtId="0" fontId="0" fillId="0" borderId="38" xfId="0" applyBorder="1" applyAlignment="1">
      <alignment horizontal="center"/>
    </xf>
    <xf numFmtId="0" fontId="0" fillId="0" borderId="97" xfId="0" applyBorder="1" applyAlignment="1">
      <alignment horizontal="center"/>
    </xf>
    <xf numFmtId="0" fontId="0" fillId="0" borderId="88" xfId="0" applyBorder="1" applyAlignment="1">
      <alignment horizontal="center"/>
    </xf>
    <xf numFmtId="0" fontId="0" fillId="0" borderId="40" xfId="0" applyBorder="1" applyAlignment="1">
      <alignment horizontal="center"/>
    </xf>
    <xf numFmtId="0" fontId="0" fillId="0" borderId="41" xfId="0" applyBorder="1" applyAlignment="1">
      <alignment horizontal="center"/>
    </xf>
    <xf numFmtId="0" fontId="0" fillId="0" borderId="75" xfId="0" applyBorder="1" applyAlignment="1">
      <alignment horizontal="center"/>
    </xf>
    <xf numFmtId="0" fontId="0" fillId="0" borderId="84" xfId="0" applyBorder="1" applyAlignment="1">
      <alignment horizontal="center"/>
    </xf>
    <xf numFmtId="0" fontId="75" fillId="27" borderId="13" xfId="0" applyFont="1" applyFill="1" applyBorder="1" applyAlignment="1">
      <alignment horizontal="center" vertical="center"/>
    </xf>
    <xf numFmtId="0" fontId="75" fillId="27" borderId="17" xfId="0" applyFont="1" applyFill="1" applyBorder="1" applyAlignment="1">
      <alignment horizontal="center" vertical="center"/>
    </xf>
    <xf numFmtId="0" fontId="72" fillId="19" borderId="35" xfId="0" applyFont="1" applyFill="1" applyBorder="1" applyAlignment="1" applyProtection="1">
      <alignment horizontal="center" vertical="center"/>
      <protection locked="0"/>
    </xf>
    <xf numFmtId="0" fontId="72" fillId="19" borderId="36" xfId="0" applyFont="1" applyFill="1" applyBorder="1" applyAlignment="1" applyProtection="1">
      <alignment horizontal="center" vertical="center"/>
      <protection locked="0"/>
    </xf>
    <xf numFmtId="0" fontId="72" fillId="19" borderId="47" xfId="0" applyFont="1" applyFill="1" applyBorder="1" applyAlignment="1" applyProtection="1">
      <alignment horizontal="center" vertical="center"/>
      <protection locked="0"/>
    </xf>
    <xf numFmtId="0" fontId="73" fillId="0" borderId="43" xfId="0" applyFont="1" applyBorder="1" applyAlignment="1" applyProtection="1">
      <alignment horizontal="center" vertical="center"/>
      <protection locked="0"/>
    </xf>
    <xf numFmtId="0" fontId="61" fillId="0" borderId="12" xfId="0" applyFont="1" applyBorder="1" applyAlignment="1">
      <alignment horizontal="center"/>
    </xf>
    <xf numFmtId="0" fontId="61" fillId="0" borderId="13" xfId="0" applyFont="1" applyBorder="1" applyAlignment="1">
      <alignment horizontal="center"/>
    </xf>
    <xf numFmtId="0" fontId="74" fillId="0" borderId="35" xfId="0" applyFont="1" applyBorder="1" applyAlignment="1">
      <alignment horizontal="center"/>
    </xf>
    <xf numFmtId="0" fontId="74" fillId="0" borderId="36" xfId="0" applyFont="1" applyBorder="1" applyAlignment="1">
      <alignment horizontal="center"/>
    </xf>
    <xf numFmtId="0" fontId="74" fillId="0" borderId="47" xfId="0" applyFont="1" applyBorder="1" applyAlignment="1">
      <alignment horizontal="center"/>
    </xf>
    <xf numFmtId="0" fontId="44" fillId="24" borderId="35" xfId="0" applyFont="1" applyFill="1" applyBorder="1" applyAlignment="1">
      <alignment horizontal="center"/>
    </xf>
    <xf numFmtId="0" fontId="44" fillId="24" borderId="36" xfId="0" applyFont="1" applyFill="1" applyBorder="1" applyAlignment="1">
      <alignment horizontal="center"/>
    </xf>
    <xf numFmtId="0" fontId="44" fillId="24" borderId="47" xfId="0" applyFont="1" applyFill="1"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0" fontId="0" fillId="0" borderId="47" xfId="0" applyBorder="1" applyAlignment="1">
      <alignment horizontal="center"/>
    </xf>
    <xf numFmtId="0" fontId="44" fillId="24" borderId="12" xfId="0" applyFont="1" applyFill="1" applyBorder="1" applyAlignment="1">
      <alignment horizontal="center"/>
    </xf>
    <xf numFmtId="0" fontId="44" fillId="24" borderId="19" xfId="0" applyFont="1" applyFill="1" applyBorder="1" applyAlignment="1">
      <alignment horizontal="center"/>
    </xf>
    <xf numFmtId="0" fontId="44" fillId="24" borderId="13" xfId="0" applyFont="1" applyFill="1" applyBorder="1" applyAlignment="1">
      <alignment horizontal="center"/>
    </xf>
    <xf numFmtId="0" fontId="61" fillId="0" borderId="44" xfId="0" applyFont="1" applyBorder="1" applyAlignment="1">
      <alignment horizontal="center" vertical="top" wrapText="1"/>
    </xf>
    <xf numFmtId="0" fontId="61" fillId="0" borderId="45" xfId="0" applyFont="1" applyBorder="1" applyAlignment="1">
      <alignment horizontal="center" vertical="top" wrapText="1"/>
    </xf>
    <xf numFmtId="0" fontId="61" fillId="0" borderId="46" xfId="0" applyFont="1" applyBorder="1" applyAlignment="1">
      <alignment horizontal="center" vertical="top" wrapText="1"/>
    </xf>
    <xf numFmtId="0" fontId="25" fillId="0" borderId="0" xfId="0" applyFont="1" applyAlignment="1">
      <alignment horizontal="center" vertical="center"/>
    </xf>
    <xf numFmtId="0" fontId="46" fillId="0" borderId="0" xfId="0" applyFont="1" applyAlignment="1">
      <alignment horizontal="center" vertical="center"/>
    </xf>
    <xf numFmtId="0" fontId="41" fillId="15" borderId="35" xfId="0" applyFont="1" applyFill="1" applyBorder="1" applyAlignment="1">
      <alignment horizontal="center" vertical="center" wrapText="1" readingOrder="1"/>
    </xf>
    <xf numFmtId="0" fontId="41" fillId="15" borderId="36" xfId="0" applyFont="1" applyFill="1" applyBorder="1" applyAlignment="1">
      <alignment horizontal="center" vertical="center" wrapText="1" readingOrder="1"/>
    </xf>
    <xf numFmtId="0" fontId="41" fillId="15" borderId="47" xfId="0" applyFont="1" applyFill="1" applyBorder="1" applyAlignment="1">
      <alignment horizontal="center" vertical="center" wrapText="1" readingOrder="1"/>
    </xf>
    <xf numFmtId="0" fontId="36" fillId="3" borderId="0" xfId="0" applyFont="1" applyFill="1" applyAlignment="1">
      <alignment horizontal="justify" vertical="center" wrapText="1"/>
    </xf>
    <xf numFmtId="0" fontId="38" fillId="15" borderId="44" xfId="0" applyFont="1" applyFill="1" applyBorder="1" applyAlignment="1">
      <alignment horizontal="center" vertical="center" wrapText="1" readingOrder="1"/>
    </xf>
    <xf numFmtId="0" fontId="38" fillId="15" borderId="45" xfId="0" applyFont="1" applyFill="1" applyBorder="1" applyAlignment="1">
      <alignment horizontal="center" vertical="center" wrapText="1" readingOrder="1"/>
    </xf>
    <xf numFmtId="0" fontId="38" fillId="3" borderId="42" xfId="0" applyFont="1" applyFill="1" applyBorder="1" applyAlignment="1">
      <alignment horizontal="center" vertical="center" wrapText="1" readingOrder="1"/>
    </xf>
    <xf numFmtId="0" fontId="38" fillId="3" borderId="37" xfId="0" applyFont="1" applyFill="1" applyBorder="1" applyAlignment="1">
      <alignment horizontal="center" vertical="center" wrapText="1" readingOrder="1"/>
    </xf>
    <xf numFmtId="0" fontId="38" fillId="3" borderId="34" xfId="0" applyFont="1" applyFill="1" applyBorder="1" applyAlignment="1">
      <alignment horizontal="center" vertical="center" wrapText="1" readingOrder="1"/>
    </xf>
    <xf numFmtId="0" fontId="38" fillId="3" borderId="33" xfId="0" applyFont="1" applyFill="1" applyBorder="1" applyAlignment="1">
      <alignment horizontal="center" vertical="center" wrapText="1" readingOrder="1"/>
    </xf>
    <xf numFmtId="0" fontId="38" fillId="3" borderId="39" xfId="0" applyFont="1" applyFill="1" applyBorder="1" applyAlignment="1">
      <alignment horizontal="center" vertical="center" wrapText="1" readingOrder="1"/>
    </xf>
    <xf numFmtId="0" fontId="38" fillId="3" borderId="40" xfId="0" applyFont="1" applyFill="1" applyBorder="1" applyAlignment="1">
      <alignment horizontal="center" vertical="center" wrapText="1" readingOrder="1"/>
    </xf>
    <xf numFmtId="0" fontId="67" fillId="11" borderId="14" xfId="0" applyFont="1" applyFill="1" applyBorder="1" applyAlignment="1" applyProtection="1">
      <alignment horizontal="center" vertical="center" wrapText="1" readingOrder="1"/>
      <protection hidden="1"/>
    </xf>
    <xf numFmtId="0" fontId="67" fillId="11" borderId="0" xfId="0" applyFont="1" applyFill="1" applyAlignment="1" applyProtection="1">
      <alignment horizontal="center" vertical="center" wrapText="1" readingOrder="1"/>
      <protection hidden="1"/>
    </xf>
    <xf numFmtId="0" fontId="67" fillId="11" borderId="16" xfId="0" applyFont="1" applyFill="1" applyBorder="1" applyAlignment="1" applyProtection="1">
      <alignment horizontal="center" vertical="center" wrapText="1" readingOrder="1"/>
      <protection hidden="1"/>
    </xf>
    <xf numFmtId="0" fontId="67" fillId="11" borderId="18" xfId="0" applyFont="1" applyFill="1" applyBorder="1" applyAlignment="1" applyProtection="1">
      <alignment horizontal="center" vertical="center" wrapText="1" readingOrder="1"/>
      <protection hidden="1"/>
    </xf>
    <xf numFmtId="0" fontId="67" fillId="11" borderId="15" xfId="0" applyFont="1" applyFill="1" applyBorder="1" applyAlignment="1" applyProtection="1">
      <alignment horizontal="center" vertical="center" wrapText="1" readingOrder="1"/>
      <protection hidden="1"/>
    </xf>
    <xf numFmtId="0" fontId="67" fillId="11" borderId="17" xfId="0" applyFont="1" applyFill="1" applyBorder="1" applyAlignment="1" applyProtection="1">
      <alignment horizontal="center" vertical="center" wrapText="1" readingOrder="1"/>
      <protection hidden="1"/>
    </xf>
    <xf numFmtId="0" fontId="64" fillId="0" borderId="12" xfId="0" applyFont="1" applyBorder="1" applyAlignment="1">
      <alignment horizontal="center" vertical="center" wrapText="1"/>
    </xf>
    <xf numFmtId="0" fontId="64" fillId="0" borderId="19" xfId="0" applyFont="1" applyBorder="1" applyAlignment="1">
      <alignment horizontal="center" vertical="center"/>
    </xf>
    <xf numFmtId="0" fontId="64" fillId="0" borderId="13" xfId="0" applyFont="1" applyBorder="1" applyAlignment="1">
      <alignment horizontal="center" vertical="center"/>
    </xf>
    <xf numFmtId="0" fontId="64" fillId="0" borderId="14" xfId="0" applyFont="1" applyBorder="1" applyAlignment="1">
      <alignment horizontal="center" vertical="center"/>
    </xf>
    <xf numFmtId="0" fontId="64" fillId="0" borderId="0" xfId="0" applyFont="1" applyAlignment="1">
      <alignment horizontal="center" vertical="center"/>
    </xf>
    <xf numFmtId="0" fontId="64" fillId="0" borderId="15" xfId="0" applyFont="1" applyBorder="1" applyAlignment="1">
      <alignment horizontal="center" vertical="center"/>
    </xf>
    <xf numFmtId="0" fontId="64" fillId="0" borderId="16" xfId="0" applyFont="1" applyBorder="1" applyAlignment="1">
      <alignment horizontal="center" vertical="center"/>
    </xf>
    <xf numFmtId="0" fontId="64" fillId="0" borderId="18" xfId="0" applyFont="1" applyBorder="1" applyAlignment="1">
      <alignment horizontal="center" vertical="center"/>
    </xf>
    <xf numFmtId="0" fontId="64" fillId="0" borderId="17" xfId="0" applyFont="1" applyBorder="1" applyAlignment="1">
      <alignment horizontal="center" vertical="center"/>
    </xf>
    <xf numFmtId="0" fontId="64" fillId="0" borderId="19" xfId="0" applyFont="1" applyBorder="1" applyAlignment="1">
      <alignment horizontal="center" vertical="center" wrapText="1"/>
    </xf>
    <xf numFmtId="0" fontId="66" fillId="10" borderId="0" xfId="0" applyFont="1" applyFill="1" applyAlignment="1">
      <alignment horizontal="center" vertical="center" wrapText="1" readingOrder="1"/>
    </xf>
    <xf numFmtId="0" fontId="66" fillId="10" borderId="0" xfId="0" applyFont="1" applyFill="1" applyAlignment="1">
      <alignment horizontal="center" vertical="center" textRotation="90" wrapText="1" readingOrder="1"/>
    </xf>
    <xf numFmtId="0" fontId="66" fillId="10" borderId="15" xfId="0" applyFont="1" applyFill="1" applyBorder="1" applyAlignment="1">
      <alignment horizontal="center" vertical="center" textRotation="90" wrapText="1" readingOrder="1"/>
    </xf>
    <xf numFmtId="0" fontId="66" fillId="12" borderId="20" xfId="0" applyFont="1" applyFill="1" applyBorder="1" applyAlignment="1">
      <alignment horizontal="center" vertical="center" wrapText="1" readingOrder="1"/>
    </xf>
    <xf numFmtId="0" fontId="66" fillId="12" borderId="21" xfId="0" applyFont="1" applyFill="1" applyBorder="1" applyAlignment="1">
      <alignment horizontal="center" vertical="center" wrapText="1" readingOrder="1"/>
    </xf>
    <xf numFmtId="0" fontId="66" fillId="12" borderId="22" xfId="0" applyFont="1" applyFill="1" applyBorder="1" applyAlignment="1">
      <alignment horizontal="center" vertical="center" wrapText="1" readingOrder="1"/>
    </xf>
    <xf numFmtId="0" fontId="66" fillId="12" borderId="23" xfId="0" applyFont="1" applyFill="1" applyBorder="1" applyAlignment="1">
      <alignment horizontal="center" vertical="center" wrapText="1" readingOrder="1"/>
    </xf>
    <xf numFmtId="0" fontId="66" fillId="12" borderId="0" xfId="0" applyFont="1" applyFill="1" applyAlignment="1">
      <alignment horizontal="center" vertical="center" wrapText="1" readingOrder="1"/>
    </xf>
    <xf numFmtId="0" fontId="66" fillId="12" borderId="24" xfId="0" applyFont="1" applyFill="1" applyBorder="1" applyAlignment="1">
      <alignment horizontal="center" vertical="center" wrapText="1" readingOrder="1"/>
    </xf>
    <xf numFmtId="0" fontId="66" fillId="12" borderId="25" xfId="0" applyFont="1" applyFill="1" applyBorder="1" applyAlignment="1">
      <alignment horizontal="center" vertical="center" wrapText="1" readingOrder="1"/>
    </xf>
    <xf numFmtId="0" fontId="66" fillId="12" borderId="26" xfId="0" applyFont="1" applyFill="1" applyBorder="1" applyAlignment="1">
      <alignment horizontal="center" vertical="center" wrapText="1" readingOrder="1"/>
    </xf>
    <xf numFmtId="0" fontId="66" fillId="12" borderId="27" xfId="0" applyFont="1" applyFill="1" applyBorder="1" applyAlignment="1">
      <alignment horizontal="center" vertical="center" wrapText="1" readingOrder="1"/>
    </xf>
    <xf numFmtId="0" fontId="64" fillId="0" borderId="14" xfId="0" applyFont="1" applyBorder="1" applyAlignment="1">
      <alignment horizontal="center" vertical="center" wrapText="1"/>
    </xf>
    <xf numFmtId="0" fontId="66" fillId="11" borderId="20" xfId="0" applyFont="1" applyFill="1" applyBorder="1" applyAlignment="1">
      <alignment horizontal="center" vertical="center" wrapText="1" readingOrder="1"/>
    </xf>
    <xf numFmtId="0" fontId="66" fillId="11" borderId="21" xfId="0" applyFont="1" applyFill="1" applyBorder="1" applyAlignment="1">
      <alignment horizontal="center" vertical="center" wrapText="1" readingOrder="1"/>
    </xf>
    <xf numFmtId="0" fontId="66" fillId="11" borderId="22" xfId="0" applyFont="1" applyFill="1" applyBorder="1" applyAlignment="1">
      <alignment horizontal="center" vertical="center" wrapText="1" readingOrder="1"/>
    </xf>
    <xf numFmtId="0" fontId="66" fillId="11" borderId="23" xfId="0" applyFont="1" applyFill="1" applyBorder="1" applyAlignment="1">
      <alignment horizontal="center" vertical="center" wrapText="1" readingOrder="1"/>
    </xf>
    <xf numFmtId="0" fontId="66" fillId="11" borderId="0" xfId="0" applyFont="1" applyFill="1" applyAlignment="1">
      <alignment horizontal="center" vertical="center" wrapText="1" readingOrder="1"/>
    </xf>
    <xf numFmtId="0" fontId="66" fillId="11" borderId="24" xfId="0" applyFont="1" applyFill="1" applyBorder="1" applyAlignment="1">
      <alignment horizontal="center" vertical="center" wrapText="1" readingOrder="1"/>
    </xf>
    <xf numFmtId="0" fontId="66" fillId="11" borderId="25" xfId="0" applyFont="1" applyFill="1" applyBorder="1" applyAlignment="1">
      <alignment horizontal="center" vertical="center" wrapText="1" readingOrder="1"/>
    </xf>
    <xf numFmtId="0" fontId="66" fillId="11" borderId="26" xfId="0" applyFont="1" applyFill="1" applyBorder="1" applyAlignment="1">
      <alignment horizontal="center" vertical="center" wrapText="1" readingOrder="1"/>
    </xf>
    <xf numFmtId="0" fontId="66" fillId="11" borderId="27" xfId="0" applyFont="1" applyFill="1" applyBorder="1" applyAlignment="1">
      <alignment horizontal="center" vertical="center" wrapText="1" readingOrder="1"/>
    </xf>
    <xf numFmtId="0" fontId="66" fillId="13" borderId="20" xfId="0" applyFont="1" applyFill="1" applyBorder="1" applyAlignment="1">
      <alignment horizontal="center" vertical="center" wrapText="1" readingOrder="1"/>
    </xf>
    <xf numFmtId="0" fontId="66" fillId="13" borderId="21" xfId="0" applyFont="1" applyFill="1" applyBorder="1" applyAlignment="1">
      <alignment horizontal="center" vertical="center" wrapText="1" readingOrder="1"/>
    </xf>
    <xf numFmtId="0" fontId="66" fillId="13" borderId="22" xfId="0" applyFont="1" applyFill="1" applyBorder="1" applyAlignment="1">
      <alignment horizontal="center" vertical="center" wrapText="1" readingOrder="1"/>
    </xf>
    <xf numFmtId="0" fontId="66" fillId="13" borderId="23" xfId="0" applyFont="1" applyFill="1" applyBorder="1" applyAlignment="1">
      <alignment horizontal="center" vertical="center" wrapText="1" readingOrder="1"/>
    </xf>
    <xf numFmtId="0" fontId="66" fillId="13" borderId="0" xfId="0" applyFont="1" applyFill="1" applyAlignment="1">
      <alignment horizontal="center" vertical="center" wrapText="1" readingOrder="1"/>
    </xf>
    <xf numFmtId="0" fontId="66" fillId="13" borderId="24" xfId="0" applyFont="1" applyFill="1" applyBorder="1" applyAlignment="1">
      <alignment horizontal="center" vertical="center" wrapText="1" readingOrder="1"/>
    </xf>
    <xf numFmtId="0" fontId="66" fillId="13" borderId="25" xfId="0" applyFont="1" applyFill="1" applyBorder="1" applyAlignment="1">
      <alignment horizontal="center" vertical="center" wrapText="1" readingOrder="1"/>
    </xf>
    <xf numFmtId="0" fontId="66" fillId="13" borderId="26" xfId="0" applyFont="1" applyFill="1" applyBorder="1" applyAlignment="1">
      <alignment horizontal="center" vertical="center" wrapText="1" readingOrder="1"/>
    </xf>
    <xf numFmtId="0" fontId="66" fillId="13" borderId="27" xfId="0" applyFont="1" applyFill="1" applyBorder="1" applyAlignment="1">
      <alignment horizontal="center" vertical="center" wrapText="1" readingOrder="1"/>
    </xf>
    <xf numFmtId="0" fontId="66" fillId="5" borderId="20" xfId="0" applyFont="1" applyFill="1" applyBorder="1" applyAlignment="1">
      <alignment horizontal="center" vertical="center" wrapText="1" readingOrder="1"/>
    </xf>
    <xf numFmtId="0" fontId="66" fillId="5" borderId="21" xfId="0" applyFont="1" applyFill="1" applyBorder="1" applyAlignment="1">
      <alignment horizontal="center" vertical="center" wrapText="1" readingOrder="1"/>
    </xf>
    <xf numFmtId="0" fontId="66" fillId="5" borderId="22" xfId="0" applyFont="1" applyFill="1" applyBorder="1" applyAlignment="1">
      <alignment horizontal="center" vertical="center" wrapText="1" readingOrder="1"/>
    </xf>
    <xf numFmtId="0" fontId="66" fillId="5" borderId="23" xfId="0" applyFont="1" applyFill="1" applyBorder="1" applyAlignment="1">
      <alignment horizontal="center" vertical="center" wrapText="1" readingOrder="1"/>
    </xf>
    <xf numFmtId="0" fontId="66" fillId="5" borderId="0" xfId="0" applyFont="1" applyFill="1" applyAlignment="1">
      <alignment horizontal="center" vertical="center" wrapText="1" readingOrder="1"/>
    </xf>
    <xf numFmtId="0" fontId="66" fillId="5" borderId="24" xfId="0" applyFont="1" applyFill="1" applyBorder="1" applyAlignment="1">
      <alignment horizontal="center" vertical="center" wrapText="1" readingOrder="1"/>
    </xf>
    <xf numFmtId="0" fontId="66" fillId="5" borderId="25" xfId="0" applyFont="1" applyFill="1" applyBorder="1" applyAlignment="1">
      <alignment horizontal="center" vertical="center" wrapText="1" readingOrder="1"/>
    </xf>
    <xf numFmtId="0" fontId="66" fillId="5" borderId="26" xfId="0" applyFont="1" applyFill="1" applyBorder="1" applyAlignment="1">
      <alignment horizontal="center" vertical="center" wrapText="1" readingOrder="1"/>
    </xf>
    <xf numFmtId="0" fontId="66" fillId="5" borderId="27" xfId="0" applyFont="1" applyFill="1" applyBorder="1" applyAlignment="1">
      <alignment horizontal="center" vertical="center" wrapText="1" readingOrder="1"/>
    </xf>
    <xf numFmtId="0" fontId="68" fillId="0" borderId="12" xfId="0" applyFont="1" applyBorder="1" applyAlignment="1">
      <alignment horizontal="center" vertical="center" wrapText="1"/>
    </xf>
    <xf numFmtId="0" fontId="68" fillId="0" borderId="19" xfId="0" applyFont="1" applyBorder="1" applyAlignment="1">
      <alignment horizontal="center" vertical="center"/>
    </xf>
    <xf numFmtId="0" fontId="68" fillId="0" borderId="13" xfId="0" applyFont="1" applyBorder="1" applyAlignment="1">
      <alignment horizontal="center" vertical="center"/>
    </xf>
    <xf numFmtId="0" fontId="68" fillId="0" borderId="14" xfId="0" applyFont="1" applyBorder="1" applyAlignment="1">
      <alignment horizontal="center" vertical="center"/>
    </xf>
    <xf numFmtId="0" fontId="68" fillId="0" borderId="0" xfId="0" applyFont="1" applyAlignment="1">
      <alignment horizontal="center" vertical="center"/>
    </xf>
    <xf numFmtId="0" fontId="68" fillId="0" borderId="15" xfId="0" applyFont="1" applyBorder="1" applyAlignment="1">
      <alignment horizontal="center" vertical="center"/>
    </xf>
    <xf numFmtId="0" fontId="68" fillId="0" borderId="16" xfId="0" applyFont="1" applyBorder="1" applyAlignment="1">
      <alignment horizontal="center" vertical="center"/>
    </xf>
    <xf numFmtId="0" fontId="68" fillId="0" borderId="18" xfId="0" applyFont="1" applyBorder="1" applyAlignment="1">
      <alignment horizontal="center" vertical="center"/>
    </xf>
    <xf numFmtId="0" fontId="68" fillId="0" borderId="17" xfId="0" applyFont="1" applyBorder="1" applyAlignment="1">
      <alignment horizontal="center" vertical="center"/>
    </xf>
    <xf numFmtId="0" fontId="68" fillId="0" borderId="19" xfId="0" applyFont="1" applyBorder="1" applyAlignment="1">
      <alignment horizontal="center" vertical="center" wrapText="1"/>
    </xf>
    <xf numFmtId="0" fontId="27" fillId="0" borderId="0" xfId="0" applyFont="1" applyAlignment="1">
      <alignment horizontal="center" vertical="center" wrapText="1"/>
    </xf>
    <xf numFmtId="0" fontId="67" fillId="12" borderId="14" xfId="0" applyFont="1" applyFill="1" applyBorder="1" applyAlignment="1" applyProtection="1">
      <alignment horizontal="center" wrapText="1" readingOrder="1"/>
      <protection hidden="1"/>
    </xf>
    <xf numFmtId="0" fontId="67" fillId="12" borderId="0" xfId="0" applyFont="1" applyFill="1" applyAlignment="1" applyProtection="1">
      <alignment horizontal="center" wrapText="1" readingOrder="1"/>
      <protection hidden="1"/>
    </xf>
    <xf numFmtId="0" fontId="67" fillId="12" borderId="16" xfId="0" applyFont="1" applyFill="1" applyBorder="1" applyAlignment="1" applyProtection="1">
      <alignment horizontal="center" wrapText="1" readingOrder="1"/>
      <protection hidden="1"/>
    </xf>
    <xf numFmtId="0" fontId="67" fillId="12" borderId="18" xfId="0" applyFont="1" applyFill="1" applyBorder="1" applyAlignment="1" applyProtection="1">
      <alignment horizontal="center" wrapText="1" readingOrder="1"/>
      <protection hidden="1"/>
    </xf>
    <xf numFmtId="0" fontId="67" fillId="12" borderId="15" xfId="0" applyFont="1" applyFill="1" applyBorder="1" applyAlignment="1" applyProtection="1">
      <alignment horizontal="center" wrapText="1" readingOrder="1"/>
      <protection hidden="1"/>
    </xf>
    <xf numFmtId="0" fontId="67" fillId="12" borderId="17" xfId="0" applyFont="1" applyFill="1" applyBorder="1" applyAlignment="1" applyProtection="1">
      <alignment horizontal="center" wrapText="1" readingOrder="1"/>
      <protection hidden="1"/>
    </xf>
    <xf numFmtId="0" fontId="67" fillId="13" borderId="0" xfId="0" applyFont="1" applyFill="1" applyAlignment="1" applyProtection="1">
      <alignment horizontal="center" wrapText="1" readingOrder="1"/>
      <protection hidden="1"/>
    </xf>
    <xf numFmtId="0" fontId="67" fillId="13" borderId="15" xfId="0" applyFont="1" applyFill="1" applyBorder="1" applyAlignment="1" applyProtection="1">
      <alignment horizontal="center" wrapText="1" readingOrder="1"/>
      <protection hidden="1"/>
    </xf>
    <xf numFmtId="0" fontId="67" fillId="5" borderId="14" xfId="0" applyFont="1" applyFill="1" applyBorder="1" applyAlignment="1" applyProtection="1">
      <alignment horizontal="center" wrapText="1" readingOrder="1"/>
      <protection hidden="1"/>
    </xf>
    <xf numFmtId="0" fontId="67" fillId="5" borderId="0" xfId="0" applyFont="1" applyFill="1" applyAlignment="1" applyProtection="1">
      <alignment horizontal="center" wrapText="1" readingOrder="1"/>
      <protection hidden="1"/>
    </xf>
    <xf numFmtId="0" fontId="67" fillId="5" borderId="16" xfId="0" applyFont="1" applyFill="1" applyBorder="1" applyAlignment="1" applyProtection="1">
      <alignment horizontal="center" wrapText="1" readingOrder="1"/>
      <protection hidden="1"/>
    </xf>
    <xf numFmtId="0" fontId="67" fillId="5" borderId="18" xfId="0" applyFont="1" applyFill="1" applyBorder="1" applyAlignment="1" applyProtection="1">
      <alignment horizontal="center" wrapText="1" readingOrder="1"/>
      <protection hidden="1"/>
    </xf>
    <xf numFmtId="0" fontId="67" fillId="5" borderId="15" xfId="0" applyFont="1" applyFill="1" applyBorder="1" applyAlignment="1" applyProtection="1">
      <alignment horizontal="center" wrapText="1" readingOrder="1"/>
      <protection hidden="1"/>
    </xf>
    <xf numFmtId="0" fontId="67" fillId="5" borderId="17" xfId="0" applyFont="1" applyFill="1" applyBorder="1" applyAlignment="1" applyProtection="1">
      <alignment horizontal="center" wrapText="1" readingOrder="1"/>
      <protection hidden="1"/>
    </xf>
    <xf numFmtId="0" fontId="67" fillId="13" borderId="14" xfId="0" applyFont="1" applyFill="1" applyBorder="1" applyAlignment="1" applyProtection="1">
      <alignment horizontal="center" wrapText="1" readingOrder="1"/>
      <protection hidden="1"/>
    </xf>
    <xf numFmtId="0" fontId="67" fillId="13" borderId="16" xfId="0" applyFont="1" applyFill="1" applyBorder="1" applyAlignment="1" applyProtection="1">
      <alignment horizontal="center" wrapText="1" readingOrder="1"/>
      <protection hidden="1"/>
    </xf>
    <xf numFmtId="0" fontId="67" fillId="13" borderId="18" xfId="0" applyFont="1" applyFill="1" applyBorder="1" applyAlignment="1" applyProtection="1">
      <alignment horizontal="center" wrapText="1" readingOrder="1"/>
      <protection hidden="1"/>
    </xf>
    <xf numFmtId="0" fontId="67" fillId="13" borderId="17" xfId="0" applyFont="1" applyFill="1" applyBorder="1" applyAlignment="1" applyProtection="1">
      <alignment horizontal="center" wrapText="1" readingOrder="1"/>
      <protection hidden="1"/>
    </xf>
    <xf numFmtId="0" fontId="67" fillId="12" borderId="12" xfId="0" applyFont="1" applyFill="1" applyBorder="1" applyAlignment="1" applyProtection="1">
      <alignment horizontal="center" wrapText="1" readingOrder="1"/>
      <protection hidden="1"/>
    </xf>
    <xf numFmtId="0" fontId="67" fillId="12" borderId="19" xfId="0" applyFont="1" applyFill="1" applyBorder="1" applyAlignment="1" applyProtection="1">
      <alignment horizontal="center" wrapText="1" readingOrder="1"/>
      <protection hidden="1"/>
    </xf>
    <xf numFmtId="0" fontId="67" fillId="12" borderId="13" xfId="0" applyFont="1" applyFill="1" applyBorder="1" applyAlignment="1" applyProtection="1">
      <alignment horizontal="center" wrapText="1" readingOrder="1"/>
      <protection hidden="1"/>
    </xf>
    <xf numFmtId="0" fontId="67" fillId="13" borderId="12" xfId="0" applyFont="1" applyFill="1" applyBorder="1" applyAlignment="1" applyProtection="1">
      <alignment horizontal="center" wrapText="1" readingOrder="1"/>
      <protection hidden="1"/>
    </xf>
    <xf numFmtId="0" fontId="67" fillId="13" borderId="19" xfId="0" applyFont="1" applyFill="1" applyBorder="1" applyAlignment="1" applyProtection="1">
      <alignment horizontal="center" wrapText="1" readingOrder="1"/>
      <protection hidden="1"/>
    </xf>
    <xf numFmtId="0" fontId="67" fillId="13" borderId="13" xfId="0" applyFont="1" applyFill="1" applyBorder="1" applyAlignment="1" applyProtection="1">
      <alignment horizontal="center" wrapText="1" readingOrder="1"/>
      <protection hidden="1"/>
    </xf>
    <xf numFmtId="0" fontId="67" fillId="11" borderId="12" xfId="0" applyFont="1" applyFill="1" applyBorder="1" applyAlignment="1" applyProtection="1">
      <alignment horizontal="center" vertical="center" wrapText="1" readingOrder="1"/>
      <protection hidden="1"/>
    </xf>
    <xf numFmtId="0" fontId="67" fillId="11" borderId="19" xfId="0" applyFont="1" applyFill="1" applyBorder="1" applyAlignment="1" applyProtection="1">
      <alignment horizontal="center" vertical="center" wrapText="1" readingOrder="1"/>
      <protection hidden="1"/>
    </xf>
    <xf numFmtId="0" fontId="67" fillId="11" borderId="13" xfId="0" applyFont="1" applyFill="1" applyBorder="1" applyAlignment="1" applyProtection="1">
      <alignment horizontal="center" vertical="center" wrapText="1" readingOrder="1"/>
      <protection hidden="1"/>
    </xf>
    <xf numFmtId="0" fontId="67" fillId="5" borderId="12" xfId="0" applyFont="1" applyFill="1" applyBorder="1" applyAlignment="1" applyProtection="1">
      <alignment horizontal="center" wrapText="1" readingOrder="1"/>
      <protection hidden="1"/>
    </xf>
    <xf numFmtId="0" fontId="67" fillId="5" borderId="19" xfId="0" applyFont="1" applyFill="1" applyBorder="1" applyAlignment="1" applyProtection="1">
      <alignment horizontal="center" wrapText="1" readingOrder="1"/>
      <protection hidden="1"/>
    </xf>
    <xf numFmtId="0" fontId="67" fillId="5" borderId="13" xfId="0" applyFont="1" applyFill="1" applyBorder="1" applyAlignment="1" applyProtection="1">
      <alignment horizontal="center" wrapText="1" readingOrder="1"/>
      <protection hidden="1"/>
    </xf>
    <xf numFmtId="0" fontId="67" fillId="5" borderId="20" xfId="0" applyFont="1" applyFill="1" applyBorder="1" applyAlignment="1">
      <alignment horizontal="center" vertical="center" wrapText="1" readingOrder="1"/>
    </xf>
    <xf numFmtId="0" fontId="67" fillId="5" borderId="21" xfId="0" applyFont="1" applyFill="1" applyBorder="1" applyAlignment="1">
      <alignment horizontal="center" vertical="center" wrapText="1" readingOrder="1"/>
    </xf>
    <xf numFmtId="0" fontId="67" fillId="5" borderId="22" xfId="0" applyFont="1" applyFill="1" applyBorder="1" applyAlignment="1">
      <alignment horizontal="center" vertical="center" wrapText="1" readingOrder="1"/>
    </xf>
    <xf numFmtId="0" fontId="67" fillId="5" borderId="23" xfId="0" applyFont="1" applyFill="1" applyBorder="1" applyAlignment="1">
      <alignment horizontal="center" vertical="center" wrapText="1" readingOrder="1"/>
    </xf>
    <xf numFmtId="0" fontId="67" fillId="5" borderId="0" xfId="0" applyFont="1" applyFill="1" applyAlignment="1">
      <alignment horizontal="center" vertical="center" wrapText="1" readingOrder="1"/>
    </xf>
    <xf numFmtId="0" fontId="67" fillId="5" borderId="24" xfId="0" applyFont="1" applyFill="1" applyBorder="1" applyAlignment="1">
      <alignment horizontal="center" vertical="center" wrapText="1" readingOrder="1"/>
    </xf>
    <xf numFmtId="0" fontId="67" fillId="5" borderId="25" xfId="0" applyFont="1" applyFill="1" applyBorder="1" applyAlignment="1">
      <alignment horizontal="center" vertical="center" wrapText="1" readingOrder="1"/>
    </xf>
    <xf numFmtId="0" fontId="67" fillId="5" borderId="26" xfId="0" applyFont="1" applyFill="1" applyBorder="1" applyAlignment="1">
      <alignment horizontal="center" vertical="center" wrapText="1" readingOrder="1"/>
    </xf>
    <xf numFmtId="0" fontId="67" fillId="5" borderId="27" xfId="0" applyFont="1" applyFill="1" applyBorder="1" applyAlignment="1">
      <alignment horizontal="center" vertical="center" wrapText="1" readingOrder="1"/>
    </xf>
    <xf numFmtId="0" fontId="67" fillId="13" borderId="20" xfId="0" applyFont="1" applyFill="1" applyBorder="1" applyAlignment="1">
      <alignment horizontal="center" vertical="center" wrapText="1" readingOrder="1"/>
    </xf>
    <xf numFmtId="0" fontId="67" fillId="13" borderId="21" xfId="0" applyFont="1" applyFill="1" applyBorder="1" applyAlignment="1">
      <alignment horizontal="center" vertical="center" wrapText="1" readingOrder="1"/>
    </xf>
    <xf numFmtId="0" fontId="67" fillId="13" borderId="22" xfId="0" applyFont="1" applyFill="1" applyBorder="1" applyAlignment="1">
      <alignment horizontal="center" vertical="center" wrapText="1" readingOrder="1"/>
    </xf>
    <xf numFmtId="0" fontId="67" fillId="13" borderId="23" xfId="0" applyFont="1" applyFill="1" applyBorder="1" applyAlignment="1">
      <alignment horizontal="center" vertical="center" wrapText="1" readingOrder="1"/>
    </xf>
    <xf numFmtId="0" fontId="67" fillId="13" borderId="0" xfId="0" applyFont="1" applyFill="1" applyAlignment="1">
      <alignment horizontal="center" vertical="center" wrapText="1" readingOrder="1"/>
    </xf>
    <xf numFmtId="0" fontId="67" fillId="13" borderId="24" xfId="0" applyFont="1" applyFill="1" applyBorder="1" applyAlignment="1">
      <alignment horizontal="center" vertical="center" wrapText="1" readingOrder="1"/>
    </xf>
    <xf numFmtId="0" fontId="67" fillId="13" borderId="25" xfId="0" applyFont="1" applyFill="1" applyBorder="1" applyAlignment="1">
      <alignment horizontal="center" vertical="center" wrapText="1" readingOrder="1"/>
    </xf>
    <xf numFmtId="0" fontId="67" fillId="13" borderId="26" xfId="0" applyFont="1" applyFill="1" applyBorder="1" applyAlignment="1">
      <alignment horizontal="center" vertical="center" wrapText="1" readingOrder="1"/>
    </xf>
    <xf numFmtId="0" fontId="67" fillId="13" borderId="27" xfId="0" applyFont="1" applyFill="1" applyBorder="1" applyAlignment="1">
      <alignment horizontal="center" vertical="center" wrapText="1" readingOrder="1"/>
    </xf>
    <xf numFmtId="0" fontId="67" fillId="11" borderId="20" xfId="0" applyFont="1" applyFill="1" applyBorder="1" applyAlignment="1">
      <alignment horizontal="center" vertical="center" wrapText="1" readingOrder="1"/>
    </xf>
    <xf numFmtId="0" fontId="67" fillId="11" borderId="21" xfId="0" applyFont="1" applyFill="1" applyBorder="1" applyAlignment="1">
      <alignment horizontal="center" vertical="center" wrapText="1" readingOrder="1"/>
    </xf>
    <xf numFmtId="0" fontId="67" fillId="11" borderId="22" xfId="0" applyFont="1" applyFill="1" applyBorder="1" applyAlignment="1">
      <alignment horizontal="center" vertical="center" wrapText="1" readingOrder="1"/>
    </xf>
    <xf numFmtId="0" fontId="67" fillId="11" borderId="23" xfId="0" applyFont="1" applyFill="1" applyBorder="1" applyAlignment="1">
      <alignment horizontal="center" vertical="center" wrapText="1" readingOrder="1"/>
    </xf>
    <xf numFmtId="0" fontId="67" fillId="11" borderId="0" xfId="0" applyFont="1" applyFill="1" applyAlignment="1">
      <alignment horizontal="center" vertical="center" wrapText="1" readingOrder="1"/>
    </xf>
    <xf numFmtId="0" fontId="67" fillId="11" borderId="24" xfId="0" applyFont="1" applyFill="1" applyBorder="1" applyAlignment="1">
      <alignment horizontal="center" vertical="center" wrapText="1" readingOrder="1"/>
    </xf>
    <xf numFmtId="0" fontId="67" fillId="11" borderId="25" xfId="0" applyFont="1" applyFill="1" applyBorder="1" applyAlignment="1">
      <alignment horizontal="center" vertical="center" wrapText="1" readingOrder="1"/>
    </xf>
    <xf numFmtId="0" fontId="67" fillId="11" borderId="26" xfId="0" applyFont="1" applyFill="1" applyBorder="1" applyAlignment="1">
      <alignment horizontal="center" vertical="center" wrapText="1" readingOrder="1"/>
    </xf>
    <xf numFmtId="0" fontId="67" fillId="11" borderId="27" xfId="0" applyFont="1" applyFill="1" applyBorder="1" applyAlignment="1">
      <alignment horizontal="center" vertical="center" wrapText="1" readingOrder="1"/>
    </xf>
    <xf numFmtId="0" fontId="67" fillId="12" borderId="20" xfId="0" applyFont="1" applyFill="1" applyBorder="1" applyAlignment="1">
      <alignment horizontal="center" vertical="center" wrapText="1" readingOrder="1"/>
    </xf>
    <xf numFmtId="0" fontId="67" fillId="12" borderId="21" xfId="0" applyFont="1" applyFill="1" applyBorder="1" applyAlignment="1">
      <alignment horizontal="center" vertical="center" wrapText="1" readingOrder="1"/>
    </xf>
    <xf numFmtId="0" fontId="67" fillId="12" borderId="22" xfId="0" applyFont="1" applyFill="1" applyBorder="1" applyAlignment="1">
      <alignment horizontal="center" vertical="center" wrapText="1" readingOrder="1"/>
    </xf>
    <xf numFmtId="0" fontId="67" fillId="12" borderId="23" xfId="0" applyFont="1" applyFill="1" applyBorder="1" applyAlignment="1">
      <alignment horizontal="center" vertical="center" wrapText="1" readingOrder="1"/>
    </xf>
    <xf numFmtId="0" fontId="67" fillId="12" borderId="0" xfId="0" applyFont="1" applyFill="1" applyAlignment="1">
      <alignment horizontal="center" vertical="center" wrapText="1" readingOrder="1"/>
    </xf>
    <xf numFmtId="0" fontId="67" fillId="12" borderId="24" xfId="0" applyFont="1" applyFill="1" applyBorder="1" applyAlignment="1">
      <alignment horizontal="center" vertical="center" wrapText="1" readingOrder="1"/>
    </xf>
    <xf numFmtId="0" fontId="67" fillId="12" borderId="25" xfId="0" applyFont="1" applyFill="1" applyBorder="1" applyAlignment="1">
      <alignment horizontal="center" vertical="center" wrapText="1" readingOrder="1"/>
    </xf>
    <xf numFmtId="0" fontId="67" fillId="12" borderId="26" xfId="0" applyFont="1" applyFill="1" applyBorder="1" applyAlignment="1">
      <alignment horizontal="center" vertical="center" wrapText="1" readingOrder="1"/>
    </xf>
    <xf numFmtId="0" fontId="67" fillId="12" borderId="27" xfId="0" applyFont="1" applyFill="1" applyBorder="1" applyAlignment="1">
      <alignment horizontal="center" vertical="center" wrapText="1" readingOrder="1"/>
    </xf>
    <xf numFmtId="0" fontId="8" fillId="0" borderId="0" xfId="0" applyFont="1" applyAlignment="1">
      <alignment horizontal="center" vertical="center" wrapText="1"/>
    </xf>
    <xf numFmtId="0" fontId="67" fillId="10" borderId="0" xfId="0" applyFont="1" applyFill="1" applyAlignment="1">
      <alignment horizontal="center" vertical="center" wrapText="1" readingOrder="1"/>
    </xf>
    <xf numFmtId="0" fontId="67" fillId="10" borderId="0" xfId="0" applyFont="1" applyFill="1" applyAlignment="1">
      <alignment horizontal="center" vertical="center" textRotation="90" wrapText="1" readingOrder="1"/>
    </xf>
    <xf numFmtId="0" fontId="67" fillId="10" borderId="15" xfId="0" applyFont="1" applyFill="1" applyBorder="1" applyAlignment="1">
      <alignment horizontal="center" vertical="center" textRotation="90" wrapText="1" readingOrder="1"/>
    </xf>
    <xf numFmtId="0" fontId="19" fillId="10" borderId="0" xfId="0" applyFont="1" applyFill="1" applyAlignment="1">
      <alignment horizontal="center" vertical="center" textRotation="90" wrapText="1" readingOrder="1"/>
    </xf>
    <xf numFmtId="0" fontId="19" fillId="10" borderId="15" xfId="0" applyFont="1" applyFill="1" applyBorder="1" applyAlignment="1">
      <alignment horizontal="center" vertical="center" textRotation="90" wrapText="1" readingOrder="1"/>
    </xf>
    <xf numFmtId="0" fontId="22" fillId="12" borderId="20" xfId="0" applyFont="1" applyFill="1" applyBorder="1" applyAlignment="1">
      <alignment horizontal="center" vertical="center" wrapText="1" readingOrder="1"/>
    </xf>
    <xf numFmtId="0" fontId="22" fillId="12" borderId="21" xfId="0" applyFont="1" applyFill="1" applyBorder="1" applyAlignment="1">
      <alignment horizontal="center" vertical="center" wrapText="1" readingOrder="1"/>
    </xf>
    <xf numFmtId="0" fontId="22" fillId="12" borderId="22" xfId="0" applyFont="1" applyFill="1" applyBorder="1" applyAlignment="1">
      <alignment horizontal="center" vertical="center" wrapText="1" readingOrder="1"/>
    </xf>
    <xf numFmtId="0" fontId="22" fillId="12" borderId="23" xfId="0" applyFont="1" applyFill="1" applyBorder="1" applyAlignment="1">
      <alignment horizontal="center" vertical="center" wrapText="1" readingOrder="1"/>
    </xf>
    <xf numFmtId="0" fontId="22" fillId="12" borderId="0" xfId="0" applyFont="1" applyFill="1" applyAlignment="1">
      <alignment horizontal="center" vertical="center" wrapText="1" readingOrder="1"/>
    </xf>
    <xf numFmtId="0" fontId="22" fillId="12" borderId="24" xfId="0" applyFont="1" applyFill="1" applyBorder="1" applyAlignment="1">
      <alignment horizontal="center" vertical="center" wrapText="1" readingOrder="1"/>
    </xf>
    <xf numFmtId="0" fontId="22" fillId="12" borderId="25" xfId="0" applyFont="1" applyFill="1" applyBorder="1" applyAlignment="1">
      <alignment horizontal="center" vertical="center" wrapText="1" readingOrder="1"/>
    </xf>
    <xf numFmtId="0" fontId="22" fillId="12" borderId="26" xfId="0" applyFont="1" applyFill="1" applyBorder="1" applyAlignment="1">
      <alignment horizontal="center" vertical="center" wrapText="1" readingOrder="1"/>
    </xf>
    <xf numFmtId="0" fontId="22" fillId="12" borderId="27" xfId="0" applyFont="1" applyFill="1" applyBorder="1" applyAlignment="1">
      <alignment horizontal="center" vertical="center" wrapText="1" readingOrder="1"/>
    </xf>
    <xf numFmtId="0" fontId="22" fillId="11" borderId="20" xfId="0" applyFont="1" applyFill="1" applyBorder="1" applyAlignment="1">
      <alignment horizontal="center" vertical="center" wrapText="1" readingOrder="1"/>
    </xf>
    <xf numFmtId="0" fontId="22" fillId="11" borderId="21" xfId="0" applyFont="1" applyFill="1" applyBorder="1" applyAlignment="1">
      <alignment horizontal="center" vertical="center" wrapText="1" readingOrder="1"/>
    </xf>
    <xf numFmtId="0" fontId="22" fillId="11" borderId="22" xfId="0" applyFont="1" applyFill="1" applyBorder="1" applyAlignment="1">
      <alignment horizontal="center" vertical="center" wrapText="1" readingOrder="1"/>
    </xf>
    <xf numFmtId="0" fontId="22" fillId="11" borderId="23" xfId="0" applyFont="1" applyFill="1" applyBorder="1" applyAlignment="1">
      <alignment horizontal="center" vertical="center" wrapText="1" readingOrder="1"/>
    </xf>
    <xf numFmtId="0" fontId="22" fillId="11" borderId="0" xfId="0" applyFont="1" applyFill="1" applyAlignment="1">
      <alignment horizontal="center" vertical="center" wrapText="1" readingOrder="1"/>
    </xf>
    <xf numFmtId="0" fontId="22" fillId="11" borderId="24" xfId="0" applyFont="1" applyFill="1" applyBorder="1" applyAlignment="1">
      <alignment horizontal="center" vertical="center" wrapText="1" readingOrder="1"/>
    </xf>
    <xf numFmtId="0" fontId="22" fillId="11" borderId="25" xfId="0" applyFont="1" applyFill="1" applyBorder="1" applyAlignment="1">
      <alignment horizontal="center" vertical="center" wrapText="1" readingOrder="1"/>
    </xf>
    <xf numFmtId="0" fontId="22" fillId="11" borderId="26" xfId="0" applyFont="1" applyFill="1" applyBorder="1" applyAlignment="1">
      <alignment horizontal="center" vertical="center" wrapText="1" readingOrder="1"/>
    </xf>
    <xf numFmtId="0" fontId="22" fillId="11" borderId="27" xfId="0" applyFont="1" applyFill="1" applyBorder="1" applyAlignment="1">
      <alignment horizontal="center" vertical="center" wrapText="1" readingOrder="1"/>
    </xf>
    <xf numFmtId="0" fontId="22" fillId="13" borderId="20" xfId="0" applyFont="1" applyFill="1" applyBorder="1" applyAlignment="1">
      <alignment horizontal="center" vertical="center" wrapText="1" readingOrder="1"/>
    </xf>
    <xf numFmtId="0" fontId="22" fillId="13" borderId="21" xfId="0" applyFont="1" applyFill="1" applyBorder="1" applyAlignment="1">
      <alignment horizontal="center" vertical="center" wrapText="1" readingOrder="1"/>
    </xf>
    <xf numFmtId="0" fontId="22" fillId="13" borderId="22" xfId="0" applyFont="1" applyFill="1" applyBorder="1" applyAlignment="1">
      <alignment horizontal="center" vertical="center" wrapText="1" readingOrder="1"/>
    </xf>
    <xf numFmtId="0" fontId="22" fillId="13" borderId="23" xfId="0" applyFont="1" applyFill="1" applyBorder="1" applyAlignment="1">
      <alignment horizontal="center" vertical="center" wrapText="1" readingOrder="1"/>
    </xf>
    <xf numFmtId="0" fontId="22" fillId="13" borderId="0" xfId="0" applyFont="1" applyFill="1" applyAlignment="1">
      <alignment horizontal="center" vertical="center" wrapText="1" readingOrder="1"/>
    </xf>
    <xf numFmtId="0" fontId="22" fillId="13" borderId="24" xfId="0" applyFont="1" applyFill="1" applyBorder="1" applyAlignment="1">
      <alignment horizontal="center" vertical="center" wrapText="1" readingOrder="1"/>
    </xf>
    <xf numFmtId="0" fontId="22" fillId="13" borderId="25" xfId="0" applyFont="1" applyFill="1" applyBorder="1" applyAlignment="1">
      <alignment horizontal="center" vertical="center" wrapText="1" readingOrder="1"/>
    </xf>
    <xf numFmtId="0" fontId="22" fillId="13" borderId="26" xfId="0" applyFont="1" applyFill="1" applyBorder="1" applyAlignment="1">
      <alignment horizontal="center" vertical="center" wrapText="1" readingOrder="1"/>
    </xf>
    <xf numFmtId="0" fontId="22" fillId="13" borderId="27" xfId="0" applyFont="1" applyFill="1" applyBorder="1" applyAlignment="1">
      <alignment horizontal="center" vertical="center" wrapText="1" readingOrder="1"/>
    </xf>
    <xf numFmtId="0" fontId="22" fillId="5" borderId="20" xfId="0" applyFont="1" applyFill="1" applyBorder="1" applyAlignment="1">
      <alignment horizontal="center" vertical="center" wrapText="1" readingOrder="1"/>
    </xf>
    <xf numFmtId="0" fontId="22" fillId="5" borderId="21" xfId="0" applyFont="1" applyFill="1" applyBorder="1" applyAlignment="1">
      <alignment horizontal="center" vertical="center" wrapText="1" readingOrder="1"/>
    </xf>
    <xf numFmtId="0" fontId="22" fillId="5" borderId="22" xfId="0" applyFont="1" applyFill="1" applyBorder="1" applyAlignment="1">
      <alignment horizontal="center" vertical="center" wrapText="1" readingOrder="1"/>
    </xf>
    <xf numFmtId="0" fontId="22" fillId="5" borderId="23" xfId="0" applyFont="1" applyFill="1" applyBorder="1" applyAlignment="1">
      <alignment horizontal="center" vertical="center" wrapText="1" readingOrder="1"/>
    </xf>
    <xf numFmtId="0" fontId="22" fillId="5" borderId="0" xfId="0" applyFont="1" applyFill="1" applyAlignment="1">
      <alignment horizontal="center" vertical="center" wrapText="1" readingOrder="1"/>
    </xf>
    <xf numFmtId="0" fontId="22" fillId="5" borderId="24" xfId="0" applyFont="1" applyFill="1" applyBorder="1" applyAlignment="1">
      <alignment horizontal="center" vertical="center" wrapText="1" readingOrder="1"/>
    </xf>
    <xf numFmtId="0" fontId="22" fillId="5" borderId="25" xfId="0" applyFont="1" applyFill="1" applyBorder="1" applyAlignment="1">
      <alignment horizontal="center" vertical="center" wrapText="1" readingOrder="1"/>
    </xf>
    <xf numFmtId="0" fontId="22" fillId="5" borderId="26" xfId="0" applyFont="1" applyFill="1" applyBorder="1" applyAlignment="1">
      <alignment horizontal="center" vertical="center" wrapText="1" readingOrder="1"/>
    </xf>
    <xf numFmtId="0" fontId="22" fillId="5" borderId="27" xfId="0" applyFont="1" applyFill="1" applyBorder="1" applyAlignment="1">
      <alignment horizontal="center" vertical="center" wrapText="1" readingOrder="1"/>
    </xf>
    <xf numFmtId="0" fontId="18" fillId="0" borderId="12" xfId="0" applyFont="1" applyBorder="1" applyAlignment="1">
      <alignment horizontal="center" vertical="center" wrapText="1"/>
    </xf>
    <xf numFmtId="0" fontId="18" fillId="0" borderId="19" xfId="0" applyFont="1" applyBorder="1" applyAlignment="1">
      <alignment horizontal="center" vertical="center"/>
    </xf>
    <xf numFmtId="0" fontId="18" fillId="0" borderId="13" xfId="0" applyFont="1" applyBorder="1" applyAlignment="1">
      <alignment horizontal="center" vertical="center"/>
    </xf>
    <xf numFmtId="0" fontId="18" fillId="0" borderId="14" xfId="0" applyFont="1" applyBorder="1" applyAlignment="1">
      <alignment horizontal="center" vertical="center"/>
    </xf>
    <xf numFmtId="0" fontId="18" fillId="0" borderId="0" xfId="0" applyFont="1" applyAlignment="1">
      <alignment horizontal="center" vertical="center"/>
    </xf>
    <xf numFmtId="0" fontId="18" fillId="0" borderId="15" xfId="0" applyFont="1" applyBorder="1" applyAlignment="1">
      <alignment horizontal="center" vertical="center"/>
    </xf>
    <xf numFmtId="0" fontId="18" fillId="0" borderId="16" xfId="0" applyFont="1" applyBorder="1" applyAlignment="1">
      <alignment horizontal="center" vertical="center"/>
    </xf>
    <xf numFmtId="0" fontId="18" fillId="0" borderId="18" xfId="0" applyFont="1" applyBorder="1" applyAlignment="1">
      <alignment horizontal="center" vertical="center"/>
    </xf>
    <xf numFmtId="0" fontId="18" fillId="0" borderId="17" xfId="0" applyFont="1" applyBorder="1" applyAlignment="1">
      <alignment horizontal="center" vertical="center"/>
    </xf>
    <xf numFmtId="0" fontId="21" fillId="11" borderId="0" xfId="0" applyFont="1" applyFill="1" applyAlignment="1" applyProtection="1">
      <alignment horizontal="center" vertical="center" wrapText="1" readingOrder="1"/>
      <protection hidden="1"/>
    </xf>
    <xf numFmtId="0" fontId="21" fillId="11" borderId="15" xfId="0" applyFont="1" applyFill="1" applyBorder="1" applyAlignment="1" applyProtection="1">
      <alignment horizontal="center" vertical="center" wrapText="1" readingOrder="1"/>
      <protection hidden="1"/>
    </xf>
    <xf numFmtId="0" fontId="21" fillId="11" borderId="12" xfId="0" applyFont="1" applyFill="1" applyBorder="1" applyAlignment="1" applyProtection="1">
      <alignment horizontal="center" vertical="center" wrapText="1" readingOrder="1"/>
      <protection hidden="1"/>
    </xf>
    <xf numFmtId="0" fontId="21" fillId="11" borderId="19" xfId="0" applyFont="1" applyFill="1" applyBorder="1" applyAlignment="1" applyProtection="1">
      <alignment horizontal="center" vertical="center" wrapText="1" readingOrder="1"/>
      <protection hidden="1"/>
    </xf>
    <xf numFmtId="0" fontId="21" fillId="11" borderId="14" xfId="0" applyFont="1" applyFill="1" applyBorder="1" applyAlignment="1" applyProtection="1">
      <alignment horizontal="center" vertical="center" wrapText="1" readingOrder="1"/>
      <protection hidden="1"/>
    </xf>
    <xf numFmtId="0" fontId="21" fillId="11" borderId="13" xfId="0" applyFont="1" applyFill="1" applyBorder="1" applyAlignment="1" applyProtection="1">
      <alignment horizontal="center" vertical="center" wrapText="1" readingOrder="1"/>
      <protection hidden="1"/>
    </xf>
    <xf numFmtId="0" fontId="19" fillId="10" borderId="0" xfId="0" applyFont="1" applyFill="1" applyAlignment="1">
      <alignment horizontal="center" vertical="center" wrapText="1" readingOrder="1"/>
    </xf>
    <xf numFmtId="0" fontId="18" fillId="0" borderId="19" xfId="0" applyFont="1" applyBorder="1" applyAlignment="1">
      <alignment horizontal="center" vertical="center" wrapText="1"/>
    </xf>
    <xf numFmtId="0" fontId="21" fillId="11" borderId="16" xfId="0" applyFont="1" applyFill="1" applyBorder="1" applyAlignment="1" applyProtection="1">
      <alignment horizontal="center" vertical="center" wrapText="1" readingOrder="1"/>
      <protection hidden="1"/>
    </xf>
    <xf numFmtId="0" fontId="21" fillId="11" borderId="18" xfId="0" applyFont="1" applyFill="1" applyBorder="1" applyAlignment="1" applyProtection="1">
      <alignment horizontal="center" vertical="center" wrapText="1" readingOrder="1"/>
      <protection hidden="1"/>
    </xf>
    <xf numFmtId="0" fontId="21" fillId="11" borderId="17" xfId="0" applyFont="1" applyFill="1" applyBorder="1" applyAlignment="1" applyProtection="1">
      <alignment horizontal="center" vertical="center" wrapText="1" readingOrder="1"/>
      <protection hidden="1"/>
    </xf>
    <xf numFmtId="0" fontId="21" fillId="12" borderId="14" xfId="0" applyFont="1" applyFill="1" applyBorder="1" applyAlignment="1" applyProtection="1">
      <alignment horizontal="center" wrapText="1" readingOrder="1"/>
      <protection hidden="1"/>
    </xf>
    <xf numFmtId="0" fontId="21" fillId="12" borderId="0" xfId="0" applyFont="1" applyFill="1" applyAlignment="1" applyProtection="1">
      <alignment horizontal="center" wrapText="1" readingOrder="1"/>
      <protection hidden="1"/>
    </xf>
    <xf numFmtId="0" fontId="21" fillId="12" borderId="15" xfId="0" applyFont="1" applyFill="1" applyBorder="1" applyAlignment="1" applyProtection="1">
      <alignment horizontal="center" wrapText="1" readingOrder="1"/>
      <protection hidden="1"/>
    </xf>
    <xf numFmtId="0" fontId="21" fillId="12" borderId="16" xfId="0" applyFont="1" applyFill="1" applyBorder="1" applyAlignment="1" applyProtection="1">
      <alignment horizontal="center" wrapText="1" readingOrder="1"/>
      <protection hidden="1"/>
    </xf>
    <xf numFmtId="0" fontId="21" fillId="12" borderId="18" xfId="0" applyFont="1" applyFill="1" applyBorder="1" applyAlignment="1" applyProtection="1">
      <alignment horizontal="center" wrapText="1" readingOrder="1"/>
      <protection hidden="1"/>
    </xf>
    <xf numFmtId="0" fontId="21" fillId="12" borderId="17" xfId="0" applyFont="1" applyFill="1" applyBorder="1" applyAlignment="1" applyProtection="1">
      <alignment horizontal="center" wrapText="1" readingOrder="1"/>
      <protection hidden="1"/>
    </xf>
    <xf numFmtId="0" fontId="21" fillId="12" borderId="12" xfId="0" applyFont="1" applyFill="1" applyBorder="1" applyAlignment="1" applyProtection="1">
      <alignment horizontal="center" wrapText="1" readingOrder="1"/>
      <protection hidden="1"/>
    </xf>
    <xf numFmtId="0" fontId="21" fillId="12" borderId="19" xfId="0" applyFont="1" applyFill="1" applyBorder="1" applyAlignment="1" applyProtection="1">
      <alignment horizontal="center" wrapText="1" readingOrder="1"/>
      <protection hidden="1"/>
    </xf>
    <xf numFmtId="0" fontId="21" fillId="12" borderId="13" xfId="0" applyFont="1" applyFill="1" applyBorder="1" applyAlignment="1" applyProtection="1">
      <alignment horizontal="center" wrapText="1" readingOrder="1"/>
      <protection hidden="1"/>
    </xf>
    <xf numFmtId="0" fontId="21" fillId="13" borderId="14" xfId="0" applyFont="1" applyFill="1" applyBorder="1" applyAlignment="1" applyProtection="1">
      <alignment horizontal="center" wrapText="1" readingOrder="1"/>
      <protection hidden="1"/>
    </xf>
    <xf numFmtId="0" fontId="21" fillId="13" borderId="0" xfId="0" applyFont="1" applyFill="1" applyAlignment="1" applyProtection="1">
      <alignment horizontal="center" wrapText="1" readingOrder="1"/>
      <protection hidden="1"/>
    </xf>
    <xf numFmtId="0" fontId="21" fillId="13" borderId="15" xfId="0" applyFont="1" applyFill="1" applyBorder="1" applyAlignment="1" applyProtection="1">
      <alignment horizontal="center" wrapText="1" readingOrder="1"/>
      <protection hidden="1"/>
    </xf>
    <xf numFmtId="0" fontId="21" fillId="13" borderId="16" xfId="0" applyFont="1" applyFill="1" applyBorder="1" applyAlignment="1" applyProtection="1">
      <alignment horizontal="center" wrapText="1" readingOrder="1"/>
      <protection hidden="1"/>
    </xf>
    <xf numFmtId="0" fontId="21" fillId="13" borderId="18" xfId="0" applyFont="1" applyFill="1" applyBorder="1" applyAlignment="1" applyProtection="1">
      <alignment horizontal="center" wrapText="1" readingOrder="1"/>
      <protection hidden="1"/>
    </xf>
    <xf numFmtId="0" fontId="21" fillId="13" borderId="17" xfId="0" applyFont="1" applyFill="1" applyBorder="1" applyAlignment="1" applyProtection="1">
      <alignment horizontal="center" wrapText="1" readingOrder="1"/>
      <protection hidden="1"/>
    </xf>
    <xf numFmtId="0" fontId="21" fillId="13" borderId="12" xfId="0" applyFont="1" applyFill="1" applyBorder="1" applyAlignment="1" applyProtection="1">
      <alignment horizontal="center" wrapText="1" readingOrder="1"/>
      <protection hidden="1"/>
    </xf>
    <xf numFmtId="0" fontId="21" fillId="13" borderId="19" xfId="0" applyFont="1" applyFill="1" applyBorder="1" applyAlignment="1" applyProtection="1">
      <alignment horizontal="center" wrapText="1" readingOrder="1"/>
      <protection hidden="1"/>
    </xf>
    <xf numFmtId="0" fontId="21" fillId="13" borderId="13" xfId="0" applyFont="1" applyFill="1" applyBorder="1" applyAlignment="1" applyProtection="1">
      <alignment horizontal="center" wrapText="1" readingOrder="1"/>
      <protection hidden="1"/>
    </xf>
    <xf numFmtId="0" fontId="21" fillId="5" borderId="0" xfId="0" applyFont="1" applyFill="1" applyAlignment="1" applyProtection="1">
      <alignment horizontal="center" wrapText="1" readingOrder="1"/>
      <protection hidden="1"/>
    </xf>
    <xf numFmtId="0" fontId="21" fillId="5" borderId="15" xfId="0" applyFont="1" applyFill="1" applyBorder="1" applyAlignment="1" applyProtection="1">
      <alignment horizontal="center" wrapText="1" readingOrder="1"/>
      <protection hidden="1"/>
    </xf>
    <xf numFmtId="0" fontId="21" fillId="5" borderId="14" xfId="0" applyFont="1" applyFill="1" applyBorder="1" applyAlignment="1" applyProtection="1">
      <alignment horizontal="center" wrapText="1" readingOrder="1"/>
      <protection hidden="1"/>
    </xf>
    <xf numFmtId="0" fontId="21" fillId="5" borderId="16" xfId="0" applyFont="1" applyFill="1" applyBorder="1" applyAlignment="1" applyProtection="1">
      <alignment horizontal="center" wrapText="1" readingOrder="1"/>
      <protection hidden="1"/>
    </xf>
    <xf numFmtId="0" fontId="21" fillId="5" borderId="18" xfId="0" applyFont="1" applyFill="1" applyBorder="1" applyAlignment="1" applyProtection="1">
      <alignment horizontal="center" wrapText="1" readingOrder="1"/>
      <protection hidden="1"/>
    </xf>
    <xf numFmtId="0" fontId="21" fillId="5" borderId="17" xfId="0" applyFont="1" applyFill="1" applyBorder="1" applyAlignment="1" applyProtection="1">
      <alignment horizontal="center" wrapText="1" readingOrder="1"/>
      <protection hidden="1"/>
    </xf>
    <xf numFmtId="0" fontId="21" fillId="5" borderId="12" xfId="0" applyFont="1" applyFill="1" applyBorder="1" applyAlignment="1" applyProtection="1">
      <alignment horizontal="center" wrapText="1" readingOrder="1"/>
      <protection hidden="1"/>
    </xf>
    <xf numFmtId="0" fontId="21" fillId="5" borderId="19" xfId="0" applyFont="1" applyFill="1" applyBorder="1" applyAlignment="1" applyProtection="1">
      <alignment horizontal="center" wrapText="1" readingOrder="1"/>
      <protection hidden="1"/>
    </xf>
    <xf numFmtId="0" fontId="21" fillId="5" borderId="13" xfId="0" applyFont="1" applyFill="1" applyBorder="1" applyAlignment="1" applyProtection="1">
      <alignment horizontal="center" wrapText="1" readingOrder="1"/>
      <protection hidden="1"/>
    </xf>
    <xf numFmtId="0" fontId="26" fillId="0" borderId="0" xfId="0" applyFont="1" applyAlignment="1">
      <alignment horizontal="center" vertical="center" wrapText="1"/>
    </xf>
    <xf numFmtId="0" fontId="43" fillId="11" borderId="20" xfId="0" applyFont="1" applyFill="1" applyBorder="1" applyAlignment="1">
      <alignment horizontal="center" vertical="center" wrapText="1" readingOrder="1"/>
    </xf>
    <xf numFmtId="0" fontId="43" fillId="11" borderId="21" xfId="0" applyFont="1" applyFill="1" applyBorder="1" applyAlignment="1">
      <alignment horizontal="center" vertical="center" wrapText="1" readingOrder="1"/>
    </xf>
    <xf numFmtId="0" fontId="43" fillId="11" borderId="22" xfId="0" applyFont="1" applyFill="1" applyBorder="1" applyAlignment="1">
      <alignment horizontal="center" vertical="center" wrapText="1" readingOrder="1"/>
    </xf>
    <xf numFmtId="0" fontId="43" fillId="11" borderId="23" xfId="0" applyFont="1" applyFill="1" applyBorder="1" applyAlignment="1">
      <alignment horizontal="center" vertical="center" wrapText="1" readingOrder="1"/>
    </xf>
    <xf numFmtId="0" fontId="43" fillId="11" borderId="0" xfId="0" applyFont="1" applyFill="1" applyAlignment="1">
      <alignment horizontal="center" vertical="center" wrapText="1" readingOrder="1"/>
    </xf>
    <xf numFmtId="0" fontId="43" fillId="11" borderId="24" xfId="0" applyFont="1" applyFill="1" applyBorder="1" applyAlignment="1">
      <alignment horizontal="center" vertical="center" wrapText="1" readingOrder="1"/>
    </xf>
    <xf numFmtId="0" fontId="43" fillId="11" borderId="25" xfId="0" applyFont="1" applyFill="1" applyBorder="1" applyAlignment="1">
      <alignment horizontal="center" vertical="center" wrapText="1" readingOrder="1"/>
    </xf>
    <xf numFmtId="0" fontId="43" fillId="11" borderId="26" xfId="0" applyFont="1" applyFill="1" applyBorder="1" applyAlignment="1">
      <alignment horizontal="center" vertical="center" wrapText="1" readingOrder="1"/>
    </xf>
    <xf numFmtId="0" fontId="43" fillId="11" borderId="27" xfId="0" applyFont="1" applyFill="1" applyBorder="1" applyAlignment="1">
      <alignment horizontal="center" vertical="center" wrapText="1" readingOrder="1"/>
    </xf>
    <xf numFmtId="0" fontId="44" fillId="0" borderId="12" xfId="0" applyFont="1" applyBorder="1" applyAlignment="1">
      <alignment horizontal="center" vertical="center" wrapText="1"/>
    </xf>
    <xf numFmtId="0" fontId="44" fillId="0" borderId="19" xfId="0" applyFont="1" applyBorder="1" applyAlignment="1">
      <alignment horizontal="center" vertical="center"/>
    </xf>
    <xf numFmtId="0" fontId="44" fillId="0" borderId="14" xfId="0" applyFont="1" applyBorder="1" applyAlignment="1">
      <alignment horizontal="center" vertical="center" wrapText="1"/>
    </xf>
    <xf numFmtId="0" fontId="44" fillId="0" borderId="0" xfId="0" applyFont="1" applyAlignment="1">
      <alignment horizontal="center" vertical="center"/>
    </xf>
    <xf numFmtId="0" fontId="44" fillId="0" borderId="14" xfId="0" applyFont="1" applyBorder="1" applyAlignment="1">
      <alignment horizontal="center" vertical="center"/>
    </xf>
    <xf numFmtId="0" fontId="44" fillId="0" borderId="16" xfId="0" applyFont="1" applyBorder="1" applyAlignment="1">
      <alignment horizontal="center" vertical="center"/>
    </xf>
    <xf numFmtId="0" fontId="44" fillId="0" borderId="18" xfId="0" applyFont="1" applyBorder="1" applyAlignment="1">
      <alignment horizontal="center" vertical="center"/>
    </xf>
    <xf numFmtId="0" fontId="43" fillId="12" borderId="20" xfId="0" applyFont="1" applyFill="1" applyBorder="1" applyAlignment="1">
      <alignment horizontal="center" vertical="center" wrapText="1" readingOrder="1"/>
    </xf>
    <xf numFmtId="0" fontId="43" fillId="12" borderId="21" xfId="0" applyFont="1" applyFill="1" applyBorder="1" applyAlignment="1">
      <alignment horizontal="center" vertical="center" wrapText="1" readingOrder="1"/>
    </xf>
    <xf numFmtId="0" fontId="43" fillId="12" borderId="22" xfId="0" applyFont="1" applyFill="1" applyBorder="1" applyAlignment="1">
      <alignment horizontal="center" vertical="center" wrapText="1" readingOrder="1"/>
    </xf>
    <xf numFmtId="0" fontId="43" fillId="12" borderId="23" xfId="0" applyFont="1" applyFill="1" applyBorder="1" applyAlignment="1">
      <alignment horizontal="center" vertical="center" wrapText="1" readingOrder="1"/>
    </xf>
    <xf numFmtId="0" fontId="43" fillId="12" borderId="0" xfId="0" applyFont="1" applyFill="1" applyAlignment="1">
      <alignment horizontal="center" vertical="center" wrapText="1" readingOrder="1"/>
    </xf>
    <xf numFmtId="0" fontId="43" fillId="12" borderId="24" xfId="0" applyFont="1" applyFill="1" applyBorder="1" applyAlignment="1">
      <alignment horizontal="center" vertical="center" wrapText="1" readingOrder="1"/>
    </xf>
    <xf numFmtId="0" fontId="43" fillId="12" borderId="25" xfId="0" applyFont="1" applyFill="1" applyBorder="1" applyAlignment="1">
      <alignment horizontal="center" vertical="center" wrapText="1" readingOrder="1"/>
    </xf>
    <xf numFmtId="0" fontId="43" fillId="12" borderId="26" xfId="0" applyFont="1" applyFill="1" applyBorder="1" applyAlignment="1">
      <alignment horizontal="center" vertical="center" wrapText="1" readingOrder="1"/>
    </xf>
    <xf numFmtId="0" fontId="43" fillId="12" borderId="27" xfId="0" applyFont="1" applyFill="1" applyBorder="1" applyAlignment="1">
      <alignment horizontal="center" vertical="center" wrapText="1" readingOrder="1"/>
    </xf>
    <xf numFmtId="0" fontId="42" fillId="0" borderId="0" xfId="0" applyFont="1" applyAlignment="1">
      <alignment horizontal="center" vertical="center" wrapText="1"/>
    </xf>
    <xf numFmtId="0" fontId="23" fillId="0" borderId="0" xfId="0" applyFont="1" applyAlignment="1">
      <alignment horizontal="center" vertical="center" wrapText="1"/>
    </xf>
    <xf numFmtId="0" fontId="44" fillId="0" borderId="13" xfId="0" applyFont="1" applyBorder="1" applyAlignment="1">
      <alignment horizontal="center" vertical="center"/>
    </xf>
    <xf numFmtId="0" fontId="44" fillId="0" borderId="15" xfId="0" applyFont="1" applyBorder="1" applyAlignment="1">
      <alignment horizontal="center" vertical="center"/>
    </xf>
    <xf numFmtId="0" fontId="44" fillId="0" borderId="17" xfId="0" applyFont="1" applyBorder="1" applyAlignment="1">
      <alignment horizontal="center" vertical="center"/>
    </xf>
    <xf numFmtId="0" fontId="43" fillId="5" borderId="20" xfId="0" applyFont="1" applyFill="1" applyBorder="1" applyAlignment="1">
      <alignment horizontal="center" vertical="center" wrapText="1" readingOrder="1"/>
    </xf>
    <xf numFmtId="0" fontId="43" fillId="5" borderId="21" xfId="0" applyFont="1" applyFill="1" applyBorder="1" applyAlignment="1">
      <alignment horizontal="center" vertical="center" wrapText="1" readingOrder="1"/>
    </xf>
    <xf numFmtId="0" fontId="43" fillId="5" borderId="22" xfId="0" applyFont="1" applyFill="1" applyBorder="1" applyAlignment="1">
      <alignment horizontal="center" vertical="center" wrapText="1" readingOrder="1"/>
    </xf>
    <xf numFmtId="0" fontId="43" fillId="5" borderId="23" xfId="0" applyFont="1" applyFill="1" applyBorder="1" applyAlignment="1">
      <alignment horizontal="center" vertical="center" wrapText="1" readingOrder="1"/>
    </xf>
    <xf numFmtId="0" fontId="43" fillId="5" borderId="0" xfId="0" applyFont="1" applyFill="1" applyAlignment="1">
      <alignment horizontal="center" vertical="center" wrapText="1" readingOrder="1"/>
    </xf>
    <xf numFmtId="0" fontId="43" fillId="5" borderId="24" xfId="0" applyFont="1" applyFill="1" applyBorder="1" applyAlignment="1">
      <alignment horizontal="center" vertical="center" wrapText="1" readingOrder="1"/>
    </xf>
    <xf numFmtId="0" fontId="43" fillId="5" borderId="25" xfId="0" applyFont="1" applyFill="1" applyBorder="1" applyAlignment="1">
      <alignment horizontal="center" vertical="center" wrapText="1" readingOrder="1"/>
    </xf>
    <xf numFmtId="0" fontId="43" fillId="5" borderId="26" xfId="0" applyFont="1" applyFill="1" applyBorder="1" applyAlignment="1">
      <alignment horizontal="center" vertical="center" wrapText="1" readingOrder="1"/>
    </xf>
    <xf numFmtId="0" fontId="43" fillId="5" borderId="27" xfId="0" applyFont="1" applyFill="1" applyBorder="1" applyAlignment="1">
      <alignment horizontal="center" vertical="center" wrapText="1" readingOrder="1"/>
    </xf>
    <xf numFmtId="0" fontId="43" fillId="13" borderId="20" xfId="0" applyFont="1" applyFill="1" applyBorder="1" applyAlignment="1">
      <alignment horizontal="center" vertical="center" wrapText="1" readingOrder="1"/>
    </xf>
    <xf numFmtId="0" fontId="43" fillId="13" borderId="21" xfId="0" applyFont="1" applyFill="1" applyBorder="1" applyAlignment="1">
      <alignment horizontal="center" vertical="center" wrapText="1" readingOrder="1"/>
    </xf>
    <xf numFmtId="0" fontId="43" fillId="13" borderId="22" xfId="0" applyFont="1" applyFill="1" applyBorder="1" applyAlignment="1">
      <alignment horizontal="center" vertical="center" wrapText="1" readingOrder="1"/>
    </xf>
    <xf numFmtId="0" fontId="43" fillId="13" borderId="23" xfId="0" applyFont="1" applyFill="1" applyBorder="1" applyAlignment="1">
      <alignment horizontal="center" vertical="center" wrapText="1" readingOrder="1"/>
    </xf>
    <xf numFmtId="0" fontId="43" fillId="13" borderId="0" xfId="0" applyFont="1" applyFill="1" applyAlignment="1">
      <alignment horizontal="center" vertical="center" wrapText="1" readingOrder="1"/>
    </xf>
    <xf numFmtId="0" fontId="43" fillId="13" borderId="24" xfId="0" applyFont="1" applyFill="1" applyBorder="1" applyAlignment="1">
      <alignment horizontal="center" vertical="center" wrapText="1" readingOrder="1"/>
    </xf>
    <xf numFmtId="0" fontId="43" fillId="13" borderId="25" xfId="0" applyFont="1" applyFill="1" applyBorder="1" applyAlignment="1">
      <alignment horizontal="center" vertical="center" wrapText="1" readingOrder="1"/>
    </xf>
    <xf numFmtId="0" fontId="43" fillId="13" borderId="26" xfId="0" applyFont="1" applyFill="1" applyBorder="1" applyAlignment="1">
      <alignment horizontal="center" vertical="center" wrapText="1" readingOrder="1"/>
    </xf>
    <xf numFmtId="0" fontId="43" fillId="13" borderId="27" xfId="0" applyFont="1" applyFill="1" applyBorder="1" applyAlignment="1">
      <alignment horizontal="center" vertical="center" wrapText="1" readingOrder="1"/>
    </xf>
    <xf numFmtId="0" fontId="44" fillId="0" borderId="19" xfId="0" applyFont="1" applyBorder="1" applyAlignment="1">
      <alignment horizontal="center" vertical="center" wrapText="1"/>
    </xf>
    <xf numFmtId="0" fontId="16" fillId="0" borderId="81" xfId="4" applyFont="1" applyBorder="1" applyAlignment="1">
      <alignment horizontal="center" vertical="center" wrapText="1"/>
    </xf>
    <xf numFmtId="0" fontId="16" fillId="0" borderId="85" xfId="4" applyFont="1" applyBorder="1" applyAlignment="1">
      <alignment horizontal="center" vertical="center" wrapText="1"/>
    </xf>
    <xf numFmtId="0" fontId="16" fillId="0" borderId="34" xfId="4" applyFont="1" applyBorder="1" applyAlignment="1">
      <alignment horizontal="center" vertical="center" wrapText="1"/>
    </xf>
    <xf numFmtId="0" fontId="16" fillId="0" borderId="33" xfId="4" applyFont="1" applyBorder="1" applyAlignment="1">
      <alignment horizontal="center" vertical="center" wrapText="1"/>
    </xf>
    <xf numFmtId="0" fontId="16" fillId="0" borderId="33" xfId="4" applyFont="1" applyFill="1" applyBorder="1" applyAlignment="1">
      <alignment vertical="top" wrapText="1"/>
    </xf>
    <xf numFmtId="0" fontId="48" fillId="0" borderId="33" xfId="0" applyFont="1" applyBorder="1" applyAlignment="1" applyProtection="1">
      <alignment vertical="top" wrapText="1"/>
      <protection locked="0"/>
    </xf>
  </cellXfs>
  <cellStyles count="5">
    <cellStyle name="Normal" xfId="0" builtinId="0"/>
    <cellStyle name="Normal - Style1 2" xfId="2" xr:uid="{00000000-0005-0000-0000-000001000000}"/>
    <cellStyle name="Normal 2" xfId="4" xr:uid="{00000000-0005-0000-0000-000002000000}"/>
    <cellStyle name="Normal 2 2" xfId="3" xr:uid="{00000000-0005-0000-0000-000003000000}"/>
    <cellStyle name="Porcentaje" xfId="1" builtinId="5"/>
  </cellStyles>
  <dxfs count="763">
    <dxf>
      <fill>
        <patternFill>
          <bgColor rgb="FFFFFF00"/>
        </patternFill>
      </fill>
    </dxf>
    <dxf>
      <fill>
        <patternFill>
          <bgColor theme="9" tint="0.59996337778862885"/>
        </patternFill>
      </fill>
    </dxf>
    <dxf>
      <fill>
        <patternFill>
          <bgColor theme="2" tint="-0.24994659260841701"/>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theme="2" tint="-0.24994659260841701"/>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6600"/>
        </patternFill>
      </fill>
    </dxf>
    <dxf>
      <fill>
        <patternFill>
          <bgColor rgb="FFFF0000"/>
        </patternFill>
      </fill>
    </dxf>
    <dxf>
      <fill>
        <patternFill>
          <bgColor rgb="FF92D050"/>
        </patternFill>
      </fill>
    </dxf>
    <dxf>
      <fill>
        <patternFill>
          <bgColor rgb="FFFFFF00"/>
        </patternFill>
      </fill>
    </dxf>
    <dxf>
      <fill>
        <patternFill>
          <bgColor rgb="FFFF66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theme="6"/>
        </patternFill>
      </fill>
    </dxf>
    <dxf>
      <fill>
        <patternFill>
          <bgColor rgb="FFFFFF00"/>
        </patternFill>
      </fill>
    </dxf>
    <dxf>
      <fill>
        <patternFill>
          <bgColor theme="6"/>
        </patternFill>
      </fill>
    </dxf>
    <dxf>
      <fill>
        <patternFill>
          <bgColor rgb="FFFF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66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theme="9" tint="-0.24994659260841701"/>
        </patternFill>
      </fill>
    </dxf>
    <dxf>
      <fill>
        <patternFill>
          <bgColor theme="6"/>
        </patternFill>
      </fill>
    </dxf>
    <dxf>
      <fill>
        <patternFill>
          <bgColor rgb="FFFFFF00"/>
        </patternFill>
      </fill>
    </dxf>
    <dxf>
      <fill>
        <patternFill>
          <bgColor theme="6"/>
        </patternFill>
      </fill>
    </dxf>
    <dxf>
      <fill>
        <patternFill>
          <bgColor rgb="FFFF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66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s>
  <tableStyles count="0" defaultTableStyle="TableStyleMedium2" defaultPivotStyle="PivotStyleLight16"/>
  <colors>
    <mruColors>
      <color rgb="FFEA6216"/>
      <color rgb="FFFFFF66"/>
      <color rgb="FFFFCC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2.xml"/><Relationship Id="rId34"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32" Type="http://schemas.microsoft.com/office/2017/06/relationships/rdRichValueTypes" Target="richData/rdRichValueTyp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1.xml"/><Relationship Id="rId28" Type="http://schemas.openxmlformats.org/officeDocument/2006/relationships/calcChain" Target="calcChain.xml"/><Relationship Id="rId36" Type="http://schemas.microsoft.com/office/2017/06/relationships/rdRichValue" Target="richData/rdrichvalue.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sheetMetadata" Target="metadata.xml"/><Relationship Id="rId35" Type="http://schemas.microsoft.com/office/2017/06/relationships/rdRichValueStructure" Target="richData/rdrichvaluestructure.xml"/></Relationships>
</file>

<file path=xl/drawings/_rels/drawing1.xml.rels><?xml version="1.0" encoding="UTF-8" standalone="yes"?>
<Relationships xmlns="http://schemas.openxmlformats.org/package/2006/relationships"><Relationship Id="rId8" Type="http://schemas.openxmlformats.org/officeDocument/2006/relationships/hyperlink" Target="#'Matriz Calor Inherente'!A1"/><Relationship Id="rId13" Type="http://schemas.openxmlformats.org/officeDocument/2006/relationships/hyperlink" Target="#'R.corrupci&#243;n alquiler'!A1"/><Relationship Id="rId3" Type="http://schemas.openxmlformats.org/officeDocument/2006/relationships/hyperlink" Target="#'Riesg de gesti&#243;n'!A1"/><Relationship Id="rId7" Type="http://schemas.openxmlformats.org/officeDocument/2006/relationships/hyperlink" Target="#'Datos del proceso'!A1"/><Relationship Id="rId12" Type="http://schemas.openxmlformats.org/officeDocument/2006/relationships/hyperlink" Target="#'Tabla Valoraci&#243;n controles'!A1"/><Relationship Id="rId2" Type="http://schemas.openxmlformats.org/officeDocument/2006/relationships/hyperlink" Target="#Intructivo!A1"/><Relationship Id="rId16" Type="http://schemas.openxmlformats.org/officeDocument/2006/relationships/image" Target="../media/image2.emf"/><Relationship Id="rId1" Type="http://schemas.openxmlformats.org/officeDocument/2006/relationships/image" Target="../media/image1.jpeg"/><Relationship Id="rId6" Type="http://schemas.openxmlformats.org/officeDocument/2006/relationships/hyperlink" Target="#SARLAF!A1"/><Relationship Id="rId11" Type="http://schemas.openxmlformats.org/officeDocument/2006/relationships/hyperlink" Target="#'Tabla Impacto'!A1"/><Relationship Id="rId5" Type="http://schemas.openxmlformats.org/officeDocument/2006/relationships/hyperlink" Target="#'Riesgos de segInf'!A1"/><Relationship Id="rId15" Type="http://schemas.openxmlformats.org/officeDocument/2006/relationships/hyperlink" Target="#'R.corrupci&#243;n expo'!A1"/><Relationship Id="rId10" Type="http://schemas.openxmlformats.org/officeDocument/2006/relationships/hyperlink" Target="#'Tabla probabilidad'!A1"/><Relationship Id="rId4" Type="http://schemas.openxmlformats.org/officeDocument/2006/relationships/hyperlink" Target="#'R.corrupci&#243;n estimulos'!A1"/><Relationship Id="rId9" Type="http://schemas.openxmlformats.org/officeDocument/2006/relationships/hyperlink" Target="#'Matriz Calor Residual'!A1"/><Relationship Id="rId14" Type="http://schemas.openxmlformats.org/officeDocument/2006/relationships/hyperlink" Target="#'R. corrupci&#243;n formaci&#243;n'!A1"/></Relationships>
</file>

<file path=xl/drawings/_rels/drawing10.x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image" Target="../media/image13.jpeg"/><Relationship Id="rId1" Type="http://schemas.openxmlformats.org/officeDocument/2006/relationships/hyperlink" Target="#Portada!A1"/></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jpeg"/><Relationship Id="rId1" Type="http://schemas.openxmlformats.org/officeDocument/2006/relationships/hyperlink" Target="#Portada!A1"/><Relationship Id="rId6" Type="http://schemas.openxmlformats.org/officeDocument/2006/relationships/image" Target="../media/image2.emf"/><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image" Target="../media/image7.png"/><Relationship Id="rId1" Type="http://schemas.openxmlformats.org/officeDocument/2006/relationships/hyperlink" Target="#Portada!A1"/></Relationships>
</file>

<file path=xl/drawings/_rels/drawing4.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hyperlink" Target="#Portada!A1"/></Relationships>
</file>

<file path=xl/drawings/_rels/drawing5.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hyperlink" Target="#Portada!A1"/></Relationships>
</file>

<file path=xl/drawings/_rels/drawing6.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image" Target="../media/image10.png"/><Relationship Id="rId1" Type="http://schemas.openxmlformats.org/officeDocument/2006/relationships/image" Target="../media/image9.png"/><Relationship Id="rId5" Type="http://schemas.openxmlformats.org/officeDocument/2006/relationships/image" Target="../media/image2.emf"/><Relationship Id="rId4" Type="http://schemas.openxmlformats.org/officeDocument/2006/relationships/image" Target="../media/image11.jpeg"/></Relationships>
</file>

<file path=xl/drawings/_rels/drawing7.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image" Target="../media/image10.png"/><Relationship Id="rId1" Type="http://schemas.openxmlformats.org/officeDocument/2006/relationships/image" Target="../media/image9.png"/><Relationship Id="rId5" Type="http://schemas.openxmlformats.org/officeDocument/2006/relationships/image" Target="../media/image2.emf"/><Relationship Id="rId4" Type="http://schemas.openxmlformats.org/officeDocument/2006/relationships/image" Target="../media/image11.jpeg"/></Relationships>
</file>

<file path=xl/drawings/_rels/drawing8.x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image" Target="../media/image8.jpeg"/><Relationship Id="rId1" Type="http://schemas.openxmlformats.org/officeDocument/2006/relationships/hyperlink" Target="#Portada!A1"/></Relationships>
</file>

<file path=xl/drawings/_rels/drawing9.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0.png"/><Relationship Id="rId1" Type="http://schemas.openxmlformats.org/officeDocument/2006/relationships/image" Target="../media/image9.png"/><Relationship Id="rId5" Type="http://schemas.openxmlformats.org/officeDocument/2006/relationships/image" Target="../media/image7.png"/><Relationship Id="rId4" Type="http://schemas.openxmlformats.org/officeDocument/2006/relationships/hyperlink" Target="#Portada!A1"/></Relationships>
</file>

<file path=xl/drawings/drawing1.xml><?xml version="1.0" encoding="utf-8"?>
<xdr:wsDr xmlns:xdr="http://schemas.openxmlformats.org/drawingml/2006/spreadsheetDrawing" xmlns:a="http://schemas.openxmlformats.org/drawingml/2006/main">
  <xdr:twoCellAnchor editAs="oneCell">
    <xdr:from>
      <xdr:col>1</xdr:col>
      <xdr:colOff>754065</xdr:colOff>
      <xdr:row>5</xdr:row>
      <xdr:rowOff>17196</xdr:rowOff>
    </xdr:from>
    <xdr:to>
      <xdr:col>4</xdr:col>
      <xdr:colOff>10582</xdr:colOff>
      <xdr:row>11</xdr:row>
      <xdr:rowOff>137150</xdr:rowOff>
    </xdr:to>
    <xdr:pic>
      <xdr:nvPicPr>
        <xdr:cNvPr id="15" name="Imagen 14">
          <a:extLst>
            <a:ext uri="{FF2B5EF4-FFF2-40B4-BE49-F238E27FC236}">
              <a16:creationId xmlns:a16="http://schemas.microsoft.com/office/drawing/2014/main" id="{24845F84-273E-4120-B21A-7D4FB17978B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41982" y="906196"/>
          <a:ext cx="1542517" cy="1262954"/>
        </a:xfrm>
        <a:prstGeom prst="rect">
          <a:avLst/>
        </a:prstGeom>
      </xdr:spPr>
    </xdr:pic>
    <xdr:clientData/>
  </xdr:twoCellAnchor>
  <xdr:twoCellAnchor>
    <xdr:from>
      <xdr:col>8</xdr:col>
      <xdr:colOff>78581</xdr:colOff>
      <xdr:row>5</xdr:row>
      <xdr:rowOff>0</xdr:rowOff>
    </xdr:from>
    <xdr:to>
      <xdr:col>10</xdr:col>
      <xdr:colOff>30956</xdr:colOff>
      <xdr:row>10</xdr:row>
      <xdr:rowOff>0</xdr:rowOff>
    </xdr:to>
    <xdr:sp macro="" textlink="">
      <xdr:nvSpPr>
        <xdr:cNvPr id="2" name="Diagrama de flujo: terminador 1">
          <a:hlinkClick xmlns:r="http://schemas.openxmlformats.org/officeDocument/2006/relationships" r:id="rId2"/>
          <a:extLst>
            <a:ext uri="{FF2B5EF4-FFF2-40B4-BE49-F238E27FC236}">
              <a16:creationId xmlns:a16="http://schemas.microsoft.com/office/drawing/2014/main" id="{7AF19AA6-CC59-49A9-9AB0-E18D80DBF7C5}"/>
            </a:ext>
          </a:extLst>
        </xdr:cNvPr>
        <xdr:cNvSpPr/>
      </xdr:nvSpPr>
      <xdr:spPr>
        <a:xfrm>
          <a:off x="6103144" y="1428750"/>
          <a:ext cx="1476375" cy="952500"/>
        </a:xfrm>
        <a:prstGeom prst="flowChartTerminator">
          <a:avLst/>
        </a:prstGeom>
        <a:solidFill>
          <a:srgbClr val="0070C0"/>
        </a:solidFill>
        <a:scene3d>
          <a:camera prst="perspectiveRelaxedModerately"/>
          <a:lightRig rig="threePt" dir="t"/>
        </a:scene3d>
        <a:sp3d>
          <a:bevelT prst="angle"/>
        </a:sp3d>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marL="0" indent="0" algn="ctr"/>
          <a:r>
            <a:rPr lang="es-CO" sz="1100" b="1">
              <a:solidFill>
                <a:sysClr val="windowText" lastClr="000000"/>
              </a:solidFill>
              <a:latin typeface="+mn-lt"/>
              <a:ea typeface="+mn-ea"/>
              <a:cs typeface="+mn-cs"/>
            </a:rPr>
            <a:t>INSTRUCTIVO</a:t>
          </a:r>
        </a:p>
      </xdr:txBody>
    </xdr:sp>
    <xdr:clientData/>
  </xdr:twoCellAnchor>
  <xdr:twoCellAnchor>
    <xdr:from>
      <xdr:col>11</xdr:col>
      <xdr:colOff>16669</xdr:colOff>
      <xdr:row>5</xdr:row>
      <xdr:rowOff>11905</xdr:rowOff>
    </xdr:from>
    <xdr:to>
      <xdr:col>12</xdr:col>
      <xdr:colOff>731044</xdr:colOff>
      <xdr:row>9</xdr:row>
      <xdr:rowOff>166687</xdr:rowOff>
    </xdr:to>
    <xdr:sp macro="" textlink="">
      <xdr:nvSpPr>
        <xdr:cNvPr id="3" name="Diagrama de flujo: terminador 2">
          <a:hlinkClick xmlns:r="http://schemas.openxmlformats.org/officeDocument/2006/relationships" r:id="rId3"/>
          <a:extLst>
            <a:ext uri="{FF2B5EF4-FFF2-40B4-BE49-F238E27FC236}">
              <a16:creationId xmlns:a16="http://schemas.microsoft.com/office/drawing/2014/main" id="{922687E1-6B04-447F-891D-99E46F1A6DBB}"/>
            </a:ext>
          </a:extLst>
        </xdr:cNvPr>
        <xdr:cNvSpPr/>
      </xdr:nvSpPr>
      <xdr:spPr>
        <a:xfrm>
          <a:off x="8327232" y="1440655"/>
          <a:ext cx="1476375" cy="916782"/>
        </a:xfrm>
        <a:prstGeom prst="flowChartTerminator">
          <a:avLst/>
        </a:prstGeom>
        <a:solidFill>
          <a:srgbClr val="0070C0"/>
        </a:solidFill>
        <a:scene3d>
          <a:camera prst="perspectiveRelaxedModerately"/>
          <a:lightRig rig="threePt" dir="t"/>
        </a:scene3d>
        <a:sp3d>
          <a:bevelT prst="angle"/>
        </a:sp3d>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CO" sz="1100" b="1">
              <a:solidFill>
                <a:sysClr val="windowText" lastClr="000000"/>
              </a:solidFill>
            </a:rPr>
            <a:t>RIESGOS DE GESTIÓN</a:t>
          </a:r>
        </a:p>
      </xdr:txBody>
    </xdr:sp>
    <xdr:clientData/>
  </xdr:twoCellAnchor>
  <xdr:twoCellAnchor>
    <xdr:from>
      <xdr:col>13</xdr:col>
      <xdr:colOff>432063</xdr:colOff>
      <xdr:row>5</xdr:row>
      <xdr:rowOff>59534</xdr:rowOff>
    </xdr:from>
    <xdr:to>
      <xdr:col>15</xdr:col>
      <xdr:colOff>384438</xdr:colOff>
      <xdr:row>10</xdr:row>
      <xdr:rowOff>35720</xdr:rowOff>
    </xdr:to>
    <xdr:sp macro="" textlink="">
      <xdr:nvSpPr>
        <xdr:cNvPr id="4" name="Diagrama de flujo: terminador 3">
          <a:hlinkClick xmlns:r="http://schemas.openxmlformats.org/officeDocument/2006/relationships" r:id="rId4"/>
          <a:extLst>
            <a:ext uri="{FF2B5EF4-FFF2-40B4-BE49-F238E27FC236}">
              <a16:creationId xmlns:a16="http://schemas.microsoft.com/office/drawing/2014/main" id="{24A28FC2-6306-488B-90BE-C4F6F070702B}"/>
            </a:ext>
          </a:extLst>
        </xdr:cNvPr>
        <xdr:cNvSpPr/>
      </xdr:nvSpPr>
      <xdr:spPr>
        <a:xfrm>
          <a:off x="10263980" y="948534"/>
          <a:ext cx="1476375" cy="928686"/>
        </a:xfrm>
        <a:prstGeom prst="flowChartTerminator">
          <a:avLst/>
        </a:prstGeom>
        <a:solidFill>
          <a:srgbClr val="0070C0"/>
        </a:solidFill>
        <a:scene3d>
          <a:camera prst="perspectiveRelaxedModerately"/>
          <a:lightRig rig="threePt" dir="t"/>
        </a:scene3d>
        <a:sp3d>
          <a:bevelT prst="angle"/>
        </a:sp3d>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CO" sz="1100" b="1">
              <a:solidFill>
                <a:sysClr val="windowText" lastClr="000000"/>
              </a:solidFill>
            </a:rPr>
            <a:t>RIESGOS DE CORRUPCIÓN ESTÍMULOS</a:t>
          </a:r>
        </a:p>
      </xdr:txBody>
    </xdr:sp>
    <xdr:clientData/>
  </xdr:twoCellAnchor>
  <xdr:twoCellAnchor>
    <xdr:from>
      <xdr:col>6</xdr:col>
      <xdr:colOff>664368</xdr:colOff>
      <xdr:row>11</xdr:row>
      <xdr:rowOff>35719</xdr:rowOff>
    </xdr:from>
    <xdr:to>
      <xdr:col>8</xdr:col>
      <xdr:colOff>616743</xdr:colOff>
      <xdr:row>16</xdr:row>
      <xdr:rowOff>11908</xdr:rowOff>
    </xdr:to>
    <xdr:sp macro="" textlink="">
      <xdr:nvSpPr>
        <xdr:cNvPr id="5" name="Diagrama de flujo: terminador 4">
          <a:hlinkClick xmlns:r="http://schemas.openxmlformats.org/officeDocument/2006/relationships" r:id="rId5"/>
          <a:extLst>
            <a:ext uri="{FF2B5EF4-FFF2-40B4-BE49-F238E27FC236}">
              <a16:creationId xmlns:a16="http://schemas.microsoft.com/office/drawing/2014/main" id="{AFD46DF4-307F-4AC7-BB5F-CF13038BDF4B}"/>
            </a:ext>
          </a:extLst>
        </xdr:cNvPr>
        <xdr:cNvSpPr/>
      </xdr:nvSpPr>
      <xdr:spPr>
        <a:xfrm>
          <a:off x="5164931" y="2035969"/>
          <a:ext cx="1476375" cy="928689"/>
        </a:xfrm>
        <a:prstGeom prst="flowChartTerminator">
          <a:avLst/>
        </a:prstGeom>
        <a:solidFill>
          <a:srgbClr val="0070C0"/>
        </a:solidFill>
        <a:scene3d>
          <a:camera prst="perspectiveRelaxedModerately"/>
          <a:lightRig rig="threePt" dir="t"/>
        </a:scene3d>
        <a:sp3d>
          <a:bevelT prst="angle"/>
        </a:sp3d>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CO" sz="1100" b="1">
              <a:solidFill>
                <a:sysClr val="windowText" lastClr="000000"/>
              </a:solidFill>
            </a:rPr>
            <a:t>RIESGOS DE SEGURIDAD</a:t>
          </a:r>
          <a:r>
            <a:rPr lang="es-CO" sz="1100" b="1" baseline="0">
              <a:solidFill>
                <a:sysClr val="windowText" lastClr="000000"/>
              </a:solidFill>
            </a:rPr>
            <a:t> DE LA INFORMACIÓN</a:t>
          </a:r>
          <a:endParaRPr lang="es-CO" sz="1100" b="1">
            <a:solidFill>
              <a:sysClr val="windowText" lastClr="000000"/>
            </a:solidFill>
          </a:endParaRPr>
        </a:p>
      </xdr:txBody>
    </xdr:sp>
    <xdr:clientData/>
  </xdr:twoCellAnchor>
  <xdr:twoCellAnchor>
    <xdr:from>
      <xdr:col>9</xdr:col>
      <xdr:colOff>402960</xdr:colOff>
      <xdr:row>11</xdr:row>
      <xdr:rowOff>68792</xdr:rowOff>
    </xdr:from>
    <xdr:to>
      <xdr:col>11</xdr:col>
      <xdr:colOff>355335</xdr:colOff>
      <xdr:row>16</xdr:row>
      <xdr:rowOff>28310</xdr:rowOff>
    </xdr:to>
    <xdr:sp macro="" textlink="">
      <xdr:nvSpPr>
        <xdr:cNvPr id="6" name="Diagrama de flujo: terminador 5">
          <a:hlinkClick xmlns:r="http://schemas.openxmlformats.org/officeDocument/2006/relationships" r:id="rId6"/>
          <a:extLst>
            <a:ext uri="{FF2B5EF4-FFF2-40B4-BE49-F238E27FC236}">
              <a16:creationId xmlns:a16="http://schemas.microsoft.com/office/drawing/2014/main" id="{904564B9-6F3A-471F-8929-68BC516CF4C8}"/>
            </a:ext>
          </a:extLst>
        </xdr:cNvPr>
        <xdr:cNvSpPr/>
      </xdr:nvSpPr>
      <xdr:spPr>
        <a:xfrm>
          <a:off x="7186877" y="2100792"/>
          <a:ext cx="1476375" cy="912018"/>
        </a:xfrm>
        <a:prstGeom prst="flowChartTerminator">
          <a:avLst/>
        </a:prstGeom>
        <a:solidFill>
          <a:srgbClr val="0070C0"/>
        </a:solidFill>
        <a:scene3d>
          <a:camera prst="perspectiveRelaxedModerately"/>
          <a:lightRig rig="threePt" dir="t"/>
        </a:scene3d>
        <a:sp3d>
          <a:bevelT prst="angle"/>
        </a:sp3d>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CO" sz="1100" b="1">
              <a:solidFill>
                <a:sysClr val="windowText" lastClr="000000"/>
              </a:solidFill>
            </a:rPr>
            <a:t>RIESGOS</a:t>
          </a:r>
          <a:r>
            <a:rPr lang="es-CO" sz="1100" b="1" baseline="0">
              <a:solidFill>
                <a:sysClr val="windowText" lastClr="000000"/>
              </a:solidFill>
            </a:rPr>
            <a:t>  SARLAFT</a:t>
          </a:r>
          <a:endParaRPr lang="es-CO" sz="1100" b="1">
            <a:solidFill>
              <a:sysClr val="windowText" lastClr="000000"/>
            </a:solidFill>
          </a:endParaRPr>
        </a:p>
      </xdr:txBody>
    </xdr:sp>
    <xdr:clientData/>
  </xdr:twoCellAnchor>
  <xdr:twoCellAnchor>
    <xdr:from>
      <xdr:col>5</xdr:col>
      <xdr:colOff>19050</xdr:colOff>
      <xdr:row>5</xdr:row>
      <xdr:rowOff>23814</xdr:rowOff>
    </xdr:from>
    <xdr:to>
      <xdr:col>6</xdr:col>
      <xdr:colOff>733425</xdr:colOff>
      <xdr:row>10</xdr:row>
      <xdr:rowOff>11906</xdr:rowOff>
    </xdr:to>
    <xdr:sp macro="" textlink="">
      <xdr:nvSpPr>
        <xdr:cNvPr id="7" name="Diagrama de flujo: terminador 6">
          <a:hlinkClick xmlns:r="http://schemas.openxmlformats.org/officeDocument/2006/relationships" r:id="rId7"/>
          <a:extLst>
            <a:ext uri="{FF2B5EF4-FFF2-40B4-BE49-F238E27FC236}">
              <a16:creationId xmlns:a16="http://schemas.microsoft.com/office/drawing/2014/main" id="{8129F85B-81B3-461F-8E9B-3803EE4AE53D}"/>
            </a:ext>
          </a:extLst>
        </xdr:cNvPr>
        <xdr:cNvSpPr/>
      </xdr:nvSpPr>
      <xdr:spPr>
        <a:xfrm>
          <a:off x="3757613" y="1452564"/>
          <a:ext cx="1476375" cy="940592"/>
        </a:xfrm>
        <a:prstGeom prst="flowChartTerminator">
          <a:avLst/>
        </a:prstGeom>
        <a:solidFill>
          <a:srgbClr val="0070C0"/>
        </a:solidFill>
        <a:scene3d>
          <a:camera prst="perspectiveRelaxedModerately"/>
          <a:lightRig rig="threePt" dir="t"/>
        </a:scene3d>
        <a:sp3d>
          <a:bevelT prst="angle"/>
        </a:sp3d>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CO" sz="1100" b="1">
              <a:solidFill>
                <a:sysClr val="windowText" lastClr="000000"/>
              </a:solidFill>
            </a:rPr>
            <a:t>DATOS</a:t>
          </a:r>
          <a:r>
            <a:rPr lang="es-CO" sz="1100" b="1" baseline="0">
              <a:solidFill>
                <a:sysClr val="windowText" lastClr="000000"/>
              </a:solidFill>
            </a:rPr>
            <a:t> DEL PROCESO</a:t>
          </a:r>
          <a:endParaRPr lang="es-CO" sz="1100" b="1">
            <a:solidFill>
              <a:sysClr val="windowText" lastClr="000000"/>
            </a:solidFill>
          </a:endParaRPr>
        </a:p>
      </xdr:txBody>
    </xdr:sp>
    <xdr:clientData/>
  </xdr:twoCellAnchor>
  <xdr:twoCellAnchor>
    <xdr:from>
      <xdr:col>5</xdr:col>
      <xdr:colOff>23813</xdr:colOff>
      <xdr:row>18</xdr:row>
      <xdr:rowOff>35719</xdr:rowOff>
    </xdr:from>
    <xdr:to>
      <xdr:col>6</xdr:col>
      <xdr:colOff>738188</xdr:colOff>
      <xdr:row>21</xdr:row>
      <xdr:rowOff>188119</xdr:rowOff>
    </xdr:to>
    <xdr:sp macro="" textlink="">
      <xdr:nvSpPr>
        <xdr:cNvPr id="8" name="Rectángulo 7">
          <a:hlinkClick xmlns:r="http://schemas.openxmlformats.org/officeDocument/2006/relationships" r:id="rId8"/>
          <a:extLst>
            <a:ext uri="{FF2B5EF4-FFF2-40B4-BE49-F238E27FC236}">
              <a16:creationId xmlns:a16="http://schemas.microsoft.com/office/drawing/2014/main" id="{A9126D6A-9006-4470-9533-6596783648EA}"/>
            </a:ext>
          </a:extLst>
        </xdr:cNvPr>
        <xdr:cNvSpPr/>
      </xdr:nvSpPr>
      <xdr:spPr>
        <a:xfrm>
          <a:off x="3762376" y="3750469"/>
          <a:ext cx="1476375" cy="723900"/>
        </a:xfrm>
        <a:prstGeom prst="rect">
          <a:avLst/>
        </a:prstGeom>
        <a:solidFill>
          <a:schemeClr val="accent2">
            <a:lumMod val="20000"/>
            <a:lumOff val="80000"/>
          </a:schemeClr>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CO" sz="1100" b="1">
              <a:solidFill>
                <a:sysClr val="windowText" lastClr="000000"/>
              </a:solidFill>
            </a:rPr>
            <a:t>MATRIZ</a:t>
          </a:r>
          <a:r>
            <a:rPr lang="es-CO" sz="1100" b="1" baseline="0">
              <a:solidFill>
                <a:sysClr val="windowText" lastClr="000000"/>
              </a:solidFill>
            </a:rPr>
            <a:t> DE CALOR INHERENTE</a:t>
          </a:r>
          <a:endParaRPr lang="es-CO" sz="1100" b="1">
            <a:solidFill>
              <a:sysClr val="windowText" lastClr="000000"/>
            </a:solidFill>
          </a:endParaRPr>
        </a:p>
      </xdr:txBody>
    </xdr:sp>
    <xdr:clientData/>
  </xdr:twoCellAnchor>
  <xdr:twoCellAnchor>
    <xdr:from>
      <xdr:col>8</xdr:col>
      <xdr:colOff>21432</xdr:colOff>
      <xdr:row>18</xdr:row>
      <xdr:rowOff>21432</xdr:rowOff>
    </xdr:from>
    <xdr:to>
      <xdr:col>9</xdr:col>
      <xdr:colOff>735807</xdr:colOff>
      <xdr:row>21</xdr:row>
      <xdr:rowOff>173832</xdr:rowOff>
    </xdr:to>
    <xdr:sp macro="" textlink="">
      <xdr:nvSpPr>
        <xdr:cNvPr id="9" name="Rectángulo 8">
          <a:hlinkClick xmlns:r="http://schemas.openxmlformats.org/officeDocument/2006/relationships" r:id="rId9"/>
          <a:extLst>
            <a:ext uri="{FF2B5EF4-FFF2-40B4-BE49-F238E27FC236}">
              <a16:creationId xmlns:a16="http://schemas.microsoft.com/office/drawing/2014/main" id="{F6F2C46D-8824-4046-8E26-0865E93C1317}"/>
            </a:ext>
          </a:extLst>
        </xdr:cNvPr>
        <xdr:cNvSpPr/>
      </xdr:nvSpPr>
      <xdr:spPr>
        <a:xfrm>
          <a:off x="6045995" y="3736182"/>
          <a:ext cx="1476375" cy="723900"/>
        </a:xfrm>
        <a:prstGeom prst="rect">
          <a:avLst/>
        </a:prstGeom>
        <a:solidFill>
          <a:schemeClr val="accent2">
            <a:lumMod val="20000"/>
            <a:lumOff val="80000"/>
          </a:schemeClr>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CO" sz="1100" b="1">
              <a:solidFill>
                <a:sysClr val="windowText" lastClr="000000"/>
              </a:solidFill>
            </a:rPr>
            <a:t>MATRIZ</a:t>
          </a:r>
          <a:r>
            <a:rPr lang="es-CO" sz="1100" b="1" baseline="0">
              <a:solidFill>
                <a:sysClr val="windowText" lastClr="000000"/>
              </a:solidFill>
            </a:rPr>
            <a:t> DE CALOR RESIDUAL</a:t>
          </a:r>
          <a:endParaRPr lang="es-CO" sz="1100" b="1">
            <a:solidFill>
              <a:sysClr val="windowText" lastClr="000000"/>
            </a:solidFill>
          </a:endParaRPr>
        </a:p>
      </xdr:txBody>
    </xdr:sp>
    <xdr:clientData/>
  </xdr:twoCellAnchor>
  <xdr:twoCellAnchor>
    <xdr:from>
      <xdr:col>12</xdr:col>
      <xdr:colOff>19051</xdr:colOff>
      <xdr:row>18</xdr:row>
      <xdr:rowOff>7144</xdr:rowOff>
    </xdr:from>
    <xdr:to>
      <xdr:col>13</xdr:col>
      <xdr:colOff>733426</xdr:colOff>
      <xdr:row>21</xdr:row>
      <xdr:rowOff>159544</xdr:rowOff>
    </xdr:to>
    <xdr:sp macro="" textlink="">
      <xdr:nvSpPr>
        <xdr:cNvPr id="10" name="Rectángulo 9">
          <a:hlinkClick xmlns:r="http://schemas.openxmlformats.org/officeDocument/2006/relationships" r:id="rId10"/>
          <a:extLst>
            <a:ext uri="{FF2B5EF4-FFF2-40B4-BE49-F238E27FC236}">
              <a16:creationId xmlns:a16="http://schemas.microsoft.com/office/drawing/2014/main" id="{4A809EFB-8291-4297-BFBB-D672CF79D6BE}"/>
            </a:ext>
          </a:extLst>
        </xdr:cNvPr>
        <xdr:cNvSpPr/>
      </xdr:nvSpPr>
      <xdr:spPr>
        <a:xfrm>
          <a:off x="9091614" y="3721894"/>
          <a:ext cx="1476375" cy="723900"/>
        </a:xfrm>
        <a:prstGeom prst="rect">
          <a:avLst/>
        </a:prstGeom>
        <a:solidFill>
          <a:schemeClr val="accent2">
            <a:lumMod val="20000"/>
            <a:lumOff val="80000"/>
          </a:schemeClr>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CO" sz="1100" b="1">
              <a:solidFill>
                <a:sysClr val="windowText" lastClr="000000"/>
              </a:solidFill>
            </a:rPr>
            <a:t>TABLA</a:t>
          </a:r>
          <a:r>
            <a:rPr lang="es-CO" sz="1100" b="1" baseline="0">
              <a:solidFill>
                <a:sysClr val="windowText" lastClr="000000"/>
              </a:solidFill>
            </a:rPr>
            <a:t> DE PROBABILIDAD</a:t>
          </a:r>
          <a:endParaRPr lang="es-CO" sz="1100" b="1">
            <a:solidFill>
              <a:sysClr val="windowText" lastClr="000000"/>
            </a:solidFill>
          </a:endParaRPr>
        </a:p>
      </xdr:txBody>
    </xdr:sp>
    <xdr:clientData/>
  </xdr:twoCellAnchor>
  <xdr:twoCellAnchor>
    <xdr:from>
      <xdr:col>15</xdr:col>
      <xdr:colOff>52389</xdr:colOff>
      <xdr:row>18</xdr:row>
      <xdr:rowOff>28576</xdr:rowOff>
    </xdr:from>
    <xdr:to>
      <xdr:col>17</xdr:col>
      <xdr:colOff>4764</xdr:colOff>
      <xdr:row>21</xdr:row>
      <xdr:rowOff>180976</xdr:rowOff>
    </xdr:to>
    <xdr:sp macro="" textlink="">
      <xdr:nvSpPr>
        <xdr:cNvPr id="11" name="Rectángulo 10">
          <a:hlinkClick xmlns:r="http://schemas.openxmlformats.org/officeDocument/2006/relationships" r:id="rId11"/>
          <a:extLst>
            <a:ext uri="{FF2B5EF4-FFF2-40B4-BE49-F238E27FC236}">
              <a16:creationId xmlns:a16="http://schemas.microsoft.com/office/drawing/2014/main" id="{206F0664-B8B9-4319-8E09-B8D98D512794}"/>
            </a:ext>
          </a:extLst>
        </xdr:cNvPr>
        <xdr:cNvSpPr/>
      </xdr:nvSpPr>
      <xdr:spPr>
        <a:xfrm>
          <a:off x="11410952" y="3743326"/>
          <a:ext cx="1476375" cy="723900"/>
        </a:xfrm>
        <a:prstGeom prst="rect">
          <a:avLst/>
        </a:prstGeom>
        <a:solidFill>
          <a:schemeClr val="accent2">
            <a:lumMod val="20000"/>
            <a:lumOff val="80000"/>
          </a:schemeClr>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CO" sz="1100" b="1">
              <a:solidFill>
                <a:sysClr val="windowText" lastClr="000000"/>
              </a:solidFill>
            </a:rPr>
            <a:t>TABLA DE IMPACTO</a:t>
          </a:r>
        </a:p>
      </xdr:txBody>
    </xdr:sp>
    <xdr:clientData/>
  </xdr:twoCellAnchor>
  <xdr:twoCellAnchor>
    <xdr:from>
      <xdr:col>9</xdr:col>
      <xdr:colOff>11905</xdr:colOff>
      <xdr:row>24</xdr:row>
      <xdr:rowOff>9526</xdr:rowOff>
    </xdr:from>
    <xdr:to>
      <xdr:col>12</xdr:col>
      <xdr:colOff>750093</xdr:colOff>
      <xdr:row>27</xdr:row>
      <xdr:rowOff>161926</xdr:rowOff>
    </xdr:to>
    <xdr:sp macro="" textlink="">
      <xdr:nvSpPr>
        <xdr:cNvPr id="12" name="Rectángulo 11">
          <a:hlinkClick xmlns:r="http://schemas.openxmlformats.org/officeDocument/2006/relationships" r:id="rId12"/>
          <a:extLst>
            <a:ext uri="{FF2B5EF4-FFF2-40B4-BE49-F238E27FC236}">
              <a16:creationId xmlns:a16="http://schemas.microsoft.com/office/drawing/2014/main" id="{1C3F1FEC-03A3-4EB7-B680-3686E78AEC13}"/>
            </a:ext>
          </a:extLst>
        </xdr:cNvPr>
        <xdr:cNvSpPr/>
      </xdr:nvSpPr>
      <xdr:spPr>
        <a:xfrm>
          <a:off x="6798468" y="4867276"/>
          <a:ext cx="3024188" cy="723900"/>
        </a:xfrm>
        <a:prstGeom prst="rect">
          <a:avLst/>
        </a:prstGeom>
        <a:solidFill>
          <a:schemeClr val="accent6">
            <a:lumMod val="60000"/>
            <a:lumOff val="40000"/>
          </a:schemeClr>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CO" sz="1100" b="1">
              <a:solidFill>
                <a:sysClr val="windowText" lastClr="000000"/>
              </a:solidFill>
            </a:rPr>
            <a:t>MATRIZ</a:t>
          </a:r>
          <a:r>
            <a:rPr lang="es-CO" sz="1100" b="1" baseline="0">
              <a:solidFill>
                <a:sysClr val="windowText" lastClr="000000"/>
              </a:solidFill>
            </a:rPr>
            <a:t> DE VALORACIÓN DE CONTROLES</a:t>
          </a:r>
          <a:endParaRPr lang="es-CO" sz="1100" b="1">
            <a:solidFill>
              <a:sysClr val="windowText" lastClr="000000"/>
            </a:solidFill>
          </a:endParaRPr>
        </a:p>
      </xdr:txBody>
    </xdr:sp>
    <xdr:clientData/>
  </xdr:twoCellAnchor>
  <xdr:oneCellAnchor>
    <xdr:from>
      <xdr:col>6</xdr:col>
      <xdr:colOff>522359</xdr:colOff>
      <xdr:row>1</xdr:row>
      <xdr:rowOff>0</xdr:rowOff>
    </xdr:from>
    <xdr:ext cx="5801396" cy="654844"/>
    <xdr:sp macro="" textlink="">
      <xdr:nvSpPr>
        <xdr:cNvPr id="13" name="Rectángulo 12">
          <a:extLst>
            <a:ext uri="{FF2B5EF4-FFF2-40B4-BE49-F238E27FC236}">
              <a16:creationId xmlns:a16="http://schemas.microsoft.com/office/drawing/2014/main" id="{539C57C0-6816-4606-8C10-D06B452D8A00}"/>
            </a:ext>
          </a:extLst>
        </xdr:cNvPr>
        <xdr:cNvSpPr/>
      </xdr:nvSpPr>
      <xdr:spPr>
        <a:xfrm>
          <a:off x="5022922" y="0"/>
          <a:ext cx="5801396" cy="654844"/>
        </a:xfrm>
        <a:prstGeom prst="rect">
          <a:avLst/>
        </a:prstGeom>
        <a:noFill/>
      </xdr:spPr>
      <xdr:txBody>
        <a:bodyPr wrap="none" lIns="91440" tIns="45720" rIns="91440" bIns="45720">
          <a:noAutofit/>
          <a:scene3d>
            <a:camera prst="orthographicFront"/>
            <a:lightRig rig="soft" dir="t">
              <a:rot lat="0" lon="0" rev="15600000"/>
            </a:lightRig>
          </a:scene3d>
          <a:sp3d extrusionH="57150" prstMaterial="softEdge">
            <a:bevelT w="25400" h="38100"/>
          </a:sp3d>
        </a:bodyPr>
        <a:lstStyle/>
        <a:p>
          <a:pPr algn="ctr"/>
          <a:r>
            <a:rPr lang="es-ES" sz="5400" b="1" cap="none" spc="0">
              <a:ln/>
              <a:solidFill>
                <a:schemeClr val="accent4"/>
              </a:solidFill>
              <a:effectLst/>
            </a:rPr>
            <a:t>FICHAS</a:t>
          </a:r>
          <a:r>
            <a:rPr lang="es-ES" sz="5400" b="1" cap="none" spc="0" baseline="0">
              <a:ln/>
              <a:solidFill>
                <a:schemeClr val="accent4"/>
              </a:solidFill>
              <a:effectLst/>
            </a:rPr>
            <a:t> DE RIESGOS</a:t>
          </a:r>
          <a:endParaRPr lang="es-ES" sz="5400" b="1" cap="none" spc="0">
            <a:ln/>
            <a:solidFill>
              <a:schemeClr val="accent4"/>
            </a:solidFill>
            <a:effectLst/>
          </a:endParaRPr>
        </a:p>
      </xdr:txBody>
    </xdr:sp>
    <xdr:clientData/>
  </xdr:oneCellAnchor>
  <xdr:twoCellAnchor>
    <xdr:from>
      <xdr:col>16</xdr:col>
      <xdr:colOff>179917</xdr:colOff>
      <xdr:row>5</xdr:row>
      <xdr:rowOff>74083</xdr:rowOff>
    </xdr:from>
    <xdr:to>
      <xdr:col>18</xdr:col>
      <xdr:colOff>132292</xdr:colOff>
      <xdr:row>10</xdr:row>
      <xdr:rowOff>50269</xdr:rowOff>
    </xdr:to>
    <xdr:sp macro="" textlink="">
      <xdr:nvSpPr>
        <xdr:cNvPr id="16" name="Diagrama de flujo: terminador 15">
          <a:hlinkClick xmlns:r="http://schemas.openxmlformats.org/officeDocument/2006/relationships" r:id="rId13"/>
          <a:extLst>
            <a:ext uri="{FF2B5EF4-FFF2-40B4-BE49-F238E27FC236}">
              <a16:creationId xmlns:a16="http://schemas.microsoft.com/office/drawing/2014/main" id="{09827C4D-23FD-4B18-BA9D-0AF2776B32D4}"/>
            </a:ext>
          </a:extLst>
        </xdr:cNvPr>
        <xdr:cNvSpPr/>
      </xdr:nvSpPr>
      <xdr:spPr>
        <a:xfrm>
          <a:off x="12297834" y="963083"/>
          <a:ext cx="1476375" cy="928686"/>
        </a:xfrm>
        <a:prstGeom prst="flowChartTerminator">
          <a:avLst/>
        </a:prstGeom>
        <a:solidFill>
          <a:srgbClr val="0070C0"/>
        </a:solidFill>
        <a:scene3d>
          <a:camera prst="perspectiveRelaxedModerately"/>
          <a:lightRig rig="threePt" dir="t"/>
        </a:scene3d>
        <a:sp3d>
          <a:bevelT prst="angle"/>
        </a:sp3d>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CO" sz="1100" b="1">
              <a:solidFill>
                <a:sysClr val="windowText" lastClr="000000"/>
              </a:solidFill>
            </a:rPr>
            <a:t>RIESGOS DE CORRUPCIÓN ALQUILERES</a:t>
          </a:r>
        </a:p>
      </xdr:txBody>
    </xdr:sp>
    <xdr:clientData/>
  </xdr:twoCellAnchor>
  <xdr:twoCellAnchor>
    <xdr:from>
      <xdr:col>12</xdr:col>
      <xdr:colOff>78317</xdr:colOff>
      <xdr:row>11</xdr:row>
      <xdr:rowOff>78316</xdr:rowOff>
    </xdr:from>
    <xdr:to>
      <xdr:col>14</xdr:col>
      <xdr:colOff>30692</xdr:colOff>
      <xdr:row>16</xdr:row>
      <xdr:rowOff>54502</xdr:rowOff>
    </xdr:to>
    <xdr:sp macro="" textlink="">
      <xdr:nvSpPr>
        <xdr:cNvPr id="17" name="Diagrama de flujo: terminador 16">
          <a:hlinkClick xmlns:r="http://schemas.openxmlformats.org/officeDocument/2006/relationships" r:id="rId14"/>
          <a:extLst>
            <a:ext uri="{FF2B5EF4-FFF2-40B4-BE49-F238E27FC236}">
              <a16:creationId xmlns:a16="http://schemas.microsoft.com/office/drawing/2014/main" id="{6E2CC61C-BFFF-4614-8D1E-CD6325A138FB}"/>
            </a:ext>
          </a:extLst>
        </xdr:cNvPr>
        <xdr:cNvSpPr/>
      </xdr:nvSpPr>
      <xdr:spPr>
        <a:xfrm>
          <a:off x="9148234" y="2110316"/>
          <a:ext cx="1476375" cy="928686"/>
        </a:xfrm>
        <a:prstGeom prst="flowChartTerminator">
          <a:avLst/>
        </a:prstGeom>
        <a:solidFill>
          <a:srgbClr val="0070C0"/>
        </a:solidFill>
        <a:scene3d>
          <a:camera prst="perspectiveRelaxedModerately"/>
          <a:lightRig rig="threePt" dir="t"/>
        </a:scene3d>
        <a:sp3d>
          <a:bevelT prst="angle"/>
        </a:sp3d>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CO" sz="1100" b="1">
              <a:solidFill>
                <a:sysClr val="windowText" lastClr="000000"/>
              </a:solidFill>
            </a:rPr>
            <a:t>RIESGOS DE CORRUPCIÓN </a:t>
          </a:r>
          <a:r>
            <a:rPr lang="es-CO" sz="1100" b="1" baseline="0">
              <a:solidFill>
                <a:sysClr val="windowText" lastClr="000000"/>
              </a:solidFill>
            </a:rPr>
            <a:t> FORMACIÓN</a:t>
          </a:r>
          <a:endParaRPr lang="es-CO" sz="1100" b="1">
            <a:solidFill>
              <a:sysClr val="windowText" lastClr="000000"/>
            </a:solidFill>
          </a:endParaRPr>
        </a:p>
      </xdr:txBody>
    </xdr:sp>
    <xdr:clientData/>
  </xdr:twoCellAnchor>
  <xdr:twoCellAnchor>
    <xdr:from>
      <xdr:col>14</xdr:col>
      <xdr:colOff>463551</xdr:colOff>
      <xdr:row>11</xdr:row>
      <xdr:rowOff>61383</xdr:rowOff>
    </xdr:from>
    <xdr:to>
      <xdr:col>16</xdr:col>
      <xdr:colOff>415926</xdr:colOff>
      <xdr:row>16</xdr:row>
      <xdr:rowOff>37569</xdr:rowOff>
    </xdr:to>
    <xdr:sp macro="" textlink="">
      <xdr:nvSpPr>
        <xdr:cNvPr id="18" name="Diagrama de flujo: terminador 17">
          <a:hlinkClick xmlns:r="http://schemas.openxmlformats.org/officeDocument/2006/relationships" r:id="rId15"/>
          <a:extLst>
            <a:ext uri="{FF2B5EF4-FFF2-40B4-BE49-F238E27FC236}">
              <a16:creationId xmlns:a16="http://schemas.microsoft.com/office/drawing/2014/main" id="{C82C3FDE-90C1-4D70-AA36-7DEE7BE2AFEF}"/>
            </a:ext>
          </a:extLst>
        </xdr:cNvPr>
        <xdr:cNvSpPr/>
      </xdr:nvSpPr>
      <xdr:spPr>
        <a:xfrm>
          <a:off x="11057468" y="2093383"/>
          <a:ext cx="1476375" cy="928686"/>
        </a:xfrm>
        <a:prstGeom prst="flowChartTerminator">
          <a:avLst/>
        </a:prstGeom>
        <a:solidFill>
          <a:srgbClr val="0070C0"/>
        </a:solidFill>
        <a:scene3d>
          <a:camera prst="perspectiveRelaxedModerately"/>
          <a:lightRig rig="threePt" dir="t"/>
        </a:scene3d>
        <a:sp3d>
          <a:bevelT prst="angle"/>
        </a:sp3d>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CO" sz="1100" b="1">
              <a:solidFill>
                <a:sysClr val="windowText" lastClr="000000"/>
              </a:solidFill>
            </a:rPr>
            <a:t>RIESGOS DE CORRUPCIÓN </a:t>
          </a:r>
          <a:r>
            <a:rPr lang="es-CO" sz="1100" b="1" baseline="0">
              <a:solidFill>
                <a:sysClr val="windowText" lastClr="000000"/>
              </a:solidFill>
            </a:rPr>
            <a:t> EXPOSICIONES</a:t>
          </a:r>
          <a:endParaRPr lang="es-CO" sz="1100" b="1">
            <a:solidFill>
              <a:sysClr val="windowText" lastClr="000000"/>
            </a:solidFill>
          </a:endParaRPr>
        </a:p>
      </xdr:txBody>
    </xdr:sp>
    <xdr:clientData/>
  </xdr:twoCellAnchor>
  <xdr:twoCellAnchor editAs="oneCell">
    <xdr:from>
      <xdr:col>1</xdr:col>
      <xdr:colOff>0</xdr:colOff>
      <xdr:row>0</xdr:row>
      <xdr:rowOff>0</xdr:rowOff>
    </xdr:from>
    <xdr:to>
      <xdr:col>19</xdr:col>
      <xdr:colOff>747712</xdr:colOff>
      <xdr:row>0</xdr:row>
      <xdr:rowOff>951932</xdr:rowOff>
    </xdr:to>
    <xdr:pic>
      <xdr:nvPicPr>
        <xdr:cNvPr id="19" name="Imagen 18">
          <a:extLst>
            <a:ext uri="{FF2B5EF4-FFF2-40B4-BE49-F238E27FC236}">
              <a16:creationId xmlns:a16="http://schemas.microsoft.com/office/drawing/2014/main" id="{A208F886-48B7-40C8-9174-0CFF0CDEA436}"/>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687917" y="0"/>
          <a:ext cx="14463712" cy="9519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123825</xdr:colOff>
      <xdr:row>1</xdr:row>
      <xdr:rowOff>0</xdr:rowOff>
    </xdr:from>
    <xdr:to>
      <xdr:col>0</xdr:col>
      <xdr:colOff>904875</xdr:colOff>
      <xdr:row>3</xdr:row>
      <xdr:rowOff>184577</xdr:rowOff>
    </xdr:to>
    <xdr:pic>
      <xdr:nvPicPr>
        <xdr:cNvPr id="2" name="Imagen 1" descr="Volver Icono De La Flecha Botón Azul Vidrioso Fotos, Retratos, Imágenes Y  Fotografía De Archivo Libres De Derecho. Image 36414619.">
          <a:hlinkClick xmlns:r="http://schemas.openxmlformats.org/officeDocument/2006/relationships" r:id="rId1"/>
          <a:extLst>
            <a:ext uri="{FF2B5EF4-FFF2-40B4-BE49-F238E27FC236}">
              <a16:creationId xmlns:a16="http://schemas.microsoft.com/office/drawing/2014/main" id="{DF7CBDD2-DDB3-4E32-B8BA-611FBDA0A3A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0"/>
          <a:ext cx="781050" cy="8037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1107280</xdr:colOff>
      <xdr:row>0</xdr:row>
      <xdr:rowOff>0</xdr:rowOff>
    </xdr:from>
    <xdr:to>
      <xdr:col>6</xdr:col>
      <xdr:colOff>988218</xdr:colOff>
      <xdr:row>0</xdr:row>
      <xdr:rowOff>583406</xdr:rowOff>
    </xdr:to>
    <xdr:pic>
      <xdr:nvPicPr>
        <xdr:cNvPr id="3" name="Imagen 2">
          <a:extLst>
            <a:ext uri="{FF2B5EF4-FFF2-40B4-BE49-F238E27FC236}">
              <a16:creationId xmlns:a16="http://schemas.microsoft.com/office/drawing/2014/main" id="{9C61DDA6-D887-4874-BC3C-94E28B1E578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07468" y="0"/>
          <a:ext cx="7739063" cy="5834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139700</xdr:colOff>
      <xdr:row>1</xdr:row>
      <xdr:rowOff>0</xdr:rowOff>
    </xdr:from>
    <xdr:to>
      <xdr:col>0</xdr:col>
      <xdr:colOff>1168400</xdr:colOff>
      <xdr:row>3</xdr:row>
      <xdr:rowOff>93334</xdr:rowOff>
    </xdr:to>
    <xdr:pic>
      <xdr:nvPicPr>
        <xdr:cNvPr id="5" name="Imagen 4" descr="Volver Icono De La Flecha Botón Azul Vidrioso Fotos, Retratos, Imágenes Y  Fotografía De Archivo Libres De Derecho. Image 36414619.">
          <a:hlinkClick xmlns:r="http://schemas.openxmlformats.org/officeDocument/2006/relationships" r:id="rId1"/>
          <a:extLst>
            <a:ext uri="{FF2B5EF4-FFF2-40B4-BE49-F238E27FC236}">
              <a16:creationId xmlns:a16="http://schemas.microsoft.com/office/drawing/2014/main" id="{0EE94AAE-E19A-4824-87BD-399E21DC5CA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9700" y="0"/>
          <a:ext cx="1028700" cy="10585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208643</xdr:colOff>
      <xdr:row>15</xdr:row>
      <xdr:rowOff>259703</xdr:rowOff>
    </xdr:from>
    <xdr:to>
      <xdr:col>2</xdr:col>
      <xdr:colOff>3159125</xdr:colOff>
      <xdr:row>30</xdr:row>
      <xdr:rowOff>262881</xdr:rowOff>
    </xdr:to>
    <xdr:pic>
      <xdr:nvPicPr>
        <xdr:cNvPr id="6" name="Imagen 5">
          <a:extLst>
            <a:ext uri="{FF2B5EF4-FFF2-40B4-BE49-F238E27FC236}">
              <a16:creationId xmlns:a16="http://schemas.microsoft.com/office/drawing/2014/main" id="{5B7F54C2-8041-4869-8BF8-E36C4D629299}"/>
            </a:ext>
          </a:extLst>
        </xdr:cNvPr>
        <xdr:cNvPicPr>
          <a:picLocks noChangeAspect="1"/>
        </xdr:cNvPicPr>
      </xdr:nvPicPr>
      <xdr:blipFill rotWithShape="1">
        <a:blip xmlns:r="http://schemas.openxmlformats.org/officeDocument/2006/relationships" r:embed="rId3"/>
        <a:srcRect l="16546" t="19697" r="62395" b="13168"/>
        <a:stretch/>
      </xdr:blipFill>
      <xdr:spPr>
        <a:xfrm>
          <a:off x="208643" y="8403578"/>
          <a:ext cx="6391388" cy="6218241"/>
        </a:xfrm>
        <a:prstGeom prst="rect">
          <a:avLst/>
        </a:prstGeom>
      </xdr:spPr>
    </xdr:pic>
    <xdr:clientData/>
  </xdr:twoCellAnchor>
  <xdr:twoCellAnchor editAs="oneCell">
    <xdr:from>
      <xdr:col>0</xdr:col>
      <xdr:colOff>225616</xdr:colOff>
      <xdr:row>42</xdr:row>
      <xdr:rowOff>121227</xdr:rowOff>
    </xdr:from>
    <xdr:to>
      <xdr:col>2</xdr:col>
      <xdr:colOff>3122083</xdr:colOff>
      <xdr:row>53</xdr:row>
      <xdr:rowOff>125349</xdr:rowOff>
    </xdr:to>
    <xdr:pic>
      <xdr:nvPicPr>
        <xdr:cNvPr id="7" name="Imagen 6">
          <a:extLst>
            <a:ext uri="{FF2B5EF4-FFF2-40B4-BE49-F238E27FC236}">
              <a16:creationId xmlns:a16="http://schemas.microsoft.com/office/drawing/2014/main" id="{AB3ACDD8-B663-417D-A8A4-3EF987EDA04A}"/>
            </a:ext>
          </a:extLst>
        </xdr:cNvPr>
        <xdr:cNvPicPr>
          <a:picLocks noChangeAspect="1"/>
        </xdr:cNvPicPr>
      </xdr:nvPicPr>
      <xdr:blipFill rotWithShape="1">
        <a:blip xmlns:r="http://schemas.openxmlformats.org/officeDocument/2006/relationships" r:embed="rId4"/>
        <a:srcRect l="16650" t="31043" r="62474" b="41429"/>
        <a:stretch/>
      </xdr:blipFill>
      <xdr:spPr>
        <a:xfrm>
          <a:off x="225616" y="19349821"/>
          <a:ext cx="6337373" cy="2552059"/>
        </a:xfrm>
        <a:prstGeom prst="rect">
          <a:avLst/>
        </a:prstGeom>
      </xdr:spPr>
    </xdr:pic>
    <xdr:clientData/>
  </xdr:twoCellAnchor>
  <xdr:twoCellAnchor editAs="oneCell">
    <xdr:from>
      <xdr:col>0</xdr:col>
      <xdr:colOff>170054</xdr:colOff>
      <xdr:row>55</xdr:row>
      <xdr:rowOff>125315</xdr:rowOff>
    </xdr:from>
    <xdr:to>
      <xdr:col>2</xdr:col>
      <xdr:colOff>3122082</xdr:colOff>
      <xdr:row>65</xdr:row>
      <xdr:rowOff>175401</xdr:rowOff>
    </xdr:to>
    <xdr:pic>
      <xdr:nvPicPr>
        <xdr:cNvPr id="8" name="Imagen 7">
          <a:extLst>
            <a:ext uri="{FF2B5EF4-FFF2-40B4-BE49-F238E27FC236}">
              <a16:creationId xmlns:a16="http://schemas.microsoft.com/office/drawing/2014/main" id="{55AC82C5-D58C-4E7E-AA54-842A97C01A5E}"/>
            </a:ext>
          </a:extLst>
        </xdr:cNvPr>
        <xdr:cNvPicPr>
          <a:picLocks noChangeAspect="1"/>
        </xdr:cNvPicPr>
      </xdr:nvPicPr>
      <xdr:blipFill rotWithShape="1">
        <a:blip xmlns:r="http://schemas.openxmlformats.org/officeDocument/2006/relationships" r:embed="rId5"/>
        <a:srcRect l="16522" t="28180" r="62487" b="50823"/>
        <a:stretch/>
      </xdr:blipFill>
      <xdr:spPr>
        <a:xfrm>
          <a:off x="170054" y="22282846"/>
          <a:ext cx="6392934" cy="1955086"/>
        </a:xfrm>
        <a:prstGeom prst="rect">
          <a:avLst/>
        </a:prstGeom>
      </xdr:spPr>
    </xdr:pic>
    <xdr:clientData/>
  </xdr:twoCellAnchor>
  <xdr:twoCellAnchor editAs="oneCell">
    <xdr:from>
      <xdr:col>1</xdr:col>
      <xdr:colOff>0</xdr:colOff>
      <xdr:row>0</xdr:row>
      <xdr:rowOff>0</xdr:rowOff>
    </xdr:from>
    <xdr:to>
      <xdr:col>8</xdr:col>
      <xdr:colOff>76200</xdr:colOff>
      <xdr:row>0</xdr:row>
      <xdr:rowOff>1066800</xdr:rowOff>
    </xdr:to>
    <xdr:pic>
      <xdr:nvPicPr>
        <xdr:cNvPr id="9" name="Imagen 8">
          <a:extLst>
            <a:ext uri="{FF2B5EF4-FFF2-40B4-BE49-F238E27FC236}">
              <a16:creationId xmlns:a16="http://schemas.microsoft.com/office/drawing/2014/main" id="{F73A4A68-68C9-4535-AB13-D4CBF390583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00200" y="0"/>
          <a:ext cx="15601950" cy="1066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190501</xdr:colOff>
      <xdr:row>1</xdr:row>
      <xdr:rowOff>43296</xdr:rowOff>
    </xdr:from>
    <xdr:to>
      <xdr:col>1</xdr:col>
      <xdr:colOff>952501</xdr:colOff>
      <xdr:row>1</xdr:row>
      <xdr:rowOff>827841</xdr:rowOff>
    </xdr:to>
    <xdr:pic>
      <xdr:nvPicPr>
        <xdr:cNvPr id="2" name="Imagen 1">
          <a:hlinkClick xmlns:r="http://schemas.openxmlformats.org/officeDocument/2006/relationships" r:id="rId1"/>
          <a:extLst>
            <a:ext uri="{FF2B5EF4-FFF2-40B4-BE49-F238E27FC236}">
              <a16:creationId xmlns:a16="http://schemas.microsoft.com/office/drawing/2014/main" id="{EF2A53E0-D6C2-4A2F-A8F0-A6970D68914E}"/>
            </a:ext>
          </a:extLst>
        </xdr:cNvPr>
        <xdr:cNvPicPr>
          <a:picLocks noChangeAspect="1"/>
        </xdr:cNvPicPr>
      </xdr:nvPicPr>
      <xdr:blipFill>
        <a:blip xmlns:r="http://schemas.openxmlformats.org/officeDocument/2006/relationships" r:embed="rId2"/>
        <a:stretch>
          <a:fillRect/>
        </a:stretch>
      </xdr:blipFill>
      <xdr:spPr>
        <a:xfrm>
          <a:off x="381001" y="43296"/>
          <a:ext cx="762000" cy="784545"/>
        </a:xfrm>
        <a:prstGeom prst="rect">
          <a:avLst/>
        </a:prstGeom>
      </xdr:spPr>
    </xdr:pic>
    <xdr:clientData/>
  </xdr:twoCellAnchor>
  <xdr:twoCellAnchor editAs="oneCell">
    <xdr:from>
      <xdr:col>1</xdr:col>
      <xdr:colOff>0</xdr:colOff>
      <xdr:row>0</xdr:row>
      <xdr:rowOff>0</xdr:rowOff>
    </xdr:from>
    <xdr:to>
      <xdr:col>7</xdr:col>
      <xdr:colOff>1632857</xdr:colOff>
      <xdr:row>0</xdr:row>
      <xdr:rowOff>884464</xdr:rowOff>
    </xdr:to>
    <xdr:pic>
      <xdr:nvPicPr>
        <xdr:cNvPr id="3" name="Imagen 2">
          <a:extLst>
            <a:ext uri="{FF2B5EF4-FFF2-40B4-BE49-F238E27FC236}">
              <a16:creationId xmlns:a16="http://schemas.microsoft.com/office/drawing/2014/main" id="{E6C50D9A-C65B-468C-B4C2-0C7F141C44A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0" y="0"/>
          <a:ext cx="11130643" cy="8844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40822</xdr:colOff>
      <xdr:row>0</xdr:row>
      <xdr:rowOff>0</xdr:rowOff>
    </xdr:from>
    <xdr:to>
      <xdr:col>0</xdr:col>
      <xdr:colOff>1055915</xdr:colOff>
      <xdr:row>0</xdr:row>
      <xdr:rowOff>1053091</xdr:rowOff>
    </xdr:to>
    <xdr:pic>
      <xdr:nvPicPr>
        <xdr:cNvPr id="2" name="Imagen 1" descr="Volver Icono De La Flecha Botón Azul Vidrioso Fotos, Retratos, Imágenes Y  Fotografía De Archivo Libres De Derecho. Image 36414619.">
          <a:hlinkClick xmlns:r="http://schemas.openxmlformats.org/officeDocument/2006/relationships" r:id="rId1"/>
          <a:extLst>
            <a:ext uri="{FF2B5EF4-FFF2-40B4-BE49-F238E27FC236}">
              <a16:creationId xmlns:a16="http://schemas.microsoft.com/office/drawing/2014/main" id="{247F9505-8519-4F63-8B85-AA7EF0AE0D1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822" y="0"/>
          <a:ext cx="1015093" cy="10530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1015093</xdr:colOff>
      <xdr:row>1</xdr:row>
      <xdr:rowOff>86984</xdr:rowOff>
    </xdr:to>
    <xdr:pic>
      <xdr:nvPicPr>
        <xdr:cNvPr id="2" name="Imagen 1" descr="Volver Icono De La Flecha Botón Azul Vidrioso Fotos, Retratos, Imágenes Y  Fotografía De Archivo Libres De Derecho. Image 36414619.">
          <a:hlinkClick xmlns:r="http://schemas.openxmlformats.org/officeDocument/2006/relationships" r:id="rId1"/>
          <a:extLst>
            <a:ext uri="{FF2B5EF4-FFF2-40B4-BE49-F238E27FC236}">
              <a16:creationId xmlns:a16="http://schemas.microsoft.com/office/drawing/2014/main" id="{B2F2E834-430D-413A-B64E-9A09CDB33CC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6700" y="0"/>
          <a:ext cx="1028700" cy="10585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112</xdr:col>
      <xdr:colOff>0</xdr:colOff>
      <xdr:row>16</xdr:row>
      <xdr:rowOff>123264</xdr:rowOff>
    </xdr:from>
    <xdr:to>
      <xdr:col>124</xdr:col>
      <xdr:colOff>47625</xdr:colOff>
      <xdr:row>24</xdr:row>
      <xdr:rowOff>541438</xdr:rowOff>
    </xdr:to>
    <xdr:pic>
      <xdr:nvPicPr>
        <xdr:cNvPr id="2" name="Imagen 1">
          <a:extLst>
            <a:ext uri="{FF2B5EF4-FFF2-40B4-BE49-F238E27FC236}">
              <a16:creationId xmlns:a16="http://schemas.microsoft.com/office/drawing/2014/main" id="{F72D1D13-D6C8-4C0B-B519-0028B863F670}"/>
            </a:ext>
          </a:extLst>
        </xdr:cNvPr>
        <xdr:cNvPicPr>
          <a:picLocks noChangeAspect="1"/>
        </xdr:cNvPicPr>
      </xdr:nvPicPr>
      <xdr:blipFill rotWithShape="1">
        <a:blip xmlns:r="http://schemas.openxmlformats.org/officeDocument/2006/relationships" r:embed="rId1"/>
        <a:srcRect l="59879" t="18193" r="9919" b="40731"/>
        <a:stretch/>
      </xdr:blipFill>
      <xdr:spPr>
        <a:xfrm>
          <a:off x="107394375" y="6533589"/>
          <a:ext cx="9191625" cy="7011854"/>
        </a:xfrm>
        <a:prstGeom prst="rect">
          <a:avLst/>
        </a:prstGeom>
      </xdr:spPr>
    </xdr:pic>
    <xdr:clientData/>
  </xdr:twoCellAnchor>
  <xdr:twoCellAnchor editAs="oneCell">
    <xdr:from>
      <xdr:col>112</xdr:col>
      <xdr:colOff>432954</xdr:colOff>
      <xdr:row>49</xdr:row>
      <xdr:rowOff>0</xdr:rowOff>
    </xdr:from>
    <xdr:to>
      <xdr:col>123</xdr:col>
      <xdr:colOff>504392</xdr:colOff>
      <xdr:row>75</xdr:row>
      <xdr:rowOff>56767</xdr:rowOff>
    </xdr:to>
    <xdr:pic>
      <xdr:nvPicPr>
        <xdr:cNvPr id="3" name="Imagen 2">
          <a:extLst>
            <a:ext uri="{FF2B5EF4-FFF2-40B4-BE49-F238E27FC236}">
              <a16:creationId xmlns:a16="http://schemas.microsoft.com/office/drawing/2014/main" id="{9B1C1558-876E-459B-973F-110551F413F7}"/>
            </a:ext>
          </a:extLst>
        </xdr:cNvPr>
        <xdr:cNvPicPr>
          <a:picLocks noChangeAspect="1"/>
        </xdr:cNvPicPr>
      </xdr:nvPicPr>
      <xdr:blipFill rotWithShape="1">
        <a:blip xmlns:r="http://schemas.openxmlformats.org/officeDocument/2006/relationships" r:embed="rId2"/>
        <a:srcRect l="27822" t="9471" r="29313" b="6238"/>
        <a:stretch/>
      </xdr:blipFill>
      <xdr:spPr>
        <a:xfrm>
          <a:off x="107827329" y="23050500"/>
          <a:ext cx="8453438" cy="9353167"/>
        </a:xfrm>
        <a:prstGeom prst="rect">
          <a:avLst/>
        </a:prstGeom>
      </xdr:spPr>
    </xdr:pic>
    <xdr:clientData/>
  </xdr:twoCellAnchor>
  <xdr:twoCellAnchor editAs="oneCell">
    <xdr:from>
      <xdr:col>3</xdr:col>
      <xdr:colOff>190500</xdr:colOff>
      <xdr:row>1</xdr:row>
      <xdr:rowOff>0</xdr:rowOff>
    </xdr:from>
    <xdr:to>
      <xdr:col>3</xdr:col>
      <xdr:colOff>1219200</xdr:colOff>
      <xdr:row>2</xdr:row>
      <xdr:rowOff>360034</xdr:rowOff>
    </xdr:to>
    <xdr:pic>
      <xdr:nvPicPr>
        <xdr:cNvPr id="5" name="Imagen 4" descr="Volver Icono De La Flecha Botón Azul Vidrioso Fotos, Retratos, Imágenes Y  Fotografía De Archivo Libres De Derecho. Image 36414619.">
          <a:hlinkClick xmlns:r="http://schemas.openxmlformats.org/officeDocument/2006/relationships" r:id="rId3"/>
          <a:extLst>
            <a:ext uri="{FF2B5EF4-FFF2-40B4-BE49-F238E27FC236}">
              <a16:creationId xmlns:a16="http://schemas.microsoft.com/office/drawing/2014/main" id="{EE5AECBF-9057-435B-BC9E-29350578255B}"/>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667000" y="0"/>
          <a:ext cx="1028700" cy="10553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13606</xdr:colOff>
      <xdr:row>0</xdr:row>
      <xdr:rowOff>27213</xdr:rowOff>
    </xdr:from>
    <xdr:to>
      <xdr:col>13</xdr:col>
      <xdr:colOff>302077</xdr:colOff>
      <xdr:row>0</xdr:row>
      <xdr:rowOff>1496786</xdr:rowOff>
    </xdr:to>
    <xdr:pic>
      <xdr:nvPicPr>
        <xdr:cNvPr id="6" name="Imagen 5">
          <a:extLst>
            <a:ext uri="{FF2B5EF4-FFF2-40B4-BE49-F238E27FC236}">
              <a16:creationId xmlns:a16="http://schemas.microsoft.com/office/drawing/2014/main" id="{44D5A7F7-16A9-4466-A9B3-F309D8BD825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75606" y="27213"/>
          <a:ext cx="20518891" cy="14695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112</xdr:col>
      <xdr:colOff>0</xdr:colOff>
      <xdr:row>15</xdr:row>
      <xdr:rowOff>0</xdr:rowOff>
    </xdr:from>
    <xdr:to>
      <xdr:col>124</xdr:col>
      <xdr:colOff>47625</xdr:colOff>
      <xdr:row>25</xdr:row>
      <xdr:rowOff>112407</xdr:rowOff>
    </xdr:to>
    <xdr:pic>
      <xdr:nvPicPr>
        <xdr:cNvPr id="2" name="Imagen 1">
          <a:extLst>
            <a:ext uri="{FF2B5EF4-FFF2-40B4-BE49-F238E27FC236}">
              <a16:creationId xmlns:a16="http://schemas.microsoft.com/office/drawing/2014/main" id="{16E26239-E979-43DC-9ACA-E41CA18632B1}"/>
            </a:ext>
          </a:extLst>
        </xdr:cNvPr>
        <xdr:cNvPicPr>
          <a:picLocks noChangeAspect="1"/>
        </xdr:cNvPicPr>
      </xdr:nvPicPr>
      <xdr:blipFill rotWithShape="1">
        <a:blip xmlns:r="http://schemas.openxmlformats.org/officeDocument/2006/relationships" r:embed="rId1"/>
        <a:srcRect l="59879" t="18193" r="9919" b="40731"/>
        <a:stretch/>
      </xdr:blipFill>
      <xdr:spPr>
        <a:xfrm>
          <a:off x="107394375" y="6533589"/>
          <a:ext cx="9191625" cy="7011854"/>
        </a:xfrm>
        <a:prstGeom prst="rect">
          <a:avLst/>
        </a:prstGeom>
      </xdr:spPr>
    </xdr:pic>
    <xdr:clientData/>
  </xdr:twoCellAnchor>
  <xdr:twoCellAnchor editAs="oneCell">
    <xdr:from>
      <xdr:col>112</xdr:col>
      <xdr:colOff>432954</xdr:colOff>
      <xdr:row>45</xdr:row>
      <xdr:rowOff>0</xdr:rowOff>
    </xdr:from>
    <xdr:to>
      <xdr:col>123</xdr:col>
      <xdr:colOff>504392</xdr:colOff>
      <xdr:row>71</xdr:row>
      <xdr:rowOff>56766</xdr:rowOff>
    </xdr:to>
    <xdr:pic>
      <xdr:nvPicPr>
        <xdr:cNvPr id="3" name="Imagen 2">
          <a:extLst>
            <a:ext uri="{FF2B5EF4-FFF2-40B4-BE49-F238E27FC236}">
              <a16:creationId xmlns:a16="http://schemas.microsoft.com/office/drawing/2014/main" id="{9714D4AD-A1E2-4B2F-BC0B-1AD99C6F0DF1}"/>
            </a:ext>
          </a:extLst>
        </xdr:cNvPr>
        <xdr:cNvPicPr>
          <a:picLocks noChangeAspect="1"/>
        </xdr:cNvPicPr>
      </xdr:nvPicPr>
      <xdr:blipFill rotWithShape="1">
        <a:blip xmlns:r="http://schemas.openxmlformats.org/officeDocument/2006/relationships" r:embed="rId2"/>
        <a:srcRect l="27822" t="9471" r="29313" b="6238"/>
        <a:stretch/>
      </xdr:blipFill>
      <xdr:spPr>
        <a:xfrm>
          <a:off x="107827329" y="23555325"/>
          <a:ext cx="8453438" cy="9353166"/>
        </a:xfrm>
        <a:prstGeom prst="rect">
          <a:avLst/>
        </a:prstGeom>
      </xdr:spPr>
    </xdr:pic>
    <xdr:clientData/>
  </xdr:twoCellAnchor>
  <xdr:twoCellAnchor editAs="oneCell">
    <xdr:from>
      <xdr:col>3</xdr:col>
      <xdr:colOff>190500</xdr:colOff>
      <xdr:row>1</xdr:row>
      <xdr:rowOff>0</xdr:rowOff>
    </xdr:from>
    <xdr:to>
      <xdr:col>3</xdr:col>
      <xdr:colOff>1219200</xdr:colOff>
      <xdr:row>2</xdr:row>
      <xdr:rowOff>360035</xdr:rowOff>
    </xdr:to>
    <xdr:pic>
      <xdr:nvPicPr>
        <xdr:cNvPr id="5" name="Imagen 4" descr="Volver Icono De La Flecha Botón Azul Vidrioso Fotos, Retratos, Imágenes Y  Fotografía De Archivo Libres De Derecho. Image 36414619.">
          <a:hlinkClick xmlns:r="http://schemas.openxmlformats.org/officeDocument/2006/relationships" r:id="rId3"/>
          <a:extLst>
            <a:ext uri="{FF2B5EF4-FFF2-40B4-BE49-F238E27FC236}">
              <a16:creationId xmlns:a16="http://schemas.microsoft.com/office/drawing/2014/main" id="{00FE9B65-B737-4C01-94FD-19DED466BBA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667000" y="0"/>
          <a:ext cx="1028700" cy="10553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0</xdr:row>
      <xdr:rowOff>0</xdr:rowOff>
    </xdr:from>
    <xdr:to>
      <xdr:col>15</xdr:col>
      <xdr:colOff>994342</xdr:colOff>
      <xdr:row>1</xdr:row>
      <xdr:rowOff>17008</xdr:rowOff>
    </xdr:to>
    <xdr:pic>
      <xdr:nvPicPr>
        <xdr:cNvPr id="6" name="Imagen 5">
          <a:extLst>
            <a:ext uri="{FF2B5EF4-FFF2-40B4-BE49-F238E27FC236}">
              <a16:creationId xmlns:a16="http://schemas.microsoft.com/office/drawing/2014/main" id="{F7B15ACD-45FB-4E3F-A22D-9DA1BE8326A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50094" y="0"/>
          <a:ext cx="24437748" cy="13743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1015093</xdr:colOff>
      <xdr:row>2</xdr:row>
      <xdr:rowOff>86984</xdr:rowOff>
    </xdr:to>
    <xdr:pic>
      <xdr:nvPicPr>
        <xdr:cNvPr id="2" name="Imagen 1" descr="Volver Icono De La Flecha Botón Azul Vidrioso Fotos, Retratos, Imágenes Y  Fotografía De Archivo Libres De Derecho. Image 36414619.">
          <a:hlinkClick xmlns:r="http://schemas.openxmlformats.org/officeDocument/2006/relationships" r:id="rId1"/>
          <a:extLst>
            <a:ext uri="{FF2B5EF4-FFF2-40B4-BE49-F238E27FC236}">
              <a16:creationId xmlns:a16="http://schemas.microsoft.com/office/drawing/2014/main" id="{576E7537-060E-4C45-B1B4-F160972B2F9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6700" y="0"/>
          <a:ext cx="1019175" cy="10585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27214</xdr:colOff>
      <xdr:row>0</xdr:row>
      <xdr:rowOff>1</xdr:rowOff>
    </xdr:from>
    <xdr:to>
      <xdr:col>25</xdr:col>
      <xdr:colOff>461961</xdr:colOff>
      <xdr:row>0</xdr:row>
      <xdr:rowOff>1289381</xdr:rowOff>
    </xdr:to>
    <xdr:pic>
      <xdr:nvPicPr>
        <xdr:cNvPr id="3" name="Imagen 2">
          <a:extLst>
            <a:ext uri="{FF2B5EF4-FFF2-40B4-BE49-F238E27FC236}">
              <a16:creationId xmlns:a16="http://schemas.microsoft.com/office/drawing/2014/main" id="{F3941440-F641-4D2F-96E4-AEA2642675D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82535" y="1"/>
          <a:ext cx="22927355" cy="12893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86</xdr:col>
      <xdr:colOff>2232314</xdr:colOff>
      <xdr:row>10</xdr:row>
      <xdr:rowOff>98961</xdr:rowOff>
    </xdr:from>
    <xdr:to>
      <xdr:col>93</xdr:col>
      <xdr:colOff>63212</xdr:colOff>
      <xdr:row>25</xdr:row>
      <xdr:rowOff>316241</xdr:rowOff>
    </xdr:to>
    <xdr:pic>
      <xdr:nvPicPr>
        <xdr:cNvPr id="2" name="Imagen 1">
          <a:extLst>
            <a:ext uri="{FF2B5EF4-FFF2-40B4-BE49-F238E27FC236}">
              <a16:creationId xmlns:a16="http://schemas.microsoft.com/office/drawing/2014/main" id="{11CDA49C-D4E3-4903-9121-85F31C5F0947}"/>
            </a:ext>
          </a:extLst>
        </xdr:cNvPr>
        <xdr:cNvPicPr>
          <a:picLocks noChangeAspect="1"/>
        </xdr:cNvPicPr>
      </xdr:nvPicPr>
      <xdr:blipFill rotWithShape="1">
        <a:blip xmlns:r="http://schemas.openxmlformats.org/officeDocument/2006/relationships" r:embed="rId1"/>
        <a:srcRect l="59879" t="18193" r="9919" b="40731"/>
        <a:stretch/>
      </xdr:blipFill>
      <xdr:spPr>
        <a:xfrm>
          <a:off x="63592364" y="2165886"/>
          <a:ext cx="9203748" cy="7005431"/>
        </a:xfrm>
        <a:prstGeom prst="rect">
          <a:avLst/>
        </a:prstGeom>
      </xdr:spPr>
    </xdr:pic>
    <xdr:clientData/>
  </xdr:twoCellAnchor>
  <xdr:twoCellAnchor editAs="oneCell">
    <xdr:from>
      <xdr:col>100</xdr:col>
      <xdr:colOff>419100</xdr:colOff>
      <xdr:row>41</xdr:row>
      <xdr:rowOff>76200</xdr:rowOff>
    </xdr:from>
    <xdr:to>
      <xdr:col>111</xdr:col>
      <xdr:colOff>519546</xdr:colOff>
      <xdr:row>67</xdr:row>
      <xdr:rowOff>180592</xdr:rowOff>
    </xdr:to>
    <xdr:pic>
      <xdr:nvPicPr>
        <xdr:cNvPr id="3" name="Imagen 2">
          <a:extLst>
            <a:ext uri="{FF2B5EF4-FFF2-40B4-BE49-F238E27FC236}">
              <a16:creationId xmlns:a16="http://schemas.microsoft.com/office/drawing/2014/main" id="{46443EA3-0E3C-42AB-9B70-831A1A597F5E}"/>
            </a:ext>
          </a:extLst>
        </xdr:cNvPr>
        <xdr:cNvPicPr>
          <a:picLocks noChangeAspect="1"/>
        </xdr:cNvPicPr>
      </xdr:nvPicPr>
      <xdr:blipFill rotWithShape="1">
        <a:blip xmlns:r="http://schemas.openxmlformats.org/officeDocument/2006/relationships" r:embed="rId2"/>
        <a:srcRect l="27822" t="9471" r="29313" b="6238"/>
        <a:stretch/>
      </xdr:blipFill>
      <xdr:spPr>
        <a:xfrm>
          <a:off x="80552925" y="17202150"/>
          <a:ext cx="8482446" cy="9343642"/>
        </a:xfrm>
        <a:prstGeom prst="rect">
          <a:avLst/>
        </a:prstGeom>
      </xdr:spPr>
    </xdr:pic>
    <xdr:clientData/>
  </xdr:twoCellAnchor>
  <xdr:twoCellAnchor editAs="oneCell">
    <xdr:from>
      <xdr:col>3</xdr:col>
      <xdr:colOff>1182157</xdr:colOff>
      <xdr:row>2</xdr:row>
      <xdr:rowOff>52917</xdr:rowOff>
    </xdr:from>
    <xdr:to>
      <xdr:col>4</xdr:col>
      <xdr:colOff>1465298</xdr:colOff>
      <xdr:row>3</xdr:row>
      <xdr:rowOff>371473</xdr:rowOff>
    </xdr:to>
    <xdr:pic>
      <xdr:nvPicPr>
        <xdr:cNvPr id="4" name="1 Imagen" descr="Logo FUGA ALCALDIA-02.png">
          <a:extLst>
            <a:ext uri="{FF2B5EF4-FFF2-40B4-BE49-F238E27FC236}">
              <a16:creationId xmlns:a16="http://schemas.microsoft.com/office/drawing/2014/main" id="{A508D7EE-93A9-4D22-A6DC-0C7B98465DB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63157" y="224367"/>
          <a:ext cx="1988116" cy="7376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392908</xdr:colOff>
      <xdr:row>0</xdr:row>
      <xdr:rowOff>0</xdr:rowOff>
    </xdr:from>
    <xdr:to>
      <xdr:col>3</xdr:col>
      <xdr:colOff>1238252</xdr:colOff>
      <xdr:row>0</xdr:row>
      <xdr:rowOff>870354</xdr:rowOff>
    </xdr:to>
    <xdr:pic>
      <xdr:nvPicPr>
        <xdr:cNvPr id="5" name="Imagen 4">
          <a:hlinkClick xmlns:r="http://schemas.openxmlformats.org/officeDocument/2006/relationships" r:id="rId4"/>
          <a:extLst>
            <a:ext uri="{FF2B5EF4-FFF2-40B4-BE49-F238E27FC236}">
              <a16:creationId xmlns:a16="http://schemas.microsoft.com/office/drawing/2014/main" id="{1C4D0694-F124-49C3-AD03-CFAF2B8DCD52}"/>
            </a:ext>
          </a:extLst>
        </xdr:cNvPr>
        <xdr:cNvPicPr>
          <a:picLocks noChangeAspect="1"/>
        </xdr:cNvPicPr>
      </xdr:nvPicPr>
      <xdr:blipFill>
        <a:blip xmlns:r="http://schemas.openxmlformats.org/officeDocument/2006/relationships" r:embed="rId5"/>
        <a:stretch>
          <a:fillRect/>
        </a:stretch>
      </xdr:blipFill>
      <xdr:spPr>
        <a:xfrm>
          <a:off x="773908" y="0"/>
          <a:ext cx="845344" cy="87035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0.34\Documentos\Users\destupinan\Downloads\Formato%20No%2014%20Matriz%20de%20Riesgos%20y%20Controles%20GAF.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92.168.0.34\Documentos\Users\destupinan\Desktop\FUGA\2021\Agosto%202021\Riesgos\carpeta%20riesgos\1.%20Matriz_mapa_riesgo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92.168.0.34\Documentos\Users\DESTUPI&#209;AN\Desktop\FUGA%202020\2020\Junio\Riesgos%202020\GM-FT-09%20Ficha%20de%20Riesgos%20gesti&#243;n%20tecnolog&#237;as%201806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LISTA"/>
      <sheetName val="RIESGOS"/>
      <sheetName val="CONTROL"/>
    </sheetNames>
    <sheetDataSet>
      <sheetData sheetId="0"/>
      <sheetData sheetId="1"/>
      <sheetData sheetId="2">
        <row r="5">
          <cell r="C5">
            <v>3</v>
          </cell>
        </row>
        <row r="6">
          <cell r="C6">
            <v>2</v>
          </cell>
        </row>
        <row r="7">
          <cell r="C7">
            <v>1</v>
          </cell>
        </row>
      </sheetData>
      <sheetData sheetId="3">
        <row r="2">
          <cell r="I2" t="str">
            <v>ADECUADO</v>
          </cell>
          <cell r="L2" t="str">
            <v>DOCUMENTADO</v>
          </cell>
        </row>
        <row r="3">
          <cell r="I3" t="str">
            <v>PARCIAL</v>
          </cell>
          <cell r="L3" t="str">
            <v>NO DOCUMENTADO</v>
          </cell>
          <cell r="N3" t="str">
            <v>EXISTE</v>
          </cell>
        </row>
        <row r="4">
          <cell r="I4" t="str">
            <v>INADECUADO</v>
          </cell>
          <cell r="N4" t="str">
            <v>PARCIAL</v>
          </cell>
        </row>
        <row r="5">
          <cell r="I5" t="str">
            <v>INEXISTENTE</v>
          </cell>
          <cell r="N5" t="str">
            <v>NO EXISTE</v>
          </cell>
        </row>
        <row r="8">
          <cell r="R8" t="str">
            <v>PREVENTIVO</v>
          </cell>
        </row>
        <row r="9">
          <cell r="L9" t="str">
            <v>RAZONABLE</v>
          </cell>
          <cell r="R9" t="str">
            <v>CORRECTIVO</v>
          </cell>
        </row>
        <row r="10">
          <cell r="L10" t="str">
            <v>NO RAZONABLE</v>
          </cell>
        </row>
        <row r="12">
          <cell r="R12" t="str">
            <v>EXISTE</v>
          </cell>
        </row>
        <row r="13">
          <cell r="R13" t="str">
            <v>NO EXISTE</v>
          </cell>
        </row>
        <row r="19">
          <cell r="X19" t="str">
            <v>NO</v>
          </cell>
        </row>
        <row r="20">
          <cell r="T20" t="str">
            <v>NO HALLAZGOS</v>
          </cell>
          <cell r="X20" t="str">
            <v>SI</v>
          </cell>
        </row>
        <row r="21">
          <cell r="T21" t="str">
            <v>HALLAZGOS NO MATERIALES</v>
          </cell>
        </row>
        <row r="22">
          <cell r="T22" t="str">
            <v>HALLAZGOS  MATERIALES</v>
          </cell>
        </row>
        <row r="23">
          <cell r="N23" t="str">
            <v>AUTOMATICO</v>
          </cell>
        </row>
        <row r="24">
          <cell r="N24" t="str">
            <v>MANUAL</v>
          </cell>
        </row>
        <row r="28">
          <cell r="K28" t="str">
            <v>SI</v>
          </cell>
        </row>
        <row r="29">
          <cell r="K29" t="str">
            <v>NO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ada"/>
      <sheetName val="Datos del proceso"/>
      <sheetName val="Intructivo"/>
      <sheetName val="Riesgos de gestión"/>
      <sheetName val="Riesgos Seguridad D información"/>
      <sheetName val="Riesgos de corrupción"/>
      <sheetName val="SARLAF"/>
      <sheetName val="Matriz Calor Inherente"/>
      <sheetName val="Matriz Calor Residual"/>
      <sheetName val="Tabla probabilidad"/>
      <sheetName val="Tabla Impacto"/>
      <sheetName val="Tabla Valoración controles"/>
      <sheetName val="Opciones Tratamiento"/>
      <sheetName val="Hoja1"/>
    </sheetNames>
    <sheetDataSet>
      <sheetData sheetId="0"/>
      <sheetData sheetId="1"/>
      <sheetData sheetId="2"/>
      <sheetData sheetId="3"/>
      <sheetData sheetId="4"/>
      <sheetData sheetId="5"/>
      <sheetData sheetId="6"/>
      <sheetData sheetId="7"/>
      <sheetData sheetId="8"/>
      <sheetData sheetId="9"/>
      <sheetData sheetId="10">
        <row r="221">
          <cell r="B221" t="str">
            <v>Criterios</v>
          </cell>
        </row>
        <row r="222">
          <cell r="B222" t="str">
            <v>Afectación Económica o presupuestal</v>
          </cell>
        </row>
        <row r="223">
          <cell r="B223" t="str">
            <v>Pérdida Reputacional</v>
          </cell>
          <cell r="F223" t="str">
            <v>❌</v>
          </cell>
        </row>
      </sheetData>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s de gestión"/>
      <sheetName val="Riesgos de corrupción"/>
      <sheetName val="Riesgos Seguridad Digital "/>
      <sheetName val="Listas"/>
      <sheetName val="Riesgos Seguridad Digital(2)"/>
      <sheetName val="Riesgos Seguridad Digital (3)"/>
      <sheetName val="Riesgos Seguridad Digital (4)"/>
      <sheetName val="TECN. Lluvia de ideas "/>
      <sheetName val="TECN. causas y consecuencias"/>
      <sheetName val="TECN. causa y efecto"/>
      <sheetName val="TECN. 5 Porques"/>
      <sheetName val="TECN. Pareto"/>
      <sheetName val="DOFA"/>
    </sheetNames>
    <sheetDataSet>
      <sheetData sheetId="0">
        <row r="51">
          <cell r="F51"/>
        </row>
        <row r="59">
          <cell r="F59"/>
          <cell r="H59" t="str">
            <v>Completa</v>
          </cell>
          <cell r="J59"/>
        </row>
      </sheetData>
      <sheetData sheetId="1"/>
      <sheetData sheetId="2"/>
      <sheetData sheetId="3">
        <row r="2">
          <cell r="S2" t="str">
            <v>Asignado</v>
          </cell>
        </row>
        <row r="3">
          <cell r="S3" t="str">
            <v>No asignado</v>
          </cell>
        </row>
        <row r="4">
          <cell r="S4" t="str">
            <v xml:space="preserve">Adecuado </v>
          </cell>
        </row>
        <row r="5">
          <cell r="S5" t="str">
            <v>Inadecuado</v>
          </cell>
        </row>
        <row r="6">
          <cell r="S6" t="str">
            <v>Oportuno</v>
          </cell>
        </row>
        <row r="7">
          <cell r="S7" t="str">
            <v>Inoportuno</v>
          </cell>
        </row>
        <row r="8">
          <cell r="S8" t="str">
            <v>Prevenir</v>
          </cell>
        </row>
        <row r="9">
          <cell r="S9" t="str">
            <v>Detectar</v>
          </cell>
        </row>
        <row r="10">
          <cell r="S10" t="str">
            <v xml:space="preserve">No es un control </v>
          </cell>
        </row>
        <row r="11">
          <cell r="S11" t="str">
            <v>Confiable</v>
          </cell>
        </row>
        <row r="12">
          <cell r="S12" t="str">
            <v>No confiable</v>
          </cell>
        </row>
        <row r="13">
          <cell r="S13" t="str">
            <v xml:space="preserve">Se investigan y resuelven oportunamente  </v>
          </cell>
        </row>
        <row r="14">
          <cell r="S14" t="str">
            <v xml:space="preserve">No se investigan y resuelven oportunamente </v>
          </cell>
        </row>
        <row r="15">
          <cell r="S15" t="str">
            <v>Completa</v>
          </cell>
        </row>
        <row r="16">
          <cell r="S16" t="str">
            <v>Incompleta</v>
          </cell>
        </row>
        <row r="17">
          <cell r="S17" t="str">
            <v>No existe</v>
          </cell>
        </row>
      </sheetData>
      <sheetData sheetId="4"/>
      <sheetData sheetId="5"/>
      <sheetData sheetId="6"/>
      <sheetData sheetId="7"/>
      <sheetData sheetId="8"/>
      <sheetData sheetId="9"/>
      <sheetData sheetId="10"/>
      <sheetData sheetId="11"/>
      <sheetData sheetId="12"/>
    </sheetDataSet>
  </externalBook>
</externalLink>
</file>

<file path=xl/persons/person.xml><?xml version="1.0" encoding="utf-8"?>
<personList xmlns="http://schemas.microsoft.com/office/spreadsheetml/2018/threadedcomments" xmlns:x="http://schemas.openxmlformats.org/spreadsheetml/2006/main">
  <person displayName="DEISY JOHANA ESTUPINAN MELO" id="{AA5FC015-7C97-447D-96E6-05A106D4AE4E}" userId="DEISY JOHANA ESTUPINAN MELO" providerId="None"/>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4000000}">
  <cacheSource type="worksheet">
    <worksheetSource name="Tabla1"/>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500-000000000000}" name="TablaDinámica1" cacheId="2"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x="2"/>
        <item x="3"/>
        <item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richData/rdRichValueTypes.xml><?xml version="1.0" encoding="utf-8"?>
<rvTypesInfo xmlns="http://schemas.microsoft.com/office/spreadsheetml/2017/richdata2">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fb t="e">#NAME?</fb>
    <v>4</v>
    <v>1</v>
  </rv>
</rvData>
</file>

<file path=xl/richData/rdrichvaluestructure.xml><?xml version="1.0" encoding="utf-8"?>
<rvStructures xmlns="http://schemas.microsoft.com/office/spreadsheetml/2017/richdata" count="1">
  <s t="_error">
    <k n="errorType" t="i"/>
    <k n="subType" t="i"/>
  </s>
</rvStructure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a1" displayName="Tabla1" ref="B209:C219" totalsRowShown="0" headerRowDxfId="762" dataDxfId="761">
  <autoFilter ref="B209:C219" xr:uid="{00000000-0009-0000-0100-000001000000}"/>
  <tableColumns count="2">
    <tableColumn id="1" xr3:uid="{00000000-0010-0000-0000-000001000000}" name="Criterios" dataDxfId="760"/>
    <tableColumn id="2" xr3:uid="{00000000-0010-0000-0000-000002000000}" name="Subcriterios" dataDxfId="759"/>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H8" dT="2021-04-27T21:14:01.50" personId="{AA5FC015-7C97-447D-96E6-05A106D4AE4E}" id="{B1C731C1-77D1-4866-AACF-6CA64E614985}">
    <text>Ajuste y lista desplegable. Ver la aprobación en politica</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12.bin"/><Relationship Id="rId1" Type="http://schemas.openxmlformats.org/officeDocument/2006/relationships/pivotTable" Target="../pivotTables/pivotTable1.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 Id="rId4" Type="http://schemas.microsoft.com/office/2017/10/relationships/threadedComment" Target="../threadedComments/threadedComment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C0BB45-A6A5-4E5B-A7E2-12F6E3B74AB1}">
  <dimension ref="B1:T64"/>
  <sheetViews>
    <sheetView zoomScale="90" zoomScaleNormal="90" workbookViewId="0">
      <selection activeCell="B1" sqref="B1"/>
    </sheetView>
  </sheetViews>
  <sheetFormatPr baseColWidth="10" defaultRowHeight="15" x14ac:dyDescent="0.25"/>
  <cols>
    <col min="1" max="1" width="10.28515625" customWidth="1"/>
  </cols>
  <sheetData>
    <row r="1" spans="2:20" ht="75" customHeight="1" thickBot="1" x14ac:dyDescent="0.3"/>
    <row r="2" spans="2:20" ht="17.25" customHeight="1" x14ac:dyDescent="0.25">
      <c r="B2" s="436"/>
      <c r="C2" s="437"/>
      <c r="D2" s="437"/>
      <c r="E2" s="437"/>
      <c r="F2" s="437"/>
      <c r="G2" s="437"/>
      <c r="H2" s="437"/>
      <c r="I2" s="437"/>
      <c r="J2" s="437"/>
      <c r="K2" s="437"/>
      <c r="L2" s="437"/>
      <c r="M2" s="437"/>
      <c r="N2" s="437"/>
      <c r="O2" s="437"/>
      <c r="P2" s="437"/>
      <c r="Q2" s="437"/>
      <c r="R2" s="437"/>
      <c r="S2" s="437"/>
      <c r="T2" s="438"/>
    </row>
    <row r="3" spans="2:20" ht="17.25" customHeight="1" x14ac:dyDescent="0.25">
      <c r="B3" s="439"/>
      <c r="C3" s="440"/>
      <c r="D3" s="440"/>
      <c r="E3" s="440"/>
      <c r="F3" s="440"/>
      <c r="G3" s="440"/>
      <c r="H3" s="440"/>
      <c r="I3" s="440"/>
      <c r="J3" s="440"/>
      <c r="K3" s="440"/>
      <c r="L3" s="440"/>
      <c r="M3" s="440"/>
      <c r="N3" s="440"/>
      <c r="O3" s="440"/>
      <c r="P3" s="440"/>
      <c r="Q3" s="440"/>
      <c r="R3" s="440"/>
      <c r="S3" s="440"/>
      <c r="T3" s="441"/>
    </row>
    <row r="4" spans="2:20" ht="17.25" customHeight="1" x14ac:dyDescent="0.25">
      <c r="B4" s="439"/>
      <c r="C4" s="440"/>
      <c r="D4" s="440"/>
      <c r="E4" s="440"/>
      <c r="F4" s="440"/>
      <c r="G4" s="440"/>
      <c r="H4" s="440"/>
      <c r="I4" s="440"/>
      <c r="J4" s="440"/>
      <c r="K4" s="440"/>
      <c r="L4" s="440"/>
      <c r="M4" s="440"/>
      <c r="N4" s="440"/>
      <c r="O4" s="440"/>
      <c r="P4" s="440"/>
      <c r="Q4" s="440"/>
      <c r="R4" s="440"/>
      <c r="S4" s="440"/>
      <c r="T4" s="441"/>
    </row>
    <row r="5" spans="2:20" ht="17.25" customHeight="1" thickBot="1" x14ac:dyDescent="0.3">
      <c r="B5" s="442"/>
      <c r="C5" s="443"/>
      <c r="D5" s="443"/>
      <c r="E5" s="443"/>
      <c r="F5" s="443"/>
      <c r="G5" s="443"/>
      <c r="H5" s="443"/>
      <c r="I5" s="443"/>
      <c r="J5" s="443"/>
      <c r="K5" s="443"/>
      <c r="L5" s="443"/>
      <c r="M5" s="443"/>
      <c r="N5" s="443"/>
      <c r="O5" s="443"/>
      <c r="P5" s="443"/>
      <c r="Q5" s="443"/>
      <c r="R5" s="443"/>
      <c r="S5" s="443"/>
      <c r="T5" s="444"/>
    </row>
    <row r="6" spans="2:20" x14ac:dyDescent="0.25">
      <c r="B6" s="317"/>
      <c r="T6" s="318"/>
    </row>
    <row r="7" spans="2:20" x14ac:dyDescent="0.25">
      <c r="B7" s="317"/>
      <c r="T7" s="318"/>
    </row>
    <row r="8" spans="2:20" x14ac:dyDescent="0.25">
      <c r="B8" s="317"/>
      <c r="T8" s="318"/>
    </row>
    <row r="9" spans="2:20" x14ac:dyDescent="0.25">
      <c r="B9" s="317"/>
      <c r="T9" s="318"/>
    </row>
    <row r="10" spans="2:20" x14ac:dyDescent="0.25">
      <c r="B10" s="317"/>
      <c r="T10" s="318"/>
    </row>
    <row r="11" spans="2:20" x14ac:dyDescent="0.25">
      <c r="B11" s="317"/>
      <c r="T11" s="318"/>
    </row>
    <row r="12" spans="2:20" x14ac:dyDescent="0.25">
      <c r="B12" s="317"/>
      <c r="T12" s="318"/>
    </row>
    <row r="13" spans="2:20" x14ac:dyDescent="0.25">
      <c r="B13" s="317"/>
      <c r="T13" s="318"/>
    </row>
    <row r="14" spans="2:20" x14ac:dyDescent="0.25">
      <c r="B14" s="317"/>
      <c r="T14" s="318"/>
    </row>
    <row r="15" spans="2:20" x14ac:dyDescent="0.25">
      <c r="B15" s="317"/>
      <c r="T15" s="318"/>
    </row>
    <row r="16" spans="2:20" x14ac:dyDescent="0.25">
      <c r="B16" s="317"/>
      <c r="T16" s="318"/>
    </row>
    <row r="17" spans="2:20" x14ac:dyDescent="0.25">
      <c r="B17" s="317"/>
      <c r="T17" s="318"/>
    </row>
    <row r="18" spans="2:20" x14ac:dyDescent="0.25">
      <c r="B18" s="317"/>
      <c r="T18" s="318"/>
    </row>
    <row r="19" spans="2:20" x14ac:dyDescent="0.25">
      <c r="B19" s="317"/>
      <c r="T19" s="318"/>
    </row>
    <row r="20" spans="2:20" x14ac:dyDescent="0.25">
      <c r="B20" s="317"/>
      <c r="T20" s="318"/>
    </row>
    <row r="21" spans="2:20" x14ac:dyDescent="0.25">
      <c r="B21" s="317"/>
      <c r="T21" s="318"/>
    </row>
    <row r="22" spans="2:20" x14ac:dyDescent="0.25">
      <c r="B22" s="317"/>
      <c r="T22" s="318"/>
    </row>
    <row r="23" spans="2:20" x14ac:dyDescent="0.25">
      <c r="B23" s="317"/>
      <c r="T23" s="318"/>
    </row>
    <row r="24" spans="2:20" x14ac:dyDescent="0.25">
      <c r="B24" s="317"/>
      <c r="T24" s="318"/>
    </row>
    <row r="25" spans="2:20" x14ac:dyDescent="0.25">
      <c r="B25" s="317"/>
      <c r="T25" s="318"/>
    </row>
    <row r="26" spans="2:20" x14ac:dyDescent="0.25">
      <c r="B26" s="317"/>
      <c r="T26" s="318"/>
    </row>
    <row r="27" spans="2:20" x14ac:dyDescent="0.25">
      <c r="B27" s="317"/>
      <c r="T27" s="318"/>
    </row>
    <row r="28" spans="2:20" x14ac:dyDescent="0.25">
      <c r="B28" s="317"/>
      <c r="T28" s="318"/>
    </row>
    <row r="29" spans="2:20" x14ac:dyDescent="0.25">
      <c r="B29" s="317"/>
      <c r="T29" s="318"/>
    </row>
    <row r="30" spans="2:20" x14ac:dyDescent="0.25">
      <c r="B30" s="317"/>
      <c r="T30" s="318"/>
    </row>
    <row r="31" spans="2:20" ht="15.75" thickBot="1" x14ac:dyDescent="0.3">
      <c r="B31" s="319"/>
      <c r="C31" s="320"/>
      <c r="D31" s="320"/>
      <c r="E31" s="320"/>
      <c r="F31" s="320"/>
      <c r="G31" s="320"/>
      <c r="H31" s="320"/>
      <c r="I31" s="320"/>
      <c r="J31" s="320"/>
      <c r="K31" s="320"/>
      <c r="L31" s="320"/>
      <c r="M31" s="320"/>
      <c r="N31" s="320"/>
      <c r="O31" s="320"/>
      <c r="P31" s="320"/>
      <c r="Q31" s="320"/>
      <c r="R31" s="320"/>
      <c r="S31" s="320"/>
      <c r="T31" s="321"/>
    </row>
    <row r="64" spans="6:6" x14ac:dyDescent="0.25">
      <c r="F64" s="226"/>
    </row>
  </sheetData>
  <mergeCells count="1">
    <mergeCell ref="B2:T5"/>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687B02-FC57-4AD1-B62A-FF32887981A5}">
  <dimension ref="B1:CJ72"/>
  <sheetViews>
    <sheetView topLeftCell="A58" zoomScale="60" zoomScaleNormal="60" workbookViewId="0">
      <selection activeCell="E86" sqref="E86:E91"/>
    </sheetView>
  </sheetViews>
  <sheetFormatPr baseColWidth="10" defaultRowHeight="15" x14ac:dyDescent="0.25"/>
  <cols>
    <col min="1" max="2" width="1.5703125" style="140" customWidth="1"/>
    <col min="3" max="3" width="2.5703125" style="140" customWidth="1"/>
    <col min="4" max="4" width="25.5703125" style="140" customWidth="1"/>
    <col min="5" max="5" width="35.5703125" style="140" customWidth="1"/>
    <col min="6" max="6" width="32.28515625" style="140" customWidth="1"/>
    <col min="7" max="7" width="20" style="140" customWidth="1"/>
    <col min="8" max="8" width="43.42578125" style="140" customWidth="1"/>
    <col min="9" max="9" width="16.140625" style="140" customWidth="1"/>
    <col min="10" max="10" width="19.85546875" style="140" customWidth="1"/>
    <col min="11" max="11" width="19.7109375" style="140" customWidth="1"/>
    <col min="12" max="12" width="2.42578125" style="140" customWidth="1"/>
    <col min="13" max="13" width="17.28515625" style="140" customWidth="1"/>
    <col min="14" max="14" width="21.42578125" style="140" customWidth="1"/>
    <col min="15" max="15" width="20.5703125" style="140" customWidth="1"/>
    <col min="16" max="16" width="16.140625" style="140" customWidth="1"/>
    <col min="17" max="17" width="20.85546875" style="140" customWidth="1"/>
    <col min="18" max="18" width="21.140625" style="140" customWidth="1"/>
    <col min="19" max="19" width="18.7109375" style="140" customWidth="1"/>
    <col min="20" max="20" width="15.28515625" style="140" customWidth="1"/>
    <col min="21" max="21" width="14.28515625" style="140" customWidth="1"/>
    <col min="22" max="22" width="20.140625" style="140" customWidth="1"/>
    <col min="23" max="23" width="11.5703125" style="140" customWidth="1"/>
    <col min="24" max="25" width="6.42578125" style="140" customWidth="1"/>
    <col min="26" max="26" width="5.5703125" style="140" customWidth="1"/>
    <col min="27" max="28" width="9.85546875" style="140" customWidth="1"/>
    <col min="29" max="30" width="9.42578125" style="140" customWidth="1"/>
    <col min="31" max="31" width="5.5703125" style="140" customWidth="1"/>
    <col min="32" max="32" width="20.42578125" style="140" customWidth="1"/>
    <col min="33" max="33" width="7.85546875" style="140" customWidth="1"/>
    <col min="34" max="34" width="6.5703125" style="140" customWidth="1"/>
    <col min="35" max="35" width="13.42578125" style="140" customWidth="1"/>
    <col min="36" max="37" width="7.140625" style="140" customWidth="1"/>
    <col min="38" max="40" width="16.85546875" style="140" customWidth="1"/>
    <col min="41" max="41" width="5.5703125" style="140" customWidth="1"/>
    <col min="42" max="42" width="17.140625" style="140" customWidth="1"/>
    <col min="43" max="43" width="15.28515625" style="140" customWidth="1"/>
    <col min="44" max="44" width="16.28515625" style="140" customWidth="1"/>
    <col min="45" max="45" width="14.5703125" style="140" customWidth="1"/>
    <col min="46" max="46" width="16" style="140" customWidth="1"/>
    <col min="47" max="47" width="15" style="140" customWidth="1"/>
    <col min="48" max="82" width="5.5703125" style="140" customWidth="1"/>
    <col min="83" max="83" width="11.5703125" style="140" customWidth="1"/>
    <col min="84" max="84" width="8.42578125" style="140" customWidth="1"/>
    <col min="85" max="85" width="8.7109375" style="140" customWidth="1"/>
    <col min="86" max="86" width="11.42578125" style="140"/>
    <col min="87" max="87" width="43.7109375" style="140" customWidth="1"/>
    <col min="88" max="88" width="67.85546875" style="140" customWidth="1"/>
    <col min="89" max="89" width="13.28515625" style="140" customWidth="1"/>
    <col min="90" max="95" width="11.42578125" style="140"/>
    <col min="96" max="96" width="12.85546875" style="140" customWidth="1"/>
    <col min="97" max="97" width="16.85546875" style="140" customWidth="1"/>
    <col min="98" max="98" width="19.28515625" style="140" customWidth="1"/>
    <col min="99" max="99" width="21.140625" style="140" customWidth="1"/>
    <col min="100" max="100" width="18" style="140" customWidth="1"/>
    <col min="101" max="16384" width="11.42578125" style="140"/>
  </cols>
  <sheetData>
    <row r="1" spans="2:86" ht="74.25" customHeight="1" x14ac:dyDescent="0.25"/>
    <row r="2" spans="2:86" ht="33.75" customHeight="1" thickBot="1" x14ac:dyDescent="0.3">
      <c r="B2" s="141"/>
      <c r="C2" s="142"/>
      <c r="D2" s="142"/>
      <c r="E2" s="142"/>
      <c r="F2" s="142"/>
      <c r="G2" s="142"/>
      <c r="H2" s="142"/>
      <c r="I2" s="142"/>
      <c r="J2" s="142"/>
      <c r="K2" s="142"/>
      <c r="L2" s="142"/>
      <c r="M2" s="142"/>
      <c r="N2" s="142"/>
      <c r="O2" s="142"/>
      <c r="P2" s="142"/>
      <c r="Q2" s="142"/>
      <c r="R2" s="142"/>
      <c r="S2" s="142"/>
      <c r="T2" s="142"/>
      <c r="U2" s="142"/>
      <c r="V2" s="142"/>
      <c r="W2" s="142"/>
      <c r="X2" s="142"/>
      <c r="Y2" s="142"/>
    </row>
    <row r="3" spans="2:86" ht="33" customHeight="1" thickBot="1" x14ac:dyDescent="0.3">
      <c r="B3" s="143"/>
      <c r="C3" s="144"/>
      <c r="D3" s="784"/>
      <c r="E3" s="785"/>
      <c r="F3" s="785"/>
      <c r="G3" s="169" t="s">
        <v>43</v>
      </c>
      <c r="H3" s="788" t="s">
        <v>205</v>
      </c>
      <c r="I3" s="789"/>
      <c r="J3" s="789"/>
      <c r="K3" s="789"/>
      <c r="L3" s="789"/>
      <c r="M3" s="789"/>
      <c r="N3" s="789"/>
      <c r="O3" s="789"/>
      <c r="P3" s="789"/>
      <c r="Q3" s="789"/>
      <c r="R3" s="789"/>
      <c r="S3" s="789"/>
      <c r="T3" s="789"/>
      <c r="U3" s="789"/>
      <c r="V3" s="789"/>
      <c r="W3" s="789"/>
      <c r="X3" s="789"/>
      <c r="Y3" s="790"/>
      <c r="Z3" s="170"/>
      <c r="AA3" s="170"/>
      <c r="AB3" s="170"/>
      <c r="AC3" s="170"/>
      <c r="AD3" s="170"/>
      <c r="AE3" s="170"/>
      <c r="AF3" s="170"/>
      <c r="AG3" s="170"/>
      <c r="AH3" s="170"/>
      <c r="CE3" s="146"/>
      <c r="CF3" s="146"/>
      <c r="CG3" s="146"/>
      <c r="CH3" s="146"/>
    </row>
    <row r="4" spans="2:86" ht="33" customHeight="1" thickBot="1" x14ac:dyDescent="0.3">
      <c r="B4" s="143"/>
      <c r="C4" s="144"/>
      <c r="D4" s="786"/>
      <c r="E4" s="787"/>
      <c r="F4" s="787"/>
      <c r="G4" s="145" t="s">
        <v>206</v>
      </c>
      <c r="H4" s="791" t="s">
        <v>207</v>
      </c>
      <c r="I4" s="792"/>
      <c r="J4" s="793"/>
      <c r="K4" s="794" t="s">
        <v>208</v>
      </c>
      <c r="L4" s="795"/>
      <c r="M4" s="795"/>
      <c r="N4" s="795"/>
      <c r="O4" s="795"/>
      <c r="P4" s="796" t="s">
        <v>209</v>
      </c>
      <c r="Q4" s="796"/>
      <c r="R4" s="796"/>
      <c r="S4" s="797"/>
      <c r="T4" s="794" t="s">
        <v>210</v>
      </c>
      <c r="U4" s="798"/>
      <c r="V4" s="799">
        <v>1</v>
      </c>
      <c r="W4" s="800"/>
      <c r="X4" s="800"/>
      <c r="Y4" s="801"/>
      <c r="Z4" s="171"/>
      <c r="AA4" s="171"/>
      <c r="AB4" s="171"/>
      <c r="AC4" s="172"/>
      <c r="AD4" s="172"/>
      <c r="AE4" s="172"/>
      <c r="AF4" s="172"/>
      <c r="AG4" s="172"/>
      <c r="AH4" s="172"/>
      <c r="CE4" s="146"/>
      <c r="CF4" s="146"/>
      <c r="CG4" s="146"/>
      <c r="CH4" s="146"/>
    </row>
    <row r="5" spans="2:86" x14ac:dyDescent="0.25">
      <c r="B5" s="143"/>
      <c r="C5" s="144"/>
      <c r="D5" s="147"/>
      <c r="E5" s="147"/>
      <c r="F5" s="148"/>
      <c r="G5" s="816"/>
      <c r="H5" s="816"/>
      <c r="I5" s="816"/>
      <c r="J5" s="816"/>
      <c r="K5" s="757"/>
      <c r="L5" s="757"/>
      <c r="M5" s="757"/>
      <c r="N5" s="757"/>
      <c r="O5" s="757"/>
      <c r="P5" s="757"/>
      <c r="Q5" s="757"/>
      <c r="R5" s="757"/>
      <c r="S5" s="757"/>
      <c r="T5" s="816"/>
      <c r="U5" s="816"/>
      <c r="V5" s="816"/>
      <c r="W5" s="816"/>
      <c r="X5" s="816"/>
      <c r="Y5" s="816"/>
      <c r="CE5" s="146"/>
      <c r="CF5" s="146"/>
      <c r="CG5" s="146"/>
      <c r="CH5" s="146"/>
    </row>
    <row r="6" spans="2:86" ht="6.75" customHeight="1" thickBot="1" x14ac:dyDescent="0.3">
      <c r="B6" s="143"/>
      <c r="D6" s="149"/>
      <c r="E6" s="149"/>
      <c r="F6" s="149"/>
      <c r="G6" s="149"/>
      <c r="H6" s="149"/>
      <c r="I6" s="149"/>
      <c r="J6" s="149"/>
      <c r="K6" s="149"/>
      <c r="L6" s="149"/>
      <c r="M6" s="149"/>
      <c r="N6" s="150"/>
      <c r="O6" s="150"/>
      <c r="P6" s="150"/>
      <c r="Q6" s="150"/>
      <c r="R6" s="149"/>
      <c r="S6" s="146"/>
      <c r="T6" s="146"/>
      <c r="U6" s="146"/>
      <c r="V6" s="146"/>
      <c r="W6" s="146"/>
      <c r="X6" s="146"/>
      <c r="Y6" s="146"/>
      <c r="CE6" s="146"/>
      <c r="CF6" s="146"/>
      <c r="CG6" s="146"/>
      <c r="CH6" s="146"/>
    </row>
    <row r="7" spans="2:86" ht="15" customHeight="1" x14ac:dyDescent="0.25">
      <c r="B7" s="143"/>
      <c r="C7" s="144"/>
      <c r="D7" s="804" t="s">
        <v>460</v>
      </c>
      <c r="E7" s="805"/>
      <c r="F7" s="805"/>
      <c r="G7" s="805"/>
      <c r="H7" s="805"/>
      <c r="I7" s="805"/>
      <c r="J7" s="805"/>
      <c r="K7" s="805"/>
      <c r="L7" s="805"/>
      <c r="M7" s="805"/>
      <c r="N7" s="805"/>
      <c r="O7" s="805"/>
      <c r="P7" s="805"/>
      <c r="Q7" s="805"/>
      <c r="R7" s="805"/>
      <c r="S7" s="805"/>
      <c r="T7" s="805"/>
      <c r="U7" s="805"/>
      <c r="V7" s="805"/>
      <c r="W7" s="805"/>
      <c r="X7" s="805"/>
      <c r="Y7" s="806"/>
      <c r="Z7" s="272"/>
      <c r="AA7" s="272"/>
      <c r="AB7" s="272"/>
      <c r="AC7" s="272"/>
      <c r="AD7" s="272"/>
      <c r="AE7" s="272"/>
      <c r="AF7" s="272"/>
      <c r="AG7" s="272"/>
      <c r="AH7" s="272"/>
      <c r="AI7" s="272"/>
      <c r="AJ7" s="272"/>
      <c r="AK7" s="272"/>
      <c r="AL7" s="272"/>
      <c r="AM7" s="272"/>
      <c r="AN7" s="272"/>
      <c r="AO7" s="272"/>
      <c r="CE7" s="146"/>
      <c r="CF7" s="146"/>
      <c r="CG7" s="146"/>
      <c r="CH7" s="146"/>
    </row>
    <row r="8" spans="2:86" ht="7.5" customHeight="1" thickBot="1" x14ac:dyDescent="0.3">
      <c r="B8" s="143"/>
      <c r="D8" s="807"/>
      <c r="E8" s="808"/>
      <c r="F8" s="808"/>
      <c r="G8" s="808"/>
      <c r="H8" s="808"/>
      <c r="I8" s="808"/>
      <c r="J8" s="808"/>
      <c r="K8" s="808"/>
      <c r="L8" s="808"/>
      <c r="M8" s="808"/>
      <c r="N8" s="808"/>
      <c r="O8" s="808"/>
      <c r="P8" s="808"/>
      <c r="Q8" s="808"/>
      <c r="R8" s="808"/>
      <c r="S8" s="808"/>
      <c r="T8" s="808"/>
      <c r="U8" s="808"/>
      <c r="V8" s="808"/>
      <c r="W8" s="808"/>
      <c r="X8" s="808"/>
      <c r="Y8" s="809"/>
      <c r="Z8" s="272"/>
      <c r="AA8" s="272"/>
      <c r="AB8" s="272"/>
      <c r="AC8" s="272"/>
      <c r="AD8" s="272"/>
      <c r="AE8" s="272"/>
      <c r="AF8" s="272"/>
      <c r="AG8" s="272"/>
      <c r="AH8" s="272"/>
      <c r="AI8" s="272"/>
      <c r="AJ8" s="272"/>
      <c r="AK8" s="272"/>
      <c r="AL8" s="272"/>
      <c r="AM8" s="272"/>
      <c r="AN8" s="272"/>
      <c r="AO8" s="272"/>
      <c r="CE8" s="146"/>
      <c r="CF8" s="146"/>
      <c r="CG8" s="146"/>
      <c r="CH8" s="146"/>
    </row>
    <row r="9" spans="2:86" ht="20.25" customHeight="1" thickBot="1" x14ac:dyDescent="0.3">
      <c r="B9" s="143"/>
      <c r="D9" s="802" t="s">
        <v>43</v>
      </c>
      <c r="E9" s="803"/>
      <c r="F9" s="763" t="str">
        <f>'Datos del proceso'!A10</f>
        <v>TRANSFORMACIÓN CULTURAL PARA LA REVITALIZACIÓN DEL CENTRO</v>
      </c>
      <c r="G9" s="764"/>
      <c r="H9" s="764"/>
      <c r="I9" s="764"/>
      <c r="J9" s="764"/>
      <c r="K9" s="764"/>
      <c r="L9" s="764"/>
      <c r="M9" s="764"/>
      <c r="N9" s="764"/>
      <c r="O9" s="764"/>
      <c r="P9" s="764"/>
      <c r="Q9" s="764"/>
      <c r="R9" s="764"/>
      <c r="S9" s="764"/>
      <c r="T9" s="764"/>
      <c r="U9" s="764"/>
      <c r="V9" s="764"/>
      <c r="W9" s="764"/>
      <c r="X9" s="764"/>
      <c r="Y9" s="765"/>
      <c r="CE9" s="146"/>
      <c r="CF9" s="146"/>
      <c r="CG9" s="146"/>
      <c r="CH9" s="146"/>
    </row>
    <row r="10" spans="2:86" ht="24.75" customHeight="1" thickBot="1" x14ac:dyDescent="0.3">
      <c r="B10" s="143"/>
      <c r="D10" s="802" t="s">
        <v>130</v>
      </c>
      <c r="E10" s="803"/>
      <c r="F10" s="810" t="str">
        <f>'Datos del proceso'!I10</f>
        <v>Desarrollar estrategias para posicionar positivamente el centro de la ciudad, revitalizarlo y transformarlo mediante el apoyo y el fomento, eficaz, de las prácticas artísticas, culturales y del ecosistema creativo, garantizando la
participación ciudadana y grupos de valor.</v>
      </c>
      <c r="G10" s="811"/>
      <c r="H10" s="811"/>
      <c r="I10" s="811"/>
      <c r="J10" s="811"/>
      <c r="K10" s="811"/>
      <c r="L10" s="811"/>
      <c r="M10" s="811"/>
      <c r="N10" s="811"/>
      <c r="O10" s="811"/>
      <c r="P10" s="811"/>
      <c r="Q10" s="811"/>
      <c r="R10" s="811"/>
      <c r="S10" s="811"/>
      <c r="T10" s="811"/>
      <c r="U10" s="811"/>
      <c r="V10" s="811"/>
      <c r="W10" s="811"/>
      <c r="X10" s="811"/>
      <c r="Y10" s="812"/>
      <c r="CE10" s="146"/>
      <c r="CF10" s="146"/>
      <c r="CG10" s="146"/>
      <c r="CH10" s="146"/>
    </row>
    <row r="11" spans="2:86" ht="1.5" customHeight="1" x14ac:dyDescent="0.25">
      <c r="B11" s="143"/>
      <c r="C11" s="144"/>
      <c r="D11" s="756"/>
      <c r="E11" s="756"/>
      <c r="G11" s="757"/>
      <c r="H11" s="757"/>
      <c r="I11" s="757"/>
      <c r="J11" s="757"/>
      <c r="K11" s="757"/>
      <c r="L11" s="757"/>
      <c r="M11" s="757"/>
      <c r="N11" s="757"/>
      <c r="O11" s="757"/>
      <c r="P11" s="757"/>
      <c r="Q11" s="757"/>
      <c r="R11" s="757"/>
      <c r="S11" s="757"/>
      <c r="T11" s="757"/>
      <c r="U11" s="757"/>
      <c r="V11" s="757"/>
      <c r="W11" s="757"/>
      <c r="X11" s="757"/>
      <c r="Y11" s="757"/>
      <c r="CE11" s="146"/>
      <c r="CF11" s="146"/>
      <c r="CG11" s="146"/>
      <c r="CH11" s="146"/>
    </row>
    <row r="12" spans="2:86" ht="7.5" customHeight="1" x14ac:dyDescent="0.25">
      <c r="B12" s="143"/>
      <c r="S12" s="146"/>
      <c r="T12" s="146"/>
      <c r="U12" s="146"/>
      <c r="V12" s="146"/>
      <c r="W12" s="146"/>
      <c r="X12" s="146"/>
      <c r="Y12" s="146"/>
      <c r="CE12" s="146"/>
      <c r="CF12" s="146"/>
      <c r="CG12" s="146"/>
      <c r="CH12" s="146"/>
    </row>
    <row r="13" spans="2:86" ht="30" customHeight="1" x14ac:dyDescent="0.25">
      <c r="B13" s="143"/>
      <c r="D13" s="813" t="s">
        <v>211</v>
      </c>
      <c r="E13" s="813"/>
      <c r="F13" s="813"/>
      <c r="G13" s="813"/>
      <c r="H13" s="813"/>
      <c r="I13" s="813"/>
      <c r="J13" s="813"/>
      <c r="K13" s="813"/>
      <c r="L13" s="813"/>
      <c r="M13" s="813"/>
      <c r="N13" s="813"/>
      <c r="O13" s="813"/>
      <c r="P13" s="813"/>
      <c r="Q13" s="813"/>
      <c r="R13" s="813"/>
      <c r="S13" s="813"/>
      <c r="T13" s="813"/>
      <c r="U13" s="813"/>
      <c r="V13" s="813"/>
      <c r="W13" s="813"/>
      <c r="X13" s="813"/>
      <c r="Y13" s="813"/>
      <c r="CE13" s="146"/>
      <c r="CF13" s="146"/>
      <c r="CG13" s="146"/>
      <c r="CH13" s="146"/>
    </row>
    <row r="14" spans="2:86" x14ac:dyDescent="0.25">
      <c r="B14" s="143"/>
      <c r="C14" s="144"/>
      <c r="D14" s="814" t="s">
        <v>212</v>
      </c>
      <c r="E14" s="814"/>
      <c r="F14" s="814"/>
      <c r="G14" s="814"/>
      <c r="H14" s="814"/>
      <c r="I14" s="814"/>
      <c r="J14" s="814"/>
      <c r="K14" s="814"/>
      <c r="L14" s="814"/>
      <c r="M14" s="814"/>
      <c r="N14" s="814"/>
      <c r="O14" s="814"/>
      <c r="Q14" s="815" t="s">
        <v>213</v>
      </c>
      <c r="R14" s="815"/>
      <c r="S14" s="815"/>
      <c r="T14" s="815"/>
      <c r="U14" s="815"/>
      <c r="V14" s="815"/>
      <c r="W14" s="815"/>
      <c r="X14" s="815"/>
      <c r="Y14" s="815"/>
      <c r="CE14" s="146"/>
      <c r="CF14" s="146"/>
      <c r="CG14" s="146"/>
      <c r="CH14" s="146"/>
    </row>
    <row r="15" spans="2:86" ht="54.75" customHeight="1" x14ac:dyDescent="0.25">
      <c r="B15" s="143"/>
      <c r="C15" s="144"/>
      <c r="D15" s="151" t="s">
        <v>214</v>
      </c>
      <c r="E15" s="723" t="s">
        <v>215</v>
      </c>
      <c r="F15" s="723"/>
      <c r="G15" s="723"/>
      <c r="H15" s="723"/>
      <c r="I15" s="586" t="s">
        <v>216</v>
      </c>
      <c r="J15" s="586"/>
      <c r="K15" s="723" t="s">
        <v>215</v>
      </c>
      <c r="L15" s="723"/>
      <c r="M15" s="723"/>
      <c r="N15" s="152" t="s">
        <v>217</v>
      </c>
      <c r="O15" s="153" t="s">
        <v>215</v>
      </c>
      <c r="Q15" s="153" t="s">
        <v>218</v>
      </c>
      <c r="R15" s="299" t="s">
        <v>529</v>
      </c>
      <c r="S15" s="173" t="s">
        <v>219</v>
      </c>
      <c r="T15" s="153" t="s">
        <v>13</v>
      </c>
      <c r="U15" s="153" t="s">
        <v>317</v>
      </c>
      <c r="V15" s="174" t="s">
        <v>318</v>
      </c>
      <c r="W15" s="586" t="s">
        <v>220</v>
      </c>
      <c r="X15" s="586"/>
      <c r="Y15" s="586"/>
      <c r="CE15" s="146"/>
      <c r="CF15" s="146"/>
      <c r="CG15" s="146"/>
      <c r="CH15" s="146"/>
    </row>
    <row r="16" spans="2:86" ht="88.5" customHeight="1" x14ac:dyDescent="0.25">
      <c r="B16" s="143"/>
      <c r="D16" s="147"/>
      <c r="E16" s="826"/>
      <c r="F16" s="826"/>
      <c r="G16" s="826"/>
      <c r="H16" s="826"/>
      <c r="I16" s="816"/>
      <c r="J16" s="816"/>
      <c r="K16" s="739"/>
      <c r="L16" s="739"/>
      <c r="M16" s="739"/>
      <c r="N16" s="175"/>
      <c r="O16" s="176"/>
      <c r="Q16" s="771" t="s">
        <v>319</v>
      </c>
      <c r="R16" s="771"/>
      <c r="S16" s="773" t="s">
        <v>320</v>
      </c>
      <c r="T16" s="771" t="s">
        <v>321</v>
      </c>
      <c r="U16" s="175" t="s">
        <v>322</v>
      </c>
      <c r="V16" s="175" t="s">
        <v>323</v>
      </c>
      <c r="W16" s="746" t="s">
        <v>324</v>
      </c>
      <c r="X16" s="818"/>
      <c r="Y16" s="768"/>
      <c r="CE16" s="146"/>
      <c r="CF16" s="146"/>
      <c r="CG16" s="146"/>
      <c r="CH16" s="146"/>
    </row>
    <row r="17" spans="2:86" ht="89.25" customHeight="1" x14ac:dyDescent="0.25">
      <c r="B17" s="143"/>
      <c r="D17" s="147"/>
      <c r="E17" s="822"/>
      <c r="F17" s="823"/>
      <c r="G17" s="823"/>
      <c r="H17" s="824"/>
      <c r="I17" s="816"/>
      <c r="J17" s="816"/>
      <c r="K17" s="739"/>
      <c r="L17" s="739"/>
      <c r="M17" s="739"/>
      <c r="N17" s="175"/>
      <c r="O17" s="176"/>
      <c r="Q17" s="817"/>
      <c r="R17" s="817"/>
      <c r="S17" s="827"/>
      <c r="T17" s="817"/>
      <c r="U17" s="175" t="s">
        <v>325</v>
      </c>
      <c r="V17" s="175" t="s">
        <v>326</v>
      </c>
      <c r="W17" s="819"/>
      <c r="X17" s="715"/>
      <c r="Y17" s="820"/>
      <c r="Z17" s="146"/>
      <c r="AA17" s="146"/>
      <c r="AB17" s="146"/>
      <c r="AC17" s="146"/>
      <c r="AD17" s="146"/>
      <c r="AE17" s="146"/>
      <c r="AF17" s="146"/>
      <c r="AG17" s="146"/>
      <c r="AH17" s="146"/>
      <c r="AI17" s="146"/>
      <c r="AJ17" s="146"/>
      <c r="AK17" s="146"/>
      <c r="AL17" s="146"/>
      <c r="AM17" s="146"/>
      <c r="AN17" s="146"/>
      <c r="AO17" s="146"/>
      <c r="CE17" s="146"/>
      <c r="CF17" s="146"/>
      <c r="CG17" s="146"/>
      <c r="CH17" s="146"/>
    </row>
    <row r="18" spans="2:86" ht="104.25" customHeight="1" x14ac:dyDescent="0.25">
      <c r="B18" s="143"/>
      <c r="D18" s="147"/>
      <c r="E18" s="825"/>
      <c r="F18" s="825"/>
      <c r="G18" s="825"/>
      <c r="H18" s="825"/>
      <c r="I18" s="816"/>
      <c r="J18" s="816"/>
      <c r="K18" s="739"/>
      <c r="L18" s="739"/>
      <c r="M18" s="739"/>
      <c r="N18" s="175"/>
      <c r="O18" s="176"/>
      <c r="Q18" s="772"/>
      <c r="R18" s="772"/>
      <c r="S18" s="774"/>
      <c r="T18" s="772"/>
      <c r="U18" s="175"/>
      <c r="V18" s="175"/>
      <c r="W18" s="769"/>
      <c r="X18" s="821"/>
      <c r="Y18" s="770"/>
      <c r="Z18" s="146"/>
      <c r="AA18" s="146"/>
      <c r="AB18" s="146"/>
      <c r="AC18" s="146"/>
      <c r="AD18" s="146"/>
      <c r="AE18" s="146"/>
      <c r="AF18" s="146"/>
      <c r="AG18" s="146"/>
      <c r="AH18" s="146"/>
      <c r="AI18" s="146"/>
      <c r="AJ18" s="146"/>
      <c r="AK18" s="146"/>
      <c r="AL18" s="146"/>
      <c r="AM18" s="146"/>
      <c r="AN18" s="146"/>
      <c r="AO18" s="146"/>
      <c r="CE18" s="146"/>
      <c r="CF18" s="146"/>
      <c r="CG18" s="146"/>
      <c r="CH18" s="146"/>
    </row>
    <row r="19" spans="2:86" ht="15" customHeight="1" x14ac:dyDescent="0.25">
      <c r="B19" s="143"/>
      <c r="S19" s="146"/>
      <c r="T19" s="146"/>
      <c r="U19" s="146"/>
      <c r="V19" s="146"/>
      <c r="W19" s="146"/>
      <c r="X19" s="146"/>
      <c r="Y19" s="146"/>
      <c r="Z19" s="146"/>
      <c r="AA19" s="146"/>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c r="BI19" s="146"/>
      <c r="BJ19" s="146"/>
      <c r="BK19" s="146"/>
      <c r="BL19" s="146"/>
      <c r="BM19" s="146"/>
      <c r="BN19" s="146"/>
      <c r="BO19" s="146"/>
      <c r="BP19" s="146"/>
      <c r="BQ19" s="146"/>
      <c r="BR19" s="146"/>
      <c r="BS19" s="146"/>
      <c r="BT19" s="146"/>
      <c r="BU19" s="146"/>
      <c r="BV19" s="146"/>
      <c r="BW19" s="146"/>
      <c r="BX19" s="146"/>
      <c r="BY19" s="146"/>
      <c r="BZ19" s="146"/>
      <c r="CA19" s="146"/>
      <c r="CB19" s="146"/>
      <c r="CC19" s="146"/>
      <c r="CD19" s="146"/>
      <c r="CE19" s="146"/>
      <c r="CF19" s="146"/>
      <c r="CG19" s="146"/>
      <c r="CH19" s="146"/>
    </row>
    <row r="20" spans="2:86" x14ac:dyDescent="0.25">
      <c r="B20" s="143"/>
      <c r="C20" s="828" t="s">
        <v>221</v>
      </c>
      <c r="D20" s="829"/>
      <c r="E20" s="829"/>
      <c r="F20" s="829"/>
      <c r="G20" s="829"/>
      <c r="H20" s="829"/>
      <c r="I20" s="829"/>
      <c r="J20" s="829"/>
      <c r="K20" s="829"/>
      <c r="L20" s="829"/>
      <c r="M20" s="829"/>
      <c r="N20" s="829"/>
      <c r="O20" s="829"/>
      <c r="P20" s="829"/>
      <c r="Q20" s="829"/>
      <c r="R20" s="829"/>
      <c r="S20" s="829"/>
      <c r="T20" s="829"/>
      <c r="U20" s="829"/>
      <c r="V20" s="829"/>
      <c r="W20" s="829"/>
      <c r="X20" s="829"/>
      <c r="Y20" s="829"/>
      <c r="Z20" s="146"/>
      <c r="AA20" s="840" t="s">
        <v>224</v>
      </c>
      <c r="AB20" s="840"/>
      <c r="AC20" s="840"/>
      <c r="AD20" s="840"/>
      <c r="AE20" s="840"/>
      <c r="AF20" s="840"/>
      <c r="AG20" s="840"/>
      <c r="AH20" s="840"/>
      <c r="AI20" s="840"/>
      <c r="AJ20" s="840"/>
      <c r="AK20" s="840"/>
      <c r="AL20" s="840"/>
      <c r="AM20" s="840"/>
      <c r="AN20" s="840"/>
      <c r="AO20" s="146"/>
      <c r="AP20" s="155"/>
      <c r="AQ20" s="155"/>
      <c r="AR20" s="155"/>
      <c r="AS20" s="155"/>
      <c r="AT20" s="155"/>
      <c r="AU20" s="155"/>
      <c r="AV20" s="146"/>
      <c r="AW20" s="155"/>
      <c r="AX20" s="155"/>
      <c r="AY20" s="155"/>
      <c r="AZ20" s="155"/>
      <c r="BA20" s="155"/>
      <c r="BB20" s="155"/>
      <c r="BC20" s="155"/>
      <c r="BD20" s="155"/>
      <c r="BE20" s="155"/>
      <c r="BF20" s="155"/>
      <c r="BG20" s="155"/>
      <c r="BH20" s="146"/>
      <c r="BI20" s="146"/>
      <c r="BJ20" s="146"/>
      <c r="BK20" s="146"/>
      <c r="BL20" s="146"/>
      <c r="BM20" s="146"/>
      <c r="BN20" s="146"/>
      <c r="BO20" s="146"/>
      <c r="BP20" s="146"/>
      <c r="BQ20" s="146"/>
      <c r="BR20" s="146"/>
      <c r="BS20" s="146"/>
      <c r="BT20" s="146"/>
      <c r="BU20" s="146"/>
      <c r="BV20" s="146"/>
      <c r="BW20" s="146"/>
      <c r="BX20" s="146"/>
      <c r="BY20" s="146"/>
      <c r="BZ20" s="146"/>
      <c r="CA20" s="146"/>
      <c r="CB20" s="146"/>
      <c r="CC20" s="146"/>
      <c r="CD20" s="146"/>
      <c r="CE20" s="146"/>
      <c r="CF20" s="146"/>
      <c r="CG20" s="146"/>
      <c r="CH20" s="146"/>
    </row>
    <row r="21" spans="2:86" ht="6" customHeight="1" x14ac:dyDescent="0.25">
      <c r="B21" s="143"/>
      <c r="D21" s="146"/>
      <c r="E21" s="146"/>
      <c r="F21" s="146"/>
      <c r="G21" s="146"/>
      <c r="H21" s="146"/>
      <c r="I21" s="146"/>
      <c r="J21" s="146"/>
      <c r="K21" s="146"/>
      <c r="L21" s="146"/>
      <c r="M21" s="146"/>
      <c r="N21" s="146"/>
      <c r="O21" s="146"/>
      <c r="P21" s="146"/>
      <c r="Q21" s="146"/>
      <c r="R21" s="146"/>
      <c r="S21" s="146"/>
      <c r="T21" s="146"/>
      <c r="U21" s="146"/>
      <c r="V21" s="146"/>
      <c r="W21" s="146"/>
      <c r="X21" s="146"/>
      <c r="Y21" s="146"/>
      <c r="Z21" s="155"/>
      <c r="AO21" s="155"/>
      <c r="AV21" s="146"/>
      <c r="AW21" s="157"/>
      <c r="AX21" s="157"/>
      <c r="AY21" s="157"/>
      <c r="AZ21" s="157"/>
      <c r="BA21" s="157"/>
      <c r="BB21" s="157"/>
      <c r="BC21" s="157"/>
      <c r="BD21" s="157"/>
      <c r="BE21" s="157"/>
      <c r="BF21" s="157"/>
      <c r="BG21" s="157"/>
      <c r="BH21" s="146"/>
      <c r="BI21" s="146"/>
      <c r="BJ21" s="146"/>
      <c r="BK21" s="146"/>
      <c r="BL21" s="146"/>
      <c r="BM21" s="146"/>
      <c r="BN21" s="146"/>
      <c r="BO21" s="146"/>
      <c r="BP21" s="146"/>
      <c r="BQ21" s="146"/>
      <c r="BR21" s="146"/>
      <c r="BS21" s="146"/>
      <c r="BT21" s="146"/>
      <c r="BU21" s="146"/>
      <c r="BV21" s="146"/>
      <c r="BW21" s="146"/>
      <c r="BX21" s="146"/>
      <c r="BY21" s="146"/>
      <c r="BZ21" s="146"/>
      <c r="CA21" s="146"/>
      <c r="CB21" s="146"/>
      <c r="CC21" s="146"/>
      <c r="CD21" s="146"/>
      <c r="CE21" s="146"/>
      <c r="CF21" s="146"/>
      <c r="CG21" s="146"/>
      <c r="CH21" s="146"/>
    </row>
    <row r="22" spans="2:86" ht="24.75" customHeight="1" x14ac:dyDescent="0.25">
      <c r="B22" s="143"/>
      <c r="D22" s="830" t="s">
        <v>327</v>
      </c>
      <c r="E22" s="830"/>
      <c r="F22" s="830"/>
      <c r="G22" s="830"/>
      <c r="H22" s="831" t="s">
        <v>328</v>
      </c>
      <c r="I22" s="832"/>
      <c r="J22" s="832"/>
      <c r="K22" s="832"/>
      <c r="L22" s="832"/>
      <c r="M22" s="832"/>
      <c r="N22" s="832"/>
      <c r="O22" s="832"/>
      <c r="P22" s="832"/>
      <c r="Q22" s="833"/>
      <c r="R22" s="834" t="s">
        <v>223</v>
      </c>
      <c r="S22" s="835"/>
      <c r="T22" s="835"/>
      <c r="U22" s="835"/>
      <c r="V22" s="835"/>
      <c r="W22" s="835"/>
      <c r="X22" s="835"/>
      <c r="Y22" s="836"/>
      <c r="Z22" s="155"/>
      <c r="AA22" s="847" t="s">
        <v>230</v>
      </c>
      <c r="AB22" s="847"/>
      <c r="AC22" s="847" t="s">
        <v>231</v>
      </c>
      <c r="AD22" s="847"/>
      <c r="AE22" s="847"/>
      <c r="AF22" s="161" t="s">
        <v>232</v>
      </c>
      <c r="AG22" s="847" t="s">
        <v>233</v>
      </c>
      <c r="AH22" s="847"/>
      <c r="AI22" s="161" t="s">
        <v>234</v>
      </c>
      <c r="AJ22" s="847" t="s">
        <v>24</v>
      </c>
      <c r="AK22" s="847"/>
      <c r="AL22" s="161" t="s">
        <v>235</v>
      </c>
      <c r="AM22" s="161" t="s">
        <v>236</v>
      </c>
      <c r="AN22" s="161" t="s">
        <v>237</v>
      </c>
      <c r="AO22" s="155"/>
      <c r="AP22" s="156"/>
      <c r="AQ22" s="156"/>
      <c r="AR22" s="156"/>
      <c r="AS22" s="156"/>
      <c r="AT22" s="156"/>
      <c r="AU22" s="156"/>
      <c r="AV22" s="146"/>
      <c r="AW22" s="157"/>
      <c r="AX22" s="157"/>
      <c r="AY22" s="157"/>
      <c r="AZ22" s="157"/>
      <c r="BA22" s="157"/>
      <c r="BB22" s="157"/>
      <c r="BC22" s="157"/>
      <c r="BD22" s="157"/>
      <c r="BE22" s="157"/>
      <c r="BF22" s="157"/>
      <c r="BG22" s="157"/>
      <c r="BH22" s="146"/>
      <c r="BI22" s="146"/>
      <c r="BJ22" s="146"/>
      <c r="BK22" s="146"/>
      <c r="BL22" s="146"/>
      <c r="BM22" s="146"/>
      <c r="BN22" s="146"/>
      <c r="BO22" s="146"/>
      <c r="BP22" s="146"/>
      <c r="BQ22" s="146"/>
      <c r="BR22" s="146"/>
      <c r="BS22" s="146"/>
      <c r="BT22" s="146"/>
      <c r="BU22" s="146"/>
      <c r="BV22" s="146"/>
      <c r="BW22" s="146"/>
      <c r="BX22" s="146"/>
      <c r="BY22" s="146"/>
      <c r="BZ22" s="146"/>
      <c r="CA22" s="146"/>
      <c r="CB22" s="146"/>
      <c r="CC22" s="146"/>
      <c r="CD22" s="146"/>
      <c r="CE22" s="146"/>
      <c r="CF22" s="146"/>
      <c r="CG22" s="146"/>
      <c r="CH22" s="146"/>
    </row>
    <row r="23" spans="2:86" ht="15" customHeight="1" x14ac:dyDescent="0.25">
      <c r="B23" s="143"/>
      <c r="D23" s="830"/>
      <c r="E23" s="830"/>
      <c r="F23" s="830"/>
      <c r="G23" s="830"/>
      <c r="H23" s="841" t="s">
        <v>225</v>
      </c>
      <c r="I23" s="842" t="s">
        <v>226</v>
      </c>
      <c r="J23" s="842"/>
      <c r="K23" s="843" t="s">
        <v>227</v>
      </c>
      <c r="L23" s="844"/>
      <c r="M23" s="845"/>
      <c r="N23" s="846" t="s">
        <v>228</v>
      </c>
      <c r="O23" s="846" t="s">
        <v>229</v>
      </c>
      <c r="P23" s="852" t="s">
        <v>329</v>
      </c>
      <c r="Q23" s="853"/>
      <c r="R23" s="837"/>
      <c r="S23" s="838"/>
      <c r="T23" s="838"/>
      <c r="U23" s="838"/>
      <c r="V23" s="838"/>
      <c r="W23" s="838"/>
      <c r="X23" s="838"/>
      <c r="Y23" s="839"/>
      <c r="Z23" s="155"/>
      <c r="AA23" s="858" t="s">
        <v>332</v>
      </c>
      <c r="AB23" s="768"/>
      <c r="AC23" s="816" t="str">
        <f>IF(AA23="Aceptar el riesgo","No aplica","SI")</f>
        <v>No aplica</v>
      </c>
      <c r="AD23" s="816"/>
      <c r="AE23" s="816"/>
      <c r="AF23" s="739"/>
      <c r="AG23" s="739"/>
      <c r="AH23" s="739"/>
      <c r="AI23" s="576"/>
      <c r="AJ23" s="576"/>
      <c r="AK23" s="576"/>
      <c r="AL23" s="576"/>
      <c r="AM23" s="576"/>
      <c r="AN23" s="576"/>
      <c r="AO23" s="155"/>
      <c r="AP23" s="156"/>
      <c r="AQ23" s="156"/>
      <c r="AR23" s="156"/>
      <c r="AS23" s="156"/>
      <c r="AT23" s="156"/>
      <c r="AU23" s="156"/>
      <c r="AV23" s="155"/>
      <c r="AW23" s="157"/>
      <c r="AX23" s="157"/>
      <c r="AY23" s="157"/>
      <c r="AZ23" s="157"/>
      <c r="BA23" s="157"/>
      <c r="BB23" s="157"/>
      <c r="BC23" s="157"/>
      <c r="BD23" s="157"/>
      <c r="BE23" s="157"/>
      <c r="BF23" s="157"/>
      <c r="BG23" s="157"/>
      <c r="BH23" s="155"/>
      <c r="BI23" s="155"/>
      <c r="BJ23" s="155"/>
      <c r="BK23" s="155"/>
      <c r="BL23" s="155"/>
      <c r="BM23" s="155"/>
      <c r="BN23" s="155"/>
      <c r="BO23" s="155"/>
      <c r="BP23" s="155"/>
      <c r="BQ23" s="155"/>
      <c r="BR23" s="155"/>
      <c r="BS23" s="155"/>
      <c r="BT23" s="155"/>
      <c r="BU23" s="155"/>
      <c r="BV23" s="155"/>
      <c r="BW23" s="155"/>
      <c r="BX23" s="155"/>
      <c r="BY23" s="155"/>
      <c r="BZ23" s="155"/>
      <c r="CA23" s="155"/>
      <c r="CB23" s="155"/>
      <c r="CC23" s="155"/>
      <c r="CD23" s="155"/>
      <c r="CE23" s="155"/>
    </row>
    <row r="24" spans="2:86" ht="46.5" customHeight="1" x14ac:dyDescent="0.25">
      <c r="B24" s="143"/>
      <c r="D24" s="158" t="s">
        <v>4</v>
      </c>
      <c r="E24" s="158" t="s">
        <v>242</v>
      </c>
      <c r="F24" s="856" t="s">
        <v>239</v>
      </c>
      <c r="G24" s="857"/>
      <c r="H24" s="830"/>
      <c r="I24" s="842"/>
      <c r="J24" s="842"/>
      <c r="K24" s="843" t="s">
        <v>240</v>
      </c>
      <c r="L24" s="845"/>
      <c r="M24" s="159" t="s">
        <v>241</v>
      </c>
      <c r="N24" s="846"/>
      <c r="O24" s="846"/>
      <c r="P24" s="854"/>
      <c r="Q24" s="855"/>
      <c r="R24" s="710" t="s">
        <v>4</v>
      </c>
      <c r="S24" s="710"/>
      <c r="T24" s="710" t="s">
        <v>2</v>
      </c>
      <c r="U24" s="710"/>
      <c r="V24" s="710" t="s">
        <v>239</v>
      </c>
      <c r="W24" s="710"/>
      <c r="X24" s="710"/>
      <c r="Y24" s="710"/>
      <c r="Z24" s="155"/>
      <c r="AA24" s="819"/>
      <c r="AB24" s="820"/>
      <c r="AC24" s="816"/>
      <c r="AD24" s="816"/>
      <c r="AE24" s="816"/>
      <c r="AF24" s="739"/>
      <c r="AG24" s="739"/>
      <c r="AH24" s="739"/>
      <c r="AI24" s="576"/>
      <c r="AJ24" s="576"/>
      <c r="AK24" s="576"/>
      <c r="AL24" s="576"/>
      <c r="AM24" s="576"/>
      <c r="AN24" s="576"/>
      <c r="AO24" s="155"/>
      <c r="AP24" s="177"/>
      <c r="AQ24" s="177"/>
      <c r="AR24" s="177"/>
      <c r="AS24" s="177"/>
      <c r="AT24" s="177"/>
      <c r="AU24" s="177"/>
      <c r="AV24" s="155"/>
      <c r="AW24" s="157"/>
      <c r="AX24" s="157"/>
      <c r="AY24" s="157"/>
      <c r="AZ24" s="157"/>
      <c r="BA24" s="157"/>
      <c r="BB24" s="157"/>
      <c r="BC24" s="157"/>
      <c r="BD24" s="157"/>
      <c r="BE24" s="157"/>
      <c r="BF24" s="157"/>
      <c r="BG24" s="157"/>
      <c r="BH24" s="155"/>
      <c r="BI24" s="155"/>
      <c r="BJ24" s="155"/>
      <c r="BK24" s="155"/>
      <c r="BL24" s="155"/>
      <c r="BM24" s="155"/>
      <c r="BN24" s="155"/>
      <c r="BO24" s="155"/>
      <c r="BP24" s="155"/>
      <c r="BQ24" s="155"/>
      <c r="BR24" s="155"/>
      <c r="BS24" s="155"/>
      <c r="BT24" s="155"/>
      <c r="BU24" s="155"/>
      <c r="BV24" s="155"/>
      <c r="BW24" s="155"/>
      <c r="BX24" s="155"/>
      <c r="BY24" s="155"/>
      <c r="BZ24" s="155"/>
      <c r="CA24" s="155"/>
      <c r="CB24" s="155"/>
      <c r="CC24" s="155"/>
      <c r="CD24" s="155"/>
      <c r="CE24" s="155"/>
    </row>
    <row r="25" spans="2:86" ht="15" customHeight="1" x14ac:dyDescent="0.25">
      <c r="B25" s="143"/>
      <c r="D25" s="816" t="s">
        <v>243</v>
      </c>
      <c r="E25" s="816" t="s">
        <v>245</v>
      </c>
      <c r="F25" s="816" t="str">
        <f>IF(AND(D25="1. Rara vez",E25="1. Insignificante"),"Bajo",IF(AND(D25="1. Rara vez",E25="2. Menor"),"Bajo",IF(AND(D25="2. Improbable",E25="1. Insignificante"),"Bajo",IF(AND(D25="2. Improbable",E25="2. Menor"),"Bajo",IF(AND(D25="3. Posible",E25="1. Insignificante"),"Bajo",IF(AND(D25="4. Probable",E25="1. Insignificante"),"Moderado",IF(AND(D25="3. Posible",E25="2. Menor"),"Moderado",IF(AND(D25="2. Improbable",E25="3. Moderado"),"Moderado",IF(AND(D25="1. Rara vez",E25="3. Moderado"),"Moderado",IF(AND(D25="1. Rara vez",E25="4. Mayor"),"Alto",IF(AND(D25="2. Improbable",E25="4. Mayor"),"Alto",IF(AND(D25="3. Posible",E25="3. Moderado"),"Alto",IF(AND(D25="4. Probable",E25="2. Menor"),"Alto",IF(AND(D25="4. Probable",E25="3. Moderado"),"Alto",IF(AND(D25="5. Casi seguro",E25="1. Insignificante"),"Alto",IF(AND(D25="5. Casi seguro",E25="2. Menor"),"Alto",IF(AND(D25="1. Rara vez",E25="5. Catastrófico"),"Extremo",IF(AND(D25="2. Improbable",E25="5. Catastrófico"),"Extremo",IF(AND(D25="3. Posible",E25="4. Mayor"),"Extremo",IF(AND(D25="3. Posible",E25="5. Catastrófico"),"Extremo",IF(AND(D25="4. Probable",E25="4. Mayor"),"Extremo",IF(AND(D25="4. Probable",E25="5. Catastrófico"),"Extremo",IF(AND(D25="5. Casi seguro",E25="3. Moderado"),"Extremo",IF(AND(D25="5. Casi seguro",E25="4. Mayor"),"Extremo",IF(AND(D25="5. Casi seguro",E25="5. Catastrófico"),"Extremo","0")))))))))))))))))))))))))</f>
        <v>Alto</v>
      </c>
      <c r="G25" s="816"/>
      <c r="H25" s="848" t="s">
        <v>330</v>
      </c>
      <c r="I25" s="851" t="str">
        <f>G62</f>
        <v>Fuerte</v>
      </c>
      <c r="J25" s="851"/>
      <c r="K25" s="746" t="s">
        <v>244</v>
      </c>
      <c r="L25" s="747"/>
      <c r="M25" s="859" t="str">
        <f>IF(K25="El control se ejecuta de manera consistente por parte del responsable","Fuerte",IF(K25="El control se ejecuta algunas veces por parte del responsable.","Moderado","Débil"))</f>
        <v>Fuerte</v>
      </c>
      <c r="N25" s="851" t="str">
        <f>IF(AND(I25="Fuerte",M25="Fuerte"),"Fuerte",IF(AND(I25="Fuerte",M25="Moderado"),"Moderado",IF(AND(I25="Fuerte",M25="Débil"),"Débil",IF(AND(I25="Moderado",M25="Fuerte"),"Moderado",IF(AND(I25="Moderado",M25="Moderado"),"Moderado",IF(AND(I25="Moderado",M25="Dédil"),"Débil",IF(AND(I25="Débil",M25="Fuerte"),"Débil",IF(AND(I25="Débil",M25="Moderado"),"Débil",IF(AND(I25="Débil",M25="Débil"),"Débil","Débil")))))))))</f>
        <v>Fuerte</v>
      </c>
      <c r="O25" s="851" t="str">
        <f>IF(N25="Fuerte","NO","SI")</f>
        <v>NO</v>
      </c>
      <c r="P25" s="816" t="str">
        <f>G65</f>
        <v>Fuerte</v>
      </c>
      <c r="Q25" s="816"/>
      <c r="R25" s="816" t="s">
        <v>243</v>
      </c>
      <c r="S25" s="816"/>
      <c r="T25" s="816" t="s">
        <v>331</v>
      </c>
      <c r="U25" s="816"/>
      <c r="V25" s="816" t="str">
        <f>IF(AND(R25="1. Rara vez",T25="1. Insignificante"),"Bajo",IF(AND(R25="1. Rara vez",T25="2. Menor"),"Bajo",IF(AND(R25="2. Improbable",T25="1. Insignificante"),"Bajo",IF(AND(R25="2. Improbable",T25="2. Menor"),"Bajo",IF(AND(R25="3. Posible",T25="1. Insignificante"),"Bajo",IF(AND(R25="4. Probable",T25="1. Insignificante"),"Moderado",IF(AND(R25="3. Posible",T25="2. Menor"),"Moderado",IF(AND(R25="2. Improbable",T25="3. Moderado"),"Moderado",IF(AND(R25="1. Rara vez",T25="3. Moderado"),"Moderado",IF(AND(R25="1. Rara vez",T25="4. Mayor"),"Alto",IF(AND(R25="2. Improbable",T25="4. Mayor"),"Alto",IF(AND(R25="3. Posible",T25="3. Moderado"),"Alto",IF(AND(R25="4. Probable",T25="2. Menor"),"Alto",IF(AND(R25="4. Probable",T25="3. Moderado"),"Alto",IF(AND(R25="5. Casi seguro",T25="1. Insignificante"),"Alto",IF(AND(R25="5. Casi seguro",T25="2. Menor"),"Alto",IF(AND(R25="1. Rara vez",T25="5. Catastrófico"),"Extremo",IF(AND(R25="2. Improbable",T25="5. Catastrófico"),"Extremo",IF(AND(R25="3. Posible",T25="4. Mayor"),"Extremo",IF(AND(R25="3. Posible",T25="5. Catastrófico"),"Extremo",IF(AND(R25="4. Probable",T25="4. Mayor"),"Extremo",IF(AND(R25="4. Probable",T25="5. Catastrófico"),"Extremo",IF(AND(R25="5. Casi seguro",T25="3. Moderado"),"Extremo",IF(AND(R25="5. Casi seguro",T25="4. Mayor"),"Extremo",IF(AND(R25="5. Casi seguro",T25="5. Catastrófico"),"Extremo","0")))))))))))))))))))))))))</f>
        <v>Bajo</v>
      </c>
      <c r="W25" s="816"/>
      <c r="X25" s="816"/>
      <c r="Y25" s="816"/>
      <c r="Z25" s="155"/>
      <c r="AA25" s="819"/>
      <c r="AB25" s="820"/>
      <c r="AC25" s="816"/>
      <c r="AD25" s="816"/>
      <c r="AE25" s="816"/>
      <c r="AF25" s="739"/>
      <c r="AG25" s="739"/>
      <c r="AH25" s="739"/>
      <c r="AI25" s="576"/>
      <c r="AJ25" s="576"/>
      <c r="AK25" s="576"/>
      <c r="AL25" s="576"/>
      <c r="AM25" s="576"/>
      <c r="AN25" s="576"/>
      <c r="AO25" s="155"/>
      <c r="AP25" s="155"/>
      <c r="AQ25" s="155"/>
      <c r="AR25" s="155"/>
      <c r="AS25" s="155"/>
      <c r="AT25" s="155"/>
      <c r="AU25" s="155"/>
      <c r="AV25" s="155"/>
      <c r="AW25" s="157"/>
      <c r="AX25" s="157"/>
      <c r="AY25" s="157"/>
      <c r="AZ25" s="157"/>
      <c r="BA25" s="157"/>
      <c r="BB25" s="157"/>
      <c r="BC25" s="157"/>
      <c r="BD25" s="157"/>
      <c r="BE25" s="157"/>
      <c r="BF25" s="157"/>
      <c r="BG25" s="157"/>
      <c r="BH25" s="155"/>
      <c r="BI25" s="155"/>
      <c r="BJ25" s="155"/>
      <c r="BK25" s="155"/>
      <c r="BL25" s="155"/>
      <c r="BM25" s="155"/>
      <c r="BN25" s="155"/>
      <c r="BO25" s="155"/>
      <c r="BP25" s="155"/>
      <c r="BQ25" s="155"/>
      <c r="BR25" s="155"/>
      <c r="BS25" s="155"/>
      <c r="BT25" s="155"/>
      <c r="BU25" s="155"/>
      <c r="BV25" s="155"/>
      <c r="BW25" s="155"/>
      <c r="BX25" s="155"/>
      <c r="BY25" s="155"/>
      <c r="BZ25" s="155"/>
      <c r="CA25" s="155"/>
      <c r="CB25" s="155"/>
      <c r="CC25" s="155"/>
      <c r="CD25" s="155"/>
      <c r="CE25" s="155"/>
      <c r="CF25" s="155"/>
      <c r="CG25" s="155"/>
      <c r="CH25" s="155"/>
    </row>
    <row r="26" spans="2:86" ht="75" customHeight="1" x14ac:dyDescent="0.25">
      <c r="B26" s="143"/>
      <c r="D26" s="816"/>
      <c r="E26" s="816"/>
      <c r="F26" s="816"/>
      <c r="G26" s="816"/>
      <c r="H26" s="849"/>
      <c r="I26" s="851"/>
      <c r="J26" s="851"/>
      <c r="K26" s="748"/>
      <c r="L26" s="749"/>
      <c r="M26" s="860"/>
      <c r="N26" s="851"/>
      <c r="O26" s="851"/>
      <c r="P26" s="816"/>
      <c r="Q26" s="816"/>
      <c r="R26" s="816"/>
      <c r="S26" s="816"/>
      <c r="T26" s="816"/>
      <c r="U26" s="816"/>
      <c r="V26" s="816"/>
      <c r="W26" s="816"/>
      <c r="X26" s="816"/>
      <c r="Y26" s="816"/>
      <c r="Z26" s="155"/>
      <c r="AA26" s="769"/>
      <c r="AB26" s="770"/>
      <c r="AC26" s="816"/>
      <c r="AD26" s="816"/>
      <c r="AE26" s="816"/>
      <c r="AF26" s="739"/>
      <c r="AG26" s="739"/>
      <c r="AH26" s="739"/>
      <c r="AI26" s="576"/>
      <c r="AJ26" s="576"/>
      <c r="AK26" s="576"/>
      <c r="AL26" s="576"/>
      <c r="AM26" s="576"/>
      <c r="AN26" s="576"/>
      <c r="AO26" s="155"/>
      <c r="AP26" s="155"/>
      <c r="AQ26" s="155"/>
      <c r="AR26" s="155"/>
      <c r="AS26" s="155"/>
      <c r="AT26" s="155"/>
      <c r="AU26" s="155"/>
      <c r="AV26" s="155"/>
      <c r="AW26" s="157"/>
      <c r="AX26" s="157"/>
      <c r="AY26" s="157"/>
      <c r="AZ26" s="157"/>
      <c r="BA26" s="157"/>
      <c r="BB26" s="157"/>
      <c r="BC26" s="157"/>
      <c r="BD26" s="157"/>
      <c r="BE26" s="157"/>
      <c r="BF26" s="157"/>
      <c r="BG26" s="157"/>
      <c r="BH26" s="155"/>
      <c r="BI26" s="155"/>
      <c r="BJ26" s="155"/>
      <c r="BK26" s="155"/>
      <c r="BL26" s="155"/>
      <c r="BM26" s="155"/>
      <c r="BN26" s="155"/>
      <c r="BO26" s="155"/>
      <c r="BP26" s="155"/>
      <c r="BQ26" s="155"/>
      <c r="BR26" s="155"/>
      <c r="BS26" s="155"/>
      <c r="BT26" s="155"/>
      <c r="BU26" s="155"/>
      <c r="BV26" s="155"/>
      <c r="BW26" s="155"/>
      <c r="BX26" s="155"/>
      <c r="BY26" s="155"/>
      <c r="BZ26" s="155"/>
      <c r="CA26" s="155"/>
      <c r="CB26" s="155"/>
      <c r="CC26" s="155"/>
      <c r="CD26" s="155"/>
      <c r="CE26" s="155"/>
      <c r="CF26" s="155"/>
      <c r="CG26" s="155"/>
      <c r="CH26" s="155"/>
    </row>
    <row r="27" spans="2:86" ht="33.75" customHeight="1" x14ac:dyDescent="0.25">
      <c r="B27" s="143"/>
      <c r="D27" s="816"/>
      <c r="E27" s="816"/>
      <c r="F27" s="816"/>
      <c r="G27" s="816"/>
      <c r="H27" s="849"/>
      <c r="I27" s="851"/>
      <c r="J27" s="851"/>
      <c r="K27" s="748"/>
      <c r="L27" s="749"/>
      <c r="M27" s="860"/>
      <c r="N27" s="851"/>
      <c r="O27" s="851"/>
      <c r="P27" s="816"/>
      <c r="Q27" s="816"/>
      <c r="R27" s="816"/>
      <c r="S27" s="816"/>
      <c r="T27" s="816"/>
      <c r="U27" s="816"/>
      <c r="V27" s="816"/>
      <c r="W27" s="816"/>
      <c r="X27" s="816"/>
      <c r="Y27" s="816"/>
      <c r="Z27" s="155"/>
      <c r="AA27" s="155"/>
      <c r="AB27" s="155"/>
      <c r="AC27" s="155"/>
      <c r="AD27" s="155"/>
      <c r="AE27" s="155"/>
      <c r="AF27" s="155"/>
      <c r="AG27" s="155"/>
      <c r="AH27" s="155"/>
      <c r="AI27" s="155"/>
      <c r="AJ27" s="155"/>
      <c r="AK27" s="155"/>
      <c r="AL27" s="155"/>
      <c r="AM27" s="155"/>
      <c r="AN27" s="155"/>
      <c r="AO27" s="155"/>
      <c r="AP27" s="155"/>
      <c r="AQ27" s="155"/>
      <c r="AR27" s="155"/>
      <c r="AS27" s="155"/>
      <c r="AT27" s="155"/>
      <c r="AU27" s="155"/>
      <c r="AV27" s="155"/>
      <c r="AW27" s="155"/>
      <c r="AX27" s="155"/>
      <c r="AY27" s="155"/>
      <c r="AZ27" s="155"/>
      <c r="BA27" s="155"/>
      <c r="BB27" s="155"/>
      <c r="BC27" s="155"/>
      <c r="BD27" s="155"/>
      <c r="BE27" s="155"/>
      <c r="BF27" s="155"/>
      <c r="BG27" s="155"/>
      <c r="BH27" s="155"/>
      <c r="BI27" s="155"/>
      <c r="BJ27" s="155"/>
      <c r="BK27" s="155"/>
      <c r="BL27" s="155"/>
      <c r="BM27" s="155"/>
      <c r="BN27" s="155"/>
      <c r="BO27" s="155"/>
      <c r="BP27" s="155"/>
      <c r="BQ27" s="155"/>
      <c r="BR27" s="155"/>
      <c r="BS27" s="155"/>
      <c r="BT27" s="155"/>
      <c r="BU27" s="155"/>
      <c r="BV27" s="155"/>
      <c r="BW27" s="155"/>
      <c r="BX27" s="155"/>
      <c r="BY27" s="155"/>
      <c r="BZ27" s="155"/>
      <c r="CA27" s="155"/>
      <c r="CB27" s="155"/>
      <c r="CC27" s="155"/>
      <c r="CD27" s="155"/>
      <c r="CE27" s="155"/>
      <c r="CF27" s="155"/>
      <c r="CG27" s="155"/>
      <c r="CH27" s="155"/>
    </row>
    <row r="28" spans="2:86" ht="133.5" customHeight="1" x14ac:dyDescent="0.25">
      <c r="B28" s="143"/>
      <c r="D28" s="816"/>
      <c r="E28" s="816"/>
      <c r="F28" s="816"/>
      <c r="G28" s="816"/>
      <c r="H28" s="850"/>
      <c r="I28" s="851"/>
      <c r="J28" s="851"/>
      <c r="K28" s="750"/>
      <c r="L28" s="751"/>
      <c r="M28" s="861"/>
      <c r="N28" s="851"/>
      <c r="O28" s="851"/>
      <c r="P28" s="816"/>
      <c r="Q28" s="816"/>
      <c r="R28" s="816"/>
      <c r="S28" s="816"/>
      <c r="T28" s="816"/>
      <c r="U28" s="816"/>
      <c r="V28" s="816"/>
      <c r="W28" s="816"/>
      <c r="X28" s="816"/>
      <c r="Y28" s="816"/>
      <c r="Z28" s="155"/>
      <c r="AA28" s="155"/>
      <c r="AB28" s="155"/>
      <c r="AC28" s="155"/>
      <c r="AD28" s="155"/>
      <c r="AE28" s="155"/>
      <c r="AF28" s="155"/>
      <c r="AG28" s="155"/>
      <c r="AH28" s="155"/>
      <c r="AI28" s="155"/>
      <c r="AJ28" s="155"/>
      <c r="AK28" s="155"/>
      <c r="AL28" s="155"/>
      <c r="AM28" s="155"/>
      <c r="AN28" s="155"/>
      <c r="AO28" s="155"/>
      <c r="AP28" s="155"/>
      <c r="AQ28" s="155"/>
      <c r="AR28" s="155"/>
      <c r="AS28" s="155"/>
      <c r="AT28" s="155"/>
      <c r="AU28" s="155"/>
      <c r="AV28" s="155"/>
      <c r="AW28" s="155"/>
      <c r="AX28" s="155"/>
      <c r="AY28" s="155"/>
      <c r="AZ28" s="155"/>
      <c r="BA28" s="155"/>
      <c r="BB28" s="155"/>
      <c r="BC28" s="155"/>
      <c r="BD28" s="155"/>
      <c r="BE28" s="155"/>
      <c r="BF28" s="155"/>
      <c r="BG28" s="155"/>
      <c r="BH28" s="155"/>
      <c r="BI28" s="155"/>
      <c r="BJ28" s="155"/>
      <c r="BK28" s="155"/>
      <c r="BL28" s="155"/>
      <c r="BM28" s="155"/>
      <c r="BN28" s="155"/>
      <c r="BO28" s="155"/>
      <c r="BP28" s="155"/>
      <c r="BQ28" s="155"/>
      <c r="BR28" s="155"/>
      <c r="BS28" s="155"/>
      <c r="BT28" s="155"/>
      <c r="BU28" s="155"/>
      <c r="BV28" s="155"/>
      <c r="BW28" s="155"/>
      <c r="BX28" s="155"/>
      <c r="BY28" s="155"/>
      <c r="BZ28" s="155"/>
      <c r="CA28" s="155"/>
      <c r="CB28" s="155"/>
      <c r="CC28" s="155"/>
      <c r="CD28" s="155"/>
      <c r="CE28" s="155"/>
    </row>
    <row r="29" spans="2:86" ht="48" customHeight="1" x14ac:dyDescent="0.25">
      <c r="B29" s="143"/>
      <c r="H29" s="848" t="s">
        <v>333</v>
      </c>
      <c r="I29" s="851" t="str">
        <f>I62</f>
        <v>Moderado</v>
      </c>
      <c r="J29" s="851"/>
      <c r="K29" s="746" t="s">
        <v>244</v>
      </c>
      <c r="L29" s="747"/>
      <c r="M29" s="859" t="str">
        <f>IF(K29="El control se ejecuta de manera consistente por parte del responsable","Fuerte",IF(K29="El control se ejecuta algunas veces por parte del responsable.","Moderado","Débil"))</f>
        <v>Fuerte</v>
      </c>
      <c r="N29" s="851" t="str">
        <f>IF(AND(I29="Fuerte",M29="Fuerte"),"Fuerte",IF(AND(I29="Fuerte",M29="Moderado"),"Moderado",IF(AND(I29="Fuerte",M29="Débil"),"Débil",IF(AND(I29="Moderado",M29="Fuerte"),"Moderado",IF(AND(I29="Moderado",M29="Moderado"),"Moderado",IF(AND(I29="Moderado",M29="Dédil"),"Débil",IF(AND(I29="Débil",M29="Fuerte"),"Débil",IF(AND(I29="Débil",M29="Moderado"),"Débil",IF(AND(I29="Débil",M29="Débil"),"Débil","Débil")))))))))</f>
        <v>Moderado</v>
      </c>
      <c r="O29" s="851" t="str">
        <f>IF(N29="Fuerte","NO","SI")</f>
        <v>SI</v>
      </c>
      <c r="P29" s="816"/>
      <c r="Q29" s="816"/>
      <c r="R29" s="146"/>
      <c r="S29" s="146"/>
      <c r="T29" s="146"/>
      <c r="U29" s="146"/>
      <c r="V29" s="146"/>
      <c r="W29" s="146"/>
      <c r="X29" s="146"/>
      <c r="Y29" s="146"/>
      <c r="Z29" s="155"/>
      <c r="AA29" s="155"/>
      <c r="AB29" s="155"/>
      <c r="AC29" s="155"/>
      <c r="AD29" s="155"/>
      <c r="AE29" s="155"/>
      <c r="AF29" s="155"/>
      <c r="AG29" s="155"/>
      <c r="AH29" s="155"/>
      <c r="AI29" s="155"/>
      <c r="AJ29" s="155"/>
      <c r="AK29" s="155"/>
      <c r="AL29" s="155"/>
      <c r="AM29" s="155"/>
      <c r="AN29" s="155"/>
      <c r="AO29" s="155"/>
      <c r="AP29" s="155"/>
      <c r="AQ29" s="155"/>
      <c r="AR29" s="155"/>
      <c r="AS29" s="155"/>
      <c r="AT29" s="155"/>
      <c r="AU29" s="155"/>
      <c r="AV29" s="155"/>
      <c r="AW29" s="155"/>
      <c r="AX29" s="155"/>
      <c r="AY29" s="155"/>
      <c r="AZ29" s="155"/>
      <c r="BA29" s="155"/>
      <c r="BB29" s="155"/>
      <c r="BC29" s="155"/>
      <c r="BD29" s="155"/>
      <c r="BE29" s="155"/>
      <c r="BF29" s="155"/>
      <c r="BG29" s="155"/>
      <c r="BH29" s="155"/>
      <c r="BI29" s="155"/>
      <c r="BJ29" s="155"/>
      <c r="BK29" s="155"/>
      <c r="BL29" s="155"/>
      <c r="BM29" s="155"/>
      <c r="BN29" s="155"/>
      <c r="BO29" s="155"/>
      <c r="BP29" s="155"/>
      <c r="BQ29" s="155"/>
      <c r="BR29" s="155"/>
      <c r="BS29" s="155"/>
      <c r="BT29" s="155"/>
      <c r="BU29" s="155"/>
      <c r="BV29" s="155"/>
      <c r="BW29" s="155"/>
      <c r="BX29" s="155"/>
      <c r="BY29" s="155"/>
      <c r="BZ29" s="155"/>
      <c r="CA29" s="155"/>
      <c r="CB29" s="155"/>
      <c r="CC29" s="155"/>
      <c r="CD29" s="155"/>
      <c r="CE29" s="155"/>
    </row>
    <row r="30" spans="2:86" ht="48" customHeight="1" x14ac:dyDescent="0.25">
      <c r="B30" s="143"/>
      <c r="H30" s="849"/>
      <c r="I30" s="851"/>
      <c r="J30" s="851"/>
      <c r="K30" s="748"/>
      <c r="L30" s="749"/>
      <c r="M30" s="860"/>
      <c r="N30" s="851"/>
      <c r="O30" s="851"/>
      <c r="P30" s="816"/>
      <c r="Q30" s="816"/>
      <c r="R30" s="146"/>
      <c r="S30" s="146"/>
      <c r="T30" s="146"/>
      <c r="U30" s="146"/>
      <c r="V30" s="146"/>
      <c r="W30" s="146"/>
      <c r="X30" s="146"/>
      <c r="Y30" s="146"/>
      <c r="AP30" s="155"/>
      <c r="AQ30" s="155"/>
      <c r="AR30" s="155"/>
      <c r="AS30" s="155"/>
      <c r="AT30" s="155"/>
      <c r="AU30" s="155"/>
      <c r="AV30" s="155"/>
      <c r="AW30" s="155"/>
      <c r="AX30" s="155"/>
      <c r="AY30" s="155"/>
      <c r="AZ30" s="155"/>
      <c r="BA30" s="155"/>
      <c r="BB30" s="155"/>
      <c r="BC30" s="155"/>
      <c r="BD30" s="155"/>
      <c r="BE30" s="155"/>
      <c r="BF30" s="155"/>
      <c r="BG30" s="155"/>
      <c r="BH30" s="155"/>
      <c r="BI30" s="155"/>
      <c r="BJ30" s="155"/>
      <c r="BK30" s="155"/>
      <c r="BL30" s="155"/>
      <c r="BM30" s="155"/>
      <c r="BN30" s="155"/>
      <c r="BO30" s="155"/>
      <c r="BP30" s="155"/>
      <c r="BQ30" s="155"/>
      <c r="BR30" s="155"/>
      <c r="BS30" s="155"/>
      <c r="BT30" s="155"/>
      <c r="BU30" s="155"/>
      <c r="BV30" s="155"/>
      <c r="BW30" s="155"/>
      <c r="BX30" s="155"/>
      <c r="BY30" s="155"/>
      <c r="BZ30" s="155"/>
      <c r="CA30" s="155"/>
      <c r="CB30" s="155"/>
      <c r="CC30" s="155"/>
      <c r="CD30" s="155"/>
      <c r="CE30" s="155"/>
    </row>
    <row r="31" spans="2:86" ht="48" customHeight="1" x14ac:dyDescent="0.25">
      <c r="B31" s="143"/>
      <c r="H31" s="849"/>
      <c r="I31" s="851"/>
      <c r="J31" s="851"/>
      <c r="K31" s="748"/>
      <c r="L31" s="749"/>
      <c r="M31" s="860"/>
      <c r="N31" s="851"/>
      <c r="O31" s="851"/>
      <c r="P31" s="816"/>
      <c r="Q31" s="816"/>
      <c r="R31" s="146"/>
      <c r="S31" s="146"/>
      <c r="T31" s="146"/>
      <c r="U31" s="146"/>
      <c r="V31" s="146"/>
      <c r="W31" s="146"/>
      <c r="X31" s="146"/>
      <c r="Y31" s="146"/>
      <c r="AP31" s="155"/>
      <c r="AQ31" s="155"/>
      <c r="AR31" s="155"/>
      <c r="AS31" s="155"/>
      <c r="AT31" s="155"/>
      <c r="AU31" s="155"/>
      <c r="AV31" s="155"/>
      <c r="AW31" s="155"/>
      <c r="AX31" s="155"/>
      <c r="AY31" s="155"/>
      <c r="AZ31" s="155"/>
      <c r="BA31" s="155"/>
      <c r="BB31" s="155"/>
      <c r="BC31" s="155"/>
      <c r="BD31" s="155"/>
      <c r="BE31" s="155"/>
      <c r="BF31" s="155"/>
      <c r="BG31" s="155"/>
      <c r="BH31" s="155"/>
      <c r="BI31" s="155"/>
      <c r="BJ31" s="155"/>
      <c r="BK31" s="155"/>
      <c r="BL31" s="155"/>
      <c r="BM31" s="155"/>
      <c r="BN31" s="155"/>
      <c r="BO31" s="155"/>
      <c r="BP31" s="155"/>
      <c r="BQ31" s="155"/>
      <c r="BR31" s="155"/>
      <c r="BS31" s="155"/>
      <c r="BT31" s="155"/>
      <c r="BU31" s="155"/>
      <c r="BV31" s="155"/>
      <c r="BW31" s="155"/>
      <c r="BX31" s="155"/>
      <c r="BY31" s="155"/>
      <c r="BZ31" s="155"/>
      <c r="CA31" s="155"/>
      <c r="CB31" s="155"/>
      <c r="CC31" s="155"/>
      <c r="CD31" s="155"/>
      <c r="CE31" s="155"/>
    </row>
    <row r="32" spans="2:86" ht="75" customHeight="1" x14ac:dyDescent="0.25">
      <c r="B32" s="143"/>
      <c r="H32" s="850"/>
      <c r="I32" s="851"/>
      <c r="J32" s="851"/>
      <c r="K32" s="750"/>
      <c r="L32" s="751"/>
      <c r="M32" s="861"/>
      <c r="N32" s="851"/>
      <c r="O32" s="851"/>
      <c r="P32" s="816"/>
      <c r="Q32" s="816"/>
    </row>
    <row r="33" spans="2:88" ht="37.5" customHeight="1" x14ac:dyDescent="0.25">
      <c r="B33" s="143"/>
      <c r="H33" s="776"/>
      <c r="I33" s="851">
        <f>K62</f>
        <v>0</v>
      </c>
      <c r="J33" s="851"/>
      <c r="K33" s="746"/>
      <c r="L33" s="747"/>
      <c r="M33" s="859" t="str">
        <f>IF(K33="El control se ejecuta de manera consistente por parte del responsable","Fuerte",IF(K33="El control se ejecuta algunas veces por parte del responsable.","Moderado","Débil"))</f>
        <v>Débil</v>
      </c>
      <c r="N33" s="851" t="str">
        <f>IF(AND(I33="Fuerte",M33="Fuerte"),"Fuerte",IF(AND(I33="Fuerte",M33="Moderado"),"Moderado",IF(AND(I33="Fuerte",M33="Débil"),"Débil",IF(AND(I33="Moderado",M33="Fuerte"),"Moderado",IF(AND(I33="Moderado",M33="Moderado"),"Moderado",IF(AND(I33="Moderado",M33="Dédil"),"Débil",IF(AND(I33="Débil",M33="Fuerte"),"Débil",IF(AND(I33="Débil",M33="Moderado"),"Débil",IF(AND(I33="Débil",M33="Débil"),"Débil","Débil")))))))))</f>
        <v>Débil</v>
      </c>
      <c r="O33" s="851" t="str">
        <f>IF(N33="Fuerte","NO","SI")</f>
        <v>SI</v>
      </c>
      <c r="P33" s="816"/>
      <c r="Q33" s="816"/>
    </row>
    <row r="34" spans="2:88" ht="37.5" customHeight="1" x14ac:dyDescent="0.25">
      <c r="B34" s="143"/>
      <c r="H34" s="776"/>
      <c r="I34" s="851"/>
      <c r="J34" s="851"/>
      <c r="K34" s="748"/>
      <c r="L34" s="749"/>
      <c r="M34" s="860"/>
      <c r="N34" s="851"/>
      <c r="O34" s="851"/>
      <c r="P34" s="816"/>
      <c r="Q34" s="816"/>
    </row>
    <row r="35" spans="2:88" ht="37.5" customHeight="1" x14ac:dyDescent="0.25">
      <c r="B35" s="143"/>
      <c r="H35" s="776"/>
      <c r="I35" s="851"/>
      <c r="J35" s="851"/>
      <c r="K35" s="748"/>
      <c r="L35" s="749"/>
      <c r="M35" s="860"/>
      <c r="N35" s="851"/>
      <c r="O35" s="851"/>
      <c r="P35" s="816"/>
      <c r="Q35" s="816"/>
    </row>
    <row r="36" spans="2:88" ht="37.5" customHeight="1" x14ac:dyDescent="0.25">
      <c r="B36" s="143"/>
      <c r="H36" s="776"/>
      <c r="I36" s="851"/>
      <c r="J36" s="851"/>
      <c r="K36" s="750"/>
      <c r="L36" s="751"/>
      <c r="M36" s="861"/>
      <c r="N36" s="851"/>
      <c r="O36" s="851"/>
      <c r="P36" s="816"/>
      <c r="Q36" s="816"/>
    </row>
    <row r="37" spans="2:88" ht="15" customHeight="1" x14ac:dyDescent="0.25">
      <c r="B37" s="143"/>
    </row>
    <row r="38" spans="2:88" ht="15" customHeight="1" x14ac:dyDescent="0.25">
      <c r="B38" s="143"/>
    </row>
    <row r="39" spans="2:88" x14ac:dyDescent="0.25">
      <c r="B39" s="143"/>
    </row>
    <row r="40" spans="2:88" ht="15" customHeight="1" x14ac:dyDescent="0.25">
      <c r="B40" s="143"/>
      <c r="M40" s="862" t="s">
        <v>246</v>
      </c>
      <c r="N40" s="862"/>
      <c r="O40" s="862"/>
      <c r="P40" s="862"/>
      <c r="Q40" s="862"/>
    </row>
    <row r="41" spans="2:88" ht="15" customHeight="1" x14ac:dyDescent="0.25">
      <c r="B41" s="143"/>
      <c r="D41" s="775" t="s">
        <v>334</v>
      </c>
      <c r="E41" s="864"/>
      <c r="F41" s="864"/>
      <c r="G41" s="864"/>
      <c r="H41" s="864"/>
      <c r="I41" s="864"/>
      <c r="J41" s="864"/>
      <c r="K41" s="865"/>
      <c r="M41" s="863"/>
      <c r="N41" s="863"/>
      <c r="O41" s="863"/>
      <c r="P41" s="863"/>
      <c r="Q41" s="863"/>
    </row>
    <row r="42" spans="2:88" ht="15" customHeight="1" x14ac:dyDescent="0.25">
      <c r="B42" s="143"/>
    </row>
    <row r="43" spans="2:88" ht="15" customHeight="1" x14ac:dyDescent="0.25">
      <c r="B43" s="143"/>
      <c r="F43" s="591" t="s">
        <v>250</v>
      </c>
      <c r="G43" s="592"/>
      <c r="H43" s="591" t="s">
        <v>251</v>
      </c>
      <c r="I43" s="592"/>
      <c r="J43" s="591" t="s">
        <v>252</v>
      </c>
      <c r="K43" s="592"/>
      <c r="M43" s="724" t="s">
        <v>253</v>
      </c>
      <c r="N43" s="724" t="s">
        <v>335</v>
      </c>
      <c r="O43" s="724" t="s">
        <v>254</v>
      </c>
      <c r="P43" s="724" t="s">
        <v>255</v>
      </c>
      <c r="Q43" s="724" t="s">
        <v>256</v>
      </c>
    </row>
    <row r="44" spans="2:88" x14ac:dyDescent="0.25">
      <c r="B44" s="143"/>
      <c r="D44" s="153" t="s">
        <v>258</v>
      </c>
      <c r="E44" s="153" t="s">
        <v>259</v>
      </c>
      <c r="F44" s="153" t="s">
        <v>260</v>
      </c>
      <c r="G44" s="153" t="s">
        <v>261</v>
      </c>
      <c r="H44" s="153" t="s">
        <v>260</v>
      </c>
      <c r="I44" s="153" t="s">
        <v>261</v>
      </c>
      <c r="J44" s="153" t="s">
        <v>260</v>
      </c>
      <c r="K44" s="153" t="s">
        <v>261</v>
      </c>
      <c r="M44" s="752"/>
      <c r="N44" s="752"/>
      <c r="O44" s="752"/>
      <c r="P44" s="752"/>
      <c r="Q44" s="752"/>
    </row>
    <row r="45" spans="2:88" x14ac:dyDescent="0.25">
      <c r="B45" s="143"/>
      <c r="D45" s="728" t="s">
        <v>263</v>
      </c>
      <c r="E45" s="773" t="s">
        <v>264</v>
      </c>
      <c r="F45" s="771" t="s">
        <v>265</v>
      </c>
      <c r="G45" s="859">
        <f>IF(F45=[3]Listas!$S$2,15,IF(F45=[3]Listas!$S$3,0,""))</f>
        <v>15</v>
      </c>
      <c r="H45" s="771" t="s">
        <v>265</v>
      </c>
      <c r="I45" s="859">
        <f>IF(H45=[3]Listas!$S$2,15,IF(H45=[3]Listas!$S$3,0,""))</f>
        <v>15</v>
      </c>
      <c r="J45" s="771"/>
      <c r="K45" s="859" t="str">
        <f>IF(J45=[3]Listas!$S$2,15,IF(J45=[3]Listas!$S$3,0,""))</f>
        <v/>
      </c>
      <c r="M45" s="725"/>
      <c r="N45" s="725"/>
      <c r="O45" s="725"/>
      <c r="P45" s="725"/>
      <c r="Q45" s="725"/>
    </row>
    <row r="46" spans="2:88" ht="37.5" customHeight="1" x14ac:dyDescent="0.25">
      <c r="B46" s="143"/>
      <c r="D46" s="729"/>
      <c r="E46" s="774"/>
      <c r="F46" s="772"/>
      <c r="G46" s="861"/>
      <c r="H46" s="772"/>
      <c r="I46" s="861"/>
      <c r="J46" s="772"/>
      <c r="K46" s="861"/>
      <c r="M46" s="162" t="s">
        <v>267</v>
      </c>
      <c r="N46" s="162" t="s">
        <v>268</v>
      </c>
      <c r="O46" s="162" t="s">
        <v>268</v>
      </c>
      <c r="P46" s="162">
        <v>2</v>
      </c>
      <c r="Q46" s="162">
        <v>2</v>
      </c>
      <c r="CJ46" s="157"/>
    </row>
    <row r="47" spans="2:88" ht="37.5" customHeight="1" x14ac:dyDescent="0.25">
      <c r="B47" s="143"/>
      <c r="D47" s="729"/>
      <c r="E47" s="872" t="s">
        <v>270</v>
      </c>
      <c r="F47" s="771" t="s">
        <v>271</v>
      </c>
      <c r="G47" s="859">
        <f>IF(F47=[3]Listas!$S$4,15,IF(F47=[3]Listas!$S$5,0,""))</f>
        <v>15</v>
      </c>
      <c r="H47" s="771" t="s">
        <v>271</v>
      </c>
      <c r="I47" s="859">
        <f>IF(H47=[3]Listas!$S$4,15,IF(H47=[3]Listas!$S$5,0,""))</f>
        <v>15</v>
      </c>
      <c r="J47" s="771"/>
      <c r="K47" s="859" t="str">
        <f>IF(J47=[3]Listas!$S$4,15,IF(J47=[3]Listas!$S$5,0,""))</f>
        <v/>
      </c>
      <c r="M47" s="178" t="s">
        <v>267</v>
      </c>
      <c r="N47" s="178" t="s">
        <v>268</v>
      </c>
      <c r="O47" s="178" t="s">
        <v>272</v>
      </c>
      <c r="P47" s="178">
        <v>2</v>
      </c>
      <c r="Q47" s="178">
        <v>1</v>
      </c>
    </row>
    <row r="48" spans="2:88" ht="37.5" customHeight="1" x14ac:dyDescent="0.25">
      <c r="B48" s="143"/>
      <c r="D48" s="757"/>
      <c r="E48" s="871"/>
      <c r="F48" s="772"/>
      <c r="G48" s="861"/>
      <c r="H48" s="772"/>
      <c r="I48" s="861"/>
      <c r="J48" s="772"/>
      <c r="K48" s="861"/>
      <c r="M48" s="178" t="s">
        <v>267</v>
      </c>
      <c r="N48" s="178" t="s">
        <v>268</v>
      </c>
      <c r="O48" s="178" t="s">
        <v>277</v>
      </c>
      <c r="P48" s="178">
        <v>2</v>
      </c>
      <c r="Q48" s="178">
        <v>0</v>
      </c>
    </row>
    <row r="49" spans="2:23" ht="37.5" customHeight="1" x14ac:dyDescent="0.25">
      <c r="B49" s="143"/>
      <c r="D49" s="866" t="s">
        <v>274</v>
      </c>
      <c r="E49" s="869" t="s">
        <v>275</v>
      </c>
      <c r="F49" s="728" t="s">
        <v>276</v>
      </c>
      <c r="G49" s="859">
        <f>IF(F49=[3]Listas!$S$6,15,IF(F49=[3]Listas!$S$7,0,""))</f>
        <v>15</v>
      </c>
      <c r="H49" s="771" t="s">
        <v>276</v>
      </c>
      <c r="I49" s="859">
        <f>IF(H49=[3]Listas!$S$6,15,IF(H49=[3]Listas!$S$7,0,""))</f>
        <v>15</v>
      </c>
      <c r="J49" s="771"/>
      <c r="K49" s="859" t="str">
        <f>IF(J49=[3]Listas!$S$6,15,IF(J49=[3]Listas!$S$7,0,""))</f>
        <v/>
      </c>
      <c r="M49" s="178" t="s">
        <v>267</v>
      </c>
      <c r="N49" s="178" t="s">
        <v>277</v>
      </c>
      <c r="O49" s="178" t="s">
        <v>268</v>
      </c>
      <c r="P49" s="178">
        <v>0</v>
      </c>
      <c r="Q49" s="178">
        <v>2</v>
      </c>
    </row>
    <row r="50" spans="2:23" ht="37.5" customHeight="1" x14ac:dyDescent="0.25">
      <c r="B50" s="143"/>
      <c r="D50" s="868"/>
      <c r="E50" s="871"/>
      <c r="F50" s="757"/>
      <c r="G50" s="861"/>
      <c r="H50" s="772"/>
      <c r="I50" s="861"/>
      <c r="J50" s="772"/>
      <c r="K50" s="861"/>
      <c r="M50" s="178" t="s">
        <v>283</v>
      </c>
      <c r="N50" s="178" t="s">
        <v>268</v>
      </c>
      <c r="O50" s="178" t="s">
        <v>268</v>
      </c>
      <c r="P50" s="178">
        <v>1</v>
      </c>
      <c r="Q50" s="178">
        <v>1</v>
      </c>
    </row>
    <row r="51" spans="2:23" ht="37.5" customHeight="1" x14ac:dyDescent="0.25">
      <c r="B51" s="143"/>
      <c r="D51" s="866" t="s">
        <v>280</v>
      </c>
      <c r="E51" s="869" t="s">
        <v>281</v>
      </c>
      <c r="F51" s="771" t="s">
        <v>282</v>
      </c>
      <c r="G51" s="859">
        <f>IF(F51=[3]Listas!$S$8,15,IF('[3]Riesgos de gestión'!F51=[3]Listas!$S$9,10,IF('[3]Riesgos de gestión'!F51=[3]Listas!$S$10,0,"")))</f>
        <v>15</v>
      </c>
      <c r="H51" s="771" t="s">
        <v>336</v>
      </c>
      <c r="I51" s="859">
        <f>IF(H51=[3]Listas!$S$8,15,IF(H51=[3]Listas!$S$9,10,IF(H51=[3]Listas!$S$10,0,"")))</f>
        <v>10</v>
      </c>
      <c r="J51" s="771"/>
      <c r="K51" s="859" t="str">
        <f>IF(J51=[3]Listas!$S$8,15,IF(J51=[3]Listas!$S$9,10,IF(J51=[3]Listas!$S$10,0,"")))</f>
        <v/>
      </c>
      <c r="M51" s="178" t="s">
        <v>283</v>
      </c>
      <c r="N51" s="178" t="s">
        <v>268</v>
      </c>
      <c r="O51" s="178" t="s">
        <v>272</v>
      </c>
      <c r="P51" s="178">
        <v>1</v>
      </c>
      <c r="Q51" s="178">
        <v>0</v>
      </c>
    </row>
    <row r="52" spans="2:23" ht="37.5" customHeight="1" x14ac:dyDescent="0.25">
      <c r="B52" s="143"/>
      <c r="D52" s="867"/>
      <c r="E52" s="870"/>
      <c r="F52" s="817"/>
      <c r="G52" s="860"/>
      <c r="H52" s="817"/>
      <c r="I52" s="860"/>
      <c r="J52" s="817"/>
      <c r="K52" s="860"/>
      <c r="M52" s="178" t="s">
        <v>283</v>
      </c>
      <c r="N52" s="178" t="s">
        <v>268</v>
      </c>
      <c r="O52" s="178" t="s">
        <v>277</v>
      </c>
      <c r="P52" s="178">
        <v>1</v>
      </c>
      <c r="Q52" s="178">
        <v>0</v>
      </c>
    </row>
    <row r="53" spans="2:23" ht="37.5" customHeight="1" x14ac:dyDescent="0.25">
      <c r="B53" s="143"/>
      <c r="D53" s="868"/>
      <c r="E53" s="871"/>
      <c r="F53" s="772"/>
      <c r="G53" s="861"/>
      <c r="H53" s="772"/>
      <c r="I53" s="861"/>
      <c r="J53" s="772"/>
      <c r="K53" s="861"/>
      <c r="M53" s="178" t="s">
        <v>283</v>
      </c>
      <c r="N53" s="178" t="s">
        <v>277</v>
      </c>
      <c r="O53" s="178" t="s">
        <v>268</v>
      </c>
      <c r="P53" s="178">
        <v>0</v>
      </c>
      <c r="Q53" s="178">
        <v>1</v>
      </c>
    </row>
    <row r="54" spans="2:23" ht="37.5" customHeight="1" x14ac:dyDescent="0.25">
      <c r="B54" s="143"/>
      <c r="D54" s="866" t="s">
        <v>286</v>
      </c>
      <c r="E54" s="869" t="s">
        <v>287</v>
      </c>
      <c r="F54" s="771" t="s">
        <v>288</v>
      </c>
      <c r="G54" s="859">
        <f>IF(F54=[3]Listas!$S$11,15,IF(F54=[3]Listas!$S$12,0,""))</f>
        <v>15</v>
      </c>
      <c r="H54" s="771" t="s">
        <v>288</v>
      </c>
      <c r="I54" s="859">
        <f>IF(H54=[3]Listas!$S$11,15,IF(H54=[3]Listas!$S$12,0,""))</f>
        <v>15</v>
      </c>
      <c r="J54" s="771"/>
      <c r="K54" s="859" t="str">
        <f>IF(J54=[3]Listas!$S$11,15,IF(J54=[3]Listas!$S$12,0,""))</f>
        <v/>
      </c>
    </row>
    <row r="55" spans="2:23" ht="37.5" customHeight="1" x14ac:dyDescent="0.25">
      <c r="B55" s="143"/>
      <c r="D55" s="868"/>
      <c r="E55" s="871"/>
      <c r="F55" s="772"/>
      <c r="G55" s="861"/>
      <c r="H55" s="772"/>
      <c r="I55" s="861"/>
      <c r="J55" s="772"/>
      <c r="K55" s="861"/>
      <c r="M55" s="711" t="s">
        <v>294</v>
      </c>
      <c r="N55" s="711"/>
      <c r="O55" s="711"/>
      <c r="P55" s="713" t="s">
        <v>295</v>
      </c>
      <c r="Q55" s="713"/>
      <c r="R55" s="713"/>
    </row>
    <row r="56" spans="2:23" ht="37.5" customHeight="1" x14ac:dyDescent="0.25">
      <c r="B56" s="143"/>
      <c r="D56" s="848" t="s">
        <v>291</v>
      </c>
      <c r="E56" s="869" t="s">
        <v>292</v>
      </c>
      <c r="F56" s="771" t="s">
        <v>293</v>
      </c>
      <c r="G56" s="859">
        <f>IF(F56=[3]Listas!$S$13,15,IF(F56=[3]Listas!$S$14,0,""))</f>
        <v>15</v>
      </c>
      <c r="H56" s="728" t="s">
        <v>293</v>
      </c>
      <c r="I56" s="859">
        <f>IF(H56=[3]Listas!$S$13,15,IF(H56=[3]Listas!$S$14,0,""))</f>
        <v>15</v>
      </c>
      <c r="J56" s="771"/>
      <c r="K56" s="859" t="str">
        <f>IF(J56=[3]Listas!$S$13,15,IF(J56=[3]Listas!$S$14,0,""))</f>
        <v/>
      </c>
      <c r="M56" s="711"/>
      <c r="N56" s="711"/>
      <c r="O56" s="711"/>
      <c r="P56" s="713"/>
      <c r="Q56" s="713"/>
      <c r="R56" s="713"/>
      <c r="S56" s="163"/>
      <c r="T56" s="163"/>
      <c r="U56" s="163"/>
      <c r="V56" s="163"/>
      <c r="W56" s="163"/>
    </row>
    <row r="57" spans="2:23" ht="37.5" customHeight="1" x14ac:dyDescent="0.25">
      <c r="B57" s="143"/>
      <c r="D57" s="849"/>
      <c r="E57" s="870"/>
      <c r="F57" s="817"/>
      <c r="G57" s="860"/>
      <c r="H57" s="729"/>
      <c r="I57" s="860"/>
      <c r="J57" s="817"/>
      <c r="K57" s="860"/>
      <c r="M57" s="711"/>
      <c r="N57" s="711"/>
      <c r="O57" s="711"/>
      <c r="P57" s="713"/>
      <c r="Q57" s="713"/>
      <c r="R57" s="713"/>
      <c r="S57" s="163"/>
      <c r="T57" s="163"/>
      <c r="U57" s="163"/>
      <c r="V57" s="163"/>
      <c r="W57" s="163"/>
    </row>
    <row r="58" spans="2:23" ht="37.5" customHeight="1" x14ac:dyDescent="0.25">
      <c r="B58" s="143"/>
      <c r="D58" s="850"/>
      <c r="E58" s="871"/>
      <c r="F58" s="772"/>
      <c r="G58" s="861"/>
      <c r="H58" s="757"/>
      <c r="I58" s="861"/>
      <c r="J58" s="772"/>
      <c r="K58" s="861"/>
      <c r="S58" s="163"/>
      <c r="T58" s="163"/>
      <c r="U58" s="163"/>
      <c r="V58" s="163"/>
      <c r="W58" s="163"/>
    </row>
    <row r="59" spans="2:23" ht="37.5" customHeight="1" x14ac:dyDescent="0.25">
      <c r="B59" s="143"/>
      <c r="D59" s="747" t="s">
        <v>299</v>
      </c>
      <c r="E59" s="869" t="s">
        <v>300</v>
      </c>
      <c r="F59" s="728" t="s">
        <v>301</v>
      </c>
      <c r="G59" s="859">
        <f>IF(F59=[3]Listas!$S$15,10,IF('[3]Riesgos de gestión'!F59=[3]Listas!$S$16,5,IF('[3]Riesgos de gestión'!F59=[3]Listas!$S$17,0,"")))</f>
        <v>10</v>
      </c>
      <c r="H59" s="728" t="s">
        <v>301</v>
      </c>
      <c r="I59" s="859">
        <f>IF(H59=[3]Listas!$S$15,10,IF('[3]Riesgos de gestión'!H59=[3]Listas!$S$16,5,IF('[3]Riesgos de gestión'!H59=[3]Listas!$S$17,0,"")))</f>
        <v>10</v>
      </c>
      <c r="J59" s="771"/>
      <c r="K59" s="859" t="str">
        <f>IF(J59=[3]Listas!$S$15,10,IF('[3]Riesgos de gestión'!J59=[3]Listas!$S$16,5,IF('[3]Riesgos de gestión'!J59=[3]Listas!$S$17,0,"")))</f>
        <v/>
      </c>
      <c r="S59" s="163"/>
      <c r="T59" s="163"/>
      <c r="U59" s="163"/>
      <c r="V59" s="163"/>
      <c r="W59" s="163"/>
    </row>
    <row r="60" spans="2:23" ht="37.5" customHeight="1" x14ac:dyDescent="0.25">
      <c r="D60" s="749"/>
      <c r="E60" s="871"/>
      <c r="F60" s="757"/>
      <c r="G60" s="861"/>
      <c r="H60" s="757"/>
      <c r="I60" s="861"/>
      <c r="J60" s="772"/>
      <c r="K60" s="861"/>
      <c r="S60" s="163"/>
      <c r="T60" s="163"/>
      <c r="U60" s="163"/>
      <c r="V60" s="163"/>
      <c r="W60" s="163"/>
    </row>
    <row r="61" spans="2:23" x14ac:dyDescent="0.25">
      <c r="F61" s="179" t="s">
        <v>304</v>
      </c>
      <c r="G61" s="180">
        <f>SUM(G45:G60)</f>
        <v>100</v>
      </c>
      <c r="H61" s="179" t="s">
        <v>305</v>
      </c>
      <c r="I61" s="180">
        <f>SUM(I45:I60)</f>
        <v>95</v>
      </c>
      <c r="J61" s="179" t="s">
        <v>305</v>
      </c>
      <c r="K61" s="180"/>
      <c r="S61" s="163"/>
      <c r="T61" s="163"/>
      <c r="U61" s="163"/>
      <c r="V61" s="163"/>
      <c r="W61" s="163"/>
    </row>
    <row r="62" spans="2:23" ht="15" customHeight="1" x14ac:dyDescent="0.25">
      <c r="D62" s="873" t="s">
        <v>337</v>
      </c>
      <c r="F62" s="179" t="s">
        <v>307</v>
      </c>
      <c r="G62" s="181" t="str">
        <f>IF(G61&lt;=85,"Débil",IF(G61&lt;=95,"Moderado","Fuerte"))</f>
        <v>Fuerte</v>
      </c>
      <c r="H62" s="179" t="s">
        <v>308</v>
      </c>
      <c r="I62" s="181" t="str">
        <f>IF(I61&lt;=85,"Débil",IF(I61&lt;=95,"Moderado","Fuerte"))</f>
        <v>Moderado</v>
      </c>
      <c r="J62" s="179" t="s">
        <v>308</v>
      </c>
      <c r="K62" s="181"/>
      <c r="S62" s="163"/>
      <c r="T62" s="163"/>
      <c r="U62" s="163"/>
      <c r="V62" s="163"/>
      <c r="W62" s="163"/>
    </row>
    <row r="63" spans="2:23" x14ac:dyDescent="0.25">
      <c r="D63" s="874"/>
      <c r="S63" s="163"/>
      <c r="T63" s="163"/>
      <c r="U63" s="163"/>
      <c r="V63" s="163"/>
      <c r="W63" s="163"/>
    </row>
    <row r="64" spans="2:23" x14ac:dyDescent="0.25">
      <c r="D64" s="874"/>
      <c r="F64" s="155" t="s">
        <v>313</v>
      </c>
      <c r="G64" s="875">
        <f>AVERAGE(G61,I61)</f>
        <v>97.5</v>
      </c>
      <c r="H64" s="876"/>
      <c r="I64" s="876"/>
      <c r="J64" s="876"/>
      <c r="K64" s="877"/>
      <c r="S64" s="163"/>
      <c r="T64" s="163"/>
      <c r="U64" s="163"/>
      <c r="V64" s="163"/>
      <c r="W64" s="163"/>
    </row>
    <row r="65" spans="4:23" x14ac:dyDescent="0.25">
      <c r="D65" s="874"/>
      <c r="F65" s="155" t="s">
        <v>316</v>
      </c>
      <c r="G65" s="875" t="str">
        <f>IF(G64&lt;=85,"Débil",IF(G64&lt;=95,"Moderado","Fuerte"))</f>
        <v>Fuerte</v>
      </c>
      <c r="H65" s="876"/>
      <c r="I65" s="876"/>
      <c r="J65" s="876"/>
      <c r="K65" s="877"/>
      <c r="S65" s="163"/>
      <c r="T65" s="163"/>
      <c r="U65" s="163"/>
      <c r="V65" s="163"/>
      <c r="W65" s="163"/>
    </row>
    <row r="66" spans="4:23" x14ac:dyDescent="0.25">
      <c r="D66" s="874"/>
      <c r="S66" s="163"/>
      <c r="T66" s="163"/>
      <c r="U66" s="163"/>
      <c r="V66" s="163"/>
      <c r="W66" s="163"/>
    </row>
    <row r="67" spans="4:23" x14ac:dyDescent="0.25">
      <c r="D67" s="874"/>
      <c r="R67" s="163"/>
      <c r="S67" s="163"/>
      <c r="T67" s="163"/>
      <c r="U67" s="163"/>
      <c r="V67" s="163"/>
      <c r="W67" s="163"/>
    </row>
    <row r="68" spans="4:23" x14ac:dyDescent="0.25">
      <c r="D68" s="874"/>
      <c r="E68" s="140" t="s">
        <v>310</v>
      </c>
      <c r="R68" s="163"/>
      <c r="S68" s="163"/>
      <c r="T68" s="163"/>
      <c r="U68" s="163"/>
      <c r="V68" s="163"/>
      <c r="W68" s="163"/>
    </row>
    <row r="69" spans="4:23" x14ac:dyDescent="0.25">
      <c r="D69" s="874"/>
      <c r="E69" s="140" t="s">
        <v>312</v>
      </c>
      <c r="R69" s="163"/>
      <c r="S69" s="163"/>
      <c r="T69" s="163"/>
      <c r="U69" s="163"/>
      <c r="V69" s="163"/>
      <c r="W69" s="163"/>
    </row>
    <row r="70" spans="4:23" x14ac:dyDescent="0.25">
      <c r="D70" s="874"/>
      <c r="E70" s="140" t="s">
        <v>315</v>
      </c>
      <c r="R70" s="163"/>
      <c r="S70" s="163"/>
      <c r="T70" s="163"/>
      <c r="U70" s="163"/>
      <c r="V70" s="163"/>
      <c r="W70" s="163"/>
    </row>
    <row r="71" spans="4:23" x14ac:dyDescent="0.25">
      <c r="R71" s="163"/>
      <c r="S71" s="163"/>
      <c r="T71" s="163"/>
      <c r="U71" s="163"/>
      <c r="V71" s="163"/>
      <c r="W71" s="163"/>
    </row>
    <row r="72" spans="4:23" x14ac:dyDescent="0.25">
      <c r="R72" s="163"/>
      <c r="S72" s="163"/>
      <c r="T72" s="163"/>
      <c r="U72" s="163"/>
      <c r="V72" s="163"/>
      <c r="W72" s="163"/>
    </row>
  </sheetData>
  <mergeCells count="163">
    <mergeCell ref="D62:D70"/>
    <mergeCell ref="G64:K64"/>
    <mergeCell ref="G65:K65"/>
    <mergeCell ref="J56:J58"/>
    <mergeCell ref="K56:K58"/>
    <mergeCell ref="D59:D60"/>
    <mergeCell ref="E59:E60"/>
    <mergeCell ref="F59:F60"/>
    <mergeCell ref="G59:G60"/>
    <mergeCell ref="H59:H60"/>
    <mergeCell ref="I59:I60"/>
    <mergeCell ref="J59:J60"/>
    <mergeCell ref="K59:K60"/>
    <mergeCell ref="J54:J55"/>
    <mergeCell ref="K54:K55"/>
    <mergeCell ref="M55:O57"/>
    <mergeCell ref="P55:R57"/>
    <mergeCell ref="D56:D58"/>
    <mergeCell ref="E56:E58"/>
    <mergeCell ref="F56:F58"/>
    <mergeCell ref="G56:G58"/>
    <mergeCell ref="H56:H58"/>
    <mergeCell ref="I56:I58"/>
    <mergeCell ref="D54:D55"/>
    <mergeCell ref="E54:E55"/>
    <mergeCell ref="F54:F55"/>
    <mergeCell ref="G54:G55"/>
    <mergeCell ref="H54:H55"/>
    <mergeCell ref="I54:I55"/>
    <mergeCell ref="K47:K48"/>
    <mergeCell ref="J49:J50"/>
    <mergeCell ref="K49:K50"/>
    <mergeCell ref="D51:D53"/>
    <mergeCell ref="E51:E53"/>
    <mergeCell ref="F51:F53"/>
    <mergeCell ref="G51:G53"/>
    <mergeCell ref="H51:H53"/>
    <mergeCell ref="I51:I53"/>
    <mergeCell ref="J51:J53"/>
    <mergeCell ref="K51:K53"/>
    <mergeCell ref="D49:D50"/>
    <mergeCell ref="E49:E50"/>
    <mergeCell ref="F49:F50"/>
    <mergeCell ref="G49:G50"/>
    <mergeCell ref="H49:H50"/>
    <mergeCell ref="I49:I50"/>
    <mergeCell ref="D45:D48"/>
    <mergeCell ref="E45:E46"/>
    <mergeCell ref="F45:F46"/>
    <mergeCell ref="G45:G46"/>
    <mergeCell ref="H45:H46"/>
    <mergeCell ref="I45:I46"/>
    <mergeCell ref="E47:E48"/>
    <mergeCell ref="F47:F48"/>
    <mergeCell ref="G47:G48"/>
    <mergeCell ref="H47:H48"/>
    <mergeCell ref="I47:I48"/>
    <mergeCell ref="J47:J48"/>
    <mergeCell ref="H29:H32"/>
    <mergeCell ref="I29:J32"/>
    <mergeCell ref="K29:L32"/>
    <mergeCell ref="M29:M32"/>
    <mergeCell ref="H33:H36"/>
    <mergeCell ref="I33:J36"/>
    <mergeCell ref="K33:L36"/>
    <mergeCell ref="M40:Q41"/>
    <mergeCell ref="D41:K41"/>
    <mergeCell ref="F43:G43"/>
    <mergeCell ref="H43:I43"/>
    <mergeCell ref="J43:K43"/>
    <mergeCell ref="M43:M45"/>
    <mergeCell ref="N43:N45"/>
    <mergeCell ref="O43:O45"/>
    <mergeCell ref="P43:P45"/>
    <mergeCell ref="Q43:Q45"/>
    <mergeCell ref="J45:J46"/>
    <mergeCell ref="K45:K46"/>
    <mergeCell ref="N29:N32"/>
    <mergeCell ref="O29:O32"/>
    <mergeCell ref="V25:Y28"/>
    <mergeCell ref="AA23:AB26"/>
    <mergeCell ref="AC23:AE26"/>
    <mergeCell ref="M25:M28"/>
    <mergeCell ref="N25:N28"/>
    <mergeCell ref="O25:O28"/>
    <mergeCell ref="P25:Q36"/>
    <mergeCell ref="R25:S28"/>
    <mergeCell ref="T25:U28"/>
    <mergeCell ref="M33:M36"/>
    <mergeCell ref="N33:N36"/>
    <mergeCell ref="O33:O36"/>
    <mergeCell ref="D25:D28"/>
    <mergeCell ref="E25:E28"/>
    <mergeCell ref="F25:G28"/>
    <mergeCell ref="H25:H28"/>
    <mergeCell ref="I25:J28"/>
    <mergeCell ref="K25:L28"/>
    <mergeCell ref="P23:Q24"/>
    <mergeCell ref="F24:G24"/>
    <mergeCell ref="K24:L24"/>
    <mergeCell ref="C20:Y20"/>
    <mergeCell ref="D22:G23"/>
    <mergeCell ref="H22:Q22"/>
    <mergeCell ref="R22:Y23"/>
    <mergeCell ref="AA20:AN20"/>
    <mergeCell ref="H23:H24"/>
    <mergeCell ref="I23:J24"/>
    <mergeCell ref="K23:M23"/>
    <mergeCell ref="N23:N24"/>
    <mergeCell ref="O23:O24"/>
    <mergeCell ref="AA22:AB22"/>
    <mergeCell ref="AC22:AE22"/>
    <mergeCell ref="AG22:AH22"/>
    <mergeCell ref="AJ22:AK22"/>
    <mergeCell ref="R24:S24"/>
    <mergeCell ref="T24:U24"/>
    <mergeCell ref="V24:Y24"/>
    <mergeCell ref="AN23:AN26"/>
    <mergeCell ref="AF23:AF26"/>
    <mergeCell ref="AG23:AH26"/>
    <mergeCell ref="AI23:AI26"/>
    <mergeCell ref="AJ23:AK26"/>
    <mergeCell ref="AL23:AL26"/>
    <mergeCell ref="AM23:AM26"/>
    <mergeCell ref="T16:T18"/>
    <mergeCell ref="W16:Y18"/>
    <mergeCell ref="E17:H17"/>
    <mergeCell ref="I17:J17"/>
    <mergeCell ref="K17:M17"/>
    <mergeCell ref="E18:H18"/>
    <mergeCell ref="I18:J18"/>
    <mergeCell ref="K18:M18"/>
    <mergeCell ref="E15:H15"/>
    <mergeCell ref="I15:J15"/>
    <mergeCell ref="K15:M15"/>
    <mergeCell ref="W15:Y15"/>
    <mergeCell ref="E16:H16"/>
    <mergeCell ref="I16:J16"/>
    <mergeCell ref="K16:M16"/>
    <mergeCell ref="Q16:Q18"/>
    <mergeCell ref="R16:R18"/>
    <mergeCell ref="S16:S18"/>
    <mergeCell ref="D11:E11"/>
    <mergeCell ref="G11:Y11"/>
    <mergeCell ref="D13:Y13"/>
    <mergeCell ref="D14:O14"/>
    <mergeCell ref="Q14:Y14"/>
    <mergeCell ref="G5:M5"/>
    <mergeCell ref="N5:Q5"/>
    <mergeCell ref="R5:U5"/>
    <mergeCell ref="V5:Y5"/>
    <mergeCell ref="D9:E9"/>
    <mergeCell ref="D3:F4"/>
    <mergeCell ref="H3:Y3"/>
    <mergeCell ref="H4:J4"/>
    <mergeCell ref="K4:O4"/>
    <mergeCell ref="P4:S4"/>
    <mergeCell ref="T4:U4"/>
    <mergeCell ref="V4:Y4"/>
    <mergeCell ref="D10:E10"/>
    <mergeCell ref="D7:Y8"/>
    <mergeCell ref="F9:Y9"/>
    <mergeCell ref="F10:Y10"/>
  </mergeCells>
  <conditionalFormatting sqref="F25">
    <cfRule type="containsText" dxfId="20" priority="8" operator="containsText" text="Extremo">
      <formula>NOT(ISERROR(SEARCH("Extremo",F25)))</formula>
    </cfRule>
    <cfRule type="containsText" dxfId="19" priority="9" operator="containsText" text="Alto">
      <formula>NOT(ISERROR(SEARCH("Alto",F25)))</formula>
    </cfRule>
    <cfRule type="containsText" dxfId="18" priority="10" operator="containsText" text="Moderado">
      <formula>NOT(ISERROR(SEARCH("Moderado",F25)))</formula>
    </cfRule>
    <cfRule type="containsText" dxfId="17" priority="11" operator="containsText" text="Bajo">
      <formula>NOT(ISERROR(SEARCH("Bajo",F25)))</formula>
    </cfRule>
  </conditionalFormatting>
  <conditionalFormatting sqref="V25">
    <cfRule type="containsText" dxfId="16" priority="4" operator="containsText" text="Extremo">
      <formula>NOT(ISERROR(SEARCH("Extremo",V25)))</formula>
    </cfRule>
    <cfRule type="containsText" dxfId="15" priority="5" operator="containsText" text="Alto">
      <formula>NOT(ISERROR(SEARCH("Alto",V25)))</formula>
    </cfRule>
    <cfRule type="containsText" dxfId="14" priority="6" operator="containsText" text="Moderado">
      <formula>NOT(ISERROR(SEARCH("Moderado",V25)))</formula>
    </cfRule>
    <cfRule type="containsText" dxfId="13" priority="7" operator="containsText" text="Bajo">
      <formula>NOT(ISERROR(SEARCH("Bajo",V25)))</formula>
    </cfRule>
  </conditionalFormatting>
  <conditionalFormatting sqref="P25:Q36">
    <cfRule type="containsText" dxfId="12" priority="1" operator="containsText" text="Fuerte">
      <formula>NOT(ISERROR(SEARCH("Fuerte",P25)))</formula>
    </cfRule>
    <cfRule type="containsText" dxfId="11" priority="2" operator="containsText" text="Moderado">
      <formula>NOT(ISERROR(SEARCH("Moderado",P25)))</formula>
    </cfRule>
    <cfRule type="containsText" dxfId="10" priority="3" operator="containsText" text="Débil">
      <formula>NOT(ISERROR(SEARCH("Débil",P25)))</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8EF624D-2BEF-4AAF-95D0-30235392BA5F}">
          <x14:formula1>
            <xm:f>'Riesgos de segInf'!$G$114:$G$116</xm:f>
          </x14:formula1>
          <xm:sqref>R16:R18</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D8C48-8FC7-41AE-AE9D-FC6C5E39FF83}">
  <dimension ref="A1:AL154"/>
  <sheetViews>
    <sheetView zoomScale="80" zoomScaleNormal="80" workbookViewId="0">
      <selection activeCell="J10" sqref="J10"/>
    </sheetView>
  </sheetViews>
  <sheetFormatPr baseColWidth="10" defaultRowHeight="15" x14ac:dyDescent="0.25"/>
  <cols>
    <col min="1" max="1" width="16.28515625" customWidth="1"/>
    <col min="2" max="2" width="6.28515625" customWidth="1"/>
    <col min="3" max="3" width="17.28515625" customWidth="1"/>
    <col min="4" max="4" width="64.140625" customWidth="1"/>
    <col min="5" max="5" width="18.140625" customWidth="1"/>
    <col min="6" max="6" width="18.28515625" customWidth="1"/>
    <col min="7" max="7" width="15.140625" customWidth="1"/>
    <col min="8" max="8" width="10" customWidth="1"/>
    <col min="9" max="9" width="23.28515625" customWidth="1"/>
    <col min="10" max="10" width="14.42578125" customWidth="1"/>
    <col min="11" max="11" width="27.5703125" customWidth="1"/>
  </cols>
  <sheetData>
    <row r="1" spans="1:38" ht="49.5" customHeight="1" x14ac:dyDescent="0.25"/>
    <row r="2" spans="1:38" ht="33.75" customHeight="1" x14ac:dyDescent="0.25"/>
    <row r="4" spans="1:38" ht="15.75" thickBot="1" x14ac:dyDescent="0.3"/>
    <row r="5" spans="1:38" ht="15" customHeight="1" x14ac:dyDescent="0.25">
      <c r="A5" s="804" t="s">
        <v>512</v>
      </c>
      <c r="B5" s="805"/>
      <c r="C5" s="805"/>
      <c r="D5" s="805"/>
      <c r="E5" s="805"/>
      <c r="F5" s="805"/>
      <c r="G5" s="805"/>
      <c r="H5" s="805"/>
      <c r="I5" s="805"/>
      <c r="J5" s="805"/>
      <c r="K5" s="805"/>
      <c r="L5" s="890"/>
      <c r="M5" s="301"/>
      <c r="N5" s="301"/>
      <c r="O5" s="301"/>
      <c r="P5" s="301"/>
      <c r="Q5" s="301"/>
      <c r="R5" s="301"/>
      <c r="S5" s="301"/>
      <c r="T5" s="301"/>
      <c r="U5" s="301"/>
      <c r="V5" s="301"/>
      <c r="W5" s="301"/>
      <c r="X5" s="301"/>
      <c r="Y5" s="301"/>
      <c r="Z5" s="301"/>
      <c r="AA5" s="301"/>
      <c r="AB5" s="301"/>
      <c r="AC5" s="301"/>
      <c r="AD5" s="301"/>
      <c r="AE5" s="301"/>
      <c r="AF5" s="301"/>
      <c r="AG5" s="301"/>
      <c r="AH5" s="301"/>
      <c r="AI5" s="301"/>
      <c r="AJ5" s="301"/>
      <c r="AK5" s="301"/>
      <c r="AL5" s="301"/>
    </row>
    <row r="6" spans="1:38" ht="15.75" customHeight="1" thickBot="1" x14ac:dyDescent="0.3">
      <c r="A6" s="807"/>
      <c r="B6" s="808"/>
      <c r="C6" s="808"/>
      <c r="D6" s="808"/>
      <c r="E6" s="808"/>
      <c r="F6" s="808"/>
      <c r="G6" s="808"/>
      <c r="H6" s="808"/>
      <c r="I6" s="808"/>
      <c r="J6" s="808"/>
      <c r="K6" s="808"/>
      <c r="L6" s="891"/>
      <c r="M6" s="301"/>
      <c r="N6" s="301"/>
      <c r="O6" s="301"/>
      <c r="P6" s="301"/>
      <c r="Q6" s="301"/>
      <c r="R6" s="301"/>
      <c r="S6" s="301"/>
      <c r="T6" s="301"/>
      <c r="U6" s="301"/>
      <c r="V6" s="301"/>
      <c r="W6" s="301"/>
      <c r="X6" s="301"/>
      <c r="Y6" s="301"/>
      <c r="Z6" s="301"/>
      <c r="AA6" s="301"/>
      <c r="AB6" s="301"/>
      <c r="AC6" s="301"/>
      <c r="AD6" s="301"/>
      <c r="AE6" s="301"/>
      <c r="AF6" s="301"/>
      <c r="AG6" s="301"/>
      <c r="AH6" s="301"/>
      <c r="AI6" s="301"/>
      <c r="AJ6" s="301"/>
      <c r="AK6" s="301"/>
      <c r="AL6" s="301"/>
    </row>
    <row r="7" spans="1:38" ht="28.5" thickBot="1" x14ac:dyDescent="0.3">
      <c r="A7" s="300"/>
      <c r="B7" s="300"/>
      <c r="C7" s="300"/>
      <c r="D7" s="300"/>
      <c r="E7" s="300"/>
      <c r="F7" s="300"/>
      <c r="G7" s="300"/>
      <c r="H7" s="300"/>
      <c r="I7" s="300"/>
      <c r="J7" s="300"/>
      <c r="K7" s="300"/>
      <c r="L7" s="300"/>
      <c r="M7" s="300"/>
      <c r="N7" s="300"/>
      <c r="O7" s="300"/>
      <c r="P7" s="300"/>
      <c r="Q7" s="300"/>
      <c r="R7" s="300"/>
      <c r="S7" s="300"/>
      <c r="T7" s="300"/>
      <c r="U7" s="300"/>
      <c r="V7" s="300"/>
      <c r="W7" s="300"/>
      <c r="X7" s="300"/>
      <c r="Y7" s="300"/>
      <c r="Z7" s="300"/>
      <c r="AA7" s="300"/>
      <c r="AB7" s="300"/>
      <c r="AC7" s="300"/>
      <c r="AD7" s="300"/>
      <c r="AE7" s="300"/>
      <c r="AF7" s="300"/>
      <c r="AG7" s="300"/>
      <c r="AH7" s="300"/>
      <c r="AI7" s="300"/>
      <c r="AJ7" s="300"/>
      <c r="AK7" s="300"/>
      <c r="AL7" s="300"/>
    </row>
    <row r="8" spans="1:38" ht="27" customHeight="1" thickBot="1" x14ac:dyDescent="0.3">
      <c r="D8" s="898" t="s">
        <v>456</v>
      </c>
      <c r="E8" s="899"/>
      <c r="F8" s="899"/>
      <c r="G8" s="900"/>
      <c r="H8" s="140"/>
      <c r="I8" s="140"/>
      <c r="J8" s="140"/>
    </row>
    <row r="9" spans="1:38" ht="28.5" customHeight="1" thickBot="1" x14ac:dyDescent="0.3">
      <c r="D9" s="904" t="s">
        <v>398</v>
      </c>
      <c r="E9" s="905"/>
      <c r="F9" s="905"/>
      <c r="G9" s="906"/>
    </row>
    <row r="10" spans="1:38" x14ac:dyDescent="0.25">
      <c r="D10" s="236" t="s">
        <v>394</v>
      </c>
      <c r="E10" s="237" t="s">
        <v>392</v>
      </c>
      <c r="F10" s="237" t="s">
        <v>378</v>
      </c>
      <c r="G10" s="238" t="s">
        <v>393</v>
      </c>
    </row>
    <row r="11" spans="1:38" s="226" customFormat="1" ht="18.75" customHeight="1" x14ac:dyDescent="0.35">
      <c r="D11" s="232" t="s">
        <v>390</v>
      </c>
      <c r="E11" s="264"/>
      <c r="F11" s="264"/>
      <c r="G11" s="265"/>
    </row>
    <row r="12" spans="1:38" s="226" customFormat="1" ht="18" customHeight="1" x14ac:dyDescent="0.35">
      <c r="D12" s="232" t="s">
        <v>391</v>
      </c>
      <c r="E12" s="264"/>
      <c r="F12" s="264"/>
      <c r="G12" s="265"/>
    </row>
    <row r="13" spans="1:38" s="226" customFormat="1" ht="31.5" customHeight="1" x14ac:dyDescent="0.35">
      <c r="D13" s="232" t="s">
        <v>382</v>
      </c>
      <c r="E13" s="264"/>
      <c r="F13" s="264"/>
      <c r="G13" s="265"/>
    </row>
    <row r="14" spans="1:38" s="226" customFormat="1" ht="17.25" customHeight="1" x14ac:dyDescent="0.35">
      <c r="D14" s="232" t="s">
        <v>383</v>
      </c>
      <c r="E14" s="264"/>
      <c r="F14" s="264"/>
      <c r="G14" s="265"/>
    </row>
    <row r="15" spans="1:38" s="226" customFormat="1" ht="31.5" customHeight="1" x14ac:dyDescent="0.35">
      <c r="D15" s="232" t="s">
        <v>384</v>
      </c>
      <c r="E15" s="264"/>
      <c r="F15" s="264"/>
      <c r="G15" s="265"/>
    </row>
    <row r="16" spans="1:38" s="226" customFormat="1" ht="16.5" customHeight="1" x14ac:dyDescent="0.35">
      <c r="D16" s="232" t="s">
        <v>385</v>
      </c>
      <c r="E16" s="264"/>
      <c r="F16" s="264"/>
      <c r="G16" s="265"/>
    </row>
    <row r="17" spans="4:7" s="226" customFormat="1" ht="16.5" customHeight="1" x14ac:dyDescent="0.35">
      <c r="D17" s="232" t="s">
        <v>397</v>
      </c>
      <c r="E17" s="264"/>
      <c r="F17" s="264"/>
      <c r="G17" s="265"/>
    </row>
    <row r="18" spans="4:7" s="226" customFormat="1" ht="31.5" customHeight="1" x14ac:dyDescent="0.35">
      <c r="D18" s="232" t="s">
        <v>386</v>
      </c>
      <c r="E18" s="264"/>
      <c r="F18" s="264"/>
      <c r="G18" s="265"/>
    </row>
    <row r="19" spans="4:7" s="226" customFormat="1" ht="31.5" customHeight="1" x14ac:dyDescent="0.35">
      <c r="D19" s="232" t="s">
        <v>387</v>
      </c>
      <c r="E19" s="264"/>
      <c r="F19" s="264"/>
      <c r="G19" s="265"/>
    </row>
    <row r="20" spans="4:7" s="226" customFormat="1" ht="31.5" customHeight="1" x14ac:dyDescent="0.35">
      <c r="D20" s="232" t="s">
        <v>388</v>
      </c>
      <c r="E20" s="264"/>
      <c r="F20" s="264"/>
      <c r="G20" s="265"/>
    </row>
    <row r="21" spans="4:7" s="226" customFormat="1" ht="31.5" customHeight="1" thickBot="1" x14ac:dyDescent="0.4">
      <c r="D21" s="239" t="s">
        <v>389</v>
      </c>
      <c r="E21" s="266"/>
      <c r="F21" s="266"/>
      <c r="G21" s="267"/>
    </row>
    <row r="22" spans="4:7" ht="15.75" thickBot="1" x14ac:dyDescent="0.3">
      <c r="D22" s="240" t="s">
        <v>396</v>
      </c>
      <c r="E22" s="241">
        <f>COUNTIF(E11:E21,"X")</f>
        <v>0</v>
      </c>
      <c r="F22" s="241">
        <f t="shared" ref="F22:G22" si="0">COUNTIF(F11:F21,"X")</f>
        <v>0</v>
      </c>
      <c r="G22" s="241">
        <f t="shared" si="0"/>
        <v>0</v>
      </c>
    </row>
    <row r="23" spans="4:7" ht="27" thickBot="1" x14ac:dyDescent="0.45">
      <c r="D23" s="261" t="s">
        <v>399</v>
      </c>
      <c r="E23" s="901" t="str">
        <f>IF(E22&lt;=3,"Bajo",IF(E22&lt;=5,"Moderado",IF(E22&lt;=7,"Medio",IF(E22&lt;=9,"Alto","Critico"))))</f>
        <v>Bajo</v>
      </c>
      <c r="F23" s="902"/>
      <c r="G23" s="903"/>
    </row>
    <row r="24" spans="4:7" ht="27" thickBot="1" x14ac:dyDescent="0.45">
      <c r="D24" s="262"/>
      <c r="E24" s="263"/>
      <c r="F24" s="263"/>
      <c r="G24" s="263"/>
    </row>
    <row r="25" spans="4:7" ht="25.5" customHeight="1" thickBot="1" x14ac:dyDescent="0.3">
      <c r="D25" s="898" t="s">
        <v>455</v>
      </c>
      <c r="E25" s="899"/>
      <c r="F25" s="899"/>
      <c r="G25" s="900"/>
    </row>
    <row r="26" spans="4:7" ht="15.75" thickBot="1" x14ac:dyDescent="0.3">
      <c r="D26" s="904" t="s">
        <v>398</v>
      </c>
      <c r="E26" s="905"/>
      <c r="F26" s="905"/>
      <c r="G26" s="906"/>
    </row>
    <row r="27" spans="4:7" ht="15.75" thickBot="1" x14ac:dyDescent="0.3">
      <c r="D27" s="242" t="s">
        <v>394</v>
      </c>
      <c r="E27" s="243" t="s">
        <v>392</v>
      </c>
      <c r="F27" s="243" t="s">
        <v>378</v>
      </c>
      <c r="G27" s="244" t="s">
        <v>393</v>
      </c>
    </row>
    <row r="28" spans="4:7" x14ac:dyDescent="0.25">
      <c r="D28" s="229" t="s">
        <v>400</v>
      </c>
      <c r="E28" s="230"/>
      <c r="F28" s="230"/>
      <c r="G28" s="231"/>
    </row>
    <row r="29" spans="4:7" ht="30" x14ac:dyDescent="0.25">
      <c r="D29" s="232" t="s">
        <v>401</v>
      </c>
      <c r="E29" s="248"/>
      <c r="F29" s="248"/>
      <c r="G29" s="249"/>
    </row>
    <row r="30" spans="4:7" x14ac:dyDescent="0.25">
      <c r="D30" s="245" t="s">
        <v>402</v>
      </c>
      <c r="E30" s="248"/>
      <c r="F30" s="248"/>
      <c r="G30" s="249"/>
    </row>
    <row r="31" spans="4:7" x14ac:dyDescent="0.25">
      <c r="D31" s="232" t="s">
        <v>403</v>
      </c>
      <c r="E31" s="248"/>
      <c r="F31" s="248"/>
      <c r="G31" s="249"/>
    </row>
    <row r="32" spans="4:7" x14ac:dyDescent="0.25">
      <c r="D32" s="232" t="s">
        <v>404</v>
      </c>
      <c r="E32" s="248"/>
      <c r="F32" s="248"/>
      <c r="G32" s="249"/>
    </row>
    <row r="33" spans="4:7" ht="30" x14ac:dyDescent="0.25">
      <c r="D33" s="232" t="s">
        <v>405</v>
      </c>
      <c r="E33" s="248"/>
      <c r="F33" s="248"/>
      <c r="G33" s="249"/>
    </row>
    <row r="34" spans="4:7" ht="30" x14ac:dyDescent="0.25">
      <c r="D34" s="232" t="s">
        <v>406</v>
      </c>
      <c r="E34" s="248"/>
      <c r="F34" s="248"/>
      <c r="G34" s="249"/>
    </row>
    <row r="35" spans="4:7" ht="30" x14ac:dyDescent="0.25">
      <c r="D35" s="232" t="s">
        <v>407</v>
      </c>
      <c r="E35" s="248"/>
      <c r="F35" s="248"/>
      <c r="G35" s="249"/>
    </row>
    <row r="36" spans="4:7" ht="30" x14ac:dyDescent="0.25">
      <c r="D36" s="232" t="s">
        <v>408</v>
      </c>
      <c r="E36" s="248"/>
      <c r="F36" s="248"/>
      <c r="G36" s="249"/>
    </row>
    <row r="37" spans="4:7" ht="30" x14ac:dyDescent="0.25">
      <c r="D37" s="232" t="s">
        <v>416</v>
      </c>
      <c r="E37" s="248"/>
      <c r="F37" s="248"/>
      <c r="G37" s="249"/>
    </row>
    <row r="38" spans="4:7" ht="30" x14ac:dyDescent="0.25">
      <c r="D38" s="232" t="s">
        <v>417</v>
      </c>
      <c r="E38" s="248"/>
      <c r="F38" s="248"/>
      <c r="G38" s="249"/>
    </row>
    <row r="39" spans="4:7" ht="30" x14ac:dyDescent="0.25">
      <c r="D39" s="232" t="s">
        <v>418</v>
      </c>
      <c r="E39" s="248"/>
      <c r="F39" s="248"/>
      <c r="G39" s="249"/>
    </row>
    <row r="40" spans="4:7" ht="30" x14ac:dyDescent="0.25">
      <c r="D40" s="232" t="s">
        <v>409</v>
      </c>
      <c r="E40" s="248"/>
      <c r="F40" s="248"/>
      <c r="G40" s="249"/>
    </row>
    <row r="41" spans="4:7" ht="30" x14ac:dyDescent="0.25">
      <c r="D41" s="232" t="s">
        <v>410</v>
      </c>
      <c r="E41" s="248"/>
      <c r="F41" s="248"/>
      <c r="G41" s="249"/>
    </row>
    <row r="42" spans="4:7" ht="30" x14ac:dyDescent="0.25">
      <c r="D42" s="232" t="s">
        <v>411</v>
      </c>
      <c r="E42" s="248"/>
      <c r="F42" s="248"/>
      <c r="G42" s="249"/>
    </row>
    <row r="43" spans="4:7" ht="30" x14ac:dyDescent="0.25">
      <c r="D43" s="232" t="s">
        <v>412</v>
      </c>
      <c r="E43" s="248"/>
      <c r="F43" s="248"/>
      <c r="G43" s="249"/>
    </row>
    <row r="44" spans="4:7" ht="30" x14ac:dyDescent="0.25">
      <c r="D44" s="232" t="s">
        <v>413</v>
      </c>
      <c r="E44" s="248"/>
      <c r="F44" s="248"/>
      <c r="G44" s="249"/>
    </row>
    <row r="45" spans="4:7" x14ac:dyDescent="0.25">
      <c r="D45" s="245" t="s">
        <v>414</v>
      </c>
      <c r="E45" s="248"/>
      <c r="F45" s="248"/>
      <c r="G45" s="249"/>
    </row>
    <row r="46" spans="4:7" ht="45" x14ac:dyDescent="0.25">
      <c r="D46" s="232" t="s">
        <v>415</v>
      </c>
      <c r="E46" s="248"/>
      <c r="F46" s="248"/>
      <c r="G46" s="249"/>
    </row>
    <row r="47" spans="4:7" ht="45" x14ac:dyDescent="0.25">
      <c r="D47" s="232" t="s">
        <v>419</v>
      </c>
      <c r="E47" s="248"/>
      <c r="F47" s="248"/>
      <c r="G47" s="249"/>
    </row>
    <row r="48" spans="4:7" ht="45" x14ac:dyDescent="0.25">
      <c r="D48" s="232" t="s">
        <v>420</v>
      </c>
      <c r="E48" s="248"/>
      <c r="F48" s="248"/>
      <c r="G48" s="249"/>
    </row>
    <row r="49" spans="1:7" ht="75" x14ac:dyDescent="0.25">
      <c r="D49" s="232" t="s">
        <v>421</v>
      </c>
      <c r="E49" s="248"/>
      <c r="F49" s="248"/>
      <c r="G49" s="249"/>
    </row>
    <row r="50" spans="1:7" ht="30" x14ac:dyDescent="0.25">
      <c r="D50" s="232" t="s">
        <v>422</v>
      </c>
      <c r="E50" s="248"/>
      <c r="F50" s="248"/>
      <c r="G50" s="249"/>
    </row>
    <row r="51" spans="1:7" ht="45" x14ac:dyDescent="0.25">
      <c r="A51" t="s">
        <v>395</v>
      </c>
      <c r="D51" s="232" t="s">
        <v>423</v>
      </c>
      <c r="E51" s="248"/>
      <c r="F51" s="248"/>
      <c r="G51" s="249"/>
    </row>
    <row r="52" spans="1:7" ht="30" x14ac:dyDescent="0.25">
      <c r="A52" t="s">
        <v>377</v>
      </c>
      <c r="D52" s="232" t="s">
        <v>424</v>
      </c>
      <c r="E52" s="248"/>
      <c r="F52" s="248"/>
      <c r="G52" s="249"/>
    </row>
    <row r="53" spans="1:7" ht="45" x14ac:dyDescent="0.25">
      <c r="A53" t="s">
        <v>378</v>
      </c>
      <c r="D53" s="232" t="s">
        <v>425</v>
      </c>
      <c r="E53" s="248"/>
      <c r="F53" s="248"/>
      <c r="G53" s="249"/>
    </row>
    <row r="54" spans="1:7" ht="45" x14ac:dyDescent="0.25">
      <c r="A54" t="s">
        <v>393</v>
      </c>
      <c r="D54" s="232" t="s">
        <v>426</v>
      </c>
      <c r="E54" s="248"/>
      <c r="F54" s="248"/>
      <c r="G54" s="249"/>
    </row>
    <row r="55" spans="1:7" ht="60" x14ac:dyDescent="0.25">
      <c r="D55" s="232" t="s">
        <v>427</v>
      </c>
      <c r="E55" s="248"/>
      <c r="F55" s="248"/>
      <c r="G55" s="249"/>
    </row>
    <row r="56" spans="1:7" ht="30" x14ac:dyDescent="0.25">
      <c r="D56" s="232" t="s">
        <v>428</v>
      </c>
      <c r="E56" s="248"/>
      <c r="F56" s="248"/>
      <c r="G56" s="249"/>
    </row>
    <row r="57" spans="1:7" ht="30" x14ac:dyDescent="0.25">
      <c r="D57" s="232" t="s">
        <v>429</v>
      </c>
      <c r="E57" s="248"/>
      <c r="F57" s="248"/>
      <c r="G57" s="249"/>
    </row>
    <row r="58" spans="1:7" ht="30" x14ac:dyDescent="0.25">
      <c r="D58" s="232" t="s">
        <v>430</v>
      </c>
      <c r="E58" s="248"/>
      <c r="F58" s="248"/>
      <c r="G58" s="249"/>
    </row>
    <row r="59" spans="1:7" ht="30" x14ac:dyDescent="0.25">
      <c r="D59" s="232" t="s">
        <v>431</v>
      </c>
      <c r="E59" s="248"/>
      <c r="F59" s="248"/>
      <c r="G59" s="249"/>
    </row>
    <row r="60" spans="1:7" ht="21.75" customHeight="1" x14ac:dyDescent="0.25">
      <c r="D60" s="245" t="s">
        <v>432</v>
      </c>
      <c r="E60" s="248"/>
      <c r="F60" s="248"/>
      <c r="G60" s="249"/>
    </row>
    <row r="61" spans="1:7" ht="32.25" customHeight="1" x14ac:dyDescent="0.25">
      <c r="D61" s="232" t="s">
        <v>433</v>
      </c>
      <c r="E61" s="248"/>
      <c r="F61" s="248"/>
      <c r="G61" s="249"/>
    </row>
    <row r="62" spans="1:7" ht="30" x14ac:dyDescent="0.25">
      <c r="D62" s="232" t="s">
        <v>434</v>
      </c>
      <c r="E62" s="248"/>
      <c r="F62" s="248"/>
      <c r="G62" s="249"/>
    </row>
    <row r="63" spans="1:7" ht="30" x14ac:dyDescent="0.25">
      <c r="D63" s="232" t="s">
        <v>435</v>
      </c>
      <c r="E63" s="248"/>
      <c r="F63" s="248"/>
      <c r="G63" s="249"/>
    </row>
    <row r="64" spans="1:7" ht="45" x14ac:dyDescent="0.25">
      <c r="D64" s="232" t="s">
        <v>436</v>
      </c>
      <c r="E64" s="248"/>
      <c r="F64" s="248"/>
      <c r="G64" s="249"/>
    </row>
    <row r="65" spans="3:12" ht="30" x14ac:dyDescent="0.25">
      <c r="D65" s="232" t="s">
        <v>437</v>
      </c>
      <c r="E65" s="248"/>
      <c r="F65" s="248"/>
      <c r="G65" s="249"/>
    </row>
    <row r="66" spans="3:12" ht="45" x14ac:dyDescent="0.25">
      <c r="D66" s="232" t="s">
        <v>438</v>
      </c>
      <c r="E66" s="248"/>
      <c r="F66" s="248"/>
      <c r="G66" s="249"/>
    </row>
    <row r="67" spans="3:12" ht="45" x14ac:dyDescent="0.25">
      <c r="D67" s="232" t="s">
        <v>439</v>
      </c>
      <c r="E67" s="248"/>
      <c r="F67" s="248"/>
      <c r="G67" s="249"/>
    </row>
    <row r="68" spans="3:12" ht="30" x14ac:dyDescent="0.25">
      <c r="D68" s="232" t="s">
        <v>440</v>
      </c>
      <c r="E68" s="248"/>
      <c r="F68" s="248"/>
      <c r="G68" s="249"/>
    </row>
    <row r="69" spans="3:12" ht="30" x14ac:dyDescent="0.25">
      <c r="D69" s="232" t="s">
        <v>441</v>
      </c>
      <c r="E69" s="248"/>
      <c r="F69" s="248"/>
      <c r="G69" s="249"/>
    </row>
    <row r="70" spans="3:12" ht="30" x14ac:dyDescent="0.25">
      <c r="D70" s="232" t="s">
        <v>442</v>
      </c>
      <c r="E70" s="248"/>
      <c r="F70" s="248"/>
      <c r="G70" s="249"/>
    </row>
    <row r="71" spans="3:12" ht="30.75" thickBot="1" x14ac:dyDescent="0.3">
      <c r="D71" s="234" t="s">
        <v>443</v>
      </c>
      <c r="E71" s="250"/>
      <c r="F71" s="250"/>
      <c r="G71" s="251"/>
    </row>
    <row r="72" spans="3:12" ht="15.75" thickBot="1" x14ac:dyDescent="0.3">
      <c r="D72" s="240" t="s">
        <v>396</v>
      </c>
      <c r="E72" s="241">
        <f>COUNTIF(E28:E71,"X")</f>
        <v>0</v>
      </c>
      <c r="F72" s="241">
        <f t="shared" ref="F72:G72" si="1">COUNTIF(F28:F71,"X")</f>
        <v>0</v>
      </c>
      <c r="G72" s="241">
        <f t="shared" si="1"/>
        <v>0</v>
      </c>
    </row>
    <row r="73" spans="3:12" ht="30" customHeight="1" thickBot="1" x14ac:dyDescent="0.45">
      <c r="D73" s="259" t="s">
        <v>444</v>
      </c>
      <c r="E73" s="907" t="str">
        <f>IF(E72&lt;=8,"Critico",IF(E72&lt;=17,"Alto",IF(E72&lt;=26,"Medio",IF(E72&lt;=35,"Moderado","Bajo"))))</f>
        <v>Critico</v>
      </c>
      <c r="F73" s="908"/>
      <c r="G73" s="909"/>
    </row>
    <row r="74" spans="3:12" ht="52.5" customHeight="1" thickBot="1" x14ac:dyDescent="0.3">
      <c r="D74" s="260" t="s">
        <v>445</v>
      </c>
      <c r="E74" s="910" t="str">
        <f>VLOOKUP(E73,C150:D154,2,0)</f>
        <v>Urgentemente
Implementar un sistema de administración
de riesgos</v>
      </c>
      <c r="F74" s="911"/>
      <c r="G74" s="912"/>
    </row>
    <row r="79" spans="3:12" ht="15.75" thickBot="1" x14ac:dyDescent="0.3"/>
    <row r="80" spans="3:12" ht="16.5" thickBot="1" x14ac:dyDescent="0.3">
      <c r="C80" s="892" t="s">
        <v>213</v>
      </c>
      <c r="D80" s="893"/>
      <c r="E80" s="893"/>
      <c r="F80" s="893"/>
      <c r="G80" s="893"/>
      <c r="H80" s="893"/>
      <c r="I80" s="893"/>
      <c r="J80" s="893"/>
      <c r="K80" s="893"/>
      <c r="L80" s="894"/>
    </row>
    <row r="81" spans="3:12" ht="18" x14ac:dyDescent="0.25">
      <c r="C81" s="269" t="s">
        <v>457</v>
      </c>
      <c r="D81" s="268" t="s">
        <v>380</v>
      </c>
      <c r="E81" s="878" t="s">
        <v>381</v>
      </c>
      <c r="F81" s="879"/>
      <c r="G81" s="880" t="s">
        <v>458</v>
      </c>
      <c r="H81" s="881"/>
      <c r="I81" s="882" t="s">
        <v>342</v>
      </c>
      <c r="J81" s="882"/>
      <c r="K81" s="882" t="s">
        <v>220</v>
      </c>
      <c r="L81" s="895"/>
    </row>
    <row r="82" spans="3:12" x14ac:dyDescent="0.25">
      <c r="C82" s="245"/>
      <c r="D82" s="228"/>
      <c r="E82" s="888"/>
      <c r="F82" s="889"/>
      <c r="G82" s="449"/>
      <c r="H82" s="449"/>
      <c r="I82" s="449"/>
      <c r="J82" s="449"/>
      <c r="K82" s="449"/>
      <c r="L82" s="883"/>
    </row>
    <row r="83" spans="3:12" x14ac:dyDescent="0.25">
      <c r="C83" s="245"/>
      <c r="D83" s="228"/>
      <c r="E83" s="888"/>
      <c r="F83" s="889"/>
      <c r="G83" s="449"/>
      <c r="H83" s="449"/>
      <c r="I83" s="449"/>
      <c r="J83" s="449"/>
      <c r="K83" s="449"/>
      <c r="L83" s="883"/>
    </row>
    <row r="84" spans="3:12" ht="15.75" thickBot="1" x14ac:dyDescent="0.3">
      <c r="C84" s="246"/>
      <c r="D84" s="247"/>
      <c r="E84" s="884"/>
      <c r="F84" s="885"/>
      <c r="G84" s="886"/>
      <c r="H84" s="886"/>
      <c r="I84" s="886"/>
      <c r="J84" s="886"/>
      <c r="K84" s="886"/>
      <c r="L84" s="887"/>
    </row>
    <row r="138" spans="6:6" x14ac:dyDescent="0.25">
      <c r="F138" s="227"/>
    </row>
    <row r="148" spans="3:11" ht="15.75" thickBot="1" x14ac:dyDescent="0.3"/>
    <row r="149" spans="3:11" ht="27" customHeight="1" thickBot="1" x14ac:dyDescent="0.5">
      <c r="C149" s="896" t="s">
        <v>454</v>
      </c>
      <c r="D149" s="897"/>
      <c r="K149" s="258"/>
    </row>
    <row r="150" spans="3:11" ht="31.5" x14ac:dyDescent="0.35">
      <c r="C150" s="253" t="s">
        <v>446</v>
      </c>
      <c r="D150" s="252" t="s">
        <v>450</v>
      </c>
      <c r="K150" s="186"/>
    </row>
    <row r="151" spans="3:11" ht="31.5" x14ac:dyDescent="0.35">
      <c r="C151" s="256" t="s">
        <v>447</v>
      </c>
      <c r="D151" s="233" t="s">
        <v>449</v>
      </c>
      <c r="K151" s="186"/>
    </row>
    <row r="152" spans="3:11" ht="30.75" x14ac:dyDescent="0.3">
      <c r="C152" s="254" t="s">
        <v>379</v>
      </c>
      <c r="D152" s="233" t="s">
        <v>451</v>
      </c>
      <c r="K152" s="189"/>
    </row>
    <row r="153" spans="3:11" ht="31.5" x14ac:dyDescent="0.35">
      <c r="C153" s="255" t="s">
        <v>376</v>
      </c>
      <c r="D153" s="233" t="s">
        <v>452</v>
      </c>
      <c r="K153" s="185"/>
    </row>
    <row r="154" spans="3:11" ht="45.75" thickBot="1" x14ac:dyDescent="0.3">
      <c r="C154" s="257" t="s">
        <v>448</v>
      </c>
      <c r="D154" s="235" t="s">
        <v>453</v>
      </c>
    </row>
  </sheetData>
  <mergeCells count="26">
    <mergeCell ref="A5:L6"/>
    <mergeCell ref="C80:L80"/>
    <mergeCell ref="K81:L81"/>
    <mergeCell ref="G83:H83"/>
    <mergeCell ref="C149:D149"/>
    <mergeCell ref="D25:G25"/>
    <mergeCell ref="D8:G8"/>
    <mergeCell ref="E23:G23"/>
    <mergeCell ref="D9:G9"/>
    <mergeCell ref="D26:G26"/>
    <mergeCell ref="E73:G73"/>
    <mergeCell ref="E74:G74"/>
    <mergeCell ref="E82:F82"/>
    <mergeCell ref="G82:H82"/>
    <mergeCell ref="I82:J82"/>
    <mergeCell ref="K82:L82"/>
    <mergeCell ref="E81:F81"/>
    <mergeCell ref="G81:H81"/>
    <mergeCell ref="I81:J81"/>
    <mergeCell ref="K83:L83"/>
    <mergeCell ref="E84:F84"/>
    <mergeCell ref="G84:H84"/>
    <mergeCell ref="I84:J84"/>
    <mergeCell ref="K84:L84"/>
    <mergeCell ref="E83:F83"/>
    <mergeCell ref="I83:J83"/>
  </mergeCells>
  <pageMargins left="0.7" right="0.7" top="0.75" bottom="0.75" header="0.3" footer="0.3"/>
  <drawing r:id="rId1"/>
  <legacyDrawing r:id="rId2"/>
  <extLst>
    <ext xmlns:x14="http://schemas.microsoft.com/office/spreadsheetml/2009/9/main" uri="{78C0D931-6437-407d-A8EE-F0AAD7539E65}">
      <x14:conditionalFormattings>
        <x14:conditionalFormatting xmlns:xm="http://schemas.microsoft.com/office/excel/2006/main">
          <x14:cfRule type="containsText" priority="6" operator="containsText" id="{5A625724-D68E-4371-9AFD-72C401230C96}">
            <xm:f>NOT(ISERROR(SEARCH($C$154,E73)))</xm:f>
            <xm:f>$C$154</xm:f>
            <x14:dxf>
              <fill>
                <patternFill>
                  <bgColor rgb="FFFF0000"/>
                </patternFill>
              </fill>
            </x14:dxf>
          </x14:cfRule>
          <x14:cfRule type="containsText" priority="7" operator="containsText" id="{18823C9A-F5A1-4D6B-BE16-CF094F4DFAC4}">
            <xm:f>NOT(ISERROR(SEARCH($C$153,E73)))</xm:f>
            <xm:f>$C$153</xm:f>
            <x14:dxf>
              <fill>
                <patternFill>
                  <bgColor theme="9" tint="-0.24994659260841701"/>
                </patternFill>
              </fill>
            </x14:dxf>
          </x14:cfRule>
          <x14:cfRule type="containsText" priority="8" operator="containsText" id="{F3712C52-2290-44E9-90B9-9D6C876851F1}">
            <xm:f>NOT(ISERROR(SEARCH($C$152,E73)))</xm:f>
            <xm:f>$C$152</xm:f>
            <x14:dxf>
              <fill>
                <patternFill>
                  <bgColor theme="2" tint="-0.24994659260841701"/>
                </patternFill>
              </fill>
            </x14:dxf>
          </x14:cfRule>
          <x14:cfRule type="containsText" priority="9" operator="containsText" id="{E0333732-D339-4D02-908B-F7EBA604AD3B}">
            <xm:f>NOT(ISERROR(SEARCH($C$151,E73)))</xm:f>
            <xm:f>$C$151</xm:f>
            <x14:dxf>
              <fill>
                <patternFill>
                  <bgColor theme="9" tint="0.59996337778862885"/>
                </patternFill>
              </fill>
            </x14:dxf>
          </x14:cfRule>
          <x14:cfRule type="containsText" priority="10" operator="containsText" id="{F30D1C36-BC74-4688-9A16-1E4432786235}">
            <xm:f>NOT(ISERROR(SEARCH($C$150,E73)))</xm:f>
            <xm:f>$C$150</xm:f>
            <x14:dxf>
              <fill>
                <patternFill>
                  <bgColor rgb="FFFFFF00"/>
                </patternFill>
              </fill>
            </x14:dxf>
          </x14:cfRule>
          <xm:sqref>E73:G73</xm:sqref>
        </x14:conditionalFormatting>
        <x14:conditionalFormatting xmlns:xm="http://schemas.microsoft.com/office/excel/2006/main">
          <x14:cfRule type="containsText" priority="1" operator="containsText" id="{A28D047F-277A-4FCE-916F-30B1D716674B}">
            <xm:f>NOT(ISERROR(SEARCH($C$154,E23)))</xm:f>
            <xm:f>$C$154</xm:f>
            <x14:dxf>
              <fill>
                <patternFill>
                  <bgColor rgb="FFFF0000"/>
                </patternFill>
              </fill>
            </x14:dxf>
          </x14:cfRule>
          <x14:cfRule type="containsText" priority="2" operator="containsText" id="{FE380077-2956-498C-9401-48955C025474}">
            <xm:f>NOT(ISERROR(SEARCH($C$153,E23)))</xm:f>
            <xm:f>$C$153</xm:f>
            <x14:dxf>
              <fill>
                <patternFill>
                  <bgColor theme="9" tint="-0.24994659260841701"/>
                </patternFill>
              </fill>
            </x14:dxf>
          </x14:cfRule>
          <x14:cfRule type="containsText" priority="3" operator="containsText" id="{CBEFEB8E-9817-4CB4-B4F5-A62B596A198F}">
            <xm:f>NOT(ISERROR(SEARCH($C$152,E23)))</xm:f>
            <xm:f>$C$152</xm:f>
            <x14:dxf>
              <fill>
                <patternFill>
                  <bgColor theme="2" tint="-0.24994659260841701"/>
                </patternFill>
              </fill>
            </x14:dxf>
          </x14:cfRule>
          <x14:cfRule type="containsText" priority="4" operator="containsText" id="{48B59B6C-7777-4EB5-8B7E-F78B9E7FC79D}">
            <xm:f>NOT(ISERROR(SEARCH($C$151,E23)))</xm:f>
            <xm:f>$C$151</xm:f>
            <x14:dxf>
              <fill>
                <patternFill>
                  <bgColor theme="9" tint="0.59996337778862885"/>
                </patternFill>
              </fill>
            </x14:dxf>
          </x14:cfRule>
          <x14:cfRule type="containsText" priority="5" operator="containsText" id="{4B7C9679-75E4-4E23-9496-06F671764513}">
            <xm:f>NOT(ISERROR(SEARCH($C$150,E23)))</xm:f>
            <xm:f>$C$150</xm:f>
            <x14:dxf>
              <fill>
                <patternFill>
                  <bgColor rgb="FFFFFF00"/>
                </patternFill>
              </fill>
            </x14:dxf>
          </x14:cfRule>
          <xm:sqref>E23:G24</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F0"/>
  </sheetPr>
  <dimension ref="A1:AK55"/>
  <sheetViews>
    <sheetView topLeftCell="A3" zoomScale="90" zoomScaleNormal="90" workbookViewId="0">
      <selection activeCell="C6" sqref="C6"/>
    </sheetView>
  </sheetViews>
  <sheetFormatPr baseColWidth="10" defaultRowHeight="15" x14ac:dyDescent="0.25"/>
  <cols>
    <col min="2" max="2" width="24.140625" customWidth="1"/>
    <col min="3" max="3" width="70.140625" customWidth="1"/>
    <col min="4" max="4" width="29.85546875" customWidth="1"/>
  </cols>
  <sheetData>
    <row r="1" spans="1:37" ht="23.25" x14ac:dyDescent="0.25">
      <c r="A1" s="83"/>
      <c r="B1" s="913" t="s">
        <v>55</v>
      </c>
      <c r="C1" s="913"/>
      <c r="D1" s="913"/>
      <c r="E1" s="83"/>
      <c r="F1" s="83"/>
      <c r="G1" s="83"/>
      <c r="H1" s="83"/>
      <c r="I1" s="83"/>
      <c r="J1" s="83"/>
      <c r="K1" s="83"/>
      <c r="L1" s="83"/>
      <c r="M1" s="83"/>
      <c r="N1" s="83"/>
      <c r="O1" s="83"/>
      <c r="P1" s="83"/>
      <c r="Q1" s="83"/>
      <c r="R1" s="83"/>
      <c r="S1" s="83"/>
      <c r="T1" s="83"/>
      <c r="U1" s="83"/>
      <c r="V1" s="83"/>
      <c r="W1" s="83"/>
      <c r="X1" s="83"/>
      <c r="Y1" s="83"/>
      <c r="Z1" s="83"/>
      <c r="AA1" s="83"/>
      <c r="AB1" s="83"/>
      <c r="AC1" s="83"/>
      <c r="AD1" s="83"/>
      <c r="AE1" s="83"/>
    </row>
    <row r="2" spans="1:37" x14ac:dyDescent="0.25">
      <c r="A2" s="83"/>
      <c r="B2" s="83"/>
      <c r="C2" s="83"/>
      <c r="D2" s="83"/>
      <c r="E2" s="83"/>
      <c r="F2" s="83"/>
      <c r="G2" s="83"/>
      <c r="H2" s="83"/>
      <c r="I2" s="83"/>
      <c r="J2" s="83"/>
      <c r="K2" s="83"/>
      <c r="L2" s="83"/>
      <c r="M2" s="83"/>
      <c r="N2" s="83"/>
      <c r="O2" s="83"/>
      <c r="P2" s="83"/>
      <c r="Q2" s="83"/>
      <c r="R2" s="83"/>
      <c r="S2" s="83"/>
      <c r="T2" s="83"/>
      <c r="U2" s="83"/>
      <c r="V2" s="83"/>
      <c r="W2" s="83"/>
      <c r="X2" s="83"/>
      <c r="Y2" s="83"/>
      <c r="Z2" s="83"/>
      <c r="AA2" s="83"/>
      <c r="AB2" s="83"/>
      <c r="AC2" s="83"/>
      <c r="AD2" s="83"/>
      <c r="AE2" s="83"/>
    </row>
    <row r="3" spans="1:37" ht="25.5" x14ac:dyDescent="0.25">
      <c r="A3" s="83"/>
      <c r="B3" s="11"/>
      <c r="C3" s="12" t="s">
        <v>52</v>
      </c>
      <c r="D3" s="12" t="s">
        <v>4</v>
      </c>
      <c r="E3" s="83"/>
      <c r="F3" s="83"/>
      <c r="G3" s="83"/>
      <c r="H3" s="83"/>
      <c r="I3" s="83"/>
      <c r="J3" s="83"/>
      <c r="K3" s="83"/>
      <c r="L3" s="83"/>
      <c r="M3" s="83"/>
      <c r="N3" s="83"/>
      <c r="O3" s="83"/>
      <c r="P3" s="83"/>
      <c r="Q3" s="83"/>
      <c r="R3" s="83"/>
      <c r="S3" s="83"/>
      <c r="T3" s="83"/>
      <c r="U3" s="83"/>
      <c r="V3" s="83"/>
      <c r="W3" s="83"/>
      <c r="X3" s="83"/>
      <c r="Y3" s="83"/>
      <c r="Z3" s="83"/>
      <c r="AA3" s="83"/>
      <c r="AB3" s="83"/>
      <c r="AC3" s="83"/>
      <c r="AD3" s="83"/>
      <c r="AE3" s="83"/>
    </row>
    <row r="4" spans="1:37" ht="51" x14ac:dyDescent="0.25">
      <c r="A4" s="83"/>
      <c r="B4" s="13" t="s">
        <v>51</v>
      </c>
      <c r="C4" s="14" t="s">
        <v>102</v>
      </c>
      <c r="D4" s="15">
        <v>0.2</v>
      </c>
      <c r="E4" s="83"/>
      <c r="F4" s="83"/>
      <c r="G4" s="83"/>
      <c r="H4" s="83"/>
      <c r="I4" s="83"/>
      <c r="J4" s="83"/>
      <c r="K4" s="83"/>
      <c r="L4" s="83"/>
      <c r="M4" s="83"/>
      <c r="N4" s="83"/>
      <c r="O4" s="83"/>
      <c r="P4" s="83"/>
      <c r="Q4" s="83"/>
      <c r="R4" s="83"/>
      <c r="S4" s="83"/>
      <c r="T4" s="83"/>
      <c r="U4" s="83"/>
      <c r="V4" s="83"/>
      <c r="W4" s="83"/>
      <c r="X4" s="83"/>
      <c r="Y4" s="83"/>
      <c r="Z4" s="83"/>
      <c r="AA4" s="83"/>
      <c r="AB4" s="83"/>
      <c r="AC4" s="83"/>
      <c r="AD4" s="83"/>
      <c r="AE4" s="83"/>
    </row>
    <row r="5" spans="1:37" ht="51" x14ac:dyDescent="0.25">
      <c r="A5" s="83"/>
      <c r="B5" s="16" t="s">
        <v>53</v>
      </c>
      <c r="C5" s="17" t="s">
        <v>103</v>
      </c>
      <c r="D5" s="18">
        <v>0.4</v>
      </c>
      <c r="E5" s="83"/>
      <c r="F5" s="83"/>
      <c r="G5" s="83"/>
      <c r="H5" s="83"/>
      <c r="I5" s="83"/>
      <c r="J5" s="83"/>
      <c r="K5" s="83"/>
      <c r="L5" s="83"/>
      <c r="M5" s="83"/>
      <c r="N5" s="83"/>
      <c r="O5" s="83"/>
      <c r="P5" s="83"/>
      <c r="Q5" s="83"/>
      <c r="R5" s="83"/>
      <c r="S5" s="83"/>
      <c r="T5" s="83"/>
      <c r="U5" s="83"/>
      <c r="V5" s="83"/>
      <c r="W5" s="83"/>
      <c r="X5" s="83"/>
      <c r="Y5" s="83"/>
      <c r="Z5" s="83"/>
      <c r="AA5" s="83"/>
      <c r="AB5" s="83"/>
      <c r="AC5" s="83"/>
      <c r="AD5" s="83"/>
      <c r="AE5" s="83"/>
    </row>
    <row r="6" spans="1:37" ht="51" x14ac:dyDescent="0.25">
      <c r="A6" s="83"/>
      <c r="B6" s="19" t="s">
        <v>107</v>
      </c>
      <c r="C6" s="17" t="s">
        <v>104</v>
      </c>
      <c r="D6" s="18">
        <v>0.6</v>
      </c>
      <c r="E6" s="83"/>
      <c r="F6" s="83"/>
      <c r="G6" s="83"/>
      <c r="H6" s="83"/>
      <c r="I6" s="83"/>
      <c r="J6" s="83"/>
      <c r="K6" s="83"/>
      <c r="L6" s="83"/>
      <c r="M6" s="83"/>
      <c r="N6" s="83"/>
      <c r="O6" s="83"/>
      <c r="P6" s="83"/>
      <c r="Q6" s="83"/>
      <c r="R6" s="83"/>
      <c r="S6" s="83"/>
      <c r="T6" s="83"/>
      <c r="U6" s="83"/>
      <c r="V6" s="83"/>
      <c r="W6" s="83"/>
      <c r="X6" s="83"/>
      <c r="Y6" s="83"/>
      <c r="Z6" s="83"/>
      <c r="AA6" s="83"/>
      <c r="AB6" s="83"/>
      <c r="AC6" s="83"/>
      <c r="AD6" s="83"/>
      <c r="AE6" s="83"/>
    </row>
    <row r="7" spans="1:37" ht="76.5" x14ac:dyDescent="0.25">
      <c r="A7" s="83"/>
      <c r="B7" s="20" t="s">
        <v>6</v>
      </c>
      <c r="C7" s="17" t="s">
        <v>105</v>
      </c>
      <c r="D7" s="18">
        <v>0.8</v>
      </c>
      <c r="E7" s="83"/>
      <c r="F7" s="83"/>
      <c r="G7" s="83"/>
      <c r="H7" s="83"/>
      <c r="I7" s="83"/>
      <c r="J7" s="83"/>
      <c r="K7" s="83"/>
      <c r="L7" s="83"/>
      <c r="M7" s="83"/>
      <c r="N7" s="83"/>
      <c r="O7" s="83"/>
      <c r="P7" s="83"/>
      <c r="Q7" s="83"/>
      <c r="R7" s="83"/>
      <c r="S7" s="83"/>
      <c r="T7" s="83"/>
      <c r="U7" s="83"/>
      <c r="V7" s="83"/>
      <c r="W7" s="83"/>
      <c r="X7" s="83"/>
      <c r="Y7" s="83"/>
      <c r="Z7" s="83"/>
      <c r="AA7" s="83"/>
      <c r="AB7" s="83"/>
      <c r="AC7" s="83"/>
      <c r="AD7" s="83"/>
      <c r="AE7" s="83"/>
    </row>
    <row r="8" spans="1:37" ht="51" x14ac:dyDescent="0.25">
      <c r="A8" s="83"/>
      <c r="B8" s="21" t="s">
        <v>54</v>
      </c>
      <c r="C8" s="17" t="s">
        <v>106</v>
      </c>
      <c r="D8" s="18">
        <v>1</v>
      </c>
      <c r="E8" s="83"/>
      <c r="F8" s="83"/>
      <c r="G8" s="83"/>
      <c r="H8" s="83"/>
      <c r="I8" s="83"/>
      <c r="J8" s="83"/>
      <c r="K8" s="83"/>
      <c r="L8" s="83"/>
      <c r="M8" s="83"/>
      <c r="N8" s="83"/>
      <c r="O8" s="83"/>
      <c r="P8" s="83"/>
      <c r="Q8" s="83"/>
      <c r="R8" s="83"/>
      <c r="S8" s="83"/>
      <c r="T8" s="83"/>
      <c r="U8" s="83"/>
      <c r="V8" s="83"/>
      <c r="W8" s="83"/>
      <c r="X8" s="83"/>
      <c r="Y8" s="83"/>
      <c r="Z8" s="83"/>
      <c r="AA8" s="83"/>
      <c r="AB8" s="83"/>
      <c r="AC8" s="83"/>
      <c r="AD8" s="83"/>
      <c r="AE8" s="83"/>
    </row>
    <row r="9" spans="1:37" x14ac:dyDescent="0.25">
      <c r="A9" s="83"/>
      <c r="B9" s="107"/>
      <c r="C9" s="107"/>
      <c r="D9" s="107"/>
      <c r="E9" s="83"/>
      <c r="F9" s="83"/>
      <c r="G9" s="83"/>
      <c r="H9" s="83"/>
      <c r="I9" s="83"/>
      <c r="J9" s="83"/>
      <c r="K9" s="83"/>
      <c r="L9" s="83"/>
      <c r="M9" s="83"/>
      <c r="N9" s="83"/>
      <c r="O9" s="83"/>
      <c r="P9" s="83"/>
      <c r="Q9" s="83"/>
      <c r="R9" s="83"/>
      <c r="S9" s="83"/>
      <c r="T9" s="83"/>
      <c r="U9" s="83"/>
      <c r="V9" s="83"/>
      <c r="W9" s="83"/>
      <c r="X9" s="83"/>
      <c r="Y9" s="83"/>
      <c r="Z9" s="83"/>
      <c r="AA9" s="83"/>
      <c r="AB9" s="83"/>
      <c r="AC9" s="83"/>
      <c r="AD9" s="83"/>
      <c r="AE9" s="83"/>
      <c r="AF9" s="83"/>
      <c r="AG9" s="83"/>
      <c r="AH9" s="83"/>
      <c r="AI9" s="83"/>
      <c r="AJ9" s="83"/>
      <c r="AK9" s="83"/>
    </row>
    <row r="10" spans="1:37" ht="16.5" x14ac:dyDescent="0.25">
      <c r="A10" s="83"/>
      <c r="B10" s="108"/>
      <c r="C10" s="107"/>
      <c r="D10" s="107"/>
      <c r="E10" s="83"/>
      <c r="F10" s="83"/>
      <c r="G10" s="83"/>
      <c r="H10" s="83"/>
      <c r="I10" s="83"/>
      <c r="J10" s="83"/>
      <c r="K10" s="83"/>
      <c r="L10" s="83"/>
      <c r="M10" s="83"/>
      <c r="N10" s="83"/>
      <c r="O10" s="83"/>
      <c r="P10" s="83"/>
      <c r="Q10" s="83"/>
      <c r="R10" s="83"/>
      <c r="S10" s="83"/>
      <c r="T10" s="83"/>
      <c r="U10" s="83"/>
      <c r="V10" s="83"/>
      <c r="W10" s="83"/>
      <c r="X10" s="83"/>
      <c r="Y10" s="83"/>
      <c r="Z10" s="83"/>
      <c r="AA10" s="83"/>
      <c r="AB10" s="83"/>
      <c r="AC10" s="83"/>
      <c r="AD10" s="83"/>
      <c r="AE10" s="83"/>
      <c r="AF10" s="83"/>
      <c r="AG10" s="83"/>
      <c r="AH10" s="83"/>
      <c r="AI10" s="83"/>
      <c r="AJ10" s="83"/>
      <c r="AK10" s="83"/>
    </row>
    <row r="11" spans="1:37" x14ac:dyDescent="0.25">
      <c r="A11" s="83"/>
      <c r="B11" s="107"/>
      <c r="C11" s="107"/>
      <c r="D11" s="107"/>
      <c r="E11" s="83"/>
      <c r="F11" s="83"/>
      <c r="G11" s="83"/>
      <c r="H11" s="83"/>
      <c r="I11" s="83"/>
      <c r="J11" s="83"/>
      <c r="K11" s="83"/>
      <c r="L11" s="83"/>
      <c r="M11" s="83"/>
      <c r="N11" s="83"/>
      <c r="O11" s="83"/>
      <c r="P11" s="83"/>
      <c r="Q11" s="83"/>
      <c r="R11" s="83"/>
      <c r="S11" s="83"/>
      <c r="T11" s="83"/>
      <c r="U11" s="83"/>
      <c r="V11" s="83"/>
      <c r="W11" s="83"/>
      <c r="X11" s="83"/>
      <c r="Y11" s="83"/>
      <c r="Z11" s="83"/>
      <c r="AA11" s="83"/>
      <c r="AB11" s="83"/>
      <c r="AC11" s="83"/>
      <c r="AD11" s="83"/>
      <c r="AE11" s="83"/>
      <c r="AF11" s="83"/>
      <c r="AG11" s="83"/>
      <c r="AH11" s="83"/>
      <c r="AI11" s="83"/>
      <c r="AJ11" s="83"/>
      <c r="AK11" s="83"/>
    </row>
    <row r="12" spans="1:37" x14ac:dyDescent="0.25">
      <c r="A12" s="83"/>
      <c r="B12" s="107"/>
      <c r="C12" s="107"/>
      <c r="D12" s="107"/>
      <c r="E12" s="83"/>
      <c r="F12" s="83"/>
      <c r="G12" s="83"/>
      <c r="H12" s="83"/>
      <c r="I12" s="83"/>
      <c r="J12" s="83"/>
      <c r="K12" s="83"/>
      <c r="L12" s="83"/>
      <c r="M12" s="83"/>
      <c r="N12" s="83"/>
      <c r="O12" s="83"/>
      <c r="P12" s="83"/>
      <c r="Q12" s="83"/>
      <c r="R12" s="83"/>
      <c r="S12" s="83"/>
      <c r="T12" s="83"/>
      <c r="U12" s="83"/>
      <c r="V12" s="83"/>
      <c r="W12" s="83"/>
      <c r="X12" s="83"/>
      <c r="Y12" s="83"/>
      <c r="Z12" s="83"/>
      <c r="AA12" s="83"/>
      <c r="AB12" s="83"/>
      <c r="AC12" s="83"/>
      <c r="AD12" s="83"/>
      <c r="AE12" s="83"/>
      <c r="AF12" s="83"/>
      <c r="AG12" s="83"/>
      <c r="AH12" s="83"/>
      <c r="AI12" s="83"/>
      <c r="AJ12" s="83"/>
      <c r="AK12" s="83"/>
    </row>
    <row r="13" spans="1:37" x14ac:dyDescent="0.25">
      <c r="A13" s="83"/>
      <c r="B13" s="107"/>
      <c r="C13" s="107"/>
      <c r="D13" s="107"/>
      <c r="E13" s="83"/>
      <c r="F13" s="83"/>
      <c r="G13" s="83"/>
      <c r="H13" s="83"/>
      <c r="I13" s="83"/>
      <c r="J13" s="83"/>
      <c r="K13" s="83"/>
      <c r="L13" s="83"/>
      <c r="M13" s="83"/>
      <c r="N13" s="83"/>
      <c r="O13" s="83"/>
      <c r="P13" s="83"/>
      <c r="Q13" s="83"/>
      <c r="R13" s="83"/>
      <c r="S13" s="83"/>
      <c r="T13" s="83"/>
      <c r="U13" s="83"/>
      <c r="V13" s="83"/>
      <c r="W13" s="83"/>
      <c r="X13" s="83"/>
      <c r="Y13" s="83"/>
      <c r="Z13" s="83"/>
      <c r="AA13" s="83"/>
      <c r="AB13" s="83"/>
      <c r="AC13" s="83"/>
      <c r="AD13" s="83"/>
      <c r="AE13" s="83"/>
      <c r="AF13" s="83"/>
      <c r="AG13" s="83"/>
      <c r="AH13" s="83"/>
      <c r="AI13" s="83"/>
      <c r="AJ13" s="83"/>
      <c r="AK13" s="83"/>
    </row>
    <row r="14" spans="1:37" x14ac:dyDescent="0.25">
      <c r="A14" s="83"/>
      <c r="B14" s="107"/>
      <c r="C14" s="107"/>
      <c r="D14" s="107"/>
      <c r="E14" s="83"/>
      <c r="F14" s="83"/>
      <c r="G14" s="83"/>
      <c r="H14" s="83"/>
      <c r="I14" s="83"/>
      <c r="J14" s="83"/>
      <c r="K14" s="83"/>
      <c r="L14" s="83"/>
      <c r="M14" s="83"/>
      <c r="N14" s="83"/>
      <c r="O14" s="83"/>
      <c r="P14" s="83"/>
      <c r="Q14" s="83"/>
      <c r="R14" s="83"/>
      <c r="S14" s="83"/>
      <c r="T14" s="83"/>
      <c r="U14" s="83"/>
      <c r="V14" s="83"/>
      <c r="W14" s="83"/>
      <c r="X14" s="83"/>
      <c r="Y14" s="83"/>
      <c r="Z14" s="83"/>
      <c r="AA14" s="83"/>
      <c r="AB14" s="83"/>
      <c r="AC14" s="83"/>
      <c r="AD14" s="83"/>
      <c r="AE14" s="83"/>
      <c r="AF14" s="83"/>
      <c r="AG14" s="83"/>
      <c r="AH14" s="83"/>
      <c r="AI14" s="83"/>
      <c r="AJ14" s="83"/>
      <c r="AK14" s="83"/>
    </row>
    <row r="15" spans="1:37" x14ac:dyDescent="0.25">
      <c r="A15" s="83"/>
      <c r="B15" s="107"/>
      <c r="C15" s="107"/>
      <c r="D15" s="107"/>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row>
    <row r="16" spans="1:37" x14ac:dyDescent="0.25">
      <c r="A16" s="83"/>
      <c r="B16" s="107"/>
      <c r="C16" s="107"/>
      <c r="D16" s="107"/>
      <c r="E16" s="83"/>
      <c r="F16" s="83"/>
      <c r="G16" s="83"/>
      <c r="H16" s="83"/>
      <c r="I16" s="83"/>
      <c r="J16" s="83"/>
      <c r="K16" s="83"/>
      <c r="L16" s="83"/>
      <c r="M16" s="83"/>
      <c r="N16" s="83"/>
      <c r="O16" s="83"/>
      <c r="P16" s="83"/>
      <c r="Q16" s="83"/>
      <c r="R16" s="83"/>
      <c r="S16" s="83"/>
      <c r="T16" s="83"/>
      <c r="U16" s="83"/>
      <c r="V16" s="83"/>
      <c r="W16" s="83"/>
      <c r="X16" s="83"/>
      <c r="Y16" s="83"/>
      <c r="Z16" s="83"/>
      <c r="AA16" s="83"/>
      <c r="AB16" s="83"/>
      <c r="AC16" s="83"/>
      <c r="AD16" s="83"/>
      <c r="AE16" s="83"/>
      <c r="AF16" s="83"/>
      <c r="AG16" s="83"/>
      <c r="AH16" s="83"/>
      <c r="AI16" s="83"/>
      <c r="AJ16" s="83"/>
      <c r="AK16" s="83"/>
    </row>
    <row r="17" spans="1:37" x14ac:dyDescent="0.25">
      <c r="A17" s="83"/>
      <c r="B17" s="107"/>
      <c r="C17" s="107"/>
      <c r="D17" s="107"/>
      <c r="E17" s="83"/>
      <c r="F17" s="83"/>
      <c r="G17" s="83"/>
      <c r="H17" s="83"/>
      <c r="I17" s="83"/>
      <c r="J17" s="83"/>
      <c r="K17" s="83"/>
      <c r="L17" s="83"/>
      <c r="M17" s="83"/>
      <c r="N17" s="83"/>
      <c r="O17" s="83"/>
      <c r="P17" s="83"/>
      <c r="Q17" s="83"/>
      <c r="R17" s="83"/>
      <c r="S17" s="83"/>
      <c r="T17" s="83"/>
      <c r="U17" s="83"/>
      <c r="V17" s="83"/>
      <c r="W17" s="83"/>
      <c r="X17" s="83"/>
      <c r="Y17" s="83"/>
      <c r="Z17" s="83"/>
      <c r="AA17" s="83"/>
      <c r="AB17" s="83"/>
      <c r="AC17" s="83"/>
      <c r="AD17" s="83"/>
      <c r="AE17" s="83"/>
      <c r="AF17" s="83"/>
      <c r="AG17" s="83"/>
      <c r="AH17" s="83"/>
      <c r="AI17" s="83"/>
      <c r="AJ17" s="83"/>
      <c r="AK17" s="83"/>
    </row>
    <row r="18" spans="1:37" x14ac:dyDescent="0.25">
      <c r="A18" s="83"/>
      <c r="B18" s="107"/>
      <c r="C18" s="107"/>
      <c r="D18" s="107"/>
      <c r="E18" s="83"/>
      <c r="F18" s="83"/>
      <c r="G18" s="83"/>
      <c r="H18" s="83"/>
      <c r="I18" s="83"/>
      <c r="J18" s="83"/>
      <c r="K18" s="83"/>
      <c r="L18" s="83"/>
      <c r="M18" s="83"/>
      <c r="N18" s="83"/>
      <c r="O18" s="83"/>
      <c r="P18" s="83"/>
      <c r="Q18" s="83"/>
      <c r="R18" s="83"/>
      <c r="S18" s="83"/>
      <c r="T18" s="83"/>
      <c r="U18" s="83"/>
      <c r="V18" s="83"/>
      <c r="W18" s="83"/>
      <c r="X18" s="83"/>
      <c r="Y18" s="83"/>
      <c r="Z18" s="83"/>
      <c r="AA18" s="83"/>
      <c r="AB18" s="83"/>
      <c r="AC18" s="83"/>
      <c r="AD18" s="83"/>
      <c r="AE18" s="83"/>
      <c r="AF18" s="83"/>
      <c r="AG18" s="83"/>
      <c r="AH18" s="83"/>
      <c r="AI18" s="83"/>
      <c r="AJ18" s="83"/>
      <c r="AK18" s="83"/>
    </row>
    <row r="19" spans="1:37" x14ac:dyDescent="0.25">
      <c r="A19" s="83"/>
      <c r="B19" s="83"/>
      <c r="C19" s="83"/>
      <c r="D19" s="83"/>
      <c r="E19" s="83"/>
      <c r="F19" s="83"/>
      <c r="G19" s="83"/>
      <c r="H19" s="83"/>
      <c r="I19" s="83"/>
      <c r="J19" s="83"/>
      <c r="K19" s="83"/>
      <c r="L19" s="83"/>
      <c r="M19" s="83"/>
      <c r="N19" s="83"/>
      <c r="O19" s="83"/>
      <c r="P19" s="83"/>
      <c r="Q19" s="83"/>
      <c r="R19" s="83"/>
      <c r="S19" s="83"/>
      <c r="T19" s="83"/>
      <c r="U19" s="83"/>
      <c r="V19" s="83"/>
      <c r="W19" s="83"/>
      <c r="X19" s="83"/>
      <c r="Y19" s="83"/>
      <c r="Z19" s="83"/>
      <c r="AA19" s="83"/>
      <c r="AB19" s="83"/>
      <c r="AC19" s="83"/>
      <c r="AD19" s="83"/>
      <c r="AE19" s="83"/>
      <c r="AF19" s="83"/>
      <c r="AG19" s="83"/>
      <c r="AH19" s="83"/>
      <c r="AI19" s="83"/>
      <c r="AJ19" s="83"/>
      <c r="AK19" s="83"/>
    </row>
    <row r="20" spans="1:37" x14ac:dyDescent="0.25">
      <c r="A20" s="83"/>
      <c r="B20" s="83"/>
      <c r="C20" s="83"/>
      <c r="D20" s="83"/>
      <c r="E20" s="83"/>
      <c r="F20" s="83"/>
      <c r="G20" s="83"/>
      <c r="H20" s="83"/>
      <c r="I20" s="83"/>
      <c r="J20" s="83"/>
      <c r="K20" s="83"/>
      <c r="L20" s="83"/>
      <c r="M20" s="83"/>
      <c r="N20" s="83"/>
      <c r="O20" s="83"/>
      <c r="P20" s="83"/>
      <c r="Q20" s="83"/>
      <c r="R20" s="83"/>
      <c r="S20" s="83"/>
      <c r="T20" s="83"/>
      <c r="U20" s="83"/>
      <c r="V20" s="83"/>
      <c r="W20" s="83"/>
      <c r="X20" s="83"/>
      <c r="Y20" s="83"/>
      <c r="Z20" s="83"/>
      <c r="AA20" s="83"/>
      <c r="AB20" s="83"/>
      <c r="AC20" s="83"/>
      <c r="AD20" s="83"/>
      <c r="AE20" s="83"/>
      <c r="AF20" s="83"/>
      <c r="AG20" s="83"/>
      <c r="AH20" s="83"/>
      <c r="AI20" s="83"/>
      <c r="AJ20" s="83"/>
      <c r="AK20" s="83"/>
    </row>
    <row r="21" spans="1:37" x14ac:dyDescent="0.25">
      <c r="A21" s="83"/>
      <c r="B21" s="83"/>
      <c r="C21" s="83"/>
      <c r="D21" s="83"/>
      <c r="E21" s="83"/>
      <c r="F21" s="83"/>
      <c r="G21" s="83"/>
      <c r="H21" s="83"/>
      <c r="I21" s="83"/>
      <c r="J21" s="83"/>
      <c r="K21" s="83"/>
      <c r="L21" s="83"/>
      <c r="M21" s="83"/>
      <c r="N21" s="83"/>
      <c r="O21" s="83"/>
      <c r="P21" s="83"/>
      <c r="Q21" s="83"/>
      <c r="R21" s="83"/>
      <c r="S21" s="83"/>
      <c r="T21" s="83"/>
      <c r="U21" s="83"/>
      <c r="V21" s="83"/>
      <c r="W21" s="83"/>
      <c r="X21" s="83"/>
      <c r="Y21" s="83"/>
      <c r="Z21" s="83"/>
      <c r="AA21" s="83"/>
      <c r="AB21" s="83"/>
      <c r="AC21" s="83"/>
      <c r="AD21" s="83"/>
      <c r="AE21" s="83"/>
      <c r="AF21" s="83"/>
      <c r="AG21" s="83"/>
      <c r="AH21" s="83"/>
      <c r="AI21" s="83"/>
      <c r="AJ21" s="83"/>
      <c r="AK21" s="83"/>
    </row>
    <row r="22" spans="1:37" x14ac:dyDescent="0.25">
      <c r="A22" s="83"/>
      <c r="B22" s="83"/>
      <c r="C22" s="83"/>
      <c r="D22" s="83"/>
      <c r="E22" s="83"/>
      <c r="F22" s="83"/>
      <c r="G22" s="83"/>
      <c r="H22" s="83"/>
      <c r="I22" s="83"/>
      <c r="J22" s="83"/>
      <c r="K22" s="83"/>
      <c r="L22" s="83"/>
      <c r="M22" s="83"/>
      <c r="N22" s="83"/>
      <c r="O22" s="83"/>
      <c r="P22" s="83"/>
      <c r="Q22" s="83"/>
      <c r="R22" s="83"/>
      <c r="S22" s="83"/>
      <c r="T22" s="83"/>
      <c r="U22" s="83"/>
      <c r="V22" s="83"/>
      <c r="W22" s="83"/>
      <c r="X22" s="83"/>
      <c r="Y22" s="83"/>
      <c r="Z22" s="83"/>
      <c r="AA22" s="83"/>
      <c r="AB22" s="83"/>
      <c r="AC22" s="83"/>
      <c r="AD22" s="83"/>
      <c r="AE22" s="83"/>
      <c r="AF22" s="83"/>
      <c r="AG22" s="83"/>
      <c r="AH22" s="83"/>
      <c r="AI22" s="83"/>
      <c r="AJ22" s="83"/>
      <c r="AK22" s="83"/>
    </row>
    <row r="23" spans="1:37" x14ac:dyDescent="0.25">
      <c r="A23" s="83"/>
      <c r="B23" s="83"/>
      <c r="C23" s="83"/>
      <c r="D23" s="83"/>
      <c r="E23" s="83"/>
      <c r="F23" s="83"/>
      <c r="G23" s="83"/>
      <c r="H23" s="83"/>
      <c r="I23" s="83"/>
      <c r="J23" s="83"/>
      <c r="K23" s="83"/>
      <c r="L23" s="83"/>
      <c r="M23" s="83"/>
      <c r="N23" s="83"/>
      <c r="O23" s="83"/>
      <c r="P23" s="83"/>
      <c r="Q23" s="83"/>
      <c r="R23" s="83"/>
      <c r="S23" s="83"/>
      <c r="T23" s="83"/>
      <c r="U23" s="83"/>
      <c r="V23" s="83"/>
      <c r="W23" s="83"/>
      <c r="X23" s="83"/>
      <c r="Y23" s="83"/>
      <c r="Z23" s="83"/>
      <c r="AA23" s="83"/>
      <c r="AB23" s="83"/>
      <c r="AC23" s="83"/>
      <c r="AD23" s="83"/>
      <c r="AE23" s="83"/>
      <c r="AF23" s="83"/>
      <c r="AG23" s="83"/>
      <c r="AH23" s="83"/>
      <c r="AI23" s="83"/>
      <c r="AJ23" s="83"/>
      <c r="AK23" s="83"/>
    </row>
    <row r="24" spans="1:37" x14ac:dyDescent="0.25">
      <c r="A24" s="83"/>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row>
    <row r="25" spans="1:37" x14ac:dyDescent="0.25">
      <c r="A25" s="83"/>
      <c r="B25" s="83"/>
      <c r="C25" s="83"/>
      <c r="D25" s="83"/>
      <c r="E25" s="83"/>
      <c r="F25" s="83"/>
      <c r="G25" s="83"/>
      <c r="H25" s="83"/>
      <c r="I25" s="83"/>
      <c r="J25" s="83"/>
      <c r="K25" s="83"/>
      <c r="L25" s="83"/>
      <c r="M25" s="83"/>
      <c r="N25" s="83"/>
      <c r="O25" s="83"/>
      <c r="P25" s="83"/>
      <c r="Q25" s="83"/>
      <c r="R25" s="83"/>
      <c r="S25" s="83"/>
      <c r="T25" s="83"/>
      <c r="U25" s="83"/>
      <c r="V25" s="83"/>
      <c r="W25" s="83"/>
      <c r="X25" s="83"/>
      <c r="Y25" s="83"/>
      <c r="Z25" s="83"/>
      <c r="AA25" s="83"/>
      <c r="AB25" s="83"/>
      <c r="AC25" s="83"/>
      <c r="AD25" s="83"/>
      <c r="AE25" s="83"/>
      <c r="AF25" s="83"/>
      <c r="AG25" s="83"/>
      <c r="AH25" s="83"/>
      <c r="AI25" s="83"/>
      <c r="AJ25" s="83"/>
      <c r="AK25" s="83"/>
    </row>
    <row r="26" spans="1:37" x14ac:dyDescent="0.25">
      <c r="A26" s="83"/>
      <c r="B26" s="83"/>
      <c r="C26" s="83"/>
      <c r="D26" s="83"/>
      <c r="E26" s="83"/>
      <c r="F26" s="83"/>
      <c r="G26" s="83"/>
      <c r="H26" s="83"/>
      <c r="I26" s="83"/>
      <c r="J26" s="83"/>
      <c r="K26" s="83"/>
      <c r="L26" s="83"/>
      <c r="M26" s="83"/>
      <c r="N26" s="83"/>
      <c r="O26" s="83"/>
      <c r="P26" s="83"/>
      <c r="Q26" s="83"/>
      <c r="R26" s="83"/>
      <c r="S26" s="83"/>
      <c r="T26" s="83"/>
      <c r="U26" s="83"/>
      <c r="V26" s="83"/>
      <c r="W26" s="83"/>
      <c r="X26" s="83"/>
      <c r="Y26" s="83"/>
      <c r="Z26" s="83"/>
      <c r="AA26" s="83"/>
      <c r="AB26" s="83"/>
      <c r="AC26" s="83"/>
      <c r="AD26" s="83"/>
      <c r="AE26" s="83"/>
      <c r="AF26" s="83"/>
      <c r="AG26" s="83"/>
      <c r="AH26" s="83"/>
      <c r="AI26" s="83"/>
      <c r="AJ26" s="83"/>
      <c r="AK26" s="83"/>
    </row>
    <row r="27" spans="1:37" x14ac:dyDescent="0.25">
      <c r="A27" s="83"/>
      <c r="B27" s="83"/>
      <c r="C27" s="83"/>
      <c r="D27" s="83"/>
      <c r="E27" s="83"/>
      <c r="F27" s="83"/>
      <c r="G27" s="83"/>
      <c r="H27" s="83"/>
      <c r="I27" s="83"/>
      <c r="J27" s="83"/>
      <c r="K27" s="83"/>
      <c r="L27" s="83"/>
      <c r="M27" s="83"/>
      <c r="N27" s="83"/>
      <c r="O27" s="83"/>
      <c r="P27" s="83"/>
      <c r="Q27" s="83"/>
      <c r="R27" s="83"/>
      <c r="S27" s="83"/>
      <c r="T27" s="83"/>
      <c r="U27" s="83"/>
      <c r="V27" s="83"/>
      <c r="W27" s="83"/>
      <c r="X27" s="83"/>
      <c r="Y27" s="83"/>
      <c r="Z27" s="83"/>
      <c r="AA27" s="83"/>
      <c r="AB27" s="83"/>
      <c r="AC27" s="83"/>
      <c r="AD27" s="83"/>
      <c r="AE27" s="83"/>
      <c r="AF27" s="83"/>
      <c r="AG27" s="83"/>
      <c r="AH27" s="83"/>
      <c r="AI27" s="83"/>
      <c r="AJ27" s="83"/>
      <c r="AK27" s="83"/>
    </row>
    <row r="28" spans="1:37" x14ac:dyDescent="0.25">
      <c r="A28" s="83"/>
      <c r="B28" s="83"/>
      <c r="C28" s="83"/>
      <c r="D28" s="83"/>
      <c r="E28" s="83"/>
      <c r="F28" s="83"/>
      <c r="G28" s="83"/>
      <c r="H28" s="83"/>
      <c r="I28" s="83"/>
      <c r="J28" s="83"/>
      <c r="K28" s="83"/>
      <c r="L28" s="83"/>
      <c r="M28" s="83"/>
      <c r="N28" s="83"/>
      <c r="O28" s="83"/>
      <c r="P28" s="83"/>
      <c r="Q28" s="83"/>
      <c r="R28" s="83"/>
      <c r="S28" s="83"/>
      <c r="T28" s="83"/>
      <c r="U28" s="83"/>
      <c r="V28" s="83"/>
      <c r="W28" s="83"/>
      <c r="X28" s="83"/>
      <c r="Y28" s="83"/>
      <c r="Z28" s="83"/>
      <c r="AA28" s="83"/>
      <c r="AB28" s="83"/>
      <c r="AC28" s="83"/>
      <c r="AD28" s="83"/>
      <c r="AE28" s="83"/>
      <c r="AF28" s="83"/>
      <c r="AG28" s="83"/>
      <c r="AH28" s="83"/>
      <c r="AI28" s="83"/>
      <c r="AJ28" s="83"/>
      <c r="AK28" s="83"/>
    </row>
    <row r="29" spans="1:37" x14ac:dyDescent="0.25">
      <c r="A29" s="83"/>
      <c r="B29" s="83"/>
      <c r="C29" s="83"/>
      <c r="D29" s="83"/>
      <c r="E29" s="83"/>
      <c r="F29" s="83"/>
      <c r="G29" s="83"/>
      <c r="H29" s="83"/>
      <c r="I29" s="83"/>
      <c r="J29" s="83"/>
      <c r="K29" s="83"/>
      <c r="L29" s="83"/>
      <c r="M29" s="83"/>
      <c r="N29" s="83"/>
      <c r="O29" s="83"/>
      <c r="P29" s="83"/>
      <c r="Q29" s="83"/>
      <c r="R29" s="83"/>
      <c r="S29" s="83"/>
      <c r="T29" s="83"/>
      <c r="U29" s="83"/>
      <c r="V29" s="83"/>
      <c r="W29" s="83"/>
      <c r="X29" s="83"/>
      <c r="Y29" s="83"/>
      <c r="Z29" s="83"/>
      <c r="AA29" s="83"/>
      <c r="AB29" s="83"/>
      <c r="AC29" s="83"/>
      <c r="AD29" s="83"/>
      <c r="AE29" s="83"/>
      <c r="AF29" s="83"/>
      <c r="AG29" s="83"/>
      <c r="AH29" s="83"/>
      <c r="AI29" s="83"/>
      <c r="AJ29" s="83"/>
      <c r="AK29" s="83"/>
    </row>
    <row r="30" spans="1:37" x14ac:dyDescent="0.25">
      <c r="A30" s="83"/>
      <c r="B30" s="83"/>
      <c r="C30" s="83"/>
      <c r="D30" s="83"/>
      <c r="E30" s="83"/>
      <c r="F30" s="83"/>
      <c r="G30" s="83"/>
      <c r="H30" s="83"/>
      <c r="I30" s="83"/>
      <c r="J30" s="83"/>
      <c r="K30" s="83"/>
      <c r="L30" s="83"/>
      <c r="M30" s="83"/>
      <c r="N30" s="83"/>
      <c r="O30" s="83"/>
      <c r="P30" s="83"/>
      <c r="Q30" s="83"/>
      <c r="R30" s="83"/>
      <c r="S30" s="83"/>
      <c r="T30" s="83"/>
      <c r="U30" s="83"/>
      <c r="V30" s="83"/>
      <c r="W30" s="83"/>
      <c r="X30" s="83"/>
      <c r="Y30" s="83"/>
      <c r="Z30" s="83"/>
      <c r="AA30" s="83"/>
      <c r="AB30" s="83"/>
      <c r="AC30" s="83"/>
      <c r="AD30" s="83"/>
      <c r="AE30" s="83"/>
      <c r="AF30" s="83"/>
      <c r="AG30" s="83"/>
      <c r="AH30" s="83"/>
      <c r="AI30" s="83"/>
      <c r="AJ30" s="83"/>
      <c r="AK30" s="83"/>
    </row>
    <row r="31" spans="1:37" x14ac:dyDescent="0.25">
      <c r="A31" s="83"/>
      <c r="B31" s="83"/>
      <c r="C31" s="83"/>
      <c r="D31" s="83"/>
      <c r="E31" s="83"/>
      <c r="F31" s="83"/>
      <c r="G31" s="83"/>
      <c r="H31" s="83"/>
      <c r="I31" s="83"/>
      <c r="J31" s="83"/>
      <c r="K31" s="83"/>
      <c r="L31" s="83"/>
      <c r="M31" s="83"/>
      <c r="N31" s="83"/>
      <c r="O31" s="83"/>
      <c r="P31" s="83"/>
      <c r="Q31" s="83"/>
      <c r="R31" s="83"/>
      <c r="S31" s="83"/>
      <c r="T31" s="83"/>
      <c r="U31" s="83"/>
      <c r="V31" s="83"/>
      <c r="W31" s="83"/>
      <c r="X31" s="83"/>
      <c r="Y31" s="83"/>
      <c r="Z31" s="83"/>
      <c r="AA31" s="83"/>
      <c r="AB31" s="83"/>
      <c r="AC31" s="83"/>
      <c r="AD31" s="83"/>
      <c r="AE31" s="83"/>
      <c r="AF31" s="83"/>
      <c r="AG31" s="83"/>
      <c r="AH31" s="83"/>
      <c r="AI31" s="83"/>
      <c r="AJ31" s="83"/>
      <c r="AK31" s="83"/>
    </row>
    <row r="32" spans="1:37" x14ac:dyDescent="0.25">
      <c r="A32" s="83"/>
      <c r="B32" s="83"/>
      <c r="C32" s="83"/>
      <c r="D32" s="83"/>
      <c r="E32" s="83"/>
      <c r="F32" s="83"/>
      <c r="G32" s="83"/>
      <c r="H32" s="83"/>
      <c r="I32" s="83"/>
      <c r="J32" s="83"/>
      <c r="K32" s="83"/>
      <c r="L32" s="83"/>
      <c r="M32" s="83"/>
      <c r="N32" s="83"/>
      <c r="O32" s="83"/>
      <c r="P32" s="83"/>
      <c r="Q32" s="83"/>
      <c r="R32" s="83"/>
      <c r="S32" s="83"/>
      <c r="T32" s="83"/>
      <c r="U32" s="83"/>
      <c r="V32" s="83"/>
      <c r="W32" s="83"/>
      <c r="X32" s="83"/>
      <c r="Y32" s="83"/>
      <c r="Z32" s="83"/>
      <c r="AA32" s="83"/>
      <c r="AB32" s="83"/>
      <c r="AC32" s="83"/>
      <c r="AD32" s="83"/>
      <c r="AE32" s="83"/>
      <c r="AF32" s="83"/>
      <c r="AG32" s="83"/>
      <c r="AH32" s="83"/>
      <c r="AI32" s="83"/>
      <c r="AJ32" s="83"/>
      <c r="AK32" s="83"/>
    </row>
    <row r="33" spans="1:31" x14ac:dyDescent="0.25">
      <c r="A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row>
    <row r="34" spans="1:31" x14ac:dyDescent="0.25">
      <c r="A34" s="83"/>
      <c r="E34" s="83"/>
      <c r="F34" s="83"/>
      <c r="G34" s="83"/>
      <c r="H34" s="83"/>
      <c r="I34" s="83"/>
      <c r="J34" s="83"/>
      <c r="K34" s="83"/>
      <c r="L34" s="83"/>
      <c r="M34" s="83"/>
      <c r="N34" s="83"/>
      <c r="O34" s="83"/>
      <c r="P34" s="83"/>
      <c r="Q34" s="83"/>
      <c r="R34" s="83"/>
      <c r="S34" s="83"/>
      <c r="T34" s="83"/>
      <c r="U34" s="83"/>
      <c r="V34" s="83"/>
      <c r="W34" s="83"/>
      <c r="X34" s="83"/>
      <c r="Y34" s="83"/>
      <c r="Z34" s="83"/>
      <c r="AA34" s="83"/>
      <c r="AB34" s="83"/>
      <c r="AC34" s="83"/>
      <c r="AD34" s="83"/>
      <c r="AE34" s="83"/>
    </row>
    <row r="35" spans="1:31" x14ac:dyDescent="0.25">
      <c r="A35" s="83"/>
    </row>
    <row r="36" spans="1:31" x14ac:dyDescent="0.25">
      <c r="A36" s="83"/>
    </row>
    <row r="37" spans="1:31" x14ac:dyDescent="0.25">
      <c r="A37" s="83"/>
    </row>
    <row r="38" spans="1:31" x14ac:dyDescent="0.25">
      <c r="A38" s="83"/>
    </row>
    <row r="39" spans="1:31" x14ac:dyDescent="0.25">
      <c r="A39" s="83"/>
    </row>
    <row r="40" spans="1:31" x14ac:dyDescent="0.25">
      <c r="A40" s="83"/>
    </row>
    <row r="41" spans="1:31" x14ac:dyDescent="0.25">
      <c r="A41" s="83"/>
    </row>
    <row r="42" spans="1:31" x14ac:dyDescent="0.25">
      <c r="A42" s="83"/>
    </row>
    <row r="43" spans="1:31" x14ac:dyDescent="0.25">
      <c r="A43" s="83"/>
    </row>
    <row r="44" spans="1:31" x14ac:dyDescent="0.25">
      <c r="A44" s="83"/>
    </row>
    <row r="45" spans="1:31" x14ac:dyDescent="0.25">
      <c r="A45" s="83"/>
    </row>
    <row r="46" spans="1:31" x14ac:dyDescent="0.25">
      <c r="A46" s="83"/>
    </row>
    <row r="47" spans="1:31" x14ac:dyDescent="0.25">
      <c r="A47" s="83"/>
    </row>
    <row r="48" spans="1:31" x14ac:dyDescent="0.25">
      <c r="A48" s="83"/>
    </row>
    <row r="49" spans="1:1" x14ac:dyDescent="0.25">
      <c r="A49" s="83"/>
    </row>
    <row r="50" spans="1:1" x14ac:dyDescent="0.25">
      <c r="A50" s="83"/>
    </row>
    <row r="51" spans="1:1" x14ac:dyDescent="0.25">
      <c r="A51" s="83"/>
    </row>
    <row r="52" spans="1:1" x14ac:dyDescent="0.25">
      <c r="A52" s="83"/>
    </row>
    <row r="53" spans="1:1" x14ac:dyDescent="0.25">
      <c r="A53" s="83"/>
    </row>
    <row r="54" spans="1:1" x14ac:dyDescent="0.25">
      <c r="A54" s="83"/>
    </row>
    <row r="55" spans="1:1" x14ac:dyDescent="0.25">
      <c r="A55" s="83"/>
    </row>
  </sheetData>
  <mergeCells count="1">
    <mergeCell ref="B1:D1"/>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6" tint="-0.249977111117893"/>
  </sheetPr>
  <dimension ref="A1:U232"/>
  <sheetViews>
    <sheetView topLeftCell="A2" zoomScale="60" zoomScaleNormal="60" workbookViewId="0">
      <selection activeCell="D5" sqref="D5"/>
    </sheetView>
  </sheetViews>
  <sheetFormatPr baseColWidth="10"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83"/>
      <c r="B1" s="914" t="s">
        <v>63</v>
      </c>
      <c r="C1" s="914"/>
      <c r="D1" s="914"/>
      <c r="E1" s="83"/>
      <c r="F1" s="83"/>
      <c r="G1" s="83"/>
      <c r="H1" s="83"/>
      <c r="I1" s="83"/>
      <c r="J1" s="83"/>
      <c r="K1" s="83"/>
      <c r="L1" s="83"/>
      <c r="M1" s="83"/>
      <c r="N1" s="83"/>
      <c r="O1" s="83"/>
      <c r="P1" s="83"/>
      <c r="Q1" s="83"/>
      <c r="R1" s="83"/>
      <c r="S1" s="83"/>
      <c r="T1" s="83"/>
      <c r="U1" s="83"/>
    </row>
    <row r="2" spans="1:21" x14ac:dyDescent="0.25">
      <c r="A2" s="83"/>
      <c r="B2" s="83"/>
      <c r="C2" s="83"/>
      <c r="D2" s="83"/>
      <c r="E2" s="83"/>
      <c r="F2" s="83"/>
      <c r="G2" s="83"/>
      <c r="H2" s="83"/>
      <c r="I2" s="83"/>
      <c r="J2" s="83"/>
      <c r="K2" s="83"/>
      <c r="L2" s="83"/>
      <c r="M2" s="83"/>
      <c r="N2" s="83"/>
      <c r="O2" s="83"/>
      <c r="P2" s="83"/>
      <c r="Q2" s="83"/>
      <c r="R2" s="83"/>
      <c r="S2" s="83"/>
      <c r="T2" s="83"/>
      <c r="U2" s="83"/>
    </row>
    <row r="3" spans="1:21" ht="30" x14ac:dyDescent="0.25">
      <c r="A3" s="83"/>
      <c r="B3" s="104"/>
      <c r="C3" s="36" t="s">
        <v>56</v>
      </c>
      <c r="D3" s="36" t="s">
        <v>57</v>
      </c>
      <c r="E3" s="83"/>
      <c r="F3" s="83"/>
      <c r="G3" s="83"/>
      <c r="H3" s="83"/>
      <c r="I3" s="83"/>
      <c r="J3" s="83"/>
      <c r="K3" s="83"/>
      <c r="L3" s="83"/>
      <c r="M3" s="83"/>
      <c r="N3" s="83"/>
      <c r="O3" s="83"/>
      <c r="P3" s="83"/>
      <c r="Q3" s="83"/>
      <c r="R3" s="83"/>
      <c r="S3" s="83"/>
      <c r="T3" s="83"/>
      <c r="U3" s="83"/>
    </row>
    <row r="4" spans="1:21" ht="52.5" customHeight="1" x14ac:dyDescent="0.25">
      <c r="A4" s="103" t="s">
        <v>83</v>
      </c>
      <c r="B4" s="39" t="s">
        <v>101</v>
      </c>
      <c r="C4" s="44" t="s">
        <v>158</v>
      </c>
      <c r="D4" s="37" t="s">
        <v>97</v>
      </c>
      <c r="E4" s="83"/>
      <c r="F4" s="83"/>
      <c r="G4" s="83"/>
      <c r="H4" s="83"/>
      <c r="I4" s="83"/>
      <c r="J4" s="83"/>
      <c r="K4" s="83"/>
      <c r="L4" s="83"/>
      <c r="M4" s="83"/>
      <c r="N4" s="83"/>
      <c r="O4" s="83"/>
      <c r="P4" s="83"/>
      <c r="Q4" s="83"/>
      <c r="R4" s="83"/>
      <c r="S4" s="83"/>
      <c r="T4" s="83"/>
      <c r="U4" s="83"/>
    </row>
    <row r="5" spans="1:21" ht="111.75" customHeight="1" x14ac:dyDescent="0.25">
      <c r="A5" s="103" t="s">
        <v>84</v>
      </c>
      <c r="B5" s="40" t="s">
        <v>59</v>
      </c>
      <c r="C5" s="45" t="s">
        <v>93</v>
      </c>
      <c r="D5" s="38" t="s">
        <v>556</v>
      </c>
      <c r="E5" s="83"/>
      <c r="F5" s="83"/>
      <c r="G5" s="83"/>
      <c r="H5" s="83"/>
      <c r="I5" s="83"/>
      <c r="J5" s="83"/>
      <c r="K5" s="83"/>
      <c r="L5" s="83"/>
      <c r="M5" s="83"/>
      <c r="N5" s="83"/>
      <c r="O5" s="83"/>
      <c r="P5" s="83"/>
      <c r="Q5" s="83"/>
      <c r="R5" s="83"/>
      <c r="S5" s="83"/>
      <c r="T5" s="83"/>
      <c r="U5" s="83"/>
    </row>
    <row r="6" spans="1:21" ht="67.5" x14ac:dyDescent="0.25">
      <c r="A6" s="103" t="s">
        <v>81</v>
      </c>
      <c r="B6" s="41" t="s">
        <v>60</v>
      </c>
      <c r="C6" s="45" t="s">
        <v>94</v>
      </c>
      <c r="D6" s="38" t="s">
        <v>100</v>
      </c>
      <c r="E6" s="83"/>
      <c r="F6" s="83"/>
      <c r="G6" s="83"/>
      <c r="H6" s="83"/>
      <c r="I6" s="83"/>
      <c r="J6" s="83"/>
      <c r="K6" s="83"/>
      <c r="L6" s="83"/>
      <c r="M6" s="83"/>
      <c r="N6" s="83"/>
      <c r="O6" s="83"/>
      <c r="P6" s="83"/>
      <c r="Q6" s="83"/>
      <c r="R6" s="83"/>
      <c r="S6" s="83"/>
      <c r="T6" s="83"/>
      <c r="U6" s="83"/>
    </row>
    <row r="7" spans="1:21" ht="101.25" x14ac:dyDescent="0.25">
      <c r="A7" s="103" t="s">
        <v>7</v>
      </c>
      <c r="B7" s="42" t="s">
        <v>61</v>
      </c>
      <c r="C7" s="45" t="s">
        <v>95</v>
      </c>
      <c r="D7" s="38" t="s">
        <v>99</v>
      </c>
      <c r="E7" s="83"/>
      <c r="F7" s="83"/>
      <c r="G7" s="83"/>
      <c r="H7" s="83"/>
      <c r="I7" s="83"/>
      <c r="J7" s="83"/>
      <c r="K7" s="83"/>
      <c r="L7" s="83"/>
      <c r="M7" s="83"/>
      <c r="N7" s="83"/>
      <c r="O7" s="83"/>
      <c r="P7" s="83"/>
      <c r="Q7" s="83"/>
      <c r="R7" s="83"/>
      <c r="S7" s="83"/>
      <c r="T7" s="83"/>
      <c r="U7" s="83"/>
    </row>
    <row r="8" spans="1:21" ht="67.5" x14ac:dyDescent="0.25">
      <c r="A8" s="103" t="s">
        <v>85</v>
      </c>
      <c r="B8" s="43" t="s">
        <v>62</v>
      </c>
      <c r="C8" s="45" t="s">
        <v>96</v>
      </c>
      <c r="D8" s="38" t="s">
        <v>118</v>
      </c>
      <c r="E8" s="83"/>
      <c r="F8" s="83"/>
      <c r="G8" s="83"/>
      <c r="H8" s="83"/>
      <c r="I8" s="83"/>
      <c r="J8" s="83"/>
      <c r="K8" s="83"/>
      <c r="L8" s="83"/>
      <c r="M8" s="83"/>
      <c r="N8" s="83"/>
      <c r="O8" s="83"/>
      <c r="P8" s="83"/>
      <c r="Q8" s="83"/>
      <c r="R8" s="83"/>
      <c r="S8" s="83"/>
      <c r="T8" s="83"/>
      <c r="U8" s="83"/>
    </row>
    <row r="9" spans="1:21" ht="20.25" x14ac:dyDescent="0.25">
      <c r="A9" s="103"/>
      <c r="B9" s="103"/>
      <c r="C9" s="105"/>
      <c r="D9" s="105"/>
      <c r="E9" s="83"/>
      <c r="F9" s="83"/>
      <c r="G9" s="83"/>
      <c r="H9" s="83"/>
      <c r="I9" s="83"/>
      <c r="J9" s="83"/>
      <c r="K9" s="83"/>
      <c r="L9" s="83"/>
      <c r="M9" s="83"/>
      <c r="N9" s="83"/>
      <c r="O9" s="83"/>
      <c r="P9" s="83"/>
      <c r="Q9" s="83"/>
      <c r="R9" s="83"/>
      <c r="S9" s="83"/>
      <c r="T9" s="83"/>
      <c r="U9" s="83"/>
    </row>
    <row r="10" spans="1:21" ht="16.5" x14ac:dyDescent="0.25">
      <c r="A10" s="103"/>
      <c r="B10" s="106"/>
      <c r="C10" s="106"/>
      <c r="D10" s="106"/>
      <c r="E10" s="83"/>
      <c r="F10" s="83"/>
      <c r="G10" s="83"/>
      <c r="H10" s="83"/>
      <c r="I10" s="83"/>
      <c r="J10" s="83"/>
      <c r="K10" s="83"/>
      <c r="L10" s="83"/>
      <c r="M10" s="83"/>
      <c r="N10" s="83"/>
      <c r="O10" s="83"/>
      <c r="P10" s="83"/>
      <c r="Q10" s="83"/>
      <c r="R10" s="83"/>
      <c r="S10" s="83"/>
      <c r="T10" s="83"/>
      <c r="U10" s="83"/>
    </row>
    <row r="11" spans="1:21" x14ac:dyDescent="0.25">
      <c r="A11" s="103"/>
      <c r="B11" s="103" t="s">
        <v>91</v>
      </c>
      <c r="C11" s="103" t="s">
        <v>146</v>
      </c>
      <c r="D11" s="103" t="s">
        <v>153</v>
      </c>
      <c r="E11" s="83"/>
      <c r="F11" s="83"/>
      <c r="G11" s="83"/>
      <c r="H11" s="83"/>
      <c r="I11" s="83"/>
      <c r="J11" s="83"/>
      <c r="K11" s="83"/>
      <c r="L11" s="83"/>
      <c r="M11" s="83"/>
      <c r="N11" s="83"/>
      <c r="O11" s="83"/>
      <c r="P11" s="83"/>
      <c r="Q11" s="83"/>
      <c r="R11" s="83"/>
      <c r="S11" s="83"/>
      <c r="T11" s="83"/>
      <c r="U11" s="83"/>
    </row>
    <row r="12" spans="1:21" x14ac:dyDescent="0.25">
      <c r="A12" s="103"/>
      <c r="B12" s="103" t="s">
        <v>89</v>
      </c>
      <c r="C12" s="103" t="s">
        <v>150</v>
      </c>
      <c r="D12" s="103" t="s">
        <v>154</v>
      </c>
      <c r="E12" s="83"/>
      <c r="F12" s="83"/>
      <c r="G12" s="83"/>
      <c r="H12" s="83"/>
      <c r="I12" s="83"/>
      <c r="J12" s="83"/>
      <c r="K12" s="83"/>
      <c r="L12" s="83"/>
      <c r="M12" s="83"/>
      <c r="N12" s="83"/>
      <c r="O12" s="83"/>
      <c r="P12" s="83"/>
      <c r="Q12" s="83"/>
      <c r="R12" s="83"/>
      <c r="S12" s="83"/>
      <c r="T12" s="83"/>
      <c r="U12" s="83"/>
    </row>
    <row r="13" spans="1:21" x14ac:dyDescent="0.25">
      <c r="A13" s="103"/>
      <c r="B13" s="103"/>
      <c r="C13" s="103" t="s">
        <v>149</v>
      </c>
      <c r="D13" s="103" t="s">
        <v>155</v>
      </c>
      <c r="E13" s="83"/>
      <c r="F13" s="83"/>
      <c r="G13" s="83"/>
      <c r="H13" s="83"/>
      <c r="I13" s="83"/>
      <c r="J13" s="83"/>
      <c r="K13" s="83"/>
      <c r="L13" s="83"/>
      <c r="M13" s="83"/>
      <c r="N13" s="83"/>
      <c r="O13" s="83"/>
      <c r="P13" s="83"/>
      <c r="Q13" s="83"/>
      <c r="R13" s="83"/>
      <c r="S13" s="83"/>
      <c r="T13" s="83"/>
      <c r="U13" s="83"/>
    </row>
    <row r="14" spans="1:21" x14ac:dyDescent="0.25">
      <c r="A14" s="103"/>
      <c r="B14" s="103"/>
      <c r="C14" s="103" t="s">
        <v>151</v>
      </c>
      <c r="D14" s="103" t="s">
        <v>156</v>
      </c>
      <c r="E14" s="83"/>
      <c r="F14" s="83"/>
      <c r="G14" s="83"/>
      <c r="H14" s="83"/>
      <c r="I14" s="83"/>
      <c r="J14" s="83"/>
      <c r="K14" s="83"/>
      <c r="L14" s="83"/>
      <c r="M14" s="83"/>
      <c r="N14" s="83"/>
      <c r="O14" s="83"/>
      <c r="P14" s="83"/>
      <c r="Q14" s="83"/>
      <c r="R14" s="83"/>
      <c r="S14" s="83"/>
      <c r="T14" s="83"/>
      <c r="U14" s="83"/>
    </row>
    <row r="15" spans="1:21" x14ac:dyDescent="0.25">
      <c r="A15" s="103"/>
      <c r="B15" s="103"/>
      <c r="C15" s="103" t="s">
        <v>152</v>
      </c>
      <c r="D15" s="103" t="s">
        <v>157</v>
      </c>
      <c r="E15" s="83"/>
      <c r="F15" s="83"/>
      <c r="G15" s="83"/>
      <c r="H15" s="83"/>
      <c r="I15" s="83"/>
      <c r="J15" s="83"/>
      <c r="K15" s="83"/>
      <c r="L15" s="83"/>
      <c r="M15" s="83"/>
      <c r="N15" s="83"/>
      <c r="O15" s="83"/>
      <c r="P15" s="83"/>
      <c r="Q15" s="83"/>
      <c r="R15" s="83"/>
      <c r="S15" s="83"/>
      <c r="T15" s="83"/>
      <c r="U15" s="83"/>
    </row>
    <row r="16" spans="1:21" x14ac:dyDescent="0.25">
      <c r="A16" s="103"/>
      <c r="B16" s="103"/>
      <c r="C16" s="103"/>
      <c r="D16" s="103"/>
      <c r="E16" s="83"/>
      <c r="F16" s="83"/>
      <c r="G16" s="83"/>
      <c r="H16" s="83"/>
      <c r="I16" s="83"/>
      <c r="J16" s="83"/>
      <c r="K16" s="83"/>
      <c r="L16" s="83"/>
      <c r="M16" s="83"/>
      <c r="N16" s="83"/>
      <c r="O16" s="83"/>
    </row>
    <row r="17" spans="1:15" x14ac:dyDescent="0.25">
      <c r="A17" s="103"/>
      <c r="B17" s="103"/>
      <c r="C17" s="103"/>
      <c r="D17" s="103"/>
      <c r="E17" s="83"/>
      <c r="F17" s="83"/>
      <c r="G17" s="83"/>
      <c r="H17" s="83"/>
      <c r="I17" s="83"/>
      <c r="J17" s="83"/>
      <c r="K17" s="83"/>
      <c r="L17" s="83"/>
      <c r="M17" s="83"/>
      <c r="N17" s="83"/>
      <c r="O17" s="83"/>
    </row>
    <row r="18" spans="1:15" x14ac:dyDescent="0.25">
      <c r="A18" s="103"/>
      <c r="B18" s="107"/>
      <c r="C18" s="107"/>
      <c r="D18" s="107"/>
      <c r="E18" s="83"/>
      <c r="F18" s="83"/>
      <c r="G18" s="83"/>
      <c r="H18" s="83"/>
      <c r="I18" s="83"/>
      <c r="J18" s="83"/>
      <c r="K18" s="83"/>
      <c r="L18" s="83"/>
      <c r="M18" s="83"/>
      <c r="N18" s="83"/>
      <c r="O18" s="83"/>
    </row>
    <row r="19" spans="1:15" x14ac:dyDescent="0.25">
      <c r="A19" s="103"/>
      <c r="B19" s="107"/>
      <c r="C19" s="107"/>
      <c r="D19" s="107"/>
      <c r="E19" s="83"/>
      <c r="F19" s="83"/>
      <c r="G19" s="83"/>
      <c r="H19" s="83"/>
      <c r="I19" s="83"/>
      <c r="J19" s="83"/>
      <c r="K19" s="83"/>
      <c r="L19" s="83"/>
      <c r="M19" s="83"/>
      <c r="N19" s="83"/>
      <c r="O19" s="83"/>
    </row>
    <row r="20" spans="1:15" x14ac:dyDescent="0.25">
      <c r="A20" s="103"/>
      <c r="B20" s="107"/>
      <c r="C20" s="107"/>
      <c r="D20" s="107"/>
      <c r="E20" s="83"/>
      <c r="F20" s="83"/>
      <c r="G20" s="83"/>
      <c r="H20" s="83"/>
      <c r="I20" s="83"/>
      <c r="J20" s="83"/>
      <c r="K20" s="83"/>
      <c r="L20" s="83"/>
      <c r="M20" s="83"/>
      <c r="N20" s="83"/>
      <c r="O20" s="83"/>
    </row>
    <row r="21" spans="1:15" x14ac:dyDescent="0.25">
      <c r="A21" s="103"/>
      <c r="B21" s="107"/>
      <c r="C21" s="107"/>
      <c r="D21" s="107"/>
      <c r="E21" s="83"/>
      <c r="F21" s="83"/>
      <c r="G21" s="83"/>
      <c r="H21" s="83"/>
      <c r="I21" s="83"/>
      <c r="J21" s="83"/>
      <c r="K21" s="83"/>
      <c r="L21" s="83"/>
      <c r="M21" s="83"/>
      <c r="N21" s="83"/>
      <c r="O21" s="83"/>
    </row>
    <row r="22" spans="1:15" ht="20.25" x14ac:dyDescent="0.25">
      <c r="A22" s="103"/>
      <c r="B22" s="103"/>
      <c r="C22" s="105"/>
      <c r="D22" s="105"/>
      <c r="E22" s="83"/>
      <c r="F22" s="83"/>
      <c r="G22" s="83"/>
      <c r="H22" s="83"/>
      <c r="I22" s="83"/>
      <c r="J22" s="83"/>
      <c r="K22" s="83"/>
      <c r="L22" s="83"/>
      <c r="M22" s="83"/>
      <c r="N22" s="83"/>
      <c r="O22" s="83"/>
    </row>
    <row r="23" spans="1:15" ht="20.25" x14ac:dyDescent="0.25">
      <c r="A23" s="103"/>
      <c r="B23" s="103"/>
      <c r="C23" s="105"/>
      <c r="D23" s="105"/>
      <c r="E23" s="83"/>
      <c r="F23" s="83"/>
      <c r="G23" s="83"/>
      <c r="H23" s="83"/>
      <c r="I23" s="83"/>
      <c r="J23" s="83"/>
      <c r="K23" s="83"/>
      <c r="L23" s="83"/>
      <c r="M23" s="83"/>
      <c r="N23" s="83"/>
      <c r="O23" s="83"/>
    </row>
    <row r="24" spans="1:15" ht="20.25" x14ac:dyDescent="0.25">
      <c r="A24" s="103"/>
      <c r="B24" s="103"/>
      <c r="C24" s="105"/>
      <c r="D24" s="105"/>
      <c r="E24" s="83"/>
      <c r="F24" s="83"/>
      <c r="G24" s="83"/>
      <c r="H24" s="83"/>
      <c r="I24" s="83"/>
      <c r="J24" s="83"/>
      <c r="K24" s="83"/>
      <c r="L24" s="83"/>
      <c r="M24" s="83"/>
      <c r="N24" s="83"/>
      <c r="O24" s="83"/>
    </row>
    <row r="25" spans="1:15" ht="20.25" x14ac:dyDescent="0.25">
      <c r="A25" s="103"/>
      <c r="B25" s="103"/>
      <c r="C25" s="105"/>
      <c r="D25" s="105"/>
      <c r="E25" s="83"/>
      <c r="F25" s="83"/>
      <c r="G25" s="83"/>
      <c r="H25" s="83"/>
      <c r="I25" s="83"/>
      <c r="J25" s="83"/>
      <c r="K25" s="83"/>
      <c r="L25" s="83"/>
      <c r="M25" s="83"/>
      <c r="N25" s="83"/>
      <c r="O25" s="83"/>
    </row>
    <row r="26" spans="1:15" ht="20.25" x14ac:dyDescent="0.25">
      <c r="A26" s="103"/>
      <c r="B26" s="103"/>
      <c r="C26" s="105"/>
      <c r="D26" s="105"/>
      <c r="E26" s="83"/>
      <c r="F26" s="83"/>
      <c r="G26" s="83"/>
      <c r="H26" s="83"/>
      <c r="I26" s="83"/>
      <c r="J26" s="83"/>
      <c r="K26" s="83"/>
      <c r="L26" s="83"/>
      <c r="M26" s="83"/>
      <c r="N26" s="83"/>
      <c r="O26" s="83"/>
    </row>
    <row r="27" spans="1:15" ht="20.25" x14ac:dyDescent="0.25">
      <c r="A27" s="103"/>
      <c r="B27" s="103"/>
      <c r="C27" s="105"/>
      <c r="D27" s="105"/>
      <c r="E27" s="83"/>
      <c r="F27" s="83"/>
      <c r="G27" s="83"/>
      <c r="H27" s="83"/>
      <c r="I27" s="83"/>
      <c r="J27" s="83"/>
      <c r="K27" s="83"/>
      <c r="L27" s="83"/>
      <c r="M27" s="83"/>
      <c r="N27" s="83"/>
      <c r="O27" s="83"/>
    </row>
    <row r="28" spans="1:15" ht="20.25" x14ac:dyDescent="0.25">
      <c r="A28" s="103"/>
      <c r="B28" s="103"/>
      <c r="C28" s="105"/>
      <c r="D28" s="105"/>
      <c r="E28" s="83"/>
      <c r="F28" s="83"/>
      <c r="G28" s="83"/>
      <c r="H28" s="83"/>
      <c r="I28" s="83"/>
      <c r="J28" s="83"/>
      <c r="K28" s="83"/>
      <c r="L28" s="83"/>
      <c r="M28" s="83"/>
      <c r="N28" s="83"/>
      <c r="O28" s="83"/>
    </row>
    <row r="29" spans="1:15" ht="20.25" x14ac:dyDescent="0.25">
      <c r="A29" s="103"/>
      <c r="B29" s="103"/>
      <c r="C29" s="105"/>
      <c r="D29" s="105"/>
      <c r="E29" s="83"/>
      <c r="F29" s="83"/>
      <c r="G29" s="83"/>
      <c r="H29" s="83"/>
      <c r="I29" s="83"/>
      <c r="J29" s="83"/>
      <c r="K29" s="83"/>
      <c r="L29" s="83"/>
      <c r="M29" s="83"/>
      <c r="N29" s="83"/>
      <c r="O29" s="83"/>
    </row>
    <row r="30" spans="1:15" ht="20.25" x14ac:dyDescent="0.25">
      <c r="A30" s="103"/>
      <c r="B30" s="103"/>
      <c r="C30" s="105"/>
      <c r="D30" s="105"/>
      <c r="E30" s="83"/>
      <c r="F30" s="83"/>
      <c r="G30" s="83"/>
      <c r="H30" s="83"/>
      <c r="I30" s="83"/>
      <c r="J30" s="83"/>
      <c r="K30" s="83"/>
      <c r="L30" s="83"/>
      <c r="M30" s="83"/>
      <c r="N30" s="83"/>
      <c r="O30" s="83"/>
    </row>
    <row r="31" spans="1:15" ht="20.25" x14ac:dyDescent="0.25">
      <c r="A31" s="103"/>
      <c r="B31" s="103"/>
      <c r="C31" s="105"/>
      <c r="D31" s="105"/>
      <c r="E31" s="83"/>
      <c r="F31" s="83"/>
      <c r="G31" s="83"/>
      <c r="H31" s="83"/>
      <c r="I31" s="83"/>
      <c r="J31" s="83"/>
      <c r="K31" s="83"/>
      <c r="L31" s="83"/>
      <c r="M31" s="83"/>
      <c r="N31" s="83"/>
      <c r="O31" s="83"/>
    </row>
    <row r="32" spans="1:15" ht="20.25" x14ac:dyDescent="0.25">
      <c r="A32" s="103"/>
      <c r="B32" s="103"/>
      <c r="C32" s="105"/>
      <c r="D32" s="105"/>
      <c r="E32" s="83"/>
      <c r="F32" s="83"/>
      <c r="G32" s="83"/>
      <c r="H32" s="83"/>
      <c r="I32" s="83"/>
      <c r="J32" s="83"/>
      <c r="K32" s="83"/>
      <c r="L32" s="83"/>
      <c r="M32" s="83"/>
      <c r="N32" s="83"/>
      <c r="O32" s="83"/>
    </row>
    <row r="33" spans="1:15" ht="20.25" x14ac:dyDescent="0.25">
      <c r="A33" s="103"/>
      <c r="B33" s="103"/>
      <c r="C33" s="105"/>
      <c r="D33" s="105"/>
      <c r="E33" s="83"/>
      <c r="F33" s="83"/>
      <c r="G33" s="83"/>
      <c r="H33" s="83"/>
      <c r="I33" s="83"/>
      <c r="J33" s="83"/>
      <c r="K33" s="83"/>
      <c r="L33" s="83"/>
      <c r="M33" s="83"/>
      <c r="N33" s="83"/>
      <c r="O33" s="83"/>
    </row>
    <row r="34" spans="1:15" ht="20.25" x14ac:dyDescent="0.25">
      <c r="A34" s="103"/>
      <c r="B34" s="103"/>
      <c r="C34" s="105"/>
      <c r="D34" s="105"/>
      <c r="E34" s="83"/>
      <c r="F34" s="83"/>
      <c r="G34" s="83"/>
      <c r="H34" s="83"/>
      <c r="I34" s="83"/>
      <c r="J34" s="83"/>
      <c r="K34" s="83"/>
      <c r="L34" s="83"/>
      <c r="M34" s="83"/>
      <c r="N34" s="83"/>
      <c r="O34" s="83"/>
    </row>
    <row r="35" spans="1:15" ht="20.25" x14ac:dyDescent="0.25">
      <c r="A35" s="103"/>
      <c r="B35" s="103"/>
      <c r="C35" s="105"/>
      <c r="D35" s="105"/>
      <c r="E35" s="83"/>
      <c r="F35" s="83"/>
      <c r="G35" s="83"/>
      <c r="H35" s="83"/>
      <c r="I35" s="83"/>
      <c r="J35" s="83"/>
      <c r="K35" s="83"/>
      <c r="L35" s="83"/>
      <c r="M35" s="83"/>
      <c r="N35" s="83"/>
      <c r="O35" s="83"/>
    </row>
    <row r="36" spans="1:15" ht="20.25" x14ac:dyDescent="0.25">
      <c r="A36" s="103"/>
      <c r="B36" s="103"/>
      <c r="C36" s="105"/>
      <c r="D36" s="105"/>
      <c r="E36" s="83"/>
      <c r="F36" s="83"/>
      <c r="G36" s="83"/>
      <c r="H36" s="83"/>
      <c r="I36" s="83"/>
      <c r="J36" s="83"/>
      <c r="K36" s="83"/>
      <c r="L36" s="83"/>
      <c r="M36" s="83"/>
      <c r="N36" s="83"/>
      <c r="O36" s="83"/>
    </row>
    <row r="37" spans="1:15" ht="20.25" x14ac:dyDescent="0.25">
      <c r="A37" s="103"/>
      <c r="B37" s="103"/>
      <c r="C37" s="105"/>
      <c r="D37" s="105"/>
      <c r="E37" s="83"/>
      <c r="F37" s="83"/>
      <c r="G37" s="83"/>
      <c r="H37" s="83"/>
      <c r="I37" s="83"/>
      <c r="J37" s="83"/>
      <c r="K37" s="83"/>
      <c r="L37" s="83"/>
      <c r="M37" s="83"/>
      <c r="N37" s="83"/>
      <c r="O37" s="83"/>
    </row>
    <row r="38" spans="1:15" ht="20.25" x14ac:dyDescent="0.25">
      <c r="A38" s="103"/>
      <c r="B38" s="103"/>
      <c r="C38" s="105"/>
      <c r="D38" s="105"/>
      <c r="E38" s="83"/>
      <c r="F38" s="83"/>
      <c r="G38" s="83"/>
      <c r="H38" s="83"/>
      <c r="I38" s="83"/>
      <c r="J38" s="83"/>
      <c r="K38" s="83"/>
      <c r="L38" s="83"/>
      <c r="M38" s="83"/>
      <c r="N38" s="83"/>
      <c r="O38" s="83"/>
    </row>
    <row r="39" spans="1:15" ht="20.25" x14ac:dyDescent="0.25">
      <c r="A39" s="103"/>
      <c r="B39" s="103"/>
      <c r="C39" s="105"/>
      <c r="D39" s="105"/>
      <c r="E39" s="83"/>
      <c r="F39" s="83"/>
      <c r="G39" s="83"/>
      <c r="H39" s="83"/>
      <c r="I39" s="83"/>
      <c r="J39" s="83"/>
      <c r="K39" s="83"/>
      <c r="L39" s="83"/>
      <c r="M39" s="83"/>
      <c r="N39" s="83"/>
      <c r="O39" s="83"/>
    </row>
    <row r="40" spans="1:15" ht="20.25" x14ac:dyDescent="0.25">
      <c r="A40" s="103"/>
      <c r="B40" s="103"/>
      <c r="C40" s="105"/>
      <c r="D40" s="105"/>
      <c r="E40" s="83"/>
      <c r="F40" s="83"/>
      <c r="G40" s="83"/>
      <c r="H40" s="83"/>
      <c r="I40" s="83"/>
      <c r="J40" s="83"/>
      <c r="K40" s="83"/>
      <c r="L40" s="83"/>
      <c r="M40" s="83"/>
      <c r="N40" s="83"/>
      <c r="O40" s="83"/>
    </row>
    <row r="41" spans="1:15" ht="20.25" x14ac:dyDescent="0.25">
      <c r="A41" s="103"/>
      <c r="B41" s="103"/>
      <c r="C41" s="105"/>
      <c r="D41" s="105"/>
      <c r="E41" s="83"/>
      <c r="F41" s="83"/>
      <c r="G41" s="83"/>
      <c r="H41" s="83"/>
      <c r="I41" s="83"/>
      <c r="J41" s="83"/>
      <c r="K41" s="83"/>
      <c r="L41" s="83"/>
      <c r="M41" s="83"/>
      <c r="N41" s="83"/>
      <c r="O41" s="83"/>
    </row>
    <row r="42" spans="1:15" ht="20.25" x14ac:dyDescent="0.25">
      <c r="A42" s="103"/>
      <c r="B42" s="103"/>
      <c r="C42" s="105"/>
      <c r="D42" s="105"/>
      <c r="E42" s="83"/>
      <c r="F42" s="83"/>
      <c r="G42" s="83"/>
      <c r="H42" s="83"/>
      <c r="I42" s="83"/>
      <c r="J42" s="83"/>
      <c r="K42" s="83"/>
      <c r="L42" s="83"/>
      <c r="M42" s="83"/>
      <c r="N42" s="83"/>
      <c r="O42" s="83"/>
    </row>
    <row r="43" spans="1:15" ht="20.25" x14ac:dyDescent="0.25">
      <c r="A43" s="103"/>
      <c r="B43" s="103"/>
      <c r="C43" s="105"/>
      <c r="D43" s="105"/>
      <c r="E43" s="83"/>
      <c r="F43" s="83"/>
      <c r="G43" s="83"/>
      <c r="H43" s="83"/>
      <c r="I43" s="83"/>
      <c r="J43" s="83"/>
      <c r="K43" s="83"/>
      <c r="L43" s="83"/>
      <c r="M43" s="83"/>
      <c r="N43" s="83"/>
      <c r="O43" s="83"/>
    </row>
    <row r="44" spans="1:15" ht="20.25" x14ac:dyDescent="0.25">
      <c r="A44" s="103"/>
      <c r="B44" s="103"/>
      <c r="C44" s="105"/>
      <c r="D44" s="105"/>
      <c r="E44" s="83"/>
      <c r="F44" s="83"/>
      <c r="G44" s="83"/>
      <c r="H44" s="83"/>
      <c r="I44" s="83"/>
      <c r="J44" s="83"/>
      <c r="K44" s="83"/>
      <c r="L44" s="83"/>
      <c r="M44" s="83"/>
      <c r="N44" s="83"/>
      <c r="O44" s="83"/>
    </row>
    <row r="45" spans="1:15" ht="20.25" x14ac:dyDescent="0.25">
      <c r="A45" s="103"/>
      <c r="B45" s="103"/>
      <c r="C45" s="105"/>
      <c r="D45" s="105"/>
      <c r="E45" s="83"/>
      <c r="F45" s="83"/>
      <c r="G45" s="83"/>
      <c r="H45" s="83"/>
      <c r="I45" s="83"/>
      <c r="J45" s="83"/>
      <c r="K45" s="83"/>
      <c r="L45" s="83"/>
      <c r="M45" s="83"/>
      <c r="N45" s="83"/>
      <c r="O45" s="83"/>
    </row>
    <row r="46" spans="1:15" ht="20.25" x14ac:dyDescent="0.25">
      <c r="A46" s="103"/>
      <c r="B46" s="103"/>
      <c r="C46" s="105"/>
      <c r="D46" s="105"/>
      <c r="E46" s="83"/>
      <c r="F46" s="83"/>
      <c r="G46" s="83"/>
      <c r="H46" s="83"/>
      <c r="I46" s="83"/>
      <c r="J46" s="83"/>
      <c r="K46" s="83"/>
      <c r="L46" s="83"/>
      <c r="M46" s="83"/>
      <c r="N46" s="83"/>
      <c r="O46" s="83"/>
    </row>
    <row r="47" spans="1:15" ht="20.25" x14ac:dyDescent="0.25">
      <c r="A47" s="103"/>
      <c r="B47" s="103"/>
      <c r="C47" s="105"/>
      <c r="D47" s="105"/>
      <c r="E47" s="83"/>
      <c r="F47" s="83"/>
      <c r="G47" s="83"/>
      <c r="H47" s="83"/>
      <c r="I47" s="83"/>
      <c r="J47" s="83"/>
      <c r="K47" s="83"/>
      <c r="L47" s="83"/>
      <c r="M47" s="83"/>
      <c r="N47" s="83"/>
      <c r="O47" s="83"/>
    </row>
    <row r="48" spans="1:15" ht="20.25" x14ac:dyDescent="0.25">
      <c r="A48" s="103"/>
      <c r="B48" s="103"/>
      <c r="C48" s="105"/>
      <c r="D48" s="105"/>
      <c r="E48" s="83"/>
      <c r="F48" s="83"/>
      <c r="G48" s="83"/>
      <c r="H48" s="83"/>
      <c r="I48" s="83"/>
      <c r="J48" s="83"/>
      <c r="K48" s="83"/>
      <c r="L48" s="83"/>
      <c r="M48" s="83"/>
      <c r="N48" s="83"/>
      <c r="O48" s="83"/>
    </row>
    <row r="49" spans="1:15" ht="20.25" x14ac:dyDescent="0.25">
      <c r="A49" s="103"/>
      <c r="B49" s="103"/>
      <c r="C49" s="105"/>
      <c r="D49" s="105"/>
      <c r="E49" s="83"/>
      <c r="F49" s="83"/>
      <c r="G49" s="83"/>
      <c r="H49" s="83"/>
      <c r="I49" s="83"/>
      <c r="J49" s="83"/>
      <c r="K49" s="83"/>
      <c r="L49" s="83"/>
      <c r="M49" s="83"/>
      <c r="N49" s="83"/>
      <c r="O49" s="83"/>
    </row>
    <row r="50" spans="1:15" ht="20.25" x14ac:dyDescent="0.25">
      <c r="A50" s="103"/>
      <c r="B50" s="103"/>
      <c r="C50" s="105"/>
      <c r="D50" s="105"/>
      <c r="E50" s="83"/>
      <c r="F50" s="83"/>
      <c r="G50" s="83"/>
      <c r="H50" s="83"/>
      <c r="I50" s="83"/>
      <c r="J50" s="83"/>
      <c r="K50" s="83"/>
      <c r="L50" s="83"/>
      <c r="M50" s="83"/>
      <c r="N50" s="83"/>
      <c r="O50" s="83"/>
    </row>
    <row r="51" spans="1:15" ht="20.25" x14ac:dyDescent="0.25">
      <c r="A51" s="103"/>
      <c r="B51" s="103"/>
      <c r="C51" s="105"/>
      <c r="D51" s="105"/>
      <c r="E51" s="83"/>
      <c r="F51" s="83"/>
      <c r="G51" s="83"/>
      <c r="H51" s="83"/>
      <c r="I51" s="83"/>
      <c r="J51" s="83"/>
      <c r="K51" s="83"/>
      <c r="L51" s="83"/>
      <c r="M51" s="83"/>
      <c r="N51" s="83"/>
      <c r="O51" s="83"/>
    </row>
    <row r="52" spans="1:15" ht="20.25" x14ac:dyDescent="0.25">
      <c r="A52" s="103"/>
      <c r="B52" s="23"/>
      <c r="C52" s="34"/>
      <c r="D52" s="34"/>
    </row>
    <row r="53" spans="1:15" ht="20.25" x14ac:dyDescent="0.25">
      <c r="A53" s="103"/>
      <c r="B53" s="23"/>
      <c r="C53" s="34"/>
      <c r="D53" s="34"/>
    </row>
    <row r="54" spans="1:15" ht="20.25" x14ac:dyDescent="0.25">
      <c r="A54" s="103"/>
      <c r="B54" s="23"/>
      <c r="C54" s="34"/>
      <c r="D54" s="34"/>
    </row>
    <row r="55" spans="1:15" ht="20.25" x14ac:dyDescent="0.25">
      <c r="A55" s="103"/>
      <c r="B55" s="23"/>
      <c r="C55" s="34"/>
      <c r="D55" s="34"/>
    </row>
    <row r="56" spans="1:15" ht="20.25" x14ac:dyDescent="0.25">
      <c r="A56" s="103"/>
      <c r="B56" s="23"/>
      <c r="C56" s="34"/>
      <c r="D56" s="34"/>
    </row>
    <row r="57" spans="1:15" ht="20.25" x14ac:dyDescent="0.25">
      <c r="A57" s="103"/>
      <c r="B57" s="23"/>
      <c r="C57" s="34"/>
      <c r="D57" s="34"/>
    </row>
    <row r="58" spans="1:15" ht="20.25" x14ac:dyDescent="0.25">
      <c r="A58" s="103"/>
      <c r="B58" s="23"/>
      <c r="C58" s="34"/>
      <c r="D58" s="34"/>
    </row>
    <row r="59" spans="1:15" ht="20.25" x14ac:dyDescent="0.25">
      <c r="A59" s="103"/>
      <c r="B59" s="23"/>
      <c r="C59" s="34"/>
      <c r="D59" s="34"/>
    </row>
    <row r="60" spans="1:15" ht="20.25" x14ac:dyDescent="0.25">
      <c r="A60" s="103"/>
      <c r="B60" s="23"/>
      <c r="C60" s="34"/>
      <c r="D60" s="34"/>
    </row>
    <row r="61" spans="1:15" ht="20.25" x14ac:dyDescent="0.25">
      <c r="A61" s="103"/>
      <c r="B61" s="23"/>
      <c r="C61" s="34"/>
      <c r="D61" s="34"/>
    </row>
    <row r="62" spans="1:15" ht="20.25" x14ac:dyDescent="0.25">
      <c r="A62" s="103"/>
      <c r="B62" s="23"/>
      <c r="C62" s="34"/>
      <c r="D62" s="34"/>
    </row>
    <row r="63" spans="1:15" ht="20.25" x14ac:dyDescent="0.25">
      <c r="A63" s="103"/>
      <c r="B63" s="23"/>
      <c r="C63" s="34"/>
      <c r="D63" s="34"/>
    </row>
    <row r="64" spans="1:15" ht="20.25" x14ac:dyDescent="0.25">
      <c r="A64" s="103"/>
      <c r="B64" s="23"/>
      <c r="C64" s="34"/>
      <c r="D64" s="34"/>
    </row>
    <row r="65" spans="1:4" ht="20.25" x14ac:dyDescent="0.25">
      <c r="A65" s="103"/>
      <c r="B65" s="23"/>
      <c r="C65" s="34"/>
      <c r="D65" s="34"/>
    </row>
    <row r="66" spans="1:4" ht="20.25" x14ac:dyDescent="0.25">
      <c r="A66" s="103"/>
      <c r="B66" s="23"/>
      <c r="C66" s="34"/>
      <c r="D66" s="34"/>
    </row>
    <row r="67" spans="1:4" ht="20.25" x14ac:dyDescent="0.25">
      <c r="A67" s="103"/>
      <c r="B67" s="23"/>
      <c r="C67" s="34"/>
      <c r="D67" s="34"/>
    </row>
    <row r="68" spans="1:4" ht="20.25" x14ac:dyDescent="0.25">
      <c r="A68" s="103"/>
      <c r="B68" s="23"/>
      <c r="C68" s="34"/>
      <c r="D68" s="34"/>
    </row>
    <row r="69" spans="1:4" ht="20.25" x14ac:dyDescent="0.25">
      <c r="A69" s="103"/>
      <c r="B69" s="23"/>
      <c r="C69" s="34"/>
      <c r="D69" s="34"/>
    </row>
    <row r="70" spans="1:4" ht="20.25" x14ac:dyDescent="0.25">
      <c r="A70" s="103"/>
      <c r="B70" s="23"/>
      <c r="C70" s="34"/>
      <c r="D70" s="34"/>
    </row>
    <row r="71" spans="1:4" ht="20.25" x14ac:dyDescent="0.25">
      <c r="A71" s="103"/>
      <c r="B71" s="23"/>
      <c r="C71" s="34"/>
      <c r="D71" s="34"/>
    </row>
    <row r="72" spans="1:4" ht="20.25" x14ac:dyDescent="0.25">
      <c r="A72" s="103"/>
      <c r="B72" s="23"/>
      <c r="C72" s="34"/>
      <c r="D72" s="34"/>
    </row>
    <row r="73" spans="1:4" ht="20.25" x14ac:dyDescent="0.25">
      <c r="A73" s="103"/>
      <c r="B73" s="23"/>
      <c r="C73" s="34"/>
      <c r="D73" s="34"/>
    </row>
    <row r="74" spans="1:4" ht="20.25" x14ac:dyDescent="0.25">
      <c r="A74" s="103"/>
      <c r="B74" s="23"/>
      <c r="C74" s="34"/>
      <c r="D74" s="34"/>
    </row>
    <row r="75" spans="1:4" ht="20.25" x14ac:dyDescent="0.25">
      <c r="A75" s="103"/>
      <c r="B75" s="23"/>
      <c r="C75" s="34"/>
      <c r="D75" s="34"/>
    </row>
    <row r="76" spans="1:4" ht="20.25" x14ac:dyDescent="0.25">
      <c r="A76" s="103"/>
      <c r="B76" s="23"/>
      <c r="C76" s="34"/>
      <c r="D76" s="34"/>
    </row>
    <row r="77" spans="1:4" ht="20.25" x14ac:dyDescent="0.25">
      <c r="A77" s="103"/>
      <c r="B77" s="23"/>
      <c r="C77" s="34"/>
      <c r="D77" s="34"/>
    </row>
    <row r="78" spans="1:4" ht="20.25" x14ac:dyDescent="0.25">
      <c r="A78" s="103"/>
      <c r="B78" s="23"/>
      <c r="C78" s="34"/>
      <c r="D78" s="34"/>
    </row>
    <row r="79" spans="1:4" ht="20.25" x14ac:dyDescent="0.25">
      <c r="A79" s="103"/>
      <c r="B79" s="23"/>
      <c r="C79" s="34"/>
      <c r="D79" s="34"/>
    </row>
    <row r="80" spans="1:4" ht="20.25" x14ac:dyDescent="0.25">
      <c r="A80" s="103"/>
      <c r="B80" s="23"/>
      <c r="C80" s="34"/>
      <c r="D80" s="34"/>
    </row>
    <row r="81" spans="1:4" ht="20.25" x14ac:dyDescent="0.25">
      <c r="A81" s="103"/>
      <c r="B81" s="23"/>
      <c r="C81" s="34"/>
      <c r="D81" s="34"/>
    </row>
    <row r="82" spans="1:4" ht="20.25" x14ac:dyDescent="0.25">
      <c r="A82" s="103"/>
      <c r="B82" s="23"/>
      <c r="C82" s="34"/>
      <c r="D82" s="34"/>
    </row>
    <row r="83" spans="1:4" ht="20.25" x14ac:dyDescent="0.25">
      <c r="A83" s="103"/>
      <c r="B83" s="23"/>
      <c r="C83" s="34"/>
      <c r="D83" s="34"/>
    </row>
    <row r="84" spans="1:4" ht="20.25" x14ac:dyDescent="0.25">
      <c r="A84" s="103"/>
      <c r="B84" s="23"/>
      <c r="C84" s="34"/>
      <c r="D84" s="34"/>
    </row>
    <row r="85" spans="1:4" ht="20.25" x14ac:dyDescent="0.25">
      <c r="A85" s="103"/>
      <c r="B85" s="23"/>
      <c r="C85" s="34"/>
      <c r="D85" s="34"/>
    </row>
    <row r="86" spans="1:4" ht="20.25" x14ac:dyDescent="0.25">
      <c r="A86" s="103"/>
      <c r="B86" s="23"/>
      <c r="C86" s="34"/>
      <c r="D86" s="34"/>
    </row>
    <row r="87" spans="1:4" ht="20.25" x14ac:dyDescent="0.25">
      <c r="A87" s="103"/>
      <c r="B87" s="23"/>
      <c r="C87" s="34"/>
      <c r="D87" s="34"/>
    </row>
    <row r="88" spans="1:4" ht="20.25" x14ac:dyDescent="0.25">
      <c r="A88" s="103"/>
      <c r="B88" s="23"/>
      <c r="C88" s="34"/>
      <c r="D88" s="34"/>
    </row>
    <row r="89" spans="1:4" ht="20.25" x14ac:dyDescent="0.25">
      <c r="A89" s="103"/>
      <c r="B89" s="23"/>
      <c r="C89" s="34"/>
      <c r="D89" s="34"/>
    </row>
    <row r="90" spans="1:4" ht="20.25" x14ac:dyDescent="0.25">
      <c r="A90" s="103"/>
      <c r="B90" s="23"/>
      <c r="C90" s="34"/>
      <c r="D90" s="34"/>
    </row>
    <row r="91" spans="1:4" ht="20.25" x14ac:dyDescent="0.25">
      <c r="A91" s="103"/>
      <c r="B91" s="23"/>
      <c r="C91" s="34"/>
      <c r="D91" s="34"/>
    </row>
    <row r="92" spans="1:4" ht="20.25" x14ac:dyDescent="0.25">
      <c r="A92" s="103"/>
      <c r="B92" s="23"/>
      <c r="C92" s="34"/>
      <c r="D92" s="34"/>
    </row>
    <row r="93" spans="1:4" ht="20.25" x14ac:dyDescent="0.25">
      <c r="A93" s="103"/>
      <c r="B93" s="23"/>
      <c r="C93" s="34"/>
      <c r="D93" s="34"/>
    </row>
    <row r="94" spans="1:4" ht="20.25" x14ac:dyDescent="0.25">
      <c r="A94" s="103"/>
      <c r="B94" s="23"/>
      <c r="C94" s="34"/>
      <c r="D94" s="34"/>
    </row>
    <row r="95" spans="1:4" ht="20.25" x14ac:dyDescent="0.25">
      <c r="A95" s="103"/>
      <c r="B95" s="23"/>
      <c r="C95" s="34"/>
      <c r="D95" s="34"/>
    </row>
    <row r="96" spans="1:4" ht="20.25" x14ac:dyDescent="0.25">
      <c r="A96" s="103"/>
      <c r="B96" s="23"/>
      <c r="C96" s="34"/>
      <c r="D96" s="34"/>
    </row>
    <row r="97" spans="1:4" ht="20.25" x14ac:dyDescent="0.25">
      <c r="A97" s="103"/>
      <c r="B97" s="23"/>
      <c r="C97" s="34"/>
      <c r="D97" s="34"/>
    </row>
    <row r="98" spans="1:4" ht="20.25" x14ac:dyDescent="0.25">
      <c r="A98" s="103"/>
      <c r="B98" s="23"/>
      <c r="C98" s="34"/>
      <c r="D98" s="34"/>
    </row>
    <row r="99" spans="1:4" ht="20.25" x14ac:dyDescent="0.25">
      <c r="A99" s="103"/>
      <c r="B99" s="23"/>
      <c r="C99" s="34"/>
      <c r="D99" s="34"/>
    </row>
    <row r="100" spans="1:4" ht="20.25" x14ac:dyDescent="0.25">
      <c r="A100" s="103"/>
      <c r="B100" s="23"/>
      <c r="C100" s="34"/>
      <c r="D100" s="34"/>
    </row>
    <row r="101" spans="1:4" ht="20.25" x14ac:dyDescent="0.25">
      <c r="A101" s="103"/>
      <c r="B101" s="23"/>
      <c r="C101" s="34"/>
      <c r="D101" s="34"/>
    </row>
    <row r="102" spans="1:4" ht="20.25" x14ac:dyDescent="0.25">
      <c r="A102" s="103"/>
      <c r="B102" s="23"/>
      <c r="C102" s="34"/>
      <c r="D102" s="34"/>
    </row>
    <row r="103" spans="1:4" ht="20.25" x14ac:dyDescent="0.25">
      <c r="A103" s="103"/>
      <c r="B103" s="23"/>
      <c r="C103" s="34"/>
      <c r="D103" s="34"/>
    </row>
    <row r="104" spans="1:4" ht="20.25" x14ac:dyDescent="0.25">
      <c r="A104" s="103"/>
      <c r="B104" s="23"/>
      <c r="C104" s="34"/>
      <c r="D104" s="34"/>
    </row>
    <row r="105" spans="1:4" ht="20.25" x14ac:dyDescent="0.25">
      <c r="A105" s="103"/>
      <c r="B105" s="23"/>
      <c r="C105" s="34"/>
      <c r="D105" s="34"/>
    </row>
    <row r="106" spans="1:4" ht="20.25" x14ac:dyDescent="0.25">
      <c r="A106" s="103"/>
      <c r="B106" s="23"/>
      <c r="C106" s="34"/>
      <c r="D106" s="34"/>
    </row>
    <row r="107" spans="1:4" ht="20.25" x14ac:dyDescent="0.25">
      <c r="A107" s="103"/>
      <c r="B107" s="23"/>
      <c r="C107" s="34"/>
      <c r="D107" s="34"/>
    </row>
    <row r="108" spans="1:4" ht="20.25" x14ac:dyDescent="0.25">
      <c r="A108" s="103"/>
      <c r="B108" s="23"/>
      <c r="C108" s="34"/>
      <c r="D108" s="34"/>
    </row>
    <row r="109" spans="1:4" ht="20.25" x14ac:dyDescent="0.25">
      <c r="A109" s="103"/>
      <c r="B109" s="23"/>
      <c r="C109" s="34"/>
      <c r="D109" s="34"/>
    </row>
    <row r="110" spans="1:4" ht="20.25" x14ac:dyDescent="0.25">
      <c r="A110" s="103"/>
      <c r="B110" s="23"/>
      <c r="C110" s="34"/>
      <c r="D110" s="34"/>
    </row>
    <row r="111" spans="1:4" ht="20.25" x14ac:dyDescent="0.25">
      <c r="A111" s="103"/>
      <c r="B111" s="23"/>
      <c r="C111" s="34"/>
      <c r="D111" s="34"/>
    </row>
    <row r="112" spans="1:4" ht="20.25" x14ac:dyDescent="0.25">
      <c r="A112" s="103"/>
      <c r="B112" s="23"/>
      <c r="C112" s="34"/>
      <c r="D112" s="34"/>
    </row>
    <row r="113" spans="1:4" ht="20.25" x14ac:dyDescent="0.25">
      <c r="A113" s="103"/>
      <c r="B113" s="23"/>
      <c r="C113" s="34"/>
      <c r="D113" s="34"/>
    </row>
    <row r="114" spans="1:4" ht="20.25" x14ac:dyDescent="0.25">
      <c r="A114" s="103"/>
      <c r="B114" s="23"/>
      <c r="C114" s="34"/>
      <c r="D114" s="34"/>
    </row>
    <row r="115" spans="1:4" ht="20.25" x14ac:dyDescent="0.25">
      <c r="A115" s="103"/>
      <c r="B115" s="23"/>
      <c r="C115" s="34"/>
      <c r="D115" s="34"/>
    </row>
    <row r="116" spans="1:4" ht="20.25" x14ac:dyDescent="0.25">
      <c r="A116" s="103"/>
      <c r="B116" s="23"/>
      <c r="C116" s="34"/>
      <c r="D116" s="34"/>
    </row>
    <row r="117" spans="1:4" ht="20.25" x14ac:dyDescent="0.25">
      <c r="A117" s="103"/>
      <c r="B117" s="23"/>
      <c r="C117" s="34"/>
      <c r="D117" s="34"/>
    </row>
    <row r="118" spans="1:4" ht="20.25" x14ac:dyDescent="0.25">
      <c r="A118" s="103"/>
      <c r="B118" s="23"/>
      <c r="C118" s="34"/>
      <c r="D118" s="34"/>
    </row>
    <row r="119" spans="1:4" ht="20.25" x14ac:dyDescent="0.25">
      <c r="A119" s="103"/>
      <c r="B119" s="23"/>
      <c r="C119" s="34"/>
      <c r="D119" s="34"/>
    </row>
    <row r="120" spans="1:4" ht="20.25" x14ac:dyDescent="0.25">
      <c r="A120" s="103"/>
      <c r="B120" s="23"/>
      <c r="C120" s="34"/>
      <c r="D120" s="34"/>
    </row>
    <row r="121" spans="1:4" ht="20.25" x14ac:dyDescent="0.25">
      <c r="A121" s="103"/>
      <c r="B121" s="23"/>
      <c r="C121" s="34"/>
      <c r="D121" s="34"/>
    </row>
    <row r="122" spans="1:4" ht="20.25" x14ac:dyDescent="0.25">
      <c r="A122" s="103"/>
      <c r="B122" s="23"/>
      <c r="C122" s="34"/>
      <c r="D122" s="34"/>
    </row>
    <row r="123" spans="1:4" ht="20.25" x14ac:dyDescent="0.25">
      <c r="A123" s="103"/>
      <c r="B123" s="23"/>
      <c r="C123" s="34"/>
      <c r="D123" s="34"/>
    </row>
    <row r="124" spans="1:4" ht="20.25" x14ac:dyDescent="0.25">
      <c r="A124" s="103"/>
      <c r="B124" s="23"/>
      <c r="C124" s="34"/>
      <c r="D124" s="34"/>
    </row>
    <row r="125" spans="1:4" ht="20.25" x14ac:dyDescent="0.25">
      <c r="A125" s="103"/>
      <c r="B125" s="23"/>
      <c r="C125" s="34"/>
      <c r="D125" s="34"/>
    </row>
    <row r="126" spans="1:4" ht="20.25" x14ac:dyDescent="0.25">
      <c r="A126" s="103"/>
      <c r="B126" s="23"/>
      <c r="C126" s="34"/>
      <c r="D126" s="34"/>
    </row>
    <row r="127" spans="1:4" ht="20.25" x14ac:dyDescent="0.25">
      <c r="A127" s="103"/>
      <c r="B127" s="23"/>
      <c r="C127" s="34"/>
      <c r="D127" s="34"/>
    </row>
    <row r="128" spans="1:4" ht="20.25" x14ac:dyDescent="0.25">
      <c r="A128" s="103"/>
      <c r="B128" s="23"/>
      <c r="C128" s="34"/>
      <c r="D128" s="34"/>
    </row>
    <row r="129" spans="1:4" ht="20.25" x14ac:dyDescent="0.25">
      <c r="A129" s="103"/>
      <c r="B129" s="23"/>
      <c r="C129" s="34"/>
      <c r="D129" s="34"/>
    </row>
    <row r="130" spans="1:4" ht="20.25" x14ac:dyDescent="0.25">
      <c r="A130" s="103"/>
      <c r="B130" s="23"/>
      <c r="C130" s="34"/>
      <c r="D130" s="34"/>
    </row>
    <row r="131" spans="1:4" ht="20.25" x14ac:dyDescent="0.25">
      <c r="A131" s="103"/>
      <c r="B131" s="23"/>
      <c r="C131" s="34"/>
      <c r="D131" s="34"/>
    </row>
    <row r="132" spans="1:4" ht="20.25" x14ac:dyDescent="0.25">
      <c r="A132" s="103"/>
      <c r="B132" s="23"/>
      <c r="C132" s="34"/>
      <c r="D132" s="34"/>
    </row>
    <row r="133" spans="1:4" ht="20.25" x14ac:dyDescent="0.25">
      <c r="A133" s="103"/>
      <c r="B133" s="23"/>
      <c r="C133" s="34"/>
      <c r="D133" s="34"/>
    </row>
    <row r="134" spans="1:4" ht="20.25" x14ac:dyDescent="0.25">
      <c r="A134" s="103"/>
      <c r="B134" s="23"/>
      <c r="C134" s="34"/>
      <c r="D134" s="34"/>
    </row>
    <row r="135" spans="1:4" ht="20.25" x14ac:dyDescent="0.25">
      <c r="A135" s="103"/>
      <c r="B135" s="23"/>
      <c r="C135" s="34"/>
      <c r="D135" s="34"/>
    </row>
    <row r="136" spans="1:4" ht="20.25" x14ac:dyDescent="0.25">
      <c r="A136" s="103"/>
      <c r="B136" s="23"/>
      <c r="C136" s="34"/>
      <c r="D136" s="34"/>
    </row>
    <row r="137" spans="1:4" ht="20.25" x14ac:dyDescent="0.25">
      <c r="A137" s="103"/>
      <c r="B137" s="23"/>
      <c r="C137" s="34"/>
      <c r="D137" s="34"/>
    </row>
    <row r="138" spans="1:4" ht="20.25" x14ac:dyDescent="0.25">
      <c r="A138" s="103"/>
      <c r="B138" s="23"/>
      <c r="C138" s="34"/>
      <c r="D138" s="34"/>
    </row>
    <row r="139" spans="1:4" ht="20.25" x14ac:dyDescent="0.25">
      <c r="A139" s="103"/>
      <c r="B139" s="23"/>
      <c r="C139" s="34"/>
      <c r="D139" s="34"/>
    </row>
    <row r="140" spans="1:4" ht="20.25" x14ac:dyDescent="0.25">
      <c r="A140" s="103"/>
      <c r="B140" s="23"/>
      <c r="C140" s="34"/>
      <c r="D140" s="34"/>
    </row>
    <row r="141" spans="1:4" ht="20.25" x14ac:dyDescent="0.25">
      <c r="A141" s="103"/>
      <c r="B141" s="23"/>
      <c r="C141" s="34"/>
      <c r="D141" s="34"/>
    </row>
    <row r="142" spans="1:4" ht="20.25" x14ac:dyDescent="0.25">
      <c r="A142" s="103"/>
      <c r="B142" s="23"/>
      <c r="C142" s="34"/>
      <c r="D142" s="34"/>
    </row>
    <row r="143" spans="1:4" ht="20.25" x14ac:dyDescent="0.25">
      <c r="A143" s="103"/>
      <c r="B143" s="23"/>
      <c r="C143" s="34"/>
      <c r="D143" s="34"/>
    </row>
    <row r="144" spans="1:4" ht="20.25" x14ac:dyDescent="0.25">
      <c r="A144" s="103"/>
      <c r="B144" s="23"/>
      <c r="C144" s="34"/>
      <c r="D144" s="34"/>
    </row>
    <row r="145" spans="1:4" ht="20.25" x14ac:dyDescent="0.25">
      <c r="A145" s="103"/>
      <c r="B145" s="23"/>
      <c r="C145" s="34"/>
      <c r="D145" s="34"/>
    </row>
    <row r="146" spans="1:4" ht="20.25" x14ac:dyDescent="0.25">
      <c r="A146" s="103"/>
      <c r="B146" s="23"/>
      <c r="C146" s="34"/>
      <c r="D146" s="34"/>
    </row>
    <row r="147" spans="1:4" ht="20.25" x14ac:dyDescent="0.25">
      <c r="A147" s="103"/>
      <c r="B147" s="23"/>
      <c r="C147" s="34"/>
      <c r="D147" s="34"/>
    </row>
    <row r="148" spans="1:4" ht="20.25" x14ac:dyDescent="0.25">
      <c r="A148" s="103"/>
      <c r="B148" s="23"/>
      <c r="C148" s="34"/>
      <c r="D148" s="34"/>
    </row>
    <row r="149" spans="1:4" ht="20.25" x14ac:dyDescent="0.25">
      <c r="A149" s="103"/>
      <c r="B149" s="23"/>
      <c r="C149" s="34"/>
      <c r="D149" s="34"/>
    </row>
    <row r="150" spans="1:4" ht="20.25" x14ac:dyDescent="0.25">
      <c r="A150" s="103"/>
      <c r="B150" s="23"/>
      <c r="C150" s="34"/>
      <c r="D150" s="34"/>
    </row>
    <row r="151" spans="1:4" ht="20.25" x14ac:dyDescent="0.25">
      <c r="A151" s="103"/>
      <c r="B151" s="23"/>
      <c r="C151" s="34"/>
      <c r="D151" s="34"/>
    </row>
    <row r="152" spans="1:4" ht="20.25" x14ac:dyDescent="0.25">
      <c r="A152" s="103"/>
      <c r="B152" s="23"/>
      <c r="C152" s="34"/>
      <c r="D152" s="34"/>
    </row>
    <row r="153" spans="1:4" ht="20.25" x14ac:dyDescent="0.25">
      <c r="A153" s="103"/>
      <c r="B153" s="23"/>
      <c r="C153" s="34"/>
      <c r="D153" s="34"/>
    </row>
    <row r="154" spans="1:4" ht="20.25" x14ac:dyDescent="0.25">
      <c r="A154" s="103"/>
      <c r="B154" s="23"/>
      <c r="C154" s="34"/>
      <c r="D154" s="34"/>
    </row>
    <row r="155" spans="1:4" ht="20.25" x14ac:dyDescent="0.25">
      <c r="A155" s="103"/>
      <c r="B155" s="23"/>
      <c r="C155" s="34"/>
      <c r="D155" s="34"/>
    </row>
    <row r="156" spans="1:4" ht="20.25" x14ac:dyDescent="0.25">
      <c r="A156" s="103"/>
      <c r="B156" s="23"/>
      <c r="C156" s="34"/>
      <c r="D156" s="34"/>
    </row>
    <row r="157" spans="1:4" ht="20.25" x14ac:dyDescent="0.25">
      <c r="A157" s="103"/>
      <c r="B157" s="23"/>
      <c r="C157" s="34"/>
      <c r="D157" s="34"/>
    </row>
    <row r="158" spans="1:4" ht="20.25" x14ac:dyDescent="0.25">
      <c r="A158" s="103"/>
      <c r="B158" s="23"/>
      <c r="C158" s="34"/>
      <c r="D158" s="34"/>
    </row>
    <row r="159" spans="1:4" ht="20.25" x14ac:dyDescent="0.25">
      <c r="A159" s="103"/>
      <c r="B159" s="23"/>
      <c r="C159" s="34"/>
      <c r="D159" s="34"/>
    </row>
    <row r="160" spans="1:4" ht="20.25" x14ac:dyDescent="0.25">
      <c r="A160" s="103"/>
      <c r="B160" s="23"/>
      <c r="C160" s="34"/>
      <c r="D160" s="34"/>
    </row>
    <row r="161" spans="1:4" ht="20.25" x14ac:dyDescent="0.25">
      <c r="A161" s="103"/>
      <c r="B161" s="23"/>
      <c r="C161" s="34"/>
      <c r="D161" s="34"/>
    </row>
    <row r="162" spans="1:4" ht="20.25" x14ac:dyDescent="0.25">
      <c r="A162" s="103"/>
      <c r="B162" s="23"/>
      <c r="C162" s="34"/>
      <c r="D162" s="34"/>
    </row>
    <row r="163" spans="1:4" ht="20.25" x14ac:dyDescent="0.25">
      <c r="A163" s="103"/>
      <c r="B163" s="23"/>
      <c r="C163" s="34"/>
      <c r="D163" s="34"/>
    </row>
    <row r="164" spans="1:4" ht="20.25" x14ac:dyDescent="0.25">
      <c r="A164" s="103"/>
      <c r="B164" s="23"/>
      <c r="C164" s="34"/>
      <c r="D164" s="34"/>
    </row>
    <row r="165" spans="1:4" ht="20.25" x14ac:dyDescent="0.25">
      <c r="A165" s="103"/>
      <c r="B165" s="23"/>
      <c r="C165" s="34"/>
      <c r="D165" s="34"/>
    </row>
    <row r="166" spans="1:4" ht="20.25" x14ac:dyDescent="0.25">
      <c r="A166" s="103"/>
      <c r="B166" s="23"/>
      <c r="C166" s="34"/>
      <c r="D166" s="34"/>
    </row>
    <row r="167" spans="1:4" ht="20.25" x14ac:dyDescent="0.25">
      <c r="A167" s="103"/>
      <c r="B167" s="23"/>
      <c r="C167" s="34"/>
      <c r="D167" s="34"/>
    </row>
    <row r="168" spans="1:4" ht="20.25" x14ac:dyDescent="0.25">
      <c r="A168" s="103"/>
      <c r="B168" s="23"/>
      <c r="C168" s="34"/>
      <c r="D168" s="34"/>
    </row>
    <row r="169" spans="1:4" ht="20.25" x14ac:dyDescent="0.25">
      <c r="A169" s="103"/>
      <c r="B169" s="23"/>
      <c r="C169" s="34"/>
      <c r="D169" s="34"/>
    </row>
    <row r="170" spans="1:4" ht="20.25" x14ac:dyDescent="0.25">
      <c r="A170" s="103"/>
      <c r="B170" s="23"/>
      <c r="C170" s="34"/>
      <c r="D170" s="34"/>
    </row>
    <row r="171" spans="1:4" ht="20.25" x14ac:dyDescent="0.25">
      <c r="A171" s="103"/>
      <c r="B171" s="23"/>
      <c r="C171" s="34"/>
      <c r="D171" s="34"/>
    </row>
    <row r="172" spans="1:4" ht="20.25" x14ac:dyDescent="0.25">
      <c r="A172" s="103"/>
      <c r="B172" s="23"/>
      <c r="C172" s="34"/>
      <c r="D172" s="34"/>
    </row>
    <row r="173" spans="1:4" ht="20.25" x14ac:dyDescent="0.25">
      <c r="A173" s="103"/>
      <c r="B173" s="23"/>
      <c r="C173" s="34"/>
      <c r="D173" s="34"/>
    </row>
    <row r="174" spans="1:4" ht="20.25" x14ac:dyDescent="0.25">
      <c r="A174" s="103"/>
      <c r="B174" s="23"/>
      <c r="C174" s="34"/>
      <c r="D174" s="34"/>
    </row>
    <row r="175" spans="1:4" ht="20.25" x14ac:dyDescent="0.25">
      <c r="A175" s="103"/>
      <c r="B175" s="23"/>
      <c r="C175" s="34"/>
      <c r="D175" s="34"/>
    </row>
    <row r="176" spans="1:4" ht="20.25" x14ac:dyDescent="0.25">
      <c r="A176" s="103"/>
      <c r="B176" s="23"/>
      <c r="C176" s="34"/>
      <c r="D176" s="34"/>
    </row>
    <row r="177" spans="1:4" ht="20.25" x14ac:dyDescent="0.25">
      <c r="A177" s="103"/>
      <c r="B177" s="23"/>
      <c r="C177" s="34"/>
      <c r="D177" s="34"/>
    </row>
    <row r="178" spans="1:4" ht="20.25" x14ac:dyDescent="0.25">
      <c r="A178" s="103"/>
      <c r="B178" s="23"/>
      <c r="C178" s="34"/>
      <c r="D178" s="34"/>
    </row>
    <row r="179" spans="1:4" ht="20.25" x14ac:dyDescent="0.25">
      <c r="A179" s="103"/>
      <c r="B179" s="23"/>
      <c r="C179" s="34"/>
      <c r="D179" s="34"/>
    </row>
    <row r="180" spans="1:4" ht="20.25" x14ac:dyDescent="0.25">
      <c r="A180" s="103"/>
      <c r="B180" s="23"/>
      <c r="C180" s="34"/>
      <c r="D180" s="34"/>
    </row>
    <row r="181" spans="1:4" ht="20.25" x14ac:dyDescent="0.25">
      <c r="A181" s="103"/>
      <c r="B181" s="23"/>
      <c r="C181" s="34"/>
      <c r="D181" s="34"/>
    </row>
    <row r="182" spans="1:4" ht="20.25" x14ac:dyDescent="0.25">
      <c r="A182" s="103"/>
      <c r="B182" s="23"/>
      <c r="C182" s="34"/>
      <c r="D182" s="34"/>
    </row>
    <row r="183" spans="1:4" ht="20.25" x14ac:dyDescent="0.25">
      <c r="A183" s="103"/>
      <c r="B183" s="23"/>
      <c r="C183" s="34"/>
      <c r="D183" s="34"/>
    </row>
    <row r="184" spans="1:4" ht="20.25" x14ac:dyDescent="0.25">
      <c r="A184" s="103"/>
      <c r="B184" s="23"/>
      <c r="C184" s="34"/>
      <c r="D184" s="34"/>
    </row>
    <row r="185" spans="1:4" ht="20.25" x14ac:dyDescent="0.25">
      <c r="A185" s="103"/>
      <c r="B185" s="23"/>
      <c r="C185" s="34"/>
      <c r="D185" s="34"/>
    </row>
    <row r="186" spans="1:4" ht="20.25" x14ac:dyDescent="0.25">
      <c r="A186" s="103"/>
      <c r="B186" s="23"/>
      <c r="C186" s="34"/>
      <c r="D186" s="34"/>
    </row>
    <row r="187" spans="1:4" ht="20.25" x14ac:dyDescent="0.25">
      <c r="A187" s="103"/>
      <c r="B187" s="23"/>
      <c r="C187" s="34"/>
      <c r="D187" s="34"/>
    </row>
    <row r="188" spans="1:4" ht="20.25" x14ac:dyDescent="0.25">
      <c r="A188" s="103"/>
      <c r="B188" s="23"/>
      <c r="C188" s="34"/>
      <c r="D188" s="34"/>
    </row>
    <row r="189" spans="1:4" ht="20.25" x14ac:dyDescent="0.25">
      <c r="A189" s="103"/>
      <c r="B189" s="23"/>
      <c r="C189" s="34"/>
      <c r="D189" s="34"/>
    </row>
    <row r="190" spans="1:4" ht="20.25" x14ac:dyDescent="0.25">
      <c r="A190" s="103"/>
      <c r="B190" s="23"/>
      <c r="C190" s="34"/>
      <c r="D190" s="34"/>
    </row>
    <row r="191" spans="1:4" ht="20.25" x14ac:dyDescent="0.25">
      <c r="A191" s="103"/>
      <c r="B191" s="23"/>
      <c r="C191" s="34"/>
      <c r="D191" s="34"/>
    </row>
    <row r="192" spans="1:4" ht="20.25" x14ac:dyDescent="0.25">
      <c r="A192" s="103"/>
      <c r="B192" s="23"/>
      <c r="C192" s="34"/>
      <c r="D192" s="34"/>
    </row>
    <row r="193" spans="1:4" ht="20.25" x14ac:dyDescent="0.25">
      <c r="A193" s="103"/>
      <c r="B193" s="23"/>
      <c r="C193" s="34"/>
      <c r="D193" s="34"/>
    </row>
    <row r="194" spans="1:4" ht="20.25" x14ac:dyDescent="0.25">
      <c r="A194" s="103"/>
      <c r="B194" s="23"/>
      <c r="C194" s="34"/>
      <c r="D194" s="34"/>
    </row>
    <row r="195" spans="1:4" ht="20.25" x14ac:dyDescent="0.25">
      <c r="A195" s="103"/>
      <c r="B195" s="23"/>
      <c r="C195" s="34"/>
      <c r="D195" s="34"/>
    </row>
    <row r="196" spans="1:4" ht="20.25" x14ac:dyDescent="0.25">
      <c r="A196" s="103"/>
      <c r="B196" s="23"/>
      <c r="C196" s="34"/>
      <c r="D196" s="34"/>
    </row>
    <row r="197" spans="1:4" ht="20.25" x14ac:dyDescent="0.25">
      <c r="A197" s="103"/>
      <c r="B197" s="23"/>
      <c r="C197" s="34"/>
      <c r="D197" s="34"/>
    </row>
    <row r="198" spans="1:4" ht="20.25" x14ac:dyDescent="0.25">
      <c r="A198" s="103"/>
      <c r="B198" s="23"/>
      <c r="C198" s="34"/>
      <c r="D198" s="34"/>
    </row>
    <row r="199" spans="1:4" ht="20.25" x14ac:dyDescent="0.25">
      <c r="A199" s="103"/>
      <c r="B199" s="23"/>
      <c r="C199" s="34"/>
      <c r="D199" s="34"/>
    </row>
    <row r="200" spans="1:4" ht="20.25" x14ac:dyDescent="0.25">
      <c r="A200" s="103"/>
      <c r="B200" s="23"/>
      <c r="C200" s="34"/>
      <c r="D200" s="34"/>
    </row>
    <row r="201" spans="1:4" ht="20.25" x14ac:dyDescent="0.25">
      <c r="A201" s="103"/>
      <c r="B201" s="23"/>
      <c r="C201" s="34"/>
      <c r="D201" s="34"/>
    </row>
    <row r="202" spans="1:4" ht="20.25" x14ac:dyDescent="0.25">
      <c r="A202" s="103"/>
      <c r="B202" s="23"/>
      <c r="C202" s="34"/>
      <c r="D202" s="34"/>
    </row>
    <row r="203" spans="1:4" ht="20.25" x14ac:dyDescent="0.25">
      <c r="A203" s="103"/>
      <c r="B203" s="23"/>
      <c r="C203" s="34"/>
      <c r="D203" s="34"/>
    </row>
    <row r="204" spans="1:4" ht="20.25" x14ac:dyDescent="0.25">
      <c r="A204" s="103"/>
      <c r="B204" s="23"/>
      <c r="C204" s="34"/>
      <c r="D204" s="34"/>
    </row>
    <row r="205" spans="1:4" ht="20.25" x14ac:dyDescent="0.25">
      <c r="A205" s="103"/>
      <c r="B205" s="23"/>
      <c r="C205" s="34"/>
      <c r="D205" s="34"/>
    </row>
    <row r="206" spans="1:4" ht="20.25" x14ac:dyDescent="0.25">
      <c r="A206" s="103"/>
      <c r="B206" s="23"/>
      <c r="C206" s="34"/>
      <c r="D206" s="34"/>
    </row>
    <row r="207" spans="1:4" ht="20.25" x14ac:dyDescent="0.25">
      <c r="A207" s="103"/>
      <c r="B207" s="23"/>
      <c r="C207" s="34"/>
      <c r="D207" s="34"/>
    </row>
    <row r="208" spans="1:4" x14ac:dyDescent="0.25">
      <c r="A208" s="83"/>
      <c r="B208" s="23"/>
      <c r="C208" s="23"/>
      <c r="D208" s="23"/>
    </row>
    <row r="209" spans="1:8" ht="20.25" x14ac:dyDescent="0.25">
      <c r="A209" s="83"/>
      <c r="B209" s="30" t="s">
        <v>88</v>
      </c>
      <c r="C209" s="30" t="s">
        <v>145</v>
      </c>
      <c r="D209" s="33" t="s">
        <v>88</v>
      </c>
      <c r="E209" s="33" t="s">
        <v>145</v>
      </c>
    </row>
    <row r="210" spans="1:8" ht="21" x14ac:dyDescent="0.35">
      <c r="A210" s="83"/>
      <c r="B210" s="31" t="s">
        <v>90</v>
      </c>
      <c r="C210" s="31" t="s">
        <v>58</v>
      </c>
      <c r="D210" t="s">
        <v>90</v>
      </c>
      <c r="F210" t="str">
        <f>IF(NOT(ISBLANK(D210)),D210,IF(NOT(ISBLANK(E210)),"     "&amp;E210,FALSE))</f>
        <v>Afectación Económica o presupuestal</v>
      </c>
      <c r="G210" t="s">
        <v>90</v>
      </c>
      <c r="H210" t="str">
        <f ca="1">IF(NOT(ISERROR(MATCH(G210,_xlfn.ANCHORARRAY(B221),0))),F223&amp;"Por favor no seleccionar los criterios de impacto",G210)</f>
        <v>Afectación Económica o presupuestal</v>
      </c>
    </row>
    <row r="211" spans="1:8" ht="21" x14ac:dyDescent="0.35">
      <c r="A211" s="83"/>
      <c r="B211" s="31" t="s">
        <v>90</v>
      </c>
      <c r="C211" s="31" t="s">
        <v>93</v>
      </c>
      <c r="E211" t="s">
        <v>58</v>
      </c>
      <c r="F211" t="str">
        <f t="shared" ref="F211:F221" si="0">IF(NOT(ISBLANK(D211)),D211,IF(NOT(ISBLANK(E211)),"     "&amp;E211,FALSE))</f>
        <v xml:space="preserve">     Afectación menor a 10 SMLMV .</v>
      </c>
    </row>
    <row r="212" spans="1:8" ht="21" x14ac:dyDescent="0.35">
      <c r="A212" s="83"/>
      <c r="B212" s="31" t="s">
        <v>90</v>
      </c>
      <c r="C212" s="31" t="s">
        <v>94</v>
      </c>
      <c r="E212" t="s">
        <v>93</v>
      </c>
      <c r="F212" t="str">
        <f t="shared" si="0"/>
        <v xml:space="preserve">     Entre 10 y 50 SMLMV </v>
      </c>
    </row>
    <row r="213" spans="1:8" ht="21" x14ac:dyDescent="0.35">
      <c r="A213" s="83"/>
      <c r="B213" s="31" t="s">
        <v>90</v>
      </c>
      <c r="C213" s="31" t="s">
        <v>95</v>
      </c>
      <c r="E213" t="s">
        <v>94</v>
      </c>
      <c r="F213" t="str">
        <f t="shared" si="0"/>
        <v xml:space="preserve">     Entre 50 y 100 SMLMV </v>
      </c>
    </row>
    <row r="214" spans="1:8" ht="21" x14ac:dyDescent="0.35">
      <c r="A214" s="83"/>
      <c r="B214" s="31" t="s">
        <v>90</v>
      </c>
      <c r="C214" s="31" t="s">
        <v>96</v>
      </c>
      <c r="E214" t="s">
        <v>95</v>
      </c>
      <c r="F214" t="str">
        <f t="shared" si="0"/>
        <v xml:space="preserve">     Entre 100 y 500 SMLMV </v>
      </c>
    </row>
    <row r="215" spans="1:8" ht="21" x14ac:dyDescent="0.35">
      <c r="A215" s="83"/>
      <c r="B215" s="31" t="s">
        <v>57</v>
      </c>
      <c r="C215" s="31" t="s">
        <v>97</v>
      </c>
      <c r="E215" t="s">
        <v>96</v>
      </c>
      <c r="F215" t="str">
        <f t="shared" si="0"/>
        <v xml:space="preserve">     Mayor a 500 SMLMV </v>
      </c>
    </row>
    <row r="216" spans="1:8" ht="21" x14ac:dyDescent="0.35">
      <c r="A216" s="83"/>
      <c r="B216" s="31" t="s">
        <v>57</v>
      </c>
      <c r="C216" s="31" t="s">
        <v>98</v>
      </c>
      <c r="D216" t="s">
        <v>57</v>
      </c>
      <c r="F216" t="str">
        <f t="shared" si="0"/>
        <v>Pérdida Reputacional</v>
      </c>
    </row>
    <row r="217" spans="1:8" ht="21" x14ac:dyDescent="0.35">
      <c r="A217" s="83"/>
      <c r="B217" s="31" t="s">
        <v>57</v>
      </c>
      <c r="C217" s="31" t="s">
        <v>100</v>
      </c>
      <c r="E217" t="s">
        <v>97</v>
      </c>
      <c r="F217" t="str">
        <f t="shared" si="0"/>
        <v xml:space="preserve">     El riesgo afecta la imagen de alguna área de la organización</v>
      </c>
    </row>
    <row r="218" spans="1:8" ht="21" x14ac:dyDescent="0.35">
      <c r="A218" s="83"/>
      <c r="B218" s="31" t="s">
        <v>57</v>
      </c>
      <c r="C218" s="31" t="s">
        <v>99</v>
      </c>
      <c r="E218" t="s">
        <v>98</v>
      </c>
      <c r="F218" t="str">
        <f t="shared" si="0"/>
        <v xml:space="preserve">     El riesgo afecta la imagen de la entidad internamente, de conocimiento general, nivel interno, de junta dircetiva y accionistas y/o de provedores</v>
      </c>
    </row>
    <row r="219" spans="1:8" ht="21" x14ac:dyDescent="0.35">
      <c r="A219" s="83"/>
      <c r="B219" s="31" t="s">
        <v>57</v>
      </c>
      <c r="C219" s="31" t="s">
        <v>118</v>
      </c>
      <c r="E219" t="s">
        <v>100</v>
      </c>
      <c r="F219" t="str">
        <f t="shared" si="0"/>
        <v xml:space="preserve">     El riesgo afecta la imagen de la entidad con algunos usuarios de relevancia frente al logro de los objetivos</v>
      </c>
    </row>
    <row r="220" spans="1:8" x14ac:dyDescent="0.25">
      <c r="A220" s="83"/>
      <c r="B220" s="32"/>
      <c r="C220" s="32"/>
      <c r="E220" t="s">
        <v>99</v>
      </c>
      <c r="F220" t="str">
        <f t="shared" si="0"/>
        <v xml:space="preserve">     El riesgo afecta la imagen de de la entidad con efecto publicitario sostenido a nivel de sector administrativo, nivel departamental o municipal</v>
      </c>
    </row>
    <row r="221" spans="1:8" x14ac:dyDescent="0.25">
      <c r="A221" s="83"/>
      <c r="B221" s="32" t="e" cm="1">
        <f t="array" aca="1" ref="B221:B223" ca="1">_xlfn.UNIQUE(Tabla1[[#All],[Criterios]])</f>
        <v>#NAME?</v>
      </c>
      <c r="C221" s="32"/>
      <c r="E221" t="s">
        <v>118</v>
      </c>
      <c r="F221" t="str">
        <f t="shared" si="0"/>
        <v xml:space="preserve">     El riesgo afecta la imagen de la entidad a nivel nacional, con efecto publicitarios sostenible a nivel país</v>
      </c>
    </row>
    <row r="222" spans="1:8" x14ac:dyDescent="0.25">
      <c r="A222" s="83"/>
      <c r="B222" s="32" t="e">
        <f ca="1"/>
        <v>#NAME?</v>
      </c>
      <c r="C222" s="32"/>
    </row>
    <row r="223" spans="1:8" x14ac:dyDescent="0.25">
      <c r="B223" s="32" t="e">
        <f ca="1"/>
        <v>#NAME?</v>
      </c>
      <c r="C223" s="32"/>
      <c r="F223" s="35" t="s">
        <v>147</v>
      </c>
    </row>
    <row r="224" spans="1:8" x14ac:dyDescent="0.25">
      <c r="B224" s="22"/>
      <c r="C224" s="22"/>
      <c r="F224" s="35" t="s">
        <v>148</v>
      </c>
    </row>
    <row r="225" spans="2:4" x14ac:dyDescent="0.25">
      <c r="B225" s="22"/>
      <c r="C225" s="22"/>
    </row>
    <row r="226" spans="2:4" x14ac:dyDescent="0.25">
      <c r="B226" s="22"/>
      <c r="C226" s="22"/>
    </row>
    <row r="227" spans="2:4" x14ac:dyDescent="0.25">
      <c r="B227" s="22"/>
      <c r="C227" s="22"/>
      <c r="D227" s="22"/>
    </row>
    <row r="228" spans="2:4" x14ac:dyDescent="0.25">
      <c r="B228" s="22"/>
      <c r="C228" s="22"/>
      <c r="D228" s="22"/>
    </row>
    <row r="229" spans="2:4" x14ac:dyDescent="0.25">
      <c r="B229" s="22"/>
      <c r="C229" s="22"/>
      <c r="D229" s="22"/>
    </row>
    <row r="230" spans="2:4" x14ac:dyDescent="0.25">
      <c r="B230" s="22"/>
      <c r="C230" s="22"/>
      <c r="D230" s="22"/>
    </row>
    <row r="231" spans="2:4" x14ac:dyDescent="0.25">
      <c r="B231" s="22"/>
      <c r="C231" s="22"/>
      <c r="D231" s="22"/>
    </row>
    <row r="232" spans="2:4" x14ac:dyDescent="0.25">
      <c r="B232" s="22"/>
      <c r="C232" s="22"/>
      <c r="D232" s="22"/>
    </row>
  </sheetData>
  <mergeCells count="1">
    <mergeCell ref="B1:D1"/>
  </mergeCells>
  <dataValidations disablePrompts="1" count="1">
    <dataValidation type="list" allowBlank="1" showInputMessage="1" showErrorMessage="1" sqref="G210" xr:uid="{00000000-0002-0000-0500-000000000000}">
      <formula1>$F$210:$F$221</formula1>
    </dataValidation>
  </dataValidations>
  <pageMargins left="0.7" right="0.7" top="0.75" bottom="0.75" header="0.3" footer="0.3"/>
  <pageSetup orientation="portrait" r:id="rId2"/>
  <tableParts count="1">
    <tablePart r:id="rId3"/>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7" tint="-0.249977111117893"/>
  </sheetPr>
  <dimension ref="B1:F16"/>
  <sheetViews>
    <sheetView workbookViewId="0">
      <selection activeCell="D7" sqref="D7"/>
    </sheetView>
  </sheetViews>
  <sheetFormatPr baseColWidth="10" defaultColWidth="14.28515625" defaultRowHeight="12.75" x14ac:dyDescent="0.2"/>
  <cols>
    <col min="1" max="2" width="14.28515625" style="88"/>
    <col min="3" max="3" width="17" style="88" customWidth="1"/>
    <col min="4" max="4" width="14.28515625" style="88"/>
    <col min="5" max="5" width="46" style="88" customWidth="1"/>
    <col min="6" max="16384" width="14.28515625" style="88"/>
  </cols>
  <sheetData>
    <row r="1" spans="2:6" ht="24" customHeight="1" thickBot="1" x14ac:dyDescent="0.25">
      <c r="B1" s="915" t="s">
        <v>78</v>
      </c>
      <c r="C1" s="916"/>
      <c r="D1" s="916"/>
      <c r="E1" s="916"/>
      <c r="F1" s="917"/>
    </row>
    <row r="2" spans="2:6" ht="16.5" thickBot="1" x14ac:dyDescent="0.3">
      <c r="B2" s="89"/>
      <c r="C2" s="89"/>
      <c r="D2" s="89"/>
      <c r="E2" s="89"/>
      <c r="F2" s="89"/>
    </row>
    <row r="3" spans="2:6" ht="16.5" thickBot="1" x14ac:dyDescent="0.25">
      <c r="B3" s="919" t="s">
        <v>64</v>
      </c>
      <c r="C3" s="920"/>
      <c r="D3" s="920"/>
      <c r="E3" s="101" t="s">
        <v>65</v>
      </c>
      <c r="F3" s="102" t="s">
        <v>66</v>
      </c>
    </row>
    <row r="4" spans="2:6" ht="31.5" x14ac:dyDescent="0.2">
      <c r="B4" s="921" t="s">
        <v>67</v>
      </c>
      <c r="C4" s="923" t="s">
        <v>13</v>
      </c>
      <c r="D4" s="90" t="s">
        <v>14</v>
      </c>
      <c r="E4" s="91" t="s">
        <v>68</v>
      </c>
      <c r="F4" s="92">
        <v>0.25</v>
      </c>
    </row>
    <row r="5" spans="2:6" ht="47.25" x14ac:dyDescent="0.2">
      <c r="B5" s="922"/>
      <c r="C5" s="924"/>
      <c r="D5" s="93" t="s">
        <v>15</v>
      </c>
      <c r="E5" s="94" t="s">
        <v>69</v>
      </c>
      <c r="F5" s="95">
        <v>0.15</v>
      </c>
    </row>
    <row r="6" spans="2:6" ht="47.25" x14ac:dyDescent="0.2">
      <c r="B6" s="922"/>
      <c r="C6" s="924"/>
      <c r="D6" s="93" t="s">
        <v>16</v>
      </c>
      <c r="E6" s="94" t="s">
        <v>70</v>
      </c>
      <c r="F6" s="95">
        <v>0.1</v>
      </c>
    </row>
    <row r="7" spans="2:6" ht="63" x14ac:dyDescent="0.2">
      <c r="B7" s="922"/>
      <c r="C7" s="924" t="s">
        <v>17</v>
      </c>
      <c r="D7" s="93" t="s">
        <v>10</v>
      </c>
      <c r="E7" s="94" t="s">
        <v>71</v>
      </c>
      <c r="F7" s="95">
        <v>0.25</v>
      </c>
    </row>
    <row r="8" spans="2:6" ht="31.5" x14ac:dyDescent="0.2">
      <c r="B8" s="922"/>
      <c r="C8" s="924"/>
      <c r="D8" s="93" t="s">
        <v>9</v>
      </c>
      <c r="E8" s="94" t="s">
        <v>72</v>
      </c>
      <c r="F8" s="95">
        <v>0.15</v>
      </c>
    </row>
    <row r="9" spans="2:6" ht="47.25" x14ac:dyDescent="0.2">
      <c r="B9" s="922" t="s">
        <v>162</v>
      </c>
      <c r="C9" s="924" t="s">
        <v>18</v>
      </c>
      <c r="D9" s="93" t="s">
        <v>19</v>
      </c>
      <c r="E9" s="94" t="s">
        <v>73</v>
      </c>
      <c r="F9" s="96" t="s">
        <v>74</v>
      </c>
    </row>
    <row r="10" spans="2:6" ht="63" x14ac:dyDescent="0.2">
      <c r="B10" s="922"/>
      <c r="C10" s="924"/>
      <c r="D10" s="93" t="s">
        <v>20</v>
      </c>
      <c r="E10" s="94" t="s">
        <v>75</v>
      </c>
      <c r="F10" s="96" t="s">
        <v>74</v>
      </c>
    </row>
    <row r="11" spans="2:6" ht="47.25" x14ac:dyDescent="0.2">
      <c r="B11" s="922"/>
      <c r="C11" s="924" t="s">
        <v>21</v>
      </c>
      <c r="D11" s="93" t="s">
        <v>22</v>
      </c>
      <c r="E11" s="94" t="s">
        <v>76</v>
      </c>
      <c r="F11" s="96" t="s">
        <v>74</v>
      </c>
    </row>
    <row r="12" spans="2:6" ht="47.25" x14ac:dyDescent="0.2">
      <c r="B12" s="922"/>
      <c r="C12" s="924"/>
      <c r="D12" s="93" t="s">
        <v>23</v>
      </c>
      <c r="E12" s="94" t="s">
        <v>77</v>
      </c>
      <c r="F12" s="96" t="s">
        <v>74</v>
      </c>
    </row>
    <row r="13" spans="2:6" ht="31.5" x14ac:dyDescent="0.2">
      <c r="B13" s="922"/>
      <c r="C13" s="924" t="s">
        <v>24</v>
      </c>
      <c r="D13" s="93" t="s">
        <v>119</v>
      </c>
      <c r="E13" s="94" t="s">
        <v>122</v>
      </c>
      <c r="F13" s="96" t="s">
        <v>74</v>
      </c>
    </row>
    <row r="14" spans="2:6" ht="32.25" thickBot="1" x14ac:dyDescent="0.25">
      <c r="B14" s="925"/>
      <c r="C14" s="926"/>
      <c r="D14" s="97" t="s">
        <v>120</v>
      </c>
      <c r="E14" s="98" t="s">
        <v>121</v>
      </c>
      <c r="F14" s="99" t="s">
        <v>74</v>
      </c>
    </row>
    <row r="15" spans="2:6" ht="49.5" customHeight="1" x14ac:dyDescent="0.2">
      <c r="B15" s="918" t="s">
        <v>159</v>
      </c>
      <c r="C15" s="918"/>
      <c r="D15" s="918"/>
      <c r="E15" s="918"/>
      <c r="F15" s="918"/>
    </row>
    <row r="16" spans="2:6" ht="27" customHeight="1" x14ac:dyDescent="0.25">
      <c r="B16" s="100"/>
    </row>
  </sheetData>
  <mergeCells count="10">
    <mergeCell ref="B1:F1"/>
    <mergeCell ref="B15:F15"/>
    <mergeCell ref="B3:D3"/>
    <mergeCell ref="B4:B8"/>
    <mergeCell ref="C4:C6"/>
    <mergeCell ref="C7:C8"/>
    <mergeCell ref="B9:B14"/>
    <mergeCell ref="C9:C10"/>
    <mergeCell ref="C11:C12"/>
    <mergeCell ref="C13:C14"/>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C81B31-8A2D-47E5-8B08-A02195EDF883}">
  <dimension ref="B2:CT61"/>
  <sheetViews>
    <sheetView zoomScale="60" zoomScaleNormal="60" workbookViewId="0">
      <selection activeCell="BG18" sqref="BE1:CI18"/>
    </sheetView>
  </sheetViews>
  <sheetFormatPr baseColWidth="10" defaultRowHeight="15" x14ac:dyDescent="0.25"/>
  <cols>
    <col min="2" max="5" width="2.85546875" customWidth="1"/>
    <col min="6" max="6" width="5.42578125" customWidth="1"/>
    <col min="7" max="8" width="5.7109375" customWidth="1"/>
    <col min="9" max="46" width="2.85546875" customWidth="1"/>
    <col min="49" max="50" width="2.5703125" customWidth="1"/>
    <col min="51" max="51" width="3.5703125" customWidth="1"/>
    <col min="52" max="56" width="3" customWidth="1"/>
    <col min="57" max="93" width="2.5703125" customWidth="1"/>
    <col min="96" max="96" width="24.140625" customWidth="1"/>
    <col min="97" max="97" width="70.140625" customWidth="1"/>
    <col min="98" max="98" width="29.85546875" customWidth="1"/>
  </cols>
  <sheetData>
    <row r="2" spans="2:98" ht="9.75" customHeight="1" x14ac:dyDescent="0.35">
      <c r="B2" s="1060" t="s">
        <v>161</v>
      </c>
      <c r="C2" s="1060"/>
      <c r="D2" s="1060"/>
      <c r="E2" s="1060"/>
      <c r="F2" s="1060"/>
      <c r="G2" s="1060"/>
      <c r="H2" s="1060"/>
      <c r="I2" s="1060"/>
      <c r="J2" s="1061" t="s">
        <v>2</v>
      </c>
      <c r="K2" s="1061"/>
      <c r="L2" s="1061"/>
      <c r="M2" s="1061"/>
      <c r="N2" s="1061"/>
      <c r="O2" s="1061"/>
      <c r="P2" s="1061"/>
      <c r="Q2" s="1061"/>
      <c r="R2" s="1061"/>
      <c r="S2" s="1061"/>
      <c r="T2" s="1061"/>
      <c r="U2" s="1061"/>
      <c r="V2" s="1061"/>
      <c r="W2" s="1061"/>
      <c r="X2" s="1061"/>
      <c r="Y2" s="1061"/>
      <c r="Z2" s="1061"/>
      <c r="AA2" s="1061"/>
      <c r="AB2" s="1061"/>
      <c r="AC2" s="1061"/>
      <c r="AD2" s="1061"/>
      <c r="AE2" s="1061"/>
      <c r="AF2" s="1061"/>
      <c r="AG2" s="1061"/>
      <c r="AH2" s="1061"/>
      <c r="AI2" s="1061"/>
      <c r="AJ2" s="1061"/>
      <c r="AK2" s="1061"/>
      <c r="AL2" s="1061"/>
      <c r="AM2" s="1061"/>
      <c r="AN2" s="188"/>
      <c r="AO2" s="188"/>
      <c r="AP2" s="188"/>
      <c r="AQ2" s="188"/>
      <c r="AR2" s="188"/>
      <c r="AS2" s="188"/>
      <c r="AT2" s="188"/>
      <c r="AW2" s="993" t="s">
        <v>160</v>
      </c>
      <c r="AX2" s="993"/>
      <c r="AY2" s="993"/>
      <c r="AZ2" s="993"/>
      <c r="BA2" s="993"/>
      <c r="BB2" s="993"/>
      <c r="BC2" s="993"/>
      <c r="BD2" s="993"/>
      <c r="BE2" s="943" t="s">
        <v>2</v>
      </c>
      <c r="BF2" s="943"/>
      <c r="BG2" s="943"/>
      <c r="BH2" s="943"/>
      <c r="BI2" s="943"/>
      <c r="BJ2" s="943"/>
      <c r="BK2" s="943"/>
      <c r="BL2" s="943"/>
      <c r="BM2" s="943"/>
      <c r="BN2" s="943"/>
      <c r="BO2" s="943"/>
      <c r="BP2" s="943"/>
      <c r="BQ2" s="943"/>
      <c r="BR2" s="943"/>
      <c r="BS2" s="943"/>
      <c r="BT2" s="943"/>
      <c r="BU2" s="943"/>
      <c r="BV2" s="943"/>
      <c r="BW2" s="943"/>
      <c r="BX2" s="943"/>
      <c r="BY2" s="943"/>
      <c r="BZ2" s="943"/>
      <c r="CA2" s="943"/>
      <c r="CB2" s="943"/>
      <c r="CC2" s="943"/>
      <c r="CD2" s="943"/>
      <c r="CE2" s="943"/>
      <c r="CF2" s="943"/>
      <c r="CG2" s="943"/>
      <c r="CH2" s="943"/>
      <c r="CI2" s="187"/>
      <c r="CJ2" s="187"/>
      <c r="CK2" s="187"/>
      <c r="CL2" s="187"/>
      <c r="CM2" s="187"/>
      <c r="CN2" s="187"/>
      <c r="CO2" s="187"/>
      <c r="CR2" s="913" t="s">
        <v>55</v>
      </c>
      <c r="CS2" s="913"/>
      <c r="CT2" s="913"/>
    </row>
    <row r="3" spans="2:98" ht="9.75" customHeight="1" x14ac:dyDescent="0.35">
      <c r="B3" s="1060"/>
      <c r="C3" s="1060"/>
      <c r="D3" s="1060"/>
      <c r="E3" s="1060"/>
      <c r="F3" s="1060"/>
      <c r="G3" s="1060"/>
      <c r="H3" s="1060"/>
      <c r="I3" s="1060"/>
      <c r="J3" s="1061"/>
      <c r="K3" s="1061"/>
      <c r="L3" s="1061"/>
      <c r="M3" s="1061"/>
      <c r="N3" s="1061"/>
      <c r="O3" s="1061"/>
      <c r="P3" s="1061"/>
      <c r="Q3" s="1061"/>
      <c r="R3" s="1061"/>
      <c r="S3" s="1061"/>
      <c r="T3" s="1061"/>
      <c r="U3" s="1061"/>
      <c r="V3" s="1061"/>
      <c r="W3" s="1061"/>
      <c r="X3" s="1061"/>
      <c r="Y3" s="1061"/>
      <c r="Z3" s="1061"/>
      <c r="AA3" s="1061"/>
      <c r="AB3" s="1061"/>
      <c r="AC3" s="1061"/>
      <c r="AD3" s="1061"/>
      <c r="AE3" s="1061"/>
      <c r="AF3" s="1061"/>
      <c r="AG3" s="1061"/>
      <c r="AH3" s="1061"/>
      <c r="AI3" s="1061"/>
      <c r="AJ3" s="1061"/>
      <c r="AK3" s="1061"/>
      <c r="AL3" s="1061"/>
      <c r="AM3" s="1061"/>
      <c r="AN3" s="188"/>
      <c r="AO3" s="188"/>
      <c r="AP3" s="188"/>
      <c r="AQ3" s="188"/>
      <c r="AR3" s="188"/>
      <c r="AS3" s="188"/>
      <c r="AT3" s="188"/>
      <c r="AW3" s="993"/>
      <c r="AX3" s="993"/>
      <c r="AY3" s="993"/>
      <c r="AZ3" s="993"/>
      <c r="BA3" s="993"/>
      <c r="BB3" s="993"/>
      <c r="BC3" s="993"/>
      <c r="BD3" s="993"/>
      <c r="BE3" s="943"/>
      <c r="BF3" s="943"/>
      <c r="BG3" s="943"/>
      <c r="BH3" s="943"/>
      <c r="BI3" s="943"/>
      <c r="BJ3" s="943"/>
      <c r="BK3" s="943"/>
      <c r="BL3" s="943"/>
      <c r="BM3" s="943"/>
      <c r="BN3" s="943"/>
      <c r="BO3" s="943"/>
      <c r="BP3" s="943"/>
      <c r="BQ3" s="943"/>
      <c r="BR3" s="943"/>
      <c r="BS3" s="943"/>
      <c r="BT3" s="943"/>
      <c r="BU3" s="943"/>
      <c r="BV3" s="943"/>
      <c r="BW3" s="943"/>
      <c r="BX3" s="943"/>
      <c r="BY3" s="943"/>
      <c r="BZ3" s="943"/>
      <c r="CA3" s="943"/>
      <c r="CB3" s="943"/>
      <c r="CC3" s="943"/>
      <c r="CD3" s="943"/>
      <c r="CE3" s="943"/>
      <c r="CF3" s="943"/>
      <c r="CG3" s="943"/>
      <c r="CH3" s="943"/>
      <c r="CI3" s="187"/>
      <c r="CJ3" s="187"/>
      <c r="CK3" s="187"/>
      <c r="CL3" s="187"/>
      <c r="CM3" s="187"/>
      <c r="CN3" s="187"/>
      <c r="CO3" s="187"/>
      <c r="CR3" s="83"/>
      <c r="CS3" s="83"/>
      <c r="CT3" s="83"/>
    </row>
    <row r="4" spans="2:98" ht="9.75" customHeight="1" x14ac:dyDescent="0.35">
      <c r="B4" s="1060"/>
      <c r="C4" s="1060"/>
      <c r="D4" s="1060"/>
      <c r="E4" s="1060"/>
      <c r="F4" s="1060"/>
      <c r="G4" s="1060"/>
      <c r="H4" s="1060"/>
      <c r="I4" s="1060"/>
      <c r="J4" s="1061"/>
      <c r="K4" s="1061"/>
      <c r="L4" s="1061"/>
      <c r="M4" s="1061"/>
      <c r="N4" s="1061"/>
      <c r="O4" s="1061"/>
      <c r="P4" s="1061"/>
      <c r="Q4" s="1061"/>
      <c r="R4" s="1061"/>
      <c r="S4" s="1061"/>
      <c r="T4" s="1061"/>
      <c r="U4" s="1061"/>
      <c r="V4" s="1061"/>
      <c r="W4" s="1061"/>
      <c r="X4" s="1061"/>
      <c r="Y4" s="1061"/>
      <c r="Z4" s="1061"/>
      <c r="AA4" s="1061"/>
      <c r="AB4" s="1061"/>
      <c r="AC4" s="1061"/>
      <c r="AD4" s="1061"/>
      <c r="AE4" s="1061"/>
      <c r="AF4" s="1061"/>
      <c r="AG4" s="1061"/>
      <c r="AH4" s="1061"/>
      <c r="AI4" s="1061"/>
      <c r="AJ4" s="1061"/>
      <c r="AK4" s="1061"/>
      <c r="AL4" s="1061"/>
      <c r="AM4" s="1061"/>
      <c r="AN4" s="188"/>
      <c r="AO4" s="188"/>
      <c r="AP4" s="188"/>
      <c r="AQ4" s="188"/>
      <c r="AR4" s="188"/>
      <c r="AS4" s="188"/>
      <c r="AT4" s="188"/>
      <c r="AW4" s="993"/>
      <c r="AX4" s="993"/>
      <c r="AY4" s="993"/>
      <c r="AZ4" s="993"/>
      <c r="BA4" s="993"/>
      <c r="BB4" s="993"/>
      <c r="BC4" s="993"/>
      <c r="BD4" s="993"/>
      <c r="BE4" s="943"/>
      <c r="BF4" s="943"/>
      <c r="BG4" s="943"/>
      <c r="BH4" s="943"/>
      <c r="BI4" s="943"/>
      <c r="BJ4" s="943"/>
      <c r="BK4" s="943"/>
      <c r="BL4" s="943"/>
      <c r="BM4" s="943"/>
      <c r="BN4" s="943"/>
      <c r="BO4" s="943"/>
      <c r="BP4" s="943"/>
      <c r="BQ4" s="943"/>
      <c r="BR4" s="943"/>
      <c r="BS4" s="943"/>
      <c r="BT4" s="943"/>
      <c r="BU4" s="943"/>
      <c r="BV4" s="943"/>
      <c r="BW4" s="943"/>
      <c r="BX4" s="943"/>
      <c r="BY4" s="943"/>
      <c r="BZ4" s="943"/>
      <c r="CA4" s="943"/>
      <c r="CB4" s="943"/>
      <c r="CC4" s="943"/>
      <c r="CD4" s="943"/>
      <c r="CE4" s="943"/>
      <c r="CF4" s="943"/>
      <c r="CG4" s="943"/>
      <c r="CH4" s="943"/>
      <c r="CI4" s="187"/>
      <c r="CJ4" s="187"/>
      <c r="CK4" s="187"/>
      <c r="CL4" s="187"/>
      <c r="CM4" s="187"/>
      <c r="CN4" s="187"/>
      <c r="CO4" s="187"/>
      <c r="CR4" s="11"/>
      <c r="CS4" s="12" t="s">
        <v>52</v>
      </c>
      <c r="CT4" s="12" t="s">
        <v>4</v>
      </c>
    </row>
    <row r="5" spans="2:98" ht="9.75" customHeight="1" thickBot="1" x14ac:dyDescent="0.4">
      <c r="B5" s="188"/>
      <c r="C5" s="188"/>
      <c r="D5" s="188"/>
      <c r="E5" s="188"/>
      <c r="F5" s="188"/>
      <c r="G5" s="188"/>
      <c r="H5" s="188"/>
      <c r="I5" s="188"/>
      <c r="J5" s="188"/>
      <c r="K5" s="188"/>
      <c r="L5" s="188"/>
      <c r="M5" s="188"/>
      <c r="N5" s="188"/>
      <c r="O5" s="188"/>
      <c r="P5" s="188"/>
      <c r="Q5" s="188"/>
      <c r="R5" s="188"/>
      <c r="S5" s="188"/>
      <c r="T5" s="188"/>
      <c r="U5" s="188"/>
      <c r="V5" s="188"/>
      <c r="W5" s="188"/>
      <c r="X5" s="188"/>
      <c r="Y5" s="188"/>
      <c r="Z5" s="188"/>
      <c r="AA5" s="188"/>
      <c r="AB5" s="188"/>
      <c r="AC5" s="188"/>
      <c r="AD5" s="188"/>
      <c r="AE5" s="188"/>
      <c r="AF5" s="188"/>
      <c r="AG5" s="188"/>
      <c r="AH5" s="188"/>
      <c r="AI5" s="188"/>
      <c r="AJ5" s="188"/>
      <c r="AK5" s="188"/>
      <c r="AL5" s="188"/>
      <c r="AM5" s="188"/>
      <c r="AN5" s="188"/>
      <c r="AO5" s="188"/>
      <c r="AP5" s="188"/>
      <c r="AQ5" s="188"/>
      <c r="AR5" s="188"/>
      <c r="AS5" s="188"/>
      <c r="AT5" s="188"/>
      <c r="AW5" s="187"/>
      <c r="AX5" s="187"/>
      <c r="AY5" s="187"/>
      <c r="AZ5" s="187"/>
      <c r="BA5" s="187"/>
      <c r="BB5" s="187"/>
      <c r="BC5" s="187"/>
      <c r="BD5" s="187"/>
      <c r="BE5" s="187"/>
      <c r="BF5" s="187"/>
      <c r="BG5" s="187"/>
      <c r="BH5" s="187"/>
      <c r="BI5" s="187"/>
      <c r="BJ5" s="187"/>
      <c r="BK5" s="187"/>
      <c r="BL5" s="187"/>
      <c r="BM5" s="187"/>
      <c r="BN5" s="187"/>
      <c r="BO5" s="187"/>
      <c r="BP5" s="187"/>
      <c r="BQ5" s="187"/>
      <c r="BR5" s="187"/>
      <c r="BS5" s="187"/>
      <c r="BT5" s="187"/>
      <c r="BU5" s="187"/>
      <c r="BV5" s="187"/>
      <c r="BW5" s="187"/>
      <c r="BX5" s="187"/>
      <c r="BY5" s="187"/>
      <c r="BZ5" s="187"/>
      <c r="CA5" s="187"/>
      <c r="CB5" s="187"/>
      <c r="CC5" s="187"/>
      <c r="CD5" s="187"/>
      <c r="CE5" s="187"/>
      <c r="CF5" s="187"/>
      <c r="CG5" s="187"/>
      <c r="CH5" s="187"/>
      <c r="CI5" s="187"/>
      <c r="CJ5" s="187"/>
      <c r="CK5" s="187"/>
      <c r="CL5" s="187"/>
      <c r="CM5" s="187"/>
      <c r="CN5" s="187"/>
      <c r="CO5" s="187"/>
      <c r="CR5" s="13" t="s">
        <v>51</v>
      </c>
      <c r="CS5" s="14" t="s">
        <v>102</v>
      </c>
      <c r="CT5" s="15">
        <v>0.2</v>
      </c>
    </row>
    <row r="6" spans="2:98" ht="9" customHeight="1" x14ac:dyDescent="0.35">
      <c r="B6" s="1062" t="s">
        <v>4</v>
      </c>
      <c r="C6" s="1062"/>
      <c r="D6" s="1063"/>
      <c r="E6" s="983" t="s">
        <v>116</v>
      </c>
      <c r="F6" s="984"/>
      <c r="G6" s="984"/>
      <c r="H6" s="984"/>
      <c r="I6" s="985"/>
      <c r="J6" s="1018" t="s">
        <v>373</v>
      </c>
      <c r="K6" s="1019"/>
      <c r="L6" s="1019" t="s">
        <v>373</v>
      </c>
      <c r="M6" s="1019"/>
      <c r="N6" s="1019" t="s">
        <v>373</v>
      </c>
      <c r="O6" s="1020"/>
      <c r="P6" s="1018" t="s">
        <v>373</v>
      </c>
      <c r="Q6" s="1019"/>
      <c r="R6" s="1019" t="s">
        <v>373</v>
      </c>
      <c r="S6" s="1019"/>
      <c r="T6" s="1019" t="s">
        <v>373</v>
      </c>
      <c r="U6" s="1020"/>
      <c r="V6" s="1018" t="s">
        <v>373</v>
      </c>
      <c r="W6" s="1019"/>
      <c r="X6" s="1019" t="s">
        <v>373</v>
      </c>
      <c r="Y6" s="1019"/>
      <c r="Z6" s="1019" t="s">
        <v>373</v>
      </c>
      <c r="AA6" s="1020"/>
      <c r="AB6" s="1018" t="s">
        <v>373</v>
      </c>
      <c r="AC6" s="1019"/>
      <c r="AD6" s="1019" t="s">
        <v>373</v>
      </c>
      <c r="AE6" s="1019"/>
      <c r="AF6" s="1019" t="s">
        <v>373</v>
      </c>
      <c r="AG6" s="1020"/>
      <c r="AH6" s="1012" t="s">
        <v>373</v>
      </c>
      <c r="AI6" s="1013"/>
      <c r="AJ6" s="1013" t="s">
        <v>373</v>
      </c>
      <c r="AK6" s="1013"/>
      <c r="AL6" s="1013" t="s">
        <v>373</v>
      </c>
      <c r="AM6" s="1014"/>
      <c r="AN6" s="189"/>
      <c r="AO6" s="1051" t="s">
        <v>79</v>
      </c>
      <c r="AP6" s="1052"/>
      <c r="AQ6" s="1052"/>
      <c r="AR6" s="1052"/>
      <c r="AS6" s="1052"/>
      <c r="AT6" s="1053"/>
      <c r="AW6" s="944" t="s">
        <v>4</v>
      </c>
      <c r="AX6" s="944"/>
      <c r="AY6" s="945"/>
      <c r="AZ6" s="933" t="s">
        <v>116</v>
      </c>
      <c r="BA6" s="934"/>
      <c r="BB6" s="934"/>
      <c r="BC6" s="934"/>
      <c r="BD6" s="935"/>
      <c r="BE6" s="190" t="s">
        <v>373</v>
      </c>
      <c r="BF6" s="191" t="s">
        <v>373</v>
      </c>
      <c r="BG6" s="191" t="s">
        <v>373</v>
      </c>
      <c r="BH6" s="191" t="s">
        <v>373</v>
      </c>
      <c r="BI6" s="191" t="s">
        <v>373</v>
      </c>
      <c r="BJ6" s="192" t="s">
        <v>373</v>
      </c>
      <c r="BK6" s="190" t="s">
        <v>373</v>
      </c>
      <c r="BL6" s="191" t="s">
        <v>373</v>
      </c>
      <c r="BM6" s="191" t="s">
        <v>373</v>
      </c>
      <c r="BN6" s="191" t="s">
        <v>373</v>
      </c>
      <c r="BO6" s="191" t="s">
        <v>373</v>
      </c>
      <c r="BP6" s="192" t="s">
        <v>373</v>
      </c>
      <c r="BQ6" s="190" t="s">
        <v>373</v>
      </c>
      <c r="BR6" s="191" t="s">
        <v>373</v>
      </c>
      <c r="BS6" s="191" t="s">
        <v>373</v>
      </c>
      <c r="BT6" s="191" t="s">
        <v>373</v>
      </c>
      <c r="BU6" s="191" t="s">
        <v>373</v>
      </c>
      <c r="BV6" s="192" t="s">
        <v>373</v>
      </c>
      <c r="BW6" s="190" t="s">
        <v>373</v>
      </c>
      <c r="BX6" s="191" t="s">
        <v>373</v>
      </c>
      <c r="BY6" s="191" t="s">
        <v>373</v>
      </c>
      <c r="BZ6" s="191" t="s">
        <v>373</v>
      </c>
      <c r="CA6" s="191" t="s">
        <v>373</v>
      </c>
      <c r="CB6" s="192" t="s">
        <v>373</v>
      </c>
      <c r="CC6" s="193" t="s">
        <v>373</v>
      </c>
      <c r="CD6" s="194" t="s">
        <v>373</v>
      </c>
      <c r="CE6" s="194" t="s">
        <v>373</v>
      </c>
      <c r="CF6" s="194" t="s">
        <v>373</v>
      </c>
      <c r="CG6" s="194" t="s">
        <v>373</v>
      </c>
      <c r="CH6" s="195" t="s">
        <v>373</v>
      </c>
      <c r="CI6" s="187"/>
      <c r="CJ6" s="946" t="s">
        <v>79</v>
      </c>
      <c r="CK6" s="947"/>
      <c r="CL6" s="947"/>
      <c r="CM6" s="947"/>
      <c r="CN6" s="947"/>
      <c r="CO6" s="948"/>
      <c r="CR6" s="16" t="s">
        <v>53</v>
      </c>
      <c r="CS6" s="17" t="s">
        <v>103</v>
      </c>
      <c r="CT6" s="18">
        <v>0.4</v>
      </c>
    </row>
    <row r="7" spans="2:98" ht="9" customHeight="1" x14ac:dyDescent="0.35">
      <c r="B7" s="1062"/>
      <c r="C7" s="1062"/>
      <c r="D7" s="1063"/>
      <c r="E7" s="986"/>
      <c r="F7" s="987"/>
      <c r="G7" s="987"/>
      <c r="H7" s="987"/>
      <c r="I7" s="988"/>
      <c r="J7" s="927"/>
      <c r="K7" s="928"/>
      <c r="L7" s="928"/>
      <c r="M7" s="928"/>
      <c r="N7" s="928"/>
      <c r="O7" s="931"/>
      <c r="P7" s="927"/>
      <c r="Q7" s="928"/>
      <c r="R7" s="928"/>
      <c r="S7" s="928"/>
      <c r="T7" s="928"/>
      <c r="U7" s="931"/>
      <c r="V7" s="927"/>
      <c r="W7" s="928"/>
      <c r="X7" s="928"/>
      <c r="Y7" s="928"/>
      <c r="Z7" s="928"/>
      <c r="AA7" s="931"/>
      <c r="AB7" s="927"/>
      <c r="AC7" s="928"/>
      <c r="AD7" s="928"/>
      <c r="AE7" s="928"/>
      <c r="AF7" s="928"/>
      <c r="AG7" s="931"/>
      <c r="AH7" s="994"/>
      <c r="AI7" s="995"/>
      <c r="AJ7" s="995"/>
      <c r="AK7" s="995"/>
      <c r="AL7" s="995"/>
      <c r="AM7" s="998"/>
      <c r="AN7" s="188"/>
      <c r="AO7" s="1054"/>
      <c r="AP7" s="1055"/>
      <c r="AQ7" s="1055"/>
      <c r="AR7" s="1055"/>
      <c r="AS7" s="1055"/>
      <c r="AT7" s="1056"/>
      <c r="AW7" s="944"/>
      <c r="AX7" s="944"/>
      <c r="AY7" s="945"/>
      <c r="AZ7" s="936"/>
      <c r="BA7" s="937"/>
      <c r="BB7" s="937"/>
      <c r="BC7" s="937"/>
      <c r="BD7" s="938"/>
      <c r="BE7" s="196" t="s">
        <v>373</v>
      </c>
      <c r="BF7" s="197" t="s">
        <v>373</v>
      </c>
      <c r="BG7" s="197" t="s">
        <v>373</v>
      </c>
      <c r="BH7" s="197" t="s">
        <v>373</v>
      </c>
      <c r="BI7" s="197" t="s">
        <v>373</v>
      </c>
      <c r="BJ7" s="198" t="s">
        <v>373</v>
      </c>
      <c r="BK7" s="196" t="s">
        <v>373</v>
      </c>
      <c r="BL7" s="197" t="s">
        <v>373</v>
      </c>
      <c r="BM7" s="197" t="s">
        <v>373</v>
      </c>
      <c r="BN7" s="197" t="s">
        <v>373</v>
      </c>
      <c r="BO7" s="197" t="s">
        <v>373</v>
      </c>
      <c r="BP7" s="198" t="s">
        <v>373</v>
      </c>
      <c r="BQ7" s="196" t="s">
        <v>373</v>
      </c>
      <c r="BR7" s="197" t="s">
        <v>373</v>
      </c>
      <c r="BS7" s="197" t="s">
        <v>373</v>
      </c>
      <c r="BT7" s="197" t="s">
        <v>373</v>
      </c>
      <c r="BU7" s="197" t="s">
        <v>373</v>
      </c>
      <c r="BV7" s="198" t="s">
        <v>373</v>
      </c>
      <c r="BW7" s="196" t="s">
        <v>373</v>
      </c>
      <c r="BX7" s="197" t="s">
        <v>373</v>
      </c>
      <c r="BY7" s="197" t="s">
        <v>373</v>
      </c>
      <c r="BZ7" s="197" t="s">
        <v>373</v>
      </c>
      <c r="CA7" s="197" t="s">
        <v>373</v>
      </c>
      <c r="CB7" s="198" t="s">
        <v>373</v>
      </c>
      <c r="CC7" s="199" t="s">
        <v>373</v>
      </c>
      <c r="CD7" s="200" t="s">
        <v>373</v>
      </c>
      <c r="CE7" s="200" t="s">
        <v>373</v>
      </c>
      <c r="CF7" s="200" t="s">
        <v>373</v>
      </c>
      <c r="CG7" s="200" t="s">
        <v>373</v>
      </c>
      <c r="CH7" s="201" t="s">
        <v>373</v>
      </c>
      <c r="CI7" s="187"/>
      <c r="CJ7" s="949"/>
      <c r="CK7" s="950"/>
      <c r="CL7" s="950"/>
      <c r="CM7" s="950"/>
      <c r="CN7" s="950"/>
      <c r="CO7" s="951"/>
      <c r="CR7" s="19" t="s">
        <v>107</v>
      </c>
      <c r="CS7" s="17" t="s">
        <v>104</v>
      </c>
      <c r="CT7" s="18">
        <v>0.6</v>
      </c>
    </row>
    <row r="8" spans="2:98" ht="9" customHeight="1" x14ac:dyDescent="0.35">
      <c r="B8" s="1062"/>
      <c r="C8" s="1062"/>
      <c r="D8" s="1063"/>
      <c r="E8" s="986"/>
      <c r="F8" s="987"/>
      <c r="G8" s="987"/>
      <c r="H8" s="987"/>
      <c r="I8" s="988"/>
      <c r="J8" s="927" t="s">
        <v>373</v>
      </c>
      <c r="K8" s="928"/>
      <c r="L8" s="928" t="s">
        <v>373</v>
      </c>
      <c r="M8" s="928"/>
      <c r="N8" s="928" t="s">
        <v>373</v>
      </c>
      <c r="O8" s="931"/>
      <c r="P8" s="927" t="s">
        <v>373</v>
      </c>
      <c r="Q8" s="928"/>
      <c r="R8" s="928" t="s">
        <v>373</v>
      </c>
      <c r="S8" s="928"/>
      <c r="T8" s="928" t="s">
        <v>373</v>
      </c>
      <c r="U8" s="931"/>
      <c r="V8" s="927" t="s">
        <v>373</v>
      </c>
      <c r="W8" s="928"/>
      <c r="X8" s="928" t="s">
        <v>373</v>
      </c>
      <c r="Y8" s="928"/>
      <c r="Z8" s="928" t="s">
        <v>373</v>
      </c>
      <c r="AA8" s="931"/>
      <c r="AB8" s="927" t="s">
        <v>373</v>
      </c>
      <c r="AC8" s="928"/>
      <c r="AD8" s="928" t="s">
        <v>373</v>
      </c>
      <c r="AE8" s="928"/>
      <c r="AF8" s="928" t="s">
        <v>373</v>
      </c>
      <c r="AG8" s="931"/>
      <c r="AH8" s="994" t="s">
        <v>373</v>
      </c>
      <c r="AI8" s="995"/>
      <c r="AJ8" s="995" t="s">
        <v>373</v>
      </c>
      <c r="AK8" s="995"/>
      <c r="AL8" s="995" t="s">
        <v>373</v>
      </c>
      <c r="AM8" s="998"/>
      <c r="AN8" s="188"/>
      <c r="AO8" s="1054"/>
      <c r="AP8" s="1055"/>
      <c r="AQ8" s="1055"/>
      <c r="AR8" s="1055"/>
      <c r="AS8" s="1055"/>
      <c r="AT8" s="1056"/>
      <c r="AW8" s="944"/>
      <c r="AX8" s="944"/>
      <c r="AY8" s="945"/>
      <c r="AZ8" s="936"/>
      <c r="BA8" s="937"/>
      <c r="BB8" s="937"/>
      <c r="BC8" s="937"/>
      <c r="BD8" s="938"/>
      <c r="BE8" s="196" t="s">
        <v>373</v>
      </c>
      <c r="BF8" s="197" t="s">
        <v>373</v>
      </c>
      <c r="BG8" s="197" t="s">
        <v>373</v>
      </c>
      <c r="BH8" s="197" t="s">
        <v>373</v>
      </c>
      <c r="BI8" s="197" t="s">
        <v>373</v>
      </c>
      <c r="BJ8" s="198" t="s">
        <v>373</v>
      </c>
      <c r="BK8" s="196" t="s">
        <v>373</v>
      </c>
      <c r="BL8" s="197" t="s">
        <v>373</v>
      </c>
      <c r="BM8" s="197" t="s">
        <v>373</v>
      </c>
      <c r="BN8" s="197" t="s">
        <v>373</v>
      </c>
      <c r="BO8" s="197" t="s">
        <v>373</v>
      </c>
      <c r="BP8" s="198" t="s">
        <v>373</v>
      </c>
      <c r="BQ8" s="196" t="s">
        <v>373</v>
      </c>
      <c r="BR8" s="197" t="s">
        <v>373</v>
      </c>
      <c r="BS8" s="197" t="s">
        <v>373</v>
      </c>
      <c r="BT8" s="197" t="s">
        <v>373</v>
      </c>
      <c r="BU8" s="197" t="s">
        <v>373</v>
      </c>
      <c r="BV8" s="198" t="s">
        <v>373</v>
      </c>
      <c r="BW8" s="196" t="s">
        <v>373</v>
      </c>
      <c r="BX8" s="197" t="s">
        <v>373</v>
      </c>
      <c r="BY8" s="197" t="s">
        <v>373</v>
      </c>
      <c r="BZ8" s="197" t="s">
        <v>373</v>
      </c>
      <c r="CA8" s="197" t="s">
        <v>373</v>
      </c>
      <c r="CB8" s="198" t="s">
        <v>373</v>
      </c>
      <c r="CC8" s="199" t="s">
        <v>373</v>
      </c>
      <c r="CD8" s="200" t="s">
        <v>373</v>
      </c>
      <c r="CE8" s="200" t="s">
        <v>373</v>
      </c>
      <c r="CF8" s="200" t="s">
        <v>373</v>
      </c>
      <c r="CG8" s="200" t="s">
        <v>373</v>
      </c>
      <c r="CH8" s="201" t="s">
        <v>373</v>
      </c>
      <c r="CI8" s="187"/>
      <c r="CJ8" s="949"/>
      <c r="CK8" s="950"/>
      <c r="CL8" s="950"/>
      <c r="CM8" s="950"/>
      <c r="CN8" s="950"/>
      <c r="CO8" s="951"/>
      <c r="CR8" s="20" t="s">
        <v>6</v>
      </c>
      <c r="CS8" s="17" t="s">
        <v>105</v>
      </c>
      <c r="CT8" s="18">
        <v>0.8</v>
      </c>
    </row>
    <row r="9" spans="2:98" ht="9" customHeight="1" x14ac:dyDescent="0.35">
      <c r="B9" s="1062"/>
      <c r="C9" s="1062"/>
      <c r="D9" s="1063"/>
      <c r="E9" s="986"/>
      <c r="F9" s="987"/>
      <c r="G9" s="987"/>
      <c r="H9" s="987"/>
      <c r="I9" s="988"/>
      <c r="J9" s="927"/>
      <c r="K9" s="928"/>
      <c r="L9" s="928"/>
      <c r="M9" s="928"/>
      <c r="N9" s="928"/>
      <c r="O9" s="931"/>
      <c r="P9" s="927"/>
      <c r="Q9" s="928"/>
      <c r="R9" s="928"/>
      <c r="S9" s="928"/>
      <c r="T9" s="928"/>
      <c r="U9" s="931"/>
      <c r="V9" s="927"/>
      <c r="W9" s="928"/>
      <c r="X9" s="928"/>
      <c r="Y9" s="928"/>
      <c r="Z9" s="928"/>
      <c r="AA9" s="931"/>
      <c r="AB9" s="927"/>
      <c r="AC9" s="928"/>
      <c r="AD9" s="928"/>
      <c r="AE9" s="928"/>
      <c r="AF9" s="928"/>
      <c r="AG9" s="931"/>
      <c r="AH9" s="994"/>
      <c r="AI9" s="995"/>
      <c r="AJ9" s="995"/>
      <c r="AK9" s="995"/>
      <c r="AL9" s="995"/>
      <c r="AM9" s="998"/>
      <c r="AN9" s="188"/>
      <c r="AO9" s="1054"/>
      <c r="AP9" s="1055"/>
      <c r="AQ9" s="1055"/>
      <c r="AR9" s="1055"/>
      <c r="AS9" s="1055"/>
      <c r="AT9" s="1056"/>
      <c r="AW9" s="944"/>
      <c r="AX9" s="944"/>
      <c r="AY9" s="945"/>
      <c r="AZ9" s="936"/>
      <c r="BA9" s="937"/>
      <c r="BB9" s="937"/>
      <c r="BC9" s="937"/>
      <c r="BD9" s="938"/>
      <c r="BE9" s="196" t="s">
        <v>373</v>
      </c>
      <c r="BF9" s="197" t="s">
        <v>373</v>
      </c>
      <c r="BG9" s="197" t="s">
        <v>373</v>
      </c>
      <c r="BH9" s="197" t="s">
        <v>373</v>
      </c>
      <c r="BI9" s="197" t="s">
        <v>373</v>
      </c>
      <c r="BJ9" s="198" t="s">
        <v>373</v>
      </c>
      <c r="BK9" s="196" t="s">
        <v>373</v>
      </c>
      <c r="BL9" s="197" t="s">
        <v>373</v>
      </c>
      <c r="BM9" s="197" t="s">
        <v>373</v>
      </c>
      <c r="BN9" s="197" t="s">
        <v>373</v>
      </c>
      <c r="BO9" s="197" t="s">
        <v>373</v>
      </c>
      <c r="BP9" s="198" t="s">
        <v>373</v>
      </c>
      <c r="BQ9" s="196" t="s">
        <v>373</v>
      </c>
      <c r="BR9" s="197" t="s">
        <v>373</v>
      </c>
      <c r="BS9" s="197" t="s">
        <v>373</v>
      </c>
      <c r="BT9" s="197" t="s">
        <v>373</v>
      </c>
      <c r="BU9" s="197" t="s">
        <v>373</v>
      </c>
      <c r="BV9" s="198" t="s">
        <v>373</v>
      </c>
      <c r="BW9" s="196" t="s">
        <v>373</v>
      </c>
      <c r="BX9" s="197" t="s">
        <v>373</v>
      </c>
      <c r="BY9" s="197" t="s">
        <v>373</v>
      </c>
      <c r="BZ9" s="197" t="s">
        <v>373</v>
      </c>
      <c r="CA9" s="197" t="s">
        <v>373</v>
      </c>
      <c r="CB9" s="198" t="s">
        <v>373</v>
      </c>
      <c r="CC9" s="199" t="s">
        <v>373</v>
      </c>
      <c r="CD9" s="200" t="s">
        <v>373</v>
      </c>
      <c r="CE9" s="200" t="s">
        <v>373</v>
      </c>
      <c r="CF9" s="200" t="s">
        <v>373</v>
      </c>
      <c r="CG9" s="200" t="s">
        <v>373</v>
      </c>
      <c r="CH9" s="201" t="s">
        <v>373</v>
      </c>
      <c r="CI9" s="187"/>
      <c r="CJ9" s="949"/>
      <c r="CK9" s="950"/>
      <c r="CL9" s="950"/>
      <c r="CM9" s="950"/>
      <c r="CN9" s="950"/>
      <c r="CO9" s="951"/>
      <c r="CR9" s="21" t="s">
        <v>54</v>
      </c>
      <c r="CS9" s="17" t="s">
        <v>106</v>
      </c>
      <c r="CT9" s="18">
        <v>1</v>
      </c>
    </row>
    <row r="10" spans="2:98" ht="9" customHeight="1" x14ac:dyDescent="0.35">
      <c r="B10" s="1062"/>
      <c r="C10" s="1062"/>
      <c r="D10" s="1063"/>
      <c r="E10" s="986"/>
      <c r="F10" s="987"/>
      <c r="G10" s="987"/>
      <c r="H10" s="987"/>
      <c r="I10" s="988"/>
      <c r="J10" s="927" t="s">
        <v>373</v>
      </c>
      <c r="K10" s="928"/>
      <c r="L10" s="928" t="s">
        <v>373</v>
      </c>
      <c r="M10" s="928"/>
      <c r="N10" s="928" t="s">
        <v>373</v>
      </c>
      <c r="O10" s="931"/>
      <c r="P10" s="927" t="s">
        <v>373</v>
      </c>
      <c r="Q10" s="928"/>
      <c r="R10" s="928" t="s">
        <v>373</v>
      </c>
      <c r="S10" s="928"/>
      <c r="T10" s="928" t="s">
        <v>373</v>
      </c>
      <c r="U10" s="931"/>
      <c r="V10" s="927" t="s">
        <v>373</v>
      </c>
      <c r="W10" s="928"/>
      <c r="X10" s="928" t="s">
        <v>373</v>
      </c>
      <c r="Y10" s="928"/>
      <c r="Z10" s="928" t="s">
        <v>373</v>
      </c>
      <c r="AA10" s="931"/>
      <c r="AB10" s="927" t="s">
        <v>373</v>
      </c>
      <c r="AC10" s="928"/>
      <c r="AD10" s="928" t="s">
        <v>373</v>
      </c>
      <c r="AE10" s="928"/>
      <c r="AF10" s="928" t="s">
        <v>373</v>
      </c>
      <c r="AG10" s="931"/>
      <c r="AH10" s="994" t="s">
        <v>373</v>
      </c>
      <c r="AI10" s="995"/>
      <c r="AJ10" s="995" t="s">
        <v>373</v>
      </c>
      <c r="AK10" s="995"/>
      <c r="AL10" s="995" t="s">
        <v>373</v>
      </c>
      <c r="AM10" s="998"/>
      <c r="AN10" s="188"/>
      <c r="AO10" s="1054"/>
      <c r="AP10" s="1055"/>
      <c r="AQ10" s="1055"/>
      <c r="AR10" s="1055"/>
      <c r="AS10" s="1055"/>
      <c r="AT10" s="1056"/>
      <c r="AW10" s="944"/>
      <c r="AX10" s="944"/>
      <c r="AY10" s="945"/>
      <c r="AZ10" s="936"/>
      <c r="BA10" s="937"/>
      <c r="BB10" s="937"/>
      <c r="BC10" s="937"/>
      <c r="BD10" s="938"/>
      <c r="BE10" s="196" t="s">
        <v>373</v>
      </c>
      <c r="BF10" s="197" t="s">
        <v>373</v>
      </c>
      <c r="BG10" s="197" t="s">
        <v>373</v>
      </c>
      <c r="BH10" s="197" t="s">
        <v>373</v>
      </c>
      <c r="BI10" s="197" t="s">
        <v>373</v>
      </c>
      <c r="BJ10" s="198" t="s">
        <v>373</v>
      </c>
      <c r="BK10" s="196" t="s">
        <v>373</v>
      </c>
      <c r="BL10" s="197" t="s">
        <v>373</v>
      </c>
      <c r="BM10" s="197" t="s">
        <v>373</v>
      </c>
      <c r="BN10" s="197" t="s">
        <v>373</v>
      </c>
      <c r="BO10" s="197" t="s">
        <v>373</v>
      </c>
      <c r="BP10" s="198" t="s">
        <v>373</v>
      </c>
      <c r="BQ10" s="196" t="s">
        <v>373</v>
      </c>
      <c r="BR10" s="197" t="s">
        <v>373</v>
      </c>
      <c r="BS10" s="197" t="s">
        <v>373</v>
      </c>
      <c r="BT10" s="197" t="s">
        <v>373</v>
      </c>
      <c r="BU10" s="197" t="s">
        <v>373</v>
      </c>
      <c r="BV10" s="198" t="s">
        <v>373</v>
      </c>
      <c r="BW10" s="196" t="s">
        <v>373</v>
      </c>
      <c r="BX10" s="197" t="s">
        <v>373</v>
      </c>
      <c r="BY10" s="197" t="s">
        <v>373</v>
      </c>
      <c r="BZ10" s="197" t="s">
        <v>373</v>
      </c>
      <c r="CA10" s="197" t="s">
        <v>373</v>
      </c>
      <c r="CB10" s="198" t="s">
        <v>373</v>
      </c>
      <c r="CC10" s="199" t="s">
        <v>373</v>
      </c>
      <c r="CD10" s="200" t="s">
        <v>373</v>
      </c>
      <c r="CE10" s="200" t="s">
        <v>373</v>
      </c>
      <c r="CF10" s="200" t="s">
        <v>373</v>
      </c>
      <c r="CG10" s="200" t="s">
        <v>373</v>
      </c>
      <c r="CH10" s="201" t="s">
        <v>373</v>
      </c>
      <c r="CI10" s="187"/>
      <c r="CJ10" s="949"/>
      <c r="CK10" s="950"/>
      <c r="CL10" s="950"/>
      <c r="CM10" s="950"/>
      <c r="CN10" s="950"/>
      <c r="CO10" s="951"/>
    </row>
    <row r="11" spans="2:98" ht="9" customHeight="1" x14ac:dyDescent="0.35">
      <c r="B11" s="1062"/>
      <c r="C11" s="1062"/>
      <c r="D11" s="1063"/>
      <c r="E11" s="986"/>
      <c r="F11" s="987"/>
      <c r="G11" s="987"/>
      <c r="H11" s="987"/>
      <c r="I11" s="988"/>
      <c r="J11" s="927"/>
      <c r="K11" s="928"/>
      <c r="L11" s="928"/>
      <c r="M11" s="928"/>
      <c r="N11" s="928"/>
      <c r="O11" s="931"/>
      <c r="P11" s="927"/>
      <c r="Q11" s="928"/>
      <c r="R11" s="928"/>
      <c r="S11" s="928"/>
      <c r="T11" s="928"/>
      <c r="U11" s="931"/>
      <c r="V11" s="927"/>
      <c r="W11" s="928"/>
      <c r="X11" s="928"/>
      <c r="Y11" s="928"/>
      <c r="Z11" s="928"/>
      <c r="AA11" s="931"/>
      <c r="AB11" s="927"/>
      <c r="AC11" s="928"/>
      <c r="AD11" s="928"/>
      <c r="AE11" s="928"/>
      <c r="AF11" s="928"/>
      <c r="AG11" s="931"/>
      <c r="AH11" s="994"/>
      <c r="AI11" s="995"/>
      <c r="AJ11" s="995"/>
      <c r="AK11" s="995"/>
      <c r="AL11" s="995"/>
      <c r="AM11" s="998"/>
      <c r="AN11" s="188"/>
      <c r="AO11" s="1054"/>
      <c r="AP11" s="1055"/>
      <c r="AQ11" s="1055"/>
      <c r="AR11" s="1055"/>
      <c r="AS11" s="1055"/>
      <c r="AT11" s="1056"/>
      <c r="AW11" s="944"/>
      <c r="AX11" s="944"/>
      <c r="AY11" s="945"/>
      <c r="AZ11" s="936"/>
      <c r="BA11" s="937"/>
      <c r="BB11" s="937"/>
      <c r="BC11" s="937"/>
      <c r="BD11" s="938"/>
      <c r="BE11" s="196" t="s">
        <v>373</v>
      </c>
      <c r="BF11" s="197" t="s">
        <v>373</v>
      </c>
      <c r="BG11" s="197" t="s">
        <v>373</v>
      </c>
      <c r="BH11" s="197" t="s">
        <v>373</v>
      </c>
      <c r="BI11" s="197" t="s">
        <v>373</v>
      </c>
      <c r="BJ11" s="198" t="s">
        <v>373</v>
      </c>
      <c r="BK11" s="196" t="s">
        <v>373</v>
      </c>
      <c r="BL11" s="197" t="s">
        <v>373</v>
      </c>
      <c r="BM11" s="197" t="s">
        <v>373</v>
      </c>
      <c r="BN11" s="197" t="s">
        <v>373</v>
      </c>
      <c r="BO11" s="197" t="s">
        <v>373</v>
      </c>
      <c r="BP11" s="198" t="s">
        <v>373</v>
      </c>
      <c r="BQ11" s="196" t="s">
        <v>373</v>
      </c>
      <c r="BR11" s="197" t="s">
        <v>373</v>
      </c>
      <c r="BS11" s="197" t="s">
        <v>373</v>
      </c>
      <c r="BT11" s="197" t="s">
        <v>373</v>
      </c>
      <c r="BU11" s="197" t="s">
        <v>373</v>
      </c>
      <c r="BV11" s="198" t="s">
        <v>373</v>
      </c>
      <c r="BW11" s="196" t="s">
        <v>373</v>
      </c>
      <c r="BX11" s="197" t="s">
        <v>373</v>
      </c>
      <c r="BY11" s="197" t="s">
        <v>373</v>
      </c>
      <c r="BZ11" s="197" t="s">
        <v>373</v>
      </c>
      <c r="CA11" s="197" t="s">
        <v>373</v>
      </c>
      <c r="CB11" s="198" t="s">
        <v>373</v>
      </c>
      <c r="CC11" s="199" t="s">
        <v>373</v>
      </c>
      <c r="CD11" s="200" t="s">
        <v>373</v>
      </c>
      <c r="CE11" s="200" t="s">
        <v>373</v>
      </c>
      <c r="CF11" s="200" t="s">
        <v>373</v>
      </c>
      <c r="CG11" s="200" t="s">
        <v>373</v>
      </c>
      <c r="CH11" s="201" t="s">
        <v>373</v>
      </c>
      <c r="CI11" s="187"/>
      <c r="CJ11" s="949"/>
      <c r="CK11" s="950"/>
      <c r="CL11" s="950"/>
      <c r="CM11" s="950"/>
      <c r="CN11" s="950"/>
      <c r="CO11" s="951"/>
    </row>
    <row r="12" spans="2:98" ht="9" customHeight="1" x14ac:dyDescent="0.35">
      <c r="B12" s="1062"/>
      <c r="C12" s="1062"/>
      <c r="D12" s="1063"/>
      <c r="E12" s="986"/>
      <c r="F12" s="987"/>
      <c r="G12" s="987"/>
      <c r="H12" s="987"/>
      <c r="I12" s="988"/>
      <c r="J12" s="927" t="s">
        <v>373</v>
      </c>
      <c r="K12" s="928"/>
      <c r="L12" s="928" t="s">
        <v>373</v>
      </c>
      <c r="M12" s="928"/>
      <c r="N12" s="928" t="s">
        <v>373</v>
      </c>
      <c r="O12" s="931"/>
      <c r="P12" s="927" t="s">
        <v>373</v>
      </c>
      <c r="Q12" s="928"/>
      <c r="R12" s="928" t="s">
        <v>373</v>
      </c>
      <c r="S12" s="928"/>
      <c r="T12" s="928" t="s">
        <v>373</v>
      </c>
      <c r="U12" s="931"/>
      <c r="V12" s="927" t="s">
        <v>373</v>
      </c>
      <c r="W12" s="928"/>
      <c r="X12" s="928" t="s">
        <v>373</v>
      </c>
      <c r="Y12" s="928"/>
      <c r="Z12" s="928" t="s">
        <v>373</v>
      </c>
      <c r="AA12" s="931"/>
      <c r="AB12" s="927" t="s">
        <v>373</v>
      </c>
      <c r="AC12" s="928"/>
      <c r="AD12" s="928" t="s">
        <v>373</v>
      </c>
      <c r="AE12" s="928"/>
      <c r="AF12" s="928" t="s">
        <v>373</v>
      </c>
      <c r="AG12" s="931"/>
      <c r="AH12" s="994" t="s">
        <v>373</v>
      </c>
      <c r="AI12" s="995"/>
      <c r="AJ12" s="995" t="s">
        <v>373</v>
      </c>
      <c r="AK12" s="995"/>
      <c r="AL12" s="995" t="s">
        <v>373</v>
      </c>
      <c r="AM12" s="998"/>
      <c r="AN12" s="188"/>
      <c r="AO12" s="1054"/>
      <c r="AP12" s="1055"/>
      <c r="AQ12" s="1055"/>
      <c r="AR12" s="1055"/>
      <c r="AS12" s="1055"/>
      <c r="AT12" s="1056"/>
      <c r="AW12" s="944"/>
      <c r="AX12" s="944"/>
      <c r="AY12" s="945"/>
      <c r="AZ12" s="936"/>
      <c r="BA12" s="937"/>
      <c r="BB12" s="937"/>
      <c r="BC12" s="937"/>
      <c r="BD12" s="938"/>
      <c r="BE12" s="196" t="s">
        <v>373</v>
      </c>
      <c r="BF12" s="197" t="s">
        <v>373</v>
      </c>
      <c r="BG12" s="197" t="s">
        <v>373</v>
      </c>
      <c r="BH12" s="197" t="s">
        <v>373</v>
      </c>
      <c r="BI12" s="197" t="s">
        <v>373</v>
      </c>
      <c r="BJ12" s="198" t="s">
        <v>373</v>
      </c>
      <c r="BK12" s="196" t="s">
        <v>373</v>
      </c>
      <c r="BL12" s="197" t="s">
        <v>373</v>
      </c>
      <c r="BM12" s="197" t="s">
        <v>373</v>
      </c>
      <c r="BN12" s="197" t="s">
        <v>373</v>
      </c>
      <c r="BO12" s="197" t="s">
        <v>373</v>
      </c>
      <c r="BP12" s="198" t="s">
        <v>373</v>
      </c>
      <c r="BQ12" s="196" t="s">
        <v>373</v>
      </c>
      <c r="BR12" s="197" t="s">
        <v>373</v>
      </c>
      <c r="BS12" s="197" t="s">
        <v>373</v>
      </c>
      <c r="BT12" s="197" t="s">
        <v>373</v>
      </c>
      <c r="BU12" s="197" t="s">
        <v>373</v>
      </c>
      <c r="BV12" s="198" t="s">
        <v>373</v>
      </c>
      <c r="BW12" s="196" t="s">
        <v>373</v>
      </c>
      <c r="BX12" s="197" t="s">
        <v>373</v>
      </c>
      <c r="BY12" s="197" t="s">
        <v>373</v>
      </c>
      <c r="BZ12" s="197" t="s">
        <v>373</v>
      </c>
      <c r="CA12" s="197" t="s">
        <v>373</v>
      </c>
      <c r="CB12" s="198" t="s">
        <v>373</v>
      </c>
      <c r="CC12" s="199" t="s">
        <v>373</v>
      </c>
      <c r="CD12" s="200" t="s">
        <v>373</v>
      </c>
      <c r="CE12" s="200" t="s">
        <v>373</v>
      </c>
      <c r="CF12" s="200" t="s">
        <v>373</v>
      </c>
      <c r="CG12" s="200" t="s">
        <v>373</v>
      </c>
      <c r="CH12" s="201" t="s">
        <v>373</v>
      </c>
      <c r="CI12" s="187"/>
      <c r="CJ12" s="949"/>
      <c r="CK12" s="950"/>
      <c r="CL12" s="950"/>
      <c r="CM12" s="950"/>
      <c r="CN12" s="950"/>
      <c r="CO12" s="951"/>
    </row>
    <row r="13" spans="2:98" ht="9" customHeight="1" thickBot="1" x14ac:dyDescent="0.4">
      <c r="B13" s="1062"/>
      <c r="C13" s="1062"/>
      <c r="D13" s="1063"/>
      <c r="E13" s="989"/>
      <c r="F13" s="990"/>
      <c r="G13" s="990"/>
      <c r="H13" s="990"/>
      <c r="I13" s="991"/>
      <c r="J13" s="929"/>
      <c r="K13" s="930"/>
      <c r="L13" s="930"/>
      <c r="M13" s="930"/>
      <c r="N13" s="930"/>
      <c r="O13" s="932"/>
      <c r="P13" s="929"/>
      <c r="Q13" s="930"/>
      <c r="R13" s="930"/>
      <c r="S13" s="930"/>
      <c r="T13" s="930"/>
      <c r="U13" s="932"/>
      <c r="V13" s="929"/>
      <c r="W13" s="930"/>
      <c r="X13" s="930"/>
      <c r="Y13" s="930"/>
      <c r="Z13" s="930"/>
      <c r="AA13" s="932"/>
      <c r="AB13" s="929"/>
      <c r="AC13" s="930"/>
      <c r="AD13" s="930"/>
      <c r="AE13" s="930"/>
      <c r="AF13" s="930"/>
      <c r="AG13" s="932"/>
      <c r="AH13" s="996"/>
      <c r="AI13" s="997"/>
      <c r="AJ13" s="997"/>
      <c r="AK13" s="997"/>
      <c r="AL13" s="997"/>
      <c r="AM13" s="999"/>
      <c r="AN13" s="188"/>
      <c r="AO13" s="1057"/>
      <c r="AP13" s="1058"/>
      <c r="AQ13" s="1058"/>
      <c r="AR13" s="1058"/>
      <c r="AS13" s="1058"/>
      <c r="AT13" s="1059"/>
      <c r="AW13" s="944"/>
      <c r="AX13" s="944"/>
      <c r="AY13" s="945"/>
      <c r="AZ13" s="936"/>
      <c r="BA13" s="937"/>
      <c r="BB13" s="937"/>
      <c r="BC13" s="937"/>
      <c r="BD13" s="938"/>
      <c r="BE13" s="196" t="s">
        <v>373</v>
      </c>
      <c r="BF13" s="197" t="s">
        <v>373</v>
      </c>
      <c r="BG13" s="197" t="s">
        <v>373</v>
      </c>
      <c r="BH13" s="197" t="s">
        <v>373</v>
      </c>
      <c r="BI13" s="197" t="s">
        <v>373</v>
      </c>
      <c r="BJ13" s="198" t="s">
        <v>373</v>
      </c>
      <c r="BK13" s="196" t="s">
        <v>373</v>
      </c>
      <c r="BL13" s="197" t="s">
        <v>373</v>
      </c>
      <c r="BM13" s="197" t="s">
        <v>373</v>
      </c>
      <c r="BN13" s="197" t="s">
        <v>373</v>
      </c>
      <c r="BO13" s="197" t="s">
        <v>373</v>
      </c>
      <c r="BP13" s="198" t="s">
        <v>373</v>
      </c>
      <c r="BQ13" s="196" t="s">
        <v>373</v>
      </c>
      <c r="BR13" s="197" t="s">
        <v>373</v>
      </c>
      <c r="BS13" s="197" t="s">
        <v>373</v>
      </c>
      <c r="BT13" s="197" t="s">
        <v>373</v>
      </c>
      <c r="BU13" s="197" t="s">
        <v>373</v>
      </c>
      <c r="BV13" s="198" t="s">
        <v>373</v>
      </c>
      <c r="BW13" s="196" t="s">
        <v>373</v>
      </c>
      <c r="BX13" s="197" t="s">
        <v>373</v>
      </c>
      <c r="BY13" s="197" t="s">
        <v>373</v>
      </c>
      <c r="BZ13" s="197" t="s">
        <v>373</v>
      </c>
      <c r="CA13" s="197" t="s">
        <v>373</v>
      </c>
      <c r="CB13" s="198" t="s">
        <v>373</v>
      </c>
      <c r="CC13" s="199" t="s">
        <v>373</v>
      </c>
      <c r="CD13" s="200" t="s">
        <v>373</v>
      </c>
      <c r="CE13" s="200" t="s">
        <v>373</v>
      </c>
      <c r="CF13" s="200" t="s">
        <v>373</v>
      </c>
      <c r="CG13" s="200" t="s">
        <v>373</v>
      </c>
      <c r="CH13" s="201" t="s">
        <v>373</v>
      </c>
      <c r="CI13" s="187"/>
      <c r="CJ13" s="949"/>
      <c r="CK13" s="950"/>
      <c r="CL13" s="950"/>
      <c r="CM13" s="950"/>
      <c r="CN13" s="950"/>
      <c r="CO13" s="951"/>
    </row>
    <row r="14" spans="2:98" ht="9" customHeight="1" x14ac:dyDescent="0.35">
      <c r="B14" s="1062"/>
      <c r="C14" s="1062"/>
      <c r="D14" s="1063"/>
      <c r="E14" s="983" t="s">
        <v>115</v>
      </c>
      <c r="F14" s="984"/>
      <c r="G14" s="984"/>
      <c r="H14" s="984"/>
      <c r="I14" s="984"/>
      <c r="J14" s="1015" t="s">
        <v>373</v>
      </c>
      <c r="K14" s="1016"/>
      <c r="L14" s="1016" t="s">
        <v>373</v>
      </c>
      <c r="M14" s="1016"/>
      <c r="N14" s="1016" t="s">
        <v>373</v>
      </c>
      <c r="O14" s="1017"/>
      <c r="P14" s="1015" t="s">
        <v>373</v>
      </c>
      <c r="Q14" s="1016"/>
      <c r="R14" s="1016" t="s">
        <v>373</v>
      </c>
      <c r="S14" s="1016"/>
      <c r="T14" s="1016" t="s">
        <v>373</v>
      </c>
      <c r="U14" s="1017"/>
      <c r="V14" s="1018" t="s">
        <v>373</v>
      </c>
      <c r="W14" s="1019"/>
      <c r="X14" s="1019" t="s">
        <v>373</v>
      </c>
      <c r="Y14" s="1019"/>
      <c r="Z14" s="1019" t="s">
        <v>373</v>
      </c>
      <c r="AA14" s="1020"/>
      <c r="AB14" s="1018" t="s">
        <v>373</v>
      </c>
      <c r="AC14" s="1019"/>
      <c r="AD14" s="1019" t="s">
        <v>373</v>
      </c>
      <c r="AE14" s="1019"/>
      <c r="AF14" s="1019" t="s">
        <v>373</v>
      </c>
      <c r="AG14" s="1020"/>
      <c r="AH14" s="1012" t="s">
        <v>373</v>
      </c>
      <c r="AI14" s="1013"/>
      <c r="AJ14" s="1013" t="s">
        <v>373</v>
      </c>
      <c r="AK14" s="1013"/>
      <c r="AL14" s="1013" t="s">
        <v>373</v>
      </c>
      <c r="AM14" s="1014"/>
      <c r="AN14" s="188"/>
      <c r="AO14" s="1042" t="s">
        <v>80</v>
      </c>
      <c r="AP14" s="1043"/>
      <c r="AQ14" s="1043"/>
      <c r="AR14" s="1043"/>
      <c r="AS14" s="1043"/>
      <c r="AT14" s="1044"/>
      <c r="AW14" s="944"/>
      <c r="AX14" s="944"/>
      <c r="AY14" s="945"/>
      <c r="AZ14" s="936"/>
      <c r="BA14" s="937"/>
      <c r="BB14" s="937"/>
      <c r="BC14" s="937"/>
      <c r="BD14" s="938"/>
      <c r="BE14" s="196" t="s">
        <v>373</v>
      </c>
      <c r="BF14" s="197" t="s">
        <v>373</v>
      </c>
      <c r="BG14" s="197" t="s">
        <v>373</v>
      </c>
      <c r="BH14" s="197" t="s">
        <v>373</v>
      </c>
      <c r="BI14" s="197" t="s">
        <v>373</v>
      </c>
      <c r="BJ14" s="198" t="s">
        <v>373</v>
      </c>
      <c r="BK14" s="196" t="s">
        <v>373</v>
      </c>
      <c r="BL14" s="197" t="s">
        <v>373</v>
      </c>
      <c r="BM14" s="197" t="s">
        <v>373</v>
      </c>
      <c r="BN14" s="197" t="s">
        <v>373</v>
      </c>
      <c r="BO14" s="197" t="s">
        <v>373</v>
      </c>
      <c r="BP14" s="198" t="s">
        <v>373</v>
      </c>
      <c r="BQ14" s="196" t="s">
        <v>373</v>
      </c>
      <c r="BR14" s="197" t="s">
        <v>373</v>
      </c>
      <c r="BS14" s="197" t="s">
        <v>373</v>
      </c>
      <c r="BT14" s="197" t="s">
        <v>373</v>
      </c>
      <c r="BU14" s="197" t="s">
        <v>373</v>
      </c>
      <c r="BV14" s="198" t="s">
        <v>373</v>
      </c>
      <c r="BW14" s="196" t="s">
        <v>373</v>
      </c>
      <c r="BX14" s="197" t="s">
        <v>373</v>
      </c>
      <c r="BY14" s="197" t="s">
        <v>373</v>
      </c>
      <c r="BZ14" s="197" t="s">
        <v>373</v>
      </c>
      <c r="CA14" s="197" t="s">
        <v>373</v>
      </c>
      <c r="CB14" s="198" t="s">
        <v>373</v>
      </c>
      <c r="CC14" s="199" t="s">
        <v>373</v>
      </c>
      <c r="CD14" s="200" t="s">
        <v>373</v>
      </c>
      <c r="CE14" s="200" t="s">
        <v>373</v>
      </c>
      <c r="CF14" s="200" t="s">
        <v>373</v>
      </c>
      <c r="CG14" s="200" t="s">
        <v>373</v>
      </c>
      <c r="CH14" s="201" t="s">
        <v>373</v>
      </c>
      <c r="CI14" s="187"/>
      <c r="CJ14" s="949"/>
      <c r="CK14" s="950"/>
      <c r="CL14" s="950"/>
      <c r="CM14" s="950"/>
      <c r="CN14" s="950"/>
      <c r="CO14" s="951"/>
    </row>
    <row r="15" spans="2:98" ht="9" customHeight="1" thickBot="1" x14ac:dyDescent="0.4">
      <c r="B15" s="1062"/>
      <c r="C15" s="1062"/>
      <c r="D15" s="1063"/>
      <c r="E15" s="986"/>
      <c r="F15" s="987"/>
      <c r="G15" s="987"/>
      <c r="H15" s="987"/>
      <c r="I15" s="987"/>
      <c r="J15" s="1008"/>
      <c r="K15" s="1000"/>
      <c r="L15" s="1000"/>
      <c r="M15" s="1000"/>
      <c r="N15" s="1000"/>
      <c r="O15" s="1001"/>
      <c r="P15" s="1008"/>
      <c r="Q15" s="1000"/>
      <c r="R15" s="1000"/>
      <c r="S15" s="1000"/>
      <c r="T15" s="1000"/>
      <c r="U15" s="1001"/>
      <c r="V15" s="927"/>
      <c r="W15" s="928"/>
      <c r="X15" s="928"/>
      <c r="Y15" s="928"/>
      <c r="Z15" s="928"/>
      <c r="AA15" s="931"/>
      <c r="AB15" s="927"/>
      <c r="AC15" s="928"/>
      <c r="AD15" s="928"/>
      <c r="AE15" s="928"/>
      <c r="AF15" s="928"/>
      <c r="AG15" s="931"/>
      <c r="AH15" s="994"/>
      <c r="AI15" s="995"/>
      <c r="AJ15" s="995"/>
      <c r="AK15" s="995"/>
      <c r="AL15" s="995"/>
      <c r="AM15" s="998"/>
      <c r="AN15" s="188"/>
      <c r="AO15" s="1045"/>
      <c r="AP15" s="1046"/>
      <c r="AQ15" s="1046"/>
      <c r="AR15" s="1046"/>
      <c r="AS15" s="1046"/>
      <c r="AT15" s="1047"/>
      <c r="AW15" s="944"/>
      <c r="AX15" s="944"/>
      <c r="AY15" s="945"/>
      <c r="AZ15" s="939"/>
      <c r="BA15" s="940"/>
      <c r="BB15" s="940"/>
      <c r="BC15" s="940"/>
      <c r="BD15" s="941"/>
      <c r="BE15" s="202" t="s">
        <v>373</v>
      </c>
      <c r="BF15" s="203" t="s">
        <v>373</v>
      </c>
      <c r="BG15" s="203" t="s">
        <v>373</v>
      </c>
      <c r="BH15" s="203" t="s">
        <v>373</v>
      </c>
      <c r="BI15" s="203" t="s">
        <v>373</v>
      </c>
      <c r="BJ15" s="204" t="s">
        <v>373</v>
      </c>
      <c r="BK15" s="196" t="s">
        <v>373</v>
      </c>
      <c r="BL15" s="197" t="s">
        <v>373</v>
      </c>
      <c r="BM15" s="197" t="s">
        <v>373</v>
      </c>
      <c r="BN15" s="197" t="s">
        <v>373</v>
      </c>
      <c r="BO15" s="197" t="s">
        <v>373</v>
      </c>
      <c r="BP15" s="198" t="s">
        <v>373</v>
      </c>
      <c r="BQ15" s="202" t="s">
        <v>373</v>
      </c>
      <c r="BR15" s="203" t="s">
        <v>373</v>
      </c>
      <c r="BS15" s="203" t="s">
        <v>373</v>
      </c>
      <c r="BT15" s="203" t="s">
        <v>373</v>
      </c>
      <c r="BU15" s="203" t="s">
        <v>373</v>
      </c>
      <c r="BV15" s="204" t="s">
        <v>373</v>
      </c>
      <c r="BW15" s="196" t="s">
        <v>373</v>
      </c>
      <c r="BX15" s="197" t="s">
        <v>373</v>
      </c>
      <c r="BY15" s="197" t="s">
        <v>373</v>
      </c>
      <c r="BZ15" s="197" t="s">
        <v>373</v>
      </c>
      <c r="CA15" s="197" t="s">
        <v>373</v>
      </c>
      <c r="CB15" s="198" t="s">
        <v>373</v>
      </c>
      <c r="CC15" s="205" t="s">
        <v>373</v>
      </c>
      <c r="CD15" s="206" t="s">
        <v>373</v>
      </c>
      <c r="CE15" s="206" t="s">
        <v>373</v>
      </c>
      <c r="CF15" s="206" t="s">
        <v>373</v>
      </c>
      <c r="CG15" s="206" t="s">
        <v>373</v>
      </c>
      <c r="CH15" s="207" t="s">
        <v>373</v>
      </c>
      <c r="CI15" s="187"/>
      <c r="CJ15" s="952"/>
      <c r="CK15" s="953"/>
      <c r="CL15" s="953"/>
      <c r="CM15" s="953"/>
      <c r="CN15" s="953"/>
      <c r="CO15" s="954"/>
    </row>
    <row r="16" spans="2:98" ht="9" customHeight="1" x14ac:dyDescent="0.35">
      <c r="B16" s="1062"/>
      <c r="C16" s="1062"/>
      <c r="D16" s="1063"/>
      <c r="E16" s="986"/>
      <c r="F16" s="987"/>
      <c r="G16" s="987"/>
      <c r="H16" s="987"/>
      <c r="I16" s="987"/>
      <c r="J16" s="1008" t="s">
        <v>373</v>
      </c>
      <c r="K16" s="1000"/>
      <c r="L16" s="1000" t="s">
        <v>373</v>
      </c>
      <c r="M16" s="1000"/>
      <c r="N16" s="1000" t="s">
        <v>373</v>
      </c>
      <c r="O16" s="1001"/>
      <c r="P16" s="1008" t="s">
        <v>373</v>
      </c>
      <c r="Q16" s="1000"/>
      <c r="R16" s="1000" t="s">
        <v>373</v>
      </c>
      <c r="S16" s="1000"/>
      <c r="T16" s="1000" t="s">
        <v>373</v>
      </c>
      <c r="U16" s="1001"/>
      <c r="V16" s="927" t="s">
        <v>373</v>
      </c>
      <c r="W16" s="928"/>
      <c r="X16" s="928" t="s">
        <v>373</v>
      </c>
      <c r="Y16" s="928"/>
      <c r="Z16" s="928" t="s">
        <v>373</v>
      </c>
      <c r="AA16" s="931"/>
      <c r="AB16" s="927" t="s">
        <v>373</v>
      </c>
      <c r="AC16" s="928"/>
      <c r="AD16" s="928" t="s">
        <v>373</v>
      </c>
      <c r="AE16" s="928"/>
      <c r="AF16" s="928" t="s">
        <v>373</v>
      </c>
      <c r="AG16" s="931"/>
      <c r="AH16" s="994" t="s">
        <v>373</v>
      </c>
      <c r="AI16" s="995"/>
      <c r="AJ16" s="995" t="s">
        <v>373</v>
      </c>
      <c r="AK16" s="995"/>
      <c r="AL16" s="995" t="s">
        <v>373</v>
      </c>
      <c r="AM16" s="998"/>
      <c r="AN16" s="188"/>
      <c r="AO16" s="1045"/>
      <c r="AP16" s="1046"/>
      <c r="AQ16" s="1046"/>
      <c r="AR16" s="1046"/>
      <c r="AS16" s="1046"/>
      <c r="AT16" s="1047"/>
      <c r="AW16" s="944"/>
      <c r="AX16" s="944"/>
      <c r="AY16" s="945"/>
      <c r="AZ16" s="933" t="s">
        <v>115</v>
      </c>
      <c r="BA16" s="934"/>
      <c r="BB16" s="934"/>
      <c r="BC16" s="934"/>
      <c r="BD16" s="934"/>
      <c r="BE16" s="208" t="s">
        <v>373</v>
      </c>
      <c r="BF16" s="209" t="s">
        <v>373</v>
      </c>
      <c r="BG16" s="209" t="s">
        <v>373</v>
      </c>
      <c r="BH16" s="209" t="s">
        <v>373</v>
      </c>
      <c r="BI16" s="209" t="s">
        <v>373</v>
      </c>
      <c r="BJ16" s="210" t="s">
        <v>373</v>
      </c>
      <c r="BK16" s="208" t="s">
        <v>373</v>
      </c>
      <c r="BL16" s="209" t="s">
        <v>373</v>
      </c>
      <c r="BM16" s="209" t="s">
        <v>373</v>
      </c>
      <c r="BN16" s="209" t="s">
        <v>373</v>
      </c>
      <c r="BO16" s="209" t="s">
        <v>373</v>
      </c>
      <c r="BP16" s="210" t="s">
        <v>373</v>
      </c>
      <c r="BQ16" s="190" t="s">
        <v>373</v>
      </c>
      <c r="BR16" s="191" t="s">
        <v>373</v>
      </c>
      <c r="BS16" s="191" t="s">
        <v>373</v>
      </c>
      <c r="BT16" s="191" t="s">
        <v>373</v>
      </c>
      <c r="BU16" s="191" t="s">
        <v>373</v>
      </c>
      <c r="BV16" s="192" t="s">
        <v>373</v>
      </c>
      <c r="BW16" s="190" t="s">
        <v>373</v>
      </c>
      <c r="BX16" s="191" t="s">
        <v>373</v>
      </c>
      <c r="BY16" s="191" t="s">
        <v>373</v>
      </c>
      <c r="BZ16" s="191" t="s">
        <v>373</v>
      </c>
      <c r="CA16" s="191" t="s">
        <v>373</v>
      </c>
      <c r="CB16" s="192" t="s">
        <v>373</v>
      </c>
      <c r="CC16" s="193" t="s">
        <v>373</v>
      </c>
      <c r="CD16" s="194" t="s">
        <v>373</v>
      </c>
      <c r="CE16" s="194" t="s">
        <v>373</v>
      </c>
      <c r="CF16" s="194" t="s">
        <v>373</v>
      </c>
      <c r="CG16" s="194" t="s">
        <v>373</v>
      </c>
      <c r="CH16" s="195" t="s">
        <v>373</v>
      </c>
      <c r="CI16" s="187"/>
      <c r="CJ16" s="956" t="s">
        <v>80</v>
      </c>
      <c r="CK16" s="957"/>
      <c r="CL16" s="957"/>
      <c r="CM16" s="957"/>
      <c r="CN16" s="957"/>
      <c r="CO16" s="958"/>
    </row>
    <row r="17" spans="2:93" ht="9" customHeight="1" x14ac:dyDescent="0.35">
      <c r="B17" s="1062"/>
      <c r="C17" s="1062"/>
      <c r="D17" s="1063"/>
      <c r="E17" s="986"/>
      <c r="F17" s="987"/>
      <c r="G17" s="987"/>
      <c r="H17" s="987"/>
      <c r="I17" s="987"/>
      <c r="J17" s="1008"/>
      <c r="K17" s="1000"/>
      <c r="L17" s="1000"/>
      <c r="M17" s="1000"/>
      <c r="N17" s="1000"/>
      <c r="O17" s="1001"/>
      <c r="P17" s="1008"/>
      <c r="Q17" s="1000"/>
      <c r="R17" s="1000"/>
      <c r="S17" s="1000"/>
      <c r="T17" s="1000"/>
      <c r="U17" s="1001"/>
      <c r="V17" s="927"/>
      <c r="W17" s="928"/>
      <c r="X17" s="928"/>
      <c r="Y17" s="928"/>
      <c r="Z17" s="928"/>
      <c r="AA17" s="931"/>
      <c r="AB17" s="927"/>
      <c r="AC17" s="928"/>
      <c r="AD17" s="928"/>
      <c r="AE17" s="928"/>
      <c r="AF17" s="928"/>
      <c r="AG17" s="931"/>
      <c r="AH17" s="994"/>
      <c r="AI17" s="995"/>
      <c r="AJ17" s="995"/>
      <c r="AK17" s="995"/>
      <c r="AL17" s="995"/>
      <c r="AM17" s="998"/>
      <c r="AN17" s="188"/>
      <c r="AO17" s="1045"/>
      <c r="AP17" s="1046"/>
      <c r="AQ17" s="1046"/>
      <c r="AR17" s="1046"/>
      <c r="AS17" s="1046"/>
      <c r="AT17" s="1047"/>
      <c r="AW17" s="944"/>
      <c r="AX17" s="944"/>
      <c r="AY17" s="945"/>
      <c r="AZ17" s="955"/>
      <c r="BA17" s="937"/>
      <c r="BB17" s="937"/>
      <c r="BC17" s="937"/>
      <c r="BD17" s="937"/>
      <c r="BE17" s="211" t="s">
        <v>373</v>
      </c>
      <c r="BF17" s="212" t="s">
        <v>373</v>
      </c>
      <c r="BG17" s="212" t="s">
        <v>373</v>
      </c>
      <c r="BH17" s="212" t="s">
        <v>373</v>
      </c>
      <c r="BI17" s="212" t="s">
        <v>373</v>
      </c>
      <c r="BJ17" s="213" t="s">
        <v>373</v>
      </c>
      <c r="BK17" s="211" t="s">
        <v>373</v>
      </c>
      <c r="BL17" s="212" t="s">
        <v>373</v>
      </c>
      <c r="BM17" s="212" t="s">
        <v>373</v>
      </c>
      <c r="BN17" s="212" t="s">
        <v>373</v>
      </c>
      <c r="BO17" s="212" t="s">
        <v>373</v>
      </c>
      <c r="BP17" s="213" t="s">
        <v>373</v>
      </c>
      <c r="BQ17" s="196" t="s">
        <v>373</v>
      </c>
      <c r="BR17" s="197" t="s">
        <v>373</v>
      </c>
      <c r="BS17" s="197" t="s">
        <v>373</v>
      </c>
      <c r="BT17" s="197" t="s">
        <v>373</v>
      </c>
      <c r="BU17" s="197" t="s">
        <v>373</v>
      </c>
      <c r="BV17" s="198" t="s">
        <v>373</v>
      </c>
      <c r="BW17" s="196" t="s">
        <v>373</v>
      </c>
      <c r="BX17" s="197" t="s">
        <v>373</v>
      </c>
      <c r="BY17" s="197" t="s">
        <v>373</v>
      </c>
      <c r="BZ17" s="197" t="s">
        <v>373</v>
      </c>
      <c r="CA17" s="197" t="s">
        <v>373</v>
      </c>
      <c r="CB17" s="198" t="s">
        <v>373</v>
      </c>
      <c r="CC17" s="199" t="s">
        <v>373</v>
      </c>
      <c r="CD17" s="200" t="s">
        <v>373</v>
      </c>
      <c r="CE17" s="200" t="s">
        <v>373</v>
      </c>
      <c r="CF17" s="200" t="s">
        <v>373</v>
      </c>
      <c r="CG17" s="200" t="s">
        <v>373</v>
      </c>
      <c r="CH17" s="201" t="s">
        <v>373</v>
      </c>
      <c r="CI17" s="187"/>
      <c r="CJ17" s="959"/>
      <c r="CK17" s="960"/>
      <c r="CL17" s="960"/>
      <c r="CM17" s="960"/>
      <c r="CN17" s="960"/>
      <c r="CO17" s="961"/>
    </row>
    <row r="18" spans="2:93" ht="9" customHeight="1" x14ac:dyDescent="0.35">
      <c r="B18" s="1062"/>
      <c r="C18" s="1062"/>
      <c r="D18" s="1063"/>
      <c r="E18" s="986"/>
      <c r="F18" s="987"/>
      <c r="G18" s="987"/>
      <c r="H18" s="987"/>
      <c r="I18" s="987"/>
      <c r="J18" s="1008" t="s">
        <v>373</v>
      </c>
      <c r="K18" s="1000"/>
      <c r="L18" s="1000" t="s">
        <v>373</v>
      </c>
      <c r="M18" s="1000"/>
      <c r="N18" s="1000" t="s">
        <v>373</v>
      </c>
      <c r="O18" s="1001"/>
      <c r="P18" s="1008" t="s">
        <v>373</v>
      </c>
      <c r="Q18" s="1000"/>
      <c r="R18" s="1000" t="s">
        <v>373</v>
      </c>
      <c r="S18" s="1000"/>
      <c r="T18" s="1000" t="s">
        <v>373</v>
      </c>
      <c r="U18" s="1001"/>
      <c r="V18" s="927" t="s">
        <v>373</v>
      </c>
      <c r="W18" s="928"/>
      <c r="X18" s="928" t="s">
        <v>373</v>
      </c>
      <c r="Y18" s="928"/>
      <c r="Z18" s="928" t="s">
        <v>373</v>
      </c>
      <c r="AA18" s="931"/>
      <c r="AB18" s="927" t="s">
        <v>373</v>
      </c>
      <c r="AC18" s="928"/>
      <c r="AD18" s="928" t="s">
        <v>373</v>
      </c>
      <c r="AE18" s="928"/>
      <c r="AF18" s="928" t="s">
        <v>373</v>
      </c>
      <c r="AG18" s="931"/>
      <c r="AH18" s="994" t="s">
        <v>373</v>
      </c>
      <c r="AI18" s="995"/>
      <c r="AJ18" s="995" t="s">
        <v>373</v>
      </c>
      <c r="AK18" s="995"/>
      <c r="AL18" s="995" t="s">
        <v>373</v>
      </c>
      <c r="AM18" s="998"/>
      <c r="AN18" s="188"/>
      <c r="AO18" s="1045"/>
      <c r="AP18" s="1046"/>
      <c r="AQ18" s="1046"/>
      <c r="AR18" s="1046"/>
      <c r="AS18" s="1046"/>
      <c r="AT18" s="1047"/>
      <c r="AW18" s="944"/>
      <c r="AX18" s="944"/>
      <c r="AY18" s="945"/>
      <c r="AZ18" s="936"/>
      <c r="BA18" s="937"/>
      <c r="BB18" s="937"/>
      <c r="BC18" s="937"/>
      <c r="BD18" s="937"/>
      <c r="BE18" s="211" t="s">
        <v>373</v>
      </c>
      <c r="BF18" s="212" t="s">
        <v>373</v>
      </c>
      <c r="BG18" s="212" t="s">
        <v>373</v>
      </c>
      <c r="BH18" s="212" t="s">
        <v>373</v>
      </c>
      <c r="BI18" s="212" t="s">
        <v>373</v>
      </c>
      <c r="BJ18" s="213" t="s">
        <v>373</v>
      </c>
      <c r="BK18" s="211" t="s">
        <v>373</v>
      </c>
      <c r="BL18" s="212" t="s">
        <v>373</v>
      </c>
      <c r="BM18" s="212" t="s">
        <v>373</v>
      </c>
      <c r="BN18" s="212" t="s">
        <v>373</v>
      </c>
      <c r="BO18" s="212" t="s">
        <v>373</v>
      </c>
      <c r="BP18" s="213" t="s">
        <v>373</v>
      </c>
      <c r="BQ18" s="196" t="s">
        <v>373</v>
      </c>
      <c r="BR18" s="197" t="s">
        <v>373</v>
      </c>
      <c r="BS18" s="197" t="s">
        <v>373</v>
      </c>
      <c r="BT18" s="197" t="s">
        <v>373</v>
      </c>
      <c r="BU18" s="197" t="s">
        <v>373</v>
      </c>
      <c r="BV18" s="198" t="s">
        <v>373</v>
      </c>
      <c r="BW18" s="196" t="s">
        <v>373</v>
      </c>
      <c r="BX18" s="197" t="s">
        <v>373</v>
      </c>
      <c r="BY18" s="197" t="s">
        <v>373</v>
      </c>
      <c r="BZ18" s="197" t="s">
        <v>373</v>
      </c>
      <c r="CA18" s="197" t="s">
        <v>373</v>
      </c>
      <c r="CB18" s="198" t="s">
        <v>373</v>
      </c>
      <c r="CC18" s="199" t="s">
        <v>373</v>
      </c>
      <c r="CD18" s="200" t="s">
        <v>373</v>
      </c>
      <c r="CE18" s="200" t="s">
        <v>373</v>
      </c>
      <c r="CF18" s="200" t="s">
        <v>373</v>
      </c>
      <c r="CG18" s="200" t="s">
        <v>373</v>
      </c>
      <c r="CH18" s="201" t="s">
        <v>373</v>
      </c>
      <c r="CI18" s="187"/>
      <c r="CJ18" s="959"/>
      <c r="CK18" s="960"/>
      <c r="CL18" s="960"/>
      <c r="CM18" s="960"/>
      <c r="CN18" s="960"/>
      <c r="CO18" s="961"/>
    </row>
    <row r="19" spans="2:93" ht="9" customHeight="1" x14ac:dyDescent="0.35">
      <c r="B19" s="1062"/>
      <c r="C19" s="1062"/>
      <c r="D19" s="1063"/>
      <c r="E19" s="986"/>
      <c r="F19" s="987"/>
      <c r="G19" s="987"/>
      <c r="H19" s="987"/>
      <c r="I19" s="987"/>
      <c r="J19" s="1008"/>
      <c r="K19" s="1000"/>
      <c r="L19" s="1000"/>
      <c r="M19" s="1000"/>
      <c r="N19" s="1000"/>
      <c r="O19" s="1001"/>
      <c r="P19" s="1008"/>
      <c r="Q19" s="1000"/>
      <c r="R19" s="1000"/>
      <c r="S19" s="1000"/>
      <c r="T19" s="1000"/>
      <c r="U19" s="1001"/>
      <c r="V19" s="927"/>
      <c r="W19" s="928"/>
      <c r="X19" s="928"/>
      <c r="Y19" s="928"/>
      <c r="Z19" s="928"/>
      <c r="AA19" s="931"/>
      <c r="AB19" s="927"/>
      <c r="AC19" s="928"/>
      <c r="AD19" s="928"/>
      <c r="AE19" s="928"/>
      <c r="AF19" s="928"/>
      <c r="AG19" s="931"/>
      <c r="AH19" s="994"/>
      <c r="AI19" s="995"/>
      <c r="AJ19" s="995"/>
      <c r="AK19" s="995"/>
      <c r="AL19" s="995"/>
      <c r="AM19" s="998"/>
      <c r="AN19" s="188"/>
      <c r="AO19" s="1045"/>
      <c r="AP19" s="1046"/>
      <c r="AQ19" s="1046"/>
      <c r="AR19" s="1046"/>
      <c r="AS19" s="1046"/>
      <c r="AT19" s="1047"/>
      <c r="AW19" s="944"/>
      <c r="AX19" s="944"/>
      <c r="AY19" s="945"/>
      <c r="AZ19" s="936"/>
      <c r="BA19" s="937"/>
      <c r="BB19" s="937"/>
      <c r="BC19" s="937"/>
      <c r="BD19" s="937"/>
      <c r="BE19" s="211" t="s">
        <v>373</v>
      </c>
      <c r="BF19" s="212" t="s">
        <v>373</v>
      </c>
      <c r="BG19" s="212" t="s">
        <v>373</v>
      </c>
      <c r="BH19" s="212" t="s">
        <v>373</v>
      </c>
      <c r="BI19" s="212" t="s">
        <v>373</v>
      </c>
      <c r="BJ19" s="213" t="s">
        <v>373</v>
      </c>
      <c r="BK19" s="211" t="s">
        <v>373</v>
      </c>
      <c r="BL19" s="212" t="s">
        <v>373</v>
      </c>
      <c r="BM19" s="212" t="s">
        <v>373</v>
      </c>
      <c r="BN19" s="212" t="s">
        <v>373</v>
      </c>
      <c r="BO19" s="212" t="s">
        <v>373</v>
      </c>
      <c r="BP19" s="213" t="s">
        <v>373</v>
      </c>
      <c r="BQ19" s="196" t="s">
        <v>373</v>
      </c>
      <c r="BR19" s="197" t="s">
        <v>373</v>
      </c>
      <c r="BS19" s="197" t="s">
        <v>373</v>
      </c>
      <c r="BT19" s="197" t="s">
        <v>373</v>
      </c>
      <c r="BU19" s="197" t="s">
        <v>373</v>
      </c>
      <c r="BV19" s="198" t="s">
        <v>373</v>
      </c>
      <c r="BW19" s="196" t="s">
        <v>373</v>
      </c>
      <c r="BX19" s="197" t="s">
        <v>373</v>
      </c>
      <c r="BY19" s="197" t="s">
        <v>373</v>
      </c>
      <c r="BZ19" s="197" t="s">
        <v>373</v>
      </c>
      <c r="CA19" s="197" t="s">
        <v>373</v>
      </c>
      <c r="CB19" s="198" t="s">
        <v>373</v>
      </c>
      <c r="CC19" s="199" t="s">
        <v>373</v>
      </c>
      <c r="CD19" s="200" t="s">
        <v>373</v>
      </c>
      <c r="CE19" s="200" t="s">
        <v>373</v>
      </c>
      <c r="CF19" s="200" t="s">
        <v>373</v>
      </c>
      <c r="CG19" s="200" t="s">
        <v>373</v>
      </c>
      <c r="CH19" s="201" t="s">
        <v>373</v>
      </c>
      <c r="CI19" s="187"/>
      <c r="CJ19" s="959"/>
      <c r="CK19" s="960"/>
      <c r="CL19" s="960"/>
      <c r="CM19" s="960"/>
      <c r="CN19" s="960"/>
      <c r="CO19" s="961"/>
    </row>
    <row r="20" spans="2:93" ht="9" customHeight="1" x14ac:dyDescent="0.35">
      <c r="B20" s="1062"/>
      <c r="C20" s="1062"/>
      <c r="D20" s="1063"/>
      <c r="E20" s="986"/>
      <c r="F20" s="987"/>
      <c r="G20" s="987"/>
      <c r="H20" s="987"/>
      <c r="I20" s="987"/>
      <c r="J20" s="1008" t="s">
        <v>373</v>
      </c>
      <c r="K20" s="1000"/>
      <c r="L20" s="1000" t="s">
        <v>373</v>
      </c>
      <c r="M20" s="1000"/>
      <c r="N20" s="1000" t="s">
        <v>373</v>
      </c>
      <c r="O20" s="1001"/>
      <c r="P20" s="1008" t="s">
        <v>373</v>
      </c>
      <c r="Q20" s="1000"/>
      <c r="R20" s="1000" t="s">
        <v>373</v>
      </c>
      <c r="S20" s="1000"/>
      <c r="T20" s="1000" t="s">
        <v>373</v>
      </c>
      <c r="U20" s="1001"/>
      <c r="V20" s="927" t="s">
        <v>373</v>
      </c>
      <c r="W20" s="928"/>
      <c r="X20" s="928" t="s">
        <v>373</v>
      </c>
      <c r="Y20" s="928"/>
      <c r="Z20" s="928" t="s">
        <v>373</v>
      </c>
      <c r="AA20" s="931"/>
      <c r="AB20" s="927" t="s">
        <v>373</v>
      </c>
      <c r="AC20" s="928"/>
      <c r="AD20" s="928" t="s">
        <v>373</v>
      </c>
      <c r="AE20" s="928"/>
      <c r="AF20" s="928" t="s">
        <v>373</v>
      </c>
      <c r="AG20" s="931"/>
      <c r="AH20" s="994" t="s">
        <v>373</v>
      </c>
      <c r="AI20" s="995"/>
      <c r="AJ20" s="995" t="s">
        <v>373</v>
      </c>
      <c r="AK20" s="995"/>
      <c r="AL20" s="995" t="s">
        <v>373</v>
      </c>
      <c r="AM20" s="998"/>
      <c r="AN20" s="188"/>
      <c r="AO20" s="1045"/>
      <c r="AP20" s="1046"/>
      <c r="AQ20" s="1046"/>
      <c r="AR20" s="1046"/>
      <c r="AS20" s="1046"/>
      <c r="AT20" s="1047"/>
      <c r="AW20" s="944"/>
      <c r="AX20" s="944"/>
      <c r="AY20" s="945"/>
      <c r="AZ20" s="936"/>
      <c r="BA20" s="937"/>
      <c r="BB20" s="937"/>
      <c r="BC20" s="937"/>
      <c r="BD20" s="937"/>
      <c r="BE20" s="211" t="s">
        <v>373</v>
      </c>
      <c r="BF20" s="212" t="s">
        <v>373</v>
      </c>
      <c r="BG20" s="212" t="s">
        <v>373</v>
      </c>
      <c r="BH20" s="212" t="s">
        <v>373</v>
      </c>
      <c r="BI20" s="212" t="s">
        <v>373</v>
      </c>
      <c r="BJ20" s="213" t="s">
        <v>373</v>
      </c>
      <c r="BK20" s="211" t="s">
        <v>373</v>
      </c>
      <c r="BL20" s="212" t="s">
        <v>373</v>
      </c>
      <c r="BM20" s="212" t="s">
        <v>373</v>
      </c>
      <c r="BN20" s="212" t="s">
        <v>373</v>
      </c>
      <c r="BO20" s="212" t="s">
        <v>373</v>
      </c>
      <c r="BP20" s="213" t="s">
        <v>373</v>
      </c>
      <c r="BQ20" s="196" t="s">
        <v>373</v>
      </c>
      <c r="BR20" s="197" t="s">
        <v>373</v>
      </c>
      <c r="BS20" s="197" t="s">
        <v>373</v>
      </c>
      <c r="BT20" s="197" t="s">
        <v>373</v>
      </c>
      <c r="BU20" s="197" t="s">
        <v>373</v>
      </c>
      <c r="BV20" s="198" t="s">
        <v>373</v>
      </c>
      <c r="BW20" s="196" t="s">
        <v>373</v>
      </c>
      <c r="BX20" s="197" t="s">
        <v>373</v>
      </c>
      <c r="BY20" s="197" t="s">
        <v>373</v>
      </c>
      <c r="BZ20" s="197" t="s">
        <v>373</v>
      </c>
      <c r="CA20" s="197" t="s">
        <v>373</v>
      </c>
      <c r="CB20" s="198" t="s">
        <v>373</v>
      </c>
      <c r="CC20" s="199" t="s">
        <v>373</v>
      </c>
      <c r="CD20" s="200" t="s">
        <v>373</v>
      </c>
      <c r="CE20" s="200" t="s">
        <v>373</v>
      </c>
      <c r="CF20" s="200" t="s">
        <v>373</v>
      </c>
      <c r="CG20" s="200" t="s">
        <v>373</v>
      </c>
      <c r="CH20" s="201" t="s">
        <v>373</v>
      </c>
      <c r="CI20" s="187"/>
      <c r="CJ20" s="959"/>
      <c r="CK20" s="960"/>
      <c r="CL20" s="960"/>
      <c r="CM20" s="960"/>
      <c r="CN20" s="960"/>
      <c r="CO20" s="961"/>
    </row>
    <row r="21" spans="2:93" ht="9" customHeight="1" thickBot="1" x14ac:dyDescent="0.4">
      <c r="B21" s="1062"/>
      <c r="C21" s="1062"/>
      <c r="D21" s="1063"/>
      <c r="E21" s="989"/>
      <c r="F21" s="990"/>
      <c r="G21" s="990"/>
      <c r="H21" s="990"/>
      <c r="I21" s="990"/>
      <c r="J21" s="1009"/>
      <c r="K21" s="1010"/>
      <c r="L21" s="1010"/>
      <c r="M21" s="1010"/>
      <c r="N21" s="1010"/>
      <c r="O21" s="1011"/>
      <c r="P21" s="1009"/>
      <c r="Q21" s="1010"/>
      <c r="R21" s="1010"/>
      <c r="S21" s="1010"/>
      <c r="T21" s="1010"/>
      <c r="U21" s="1011"/>
      <c r="V21" s="929"/>
      <c r="W21" s="930"/>
      <c r="X21" s="930"/>
      <c r="Y21" s="930"/>
      <c r="Z21" s="930"/>
      <c r="AA21" s="932"/>
      <c r="AB21" s="929"/>
      <c r="AC21" s="930"/>
      <c r="AD21" s="930"/>
      <c r="AE21" s="930"/>
      <c r="AF21" s="930"/>
      <c r="AG21" s="932"/>
      <c r="AH21" s="996"/>
      <c r="AI21" s="997"/>
      <c r="AJ21" s="997"/>
      <c r="AK21" s="997"/>
      <c r="AL21" s="997"/>
      <c r="AM21" s="999"/>
      <c r="AN21" s="188"/>
      <c r="AO21" s="1048"/>
      <c r="AP21" s="1049"/>
      <c r="AQ21" s="1049"/>
      <c r="AR21" s="1049"/>
      <c r="AS21" s="1049"/>
      <c r="AT21" s="1050"/>
      <c r="AW21" s="944"/>
      <c r="AX21" s="944"/>
      <c r="AY21" s="945"/>
      <c r="AZ21" s="936"/>
      <c r="BA21" s="937"/>
      <c r="BB21" s="937"/>
      <c r="BC21" s="937"/>
      <c r="BD21" s="937"/>
      <c r="BE21" s="211" t="s">
        <v>373</v>
      </c>
      <c r="BF21" s="212" t="s">
        <v>373</v>
      </c>
      <c r="BG21" s="212" t="s">
        <v>373</v>
      </c>
      <c r="BH21" s="212" t="s">
        <v>373</v>
      </c>
      <c r="BI21" s="212" t="s">
        <v>373</v>
      </c>
      <c r="BJ21" s="213" t="s">
        <v>373</v>
      </c>
      <c r="BK21" s="211" t="s">
        <v>373</v>
      </c>
      <c r="BL21" s="212" t="s">
        <v>373</v>
      </c>
      <c r="BM21" s="212" t="s">
        <v>373</v>
      </c>
      <c r="BN21" s="212" t="s">
        <v>373</v>
      </c>
      <c r="BO21" s="212" t="s">
        <v>373</v>
      </c>
      <c r="BP21" s="213" t="s">
        <v>373</v>
      </c>
      <c r="BQ21" s="196" t="s">
        <v>373</v>
      </c>
      <c r="BR21" s="197" t="s">
        <v>373</v>
      </c>
      <c r="BS21" s="197" t="s">
        <v>373</v>
      </c>
      <c r="BT21" s="197" t="s">
        <v>373</v>
      </c>
      <c r="BU21" s="197" t="s">
        <v>373</v>
      </c>
      <c r="BV21" s="198" t="s">
        <v>373</v>
      </c>
      <c r="BW21" s="196" t="s">
        <v>373</v>
      </c>
      <c r="BX21" s="197" t="s">
        <v>373</v>
      </c>
      <c r="BY21" s="197" t="s">
        <v>373</v>
      </c>
      <c r="BZ21" s="197" t="s">
        <v>373</v>
      </c>
      <c r="CA21" s="197" t="s">
        <v>373</v>
      </c>
      <c r="CB21" s="198" t="s">
        <v>373</v>
      </c>
      <c r="CC21" s="199" t="s">
        <v>373</v>
      </c>
      <c r="CD21" s="200" t="s">
        <v>373</v>
      </c>
      <c r="CE21" s="200" t="s">
        <v>373</v>
      </c>
      <c r="CF21" s="200" t="s">
        <v>373</v>
      </c>
      <c r="CG21" s="200" t="s">
        <v>373</v>
      </c>
      <c r="CH21" s="201" t="s">
        <v>373</v>
      </c>
      <c r="CI21" s="187"/>
      <c r="CJ21" s="959"/>
      <c r="CK21" s="960"/>
      <c r="CL21" s="960"/>
      <c r="CM21" s="960"/>
      <c r="CN21" s="960"/>
      <c r="CO21" s="961"/>
    </row>
    <row r="22" spans="2:93" ht="9" customHeight="1" x14ac:dyDescent="0.35">
      <c r="B22" s="1062"/>
      <c r="C22" s="1062"/>
      <c r="D22" s="1063"/>
      <c r="E22" s="983" t="s">
        <v>117</v>
      </c>
      <c r="F22" s="984"/>
      <c r="G22" s="984"/>
      <c r="H22" s="984"/>
      <c r="I22" s="985"/>
      <c r="J22" s="1015" t="s">
        <v>373</v>
      </c>
      <c r="K22" s="1016"/>
      <c r="L22" s="1016" t="s">
        <v>373</v>
      </c>
      <c r="M22" s="1016"/>
      <c r="N22" s="1016" t="s">
        <v>373</v>
      </c>
      <c r="O22" s="1017"/>
      <c r="P22" s="1015" t="s">
        <v>373</v>
      </c>
      <c r="Q22" s="1016"/>
      <c r="R22" s="1016" t="s">
        <v>373</v>
      </c>
      <c r="S22" s="1016"/>
      <c r="T22" s="1016" t="s">
        <v>373</v>
      </c>
      <c r="U22" s="1017"/>
      <c r="V22" s="1015" t="s">
        <v>373</v>
      </c>
      <c r="W22" s="1016"/>
      <c r="X22" s="1016" t="s">
        <v>373</v>
      </c>
      <c r="Y22" s="1016"/>
      <c r="Z22" s="1016" t="s">
        <v>373</v>
      </c>
      <c r="AA22" s="1017"/>
      <c r="AB22" s="1018" t="s">
        <v>373</v>
      </c>
      <c r="AC22" s="1019"/>
      <c r="AD22" s="1019" t="s">
        <v>373</v>
      </c>
      <c r="AE22" s="1019"/>
      <c r="AF22" s="1019" t="s">
        <v>373</v>
      </c>
      <c r="AG22" s="1020"/>
      <c r="AH22" s="1012" t="s">
        <v>373</v>
      </c>
      <c r="AI22" s="1013"/>
      <c r="AJ22" s="1013" t="s">
        <v>373</v>
      </c>
      <c r="AK22" s="1013"/>
      <c r="AL22" s="1013" t="s">
        <v>373</v>
      </c>
      <c r="AM22" s="1014"/>
      <c r="AN22" s="188"/>
      <c r="AO22" s="1033" t="s">
        <v>81</v>
      </c>
      <c r="AP22" s="1034"/>
      <c r="AQ22" s="1034"/>
      <c r="AR22" s="1034"/>
      <c r="AS22" s="1034"/>
      <c r="AT22" s="1035"/>
      <c r="AW22" s="944"/>
      <c r="AX22" s="944"/>
      <c r="AY22" s="945"/>
      <c r="AZ22" s="936"/>
      <c r="BA22" s="937"/>
      <c r="BB22" s="937"/>
      <c r="BC22" s="937"/>
      <c r="BD22" s="937"/>
      <c r="BE22" s="211" t="s">
        <v>373</v>
      </c>
      <c r="BF22" s="212" t="s">
        <v>373</v>
      </c>
      <c r="BG22" s="212" t="s">
        <v>373</v>
      </c>
      <c r="BH22" s="212" t="s">
        <v>373</v>
      </c>
      <c r="BI22" s="212" t="s">
        <v>373</v>
      </c>
      <c r="BJ22" s="213" t="s">
        <v>373</v>
      </c>
      <c r="BK22" s="211" t="s">
        <v>373</v>
      </c>
      <c r="BL22" s="212" t="s">
        <v>373</v>
      </c>
      <c r="BM22" s="212" t="s">
        <v>373</v>
      </c>
      <c r="BN22" s="212" t="s">
        <v>373</v>
      </c>
      <c r="BO22" s="212" t="s">
        <v>373</v>
      </c>
      <c r="BP22" s="213" t="s">
        <v>373</v>
      </c>
      <c r="BQ22" s="196" t="s">
        <v>373</v>
      </c>
      <c r="BR22" s="197" t="s">
        <v>373</v>
      </c>
      <c r="BS22" s="197" t="s">
        <v>373</v>
      </c>
      <c r="BT22" s="197" t="s">
        <v>373</v>
      </c>
      <c r="BU22" s="197" t="s">
        <v>373</v>
      </c>
      <c r="BV22" s="198" t="s">
        <v>373</v>
      </c>
      <c r="BW22" s="196" t="s">
        <v>373</v>
      </c>
      <c r="BX22" s="197" t="s">
        <v>373</v>
      </c>
      <c r="BY22" s="197" t="s">
        <v>373</v>
      </c>
      <c r="BZ22" s="197" t="s">
        <v>373</v>
      </c>
      <c r="CA22" s="197" t="s">
        <v>373</v>
      </c>
      <c r="CB22" s="198" t="s">
        <v>373</v>
      </c>
      <c r="CC22" s="199" t="s">
        <v>373</v>
      </c>
      <c r="CD22" s="200" t="s">
        <v>373</v>
      </c>
      <c r="CE22" s="200" t="s">
        <v>373</v>
      </c>
      <c r="CF22" s="200" t="s">
        <v>373</v>
      </c>
      <c r="CG22" s="200" t="s">
        <v>373</v>
      </c>
      <c r="CH22" s="201" t="s">
        <v>373</v>
      </c>
      <c r="CI22" s="187"/>
      <c r="CJ22" s="959"/>
      <c r="CK22" s="960"/>
      <c r="CL22" s="960"/>
      <c r="CM22" s="960"/>
      <c r="CN22" s="960"/>
      <c r="CO22" s="961"/>
    </row>
    <row r="23" spans="2:93" ht="9" customHeight="1" x14ac:dyDescent="0.35">
      <c r="B23" s="1062"/>
      <c r="C23" s="1062"/>
      <c r="D23" s="1063"/>
      <c r="E23" s="986"/>
      <c r="F23" s="987"/>
      <c r="G23" s="987"/>
      <c r="H23" s="987"/>
      <c r="I23" s="988"/>
      <c r="J23" s="1008"/>
      <c r="K23" s="1000"/>
      <c r="L23" s="1000"/>
      <c r="M23" s="1000"/>
      <c r="N23" s="1000"/>
      <c r="O23" s="1001"/>
      <c r="P23" s="1008"/>
      <c r="Q23" s="1000"/>
      <c r="R23" s="1000"/>
      <c r="S23" s="1000"/>
      <c r="T23" s="1000"/>
      <c r="U23" s="1001"/>
      <c r="V23" s="1008"/>
      <c r="W23" s="1000"/>
      <c r="X23" s="1000"/>
      <c r="Y23" s="1000"/>
      <c r="Z23" s="1000"/>
      <c r="AA23" s="1001"/>
      <c r="AB23" s="927"/>
      <c r="AC23" s="928"/>
      <c r="AD23" s="928"/>
      <c r="AE23" s="928"/>
      <c r="AF23" s="928"/>
      <c r="AG23" s="931"/>
      <c r="AH23" s="994"/>
      <c r="AI23" s="995"/>
      <c r="AJ23" s="995"/>
      <c r="AK23" s="995"/>
      <c r="AL23" s="995"/>
      <c r="AM23" s="998"/>
      <c r="AN23" s="188"/>
      <c r="AO23" s="1036"/>
      <c r="AP23" s="1037"/>
      <c r="AQ23" s="1037"/>
      <c r="AR23" s="1037"/>
      <c r="AS23" s="1037"/>
      <c r="AT23" s="1038"/>
      <c r="AW23" s="944"/>
      <c r="AX23" s="944"/>
      <c r="AY23" s="945"/>
      <c r="AZ23" s="936"/>
      <c r="BA23" s="937"/>
      <c r="BB23" s="937"/>
      <c r="BC23" s="937"/>
      <c r="BD23" s="937"/>
      <c r="BE23" s="211" t="s">
        <v>373</v>
      </c>
      <c r="BF23" s="212" t="s">
        <v>373</v>
      </c>
      <c r="BG23" s="212" t="s">
        <v>373</v>
      </c>
      <c r="BH23" s="212" t="s">
        <v>373</v>
      </c>
      <c r="BI23" s="212" t="s">
        <v>373</v>
      </c>
      <c r="BJ23" s="213" t="s">
        <v>373</v>
      </c>
      <c r="BK23" s="211" t="s">
        <v>373</v>
      </c>
      <c r="BL23" s="212" t="s">
        <v>373</v>
      </c>
      <c r="BM23" s="212" t="s">
        <v>373</v>
      </c>
      <c r="BN23" s="212" t="s">
        <v>373</v>
      </c>
      <c r="BO23" s="212" t="s">
        <v>373</v>
      </c>
      <c r="BP23" s="213" t="s">
        <v>373</v>
      </c>
      <c r="BQ23" s="196" t="s">
        <v>373</v>
      </c>
      <c r="BR23" s="197" t="s">
        <v>373</v>
      </c>
      <c r="BS23" s="197" t="s">
        <v>373</v>
      </c>
      <c r="BT23" s="197" t="s">
        <v>373</v>
      </c>
      <c r="BU23" s="197" t="s">
        <v>373</v>
      </c>
      <c r="BV23" s="198" t="s">
        <v>373</v>
      </c>
      <c r="BW23" s="196" t="s">
        <v>373</v>
      </c>
      <c r="BX23" s="197" t="s">
        <v>373</v>
      </c>
      <c r="BY23" s="197" t="s">
        <v>373</v>
      </c>
      <c r="BZ23" s="197" t="s">
        <v>373</v>
      </c>
      <c r="CA23" s="197" t="s">
        <v>373</v>
      </c>
      <c r="CB23" s="198" t="s">
        <v>373</v>
      </c>
      <c r="CC23" s="199" t="s">
        <v>373</v>
      </c>
      <c r="CD23" s="200" t="s">
        <v>373</v>
      </c>
      <c r="CE23" s="200" t="s">
        <v>373</v>
      </c>
      <c r="CF23" s="200" t="s">
        <v>373</v>
      </c>
      <c r="CG23" s="200" t="s">
        <v>373</v>
      </c>
      <c r="CH23" s="201" t="s">
        <v>373</v>
      </c>
      <c r="CI23" s="187"/>
      <c r="CJ23" s="959"/>
      <c r="CK23" s="960"/>
      <c r="CL23" s="960"/>
      <c r="CM23" s="960"/>
      <c r="CN23" s="960"/>
      <c r="CO23" s="961"/>
    </row>
    <row r="24" spans="2:93" ht="9" customHeight="1" x14ac:dyDescent="0.35">
      <c r="B24" s="1062"/>
      <c r="C24" s="1062"/>
      <c r="D24" s="1063"/>
      <c r="E24" s="986"/>
      <c r="F24" s="987"/>
      <c r="G24" s="987"/>
      <c r="H24" s="987"/>
      <c r="I24" s="988"/>
      <c r="J24" s="1008" t="s">
        <v>373</v>
      </c>
      <c r="K24" s="1000"/>
      <c r="L24" s="1000" t="s">
        <v>373</v>
      </c>
      <c r="M24" s="1000"/>
      <c r="N24" s="1000" t="s">
        <v>373</v>
      </c>
      <c r="O24" s="1001"/>
      <c r="P24" s="1008" t="s">
        <v>373</v>
      </c>
      <c r="Q24" s="1000"/>
      <c r="R24" s="1000" t="s">
        <v>373</v>
      </c>
      <c r="S24" s="1000"/>
      <c r="T24" s="1000" t="s">
        <v>373</v>
      </c>
      <c r="U24" s="1001"/>
      <c r="V24" s="1008" t="s">
        <v>373</v>
      </c>
      <c r="W24" s="1000"/>
      <c r="X24" s="1000" t="s">
        <v>373</v>
      </c>
      <c r="Y24" s="1000"/>
      <c r="Z24" s="1000" t="s">
        <v>373</v>
      </c>
      <c r="AA24" s="1001"/>
      <c r="AB24" s="927" t="s">
        <v>373</v>
      </c>
      <c r="AC24" s="928"/>
      <c r="AD24" s="928" t="s">
        <v>373</v>
      </c>
      <c r="AE24" s="928"/>
      <c r="AF24" s="928" t="s">
        <v>373</v>
      </c>
      <c r="AG24" s="931"/>
      <c r="AH24" s="994" t="s">
        <v>373</v>
      </c>
      <c r="AI24" s="995"/>
      <c r="AJ24" s="995" t="s">
        <v>373</v>
      </c>
      <c r="AK24" s="995"/>
      <c r="AL24" s="995" t="s">
        <v>373</v>
      </c>
      <c r="AM24" s="998"/>
      <c r="AN24" s="188"/>
      <c r="AO24" s="1036"/>
      <c r="AP24" s="1037"/>
      <c r="AQ24" s="1037"/>
      <c r="AR24" s="1037"/>
      <c r="AS24" s="1037"/>
      <c r="AT24" s="1038"/>
      <c r="AW24" s="944"/>
      <c r="AX24" s="944"/>
      <c r="AY24" s="945"/>
      <c r="AZ24" s="936"/>
      <c r="BA24" s="937"/>
      <c r="BB24" s="937"/>
      <c r="BC24" s="937"/>
      <c r="BD24" s="937"/>
      <c r="BE24" s="211" t="s">
        <v>373</v>
      </c>
      <c r="BF24" s="212" t="s">
        <v>373</v>
      </c>
      <c r="BG24" s="212" t="s">
        <v>373</v>
      </c>
      <c r="BH24" s="212" t="s">
        <v>373</v>
      </c>
      <c r="BI24" s="212" t="s">
        <v>373</v>
      </c>
      <c r="BJ24" s="213" t="s">
        <v>373</v>
      </c>
      <c r="BK24" s="211" t="s">
        <v>373</v>
      </c>
      <c r="BL24" s="212" t="s">
        <v>373</v>
      </c>
      <c r="BM24" s="212" t="s">
        <v>373</v>
      </c>
      <c r="BN24" s="212" t="s">
        <v>373</v>
      </c>
      <c r="BO24" s="212" t="s">
        <v>373</v>
      </c>
      <c r="BP24" s="213" t="s">
        <v>373</v>
      </c>
      <c r="BQ24" s="196" t="s">
        <v>373</v>
      </c>
      <c r="BR24" s="197" t="s">
        <v>373</v>
      </c>
      <c r="BS24" s="197" t="s">
        <v>373</v>
      </c>
      <c r="BT24" s="197" t="s">
        <v>373</v>
      </c>
      <c r="BU24" s="197" t="s">
        <v>373</v>
      </c>
      <c r="BV24" s="198" t="s">
        <v>373</v>
      </c>
      <c r="BW24" s="196" t="s">
        <v>373</v>
      </c>
      <c r="BX24" s="197" t="s">
        <v>373</v>
      </c>
      <c r="BY24" s="197" t="s">
        <v>373</v>
      </c>
      <c r="BZ24" s="197" t="s">
        <v>373</v>
      </c>
      <c r="CA24" s="197" t="s">
        <v>373</v>
      </c>
      <c r="CB24" s="198" t="s">
        <v>373</v>
      </c>
      <c r="CC24" s="199" t="s">
        <v>373</v>
      </c>
      <c r="CD24" s="200" t="s">
        <v>373</v>
      </c>
      <c r="CE24" s="200" t="s">
        <v>373</v>
      </c>
      <c r="CF24" s="200" t="s">
        <v>373</v>
      </c>
      <c r="CG24" s="200" t="s">
        <v>373</v>
      </c>
      <c r="CH24" s="201" t="s">
        <v>373</v>
      </c>
      <c r="CI24" s="187"/>
      <c r="CJ24" s="959"/>
      <c r="CK24" s="960"/>
      <c r="CL24" s="960"/>
      <c r="CM24" s="960"/>
      <c r="CN24" s="960"/>
      <c r="CO24" s="961"/>
    </row>
    <row r="25" spans="2:93" ht="9" customHeight="1" thickBot="1" x14ac:dyDescent="0.4">
      <c r="B25" s="1062"/>
      <c r="C25" s="1062"/>
      <c r="D25" s="1063"/>
      <c r="E25" s="986"/>
      <c r="F25" s="987"/>
      <c r="G25" s="987"/>
      <c r="H25" s="987"/>
      <c r="I25" s="988"/>
      <c r="J25" s="1008"/>
      <c r="K25" s="1000"/>
      <c r="L25" s="1000"/>
      <c r="M25" s="1000"/>
      <c r="N25" s="1000"/>
      <c r="O25" s="1001"/>
      <c r="P25" s="1008"/>
      <c r="Q25" s="1000"/>
      <c r="R25" s="1000"/>
      <c r="S25" s="1000"/>
      <c r="T25" s="1000"/>
      <c r="U25" s="1001"/>
      <c r="V25" s="1008"/>
      <c r="W25" s="1000"/>
      <c r="X25" s="1000"/>
      <c r="Y25" s="1000"/>
      <c r="Z25" s="1000"/>
      <c r="AA25" s="1001"/>
      <c r="AB25" s="927"/>
      <c r="AC25" s="928"/>
      <c r="AD25" s="928"/>
      <c r="AE25" s="928"/>
      <c r="AF25" s="928"/>
      <c r="AG25" s="931"/>
      <c r="AH25" s="994"/>
      <c r="AI25" s="995"/>
      <c r="AJ25" s="995"/>
      <c r="AK25" s="995"/>
      <c r="AL25" s="995"/>
      <c r="AM25" s="998"/>
      <c r="AN25" s="188"/>
      <c r="AO25" s="1036"/>
      <c r="AP25" s="1037"/>
      <c r="AQ25" s="1037"/>
      <c r="AR25" s="1037"/>
      <c r="AS25" s="1037"/>
      <c r="AT25" s="1038"/>
      <c r="AW25" s="944"/>
      <c r="AX25" s="944"/>
      <c r="AY25" s="945"/>
      <c r="AZ25" s="939"/>
      <c r="BA25" s="940"/>
      <c r="BB25" s="940"/>
      <c r="BC25" s="940"/>
      <c r="BD25" s="940"/>
      <c r="BE25" s="214" t="s">
        <v>373</v>
      </c>
      <c r="BF25" s="215" t="s">
        <v>373</v>
      </c>
      <c r="BG25" s="215" t="s">
        <v>373</v>
      </c>
      <c r="BH25" s="215" t="s">
        <v>373</v>
      </c>
      <c r="BI25" s="215" t="s">
        <v>373</v>
      </c>
      <c r="BJ25" s="216" t="s">
        <v>373</v>
      </c>
      <c r="BK25" s="214" t="s">
        <v>373</v>
      </c>
      <c r="BL25" s="215" t="s">
        <v>373</v>
      </c>
      <c r="BM25" s="215" t="s">
        <v>373</v>
      </c>
      <c r="BN25" s="215" t="s">
        <v>373</v>
      </c>
      <c r="BO25" s="215" t="s">
        <v>373</v>
      </c>
      <c r="BP25" s="216" t="s">
        <v>373</v>
      </c>
      <c r="BQ25" s="202" t="s">
        <v>373</v>
      </c>
      <c r="BR25" s="203" t="s">
        <v>373</v>
      </c>
      <c r="BS25" s="203" t="s">
        <v>373</v>
      </c>
      <c r="BT25" s="203" t="s">
        <v>373</v>
      </c>
      <c r="BU25" s="203" t="s">
        <v>373</v>
      </c>
      <c r="BV25" s="204" t="s">
        <v>373</v>
      </c>
      <c r="BW25" s="202" t="s">
        <v>373</v>
      </c>
      <c r="BX25" s="203" t="s">
        <v>373</v>
      </c>
      <c r="BY25" s="203" t="s">
        <v>373</v>
      </c>
      <c r="BZ25" s="203" t="s">
        <v>373</v>
      </c>
      <c r="CA25" s="203" t="s">
        <v>373</v>
      </c>
      <c r="CB25" s="204" t="s">
        <v>373</v>
      </c>
      <c r="CC25" s="205" t="s">
        <v>373</v>
      </c>
      <c r="CD25" s="206" t="s">
        <v>373</v>
      </c>
      <c r="CE25" s="206" t="s">
        <v>373</v>
      </c>
      <c r="CF25" s="206" t="s">
        <v>373</v>
      </c>
      <c r="CG25" s="206" t="s">
        <v>373</v>
      </c>
      <c r="CH25" s="207" t="s">
        <v>373</v>
      </c>
      <c r="CI25" s="187"/>
      <c r="CJ25" s="962"/>
      <c r="CK25" s="963"/>
      <c r="CL25" s="963"/>
      <c r="CM25" s="963"/>
      <c r="CN25" s="963"/>
      <c r="CO25" s="964"/>
    </row>
    <row r="26" spans="2:93" ht="9" customHeight="1" x14ac:dyDescent="0.35">
      <c r="B26" s="1062"/>
      <c r="C26" s="1062"/>
      <c r="D26" s="1063"/>
      <c r="E26" s="986"/>
      <c r="F26" s="987"/>
      <c r="G26" s="987"/>
      <c r="H26" s="987"/>
      <c r="I26" s="988"/>
      <c r="J26" s="1008" t="s">
        <v>373</v>
      </c>
      <c r="K26" s="1000"/>
      <c r="L26" s="1000" t="s">
        <v>373</v>
      </c>
      <c r="M26" s="1000"/>
      <c r="N26" s="1000" t="s">
        <v>373</v>
      </c>
      <c r="O26" s="1001"/>
      <c r="P26" s="1008" t="s">
        <v>373</v>
      </c>
      <c r="Q26" s="1000"/>
      <c r="R26" s="1000" t="s">
        <v>373</v>
      </c>
      <c r="S26" s="1000"/>
      <c r="T26" s="1000" t="s">
        <v>373</v>
      </c>
      <c r="U26" s="1001"/>
      <c r="V26" s="1008" t="s">
        <v>373</v>
      </c>
      <c r="W26" s="1000"/>
      <c r="X26" s="1000" t="s">
        <v>373</v>
      </c>
      <c r="Y26" s="1000"/>
      <c r="Z26" s="1000" t="s">
        <v>373</v>
      </c>
      <c r="AA26" s="1001"/>
      <c r="AB26" s="927" t="s">
        <v>373</v>
      </c>
      <c r="AC26" s="928"/>
      <c r="AD26" s="928" t="s">
        <v>373</v>
      </c>
      <c r="AE26" s="928"/>
      <c r="AF26" s="928" t="s">
        <v>373</v>
      </c>
      <c r="AG26" s="931"/>
      <c r="AH26" s="994" t="s">
        <v>373</v>
      </c>
      <c r="AI26" s="995"/>
      <c r="AJ26" s="995" t="s">
        <v>373</v>
      </c>
      <c r="AK26" s="995"/>
      <c r="AL26" s="995" t="s">
        <v>373</v>
      </c>
      <c r="AM26" s="998"/>
      <c r="AN26" s="188"/>
      <c r="AO26" s="1036"/>
      <c r="AP26" s="1037"/>
      <c r="AQ26" s="1037"/>
      <c r="AR26" s="1037"/>
      <c r="AS26" s="1037"/>
      <c r="AT26" s="1038"/>
      <c r="AW26" s="944"/>
      <c r="AX26" s="944"/>
      <c r="AY26" s="945"/>
      <c r="AZ26" s="933" t="s">
        <v>117</v>
      </c>
      <c r="BA26" s="934"/>
      <c r="BB26" s="934"/>
      <c r="BC26" s="934"/>
      <c r="BD26" s="935"/>
      <c r="BE26" s="208" t="s">
        <v>373</v>
      </c>
      <c r="BF26" s="209" t="s">
        <v>373</v>
      </c>
      <c r="BG26" s="209" t="s">
        <v>373</v>
      </c>
      <c r="BH26" s="209" t="s">
        <v>373</v>
      </c>
      <c r="BI26" s="209" t="s">
        <v>373</v>
      </c>
      <c r="BJ26" s="210" t="s">
        <v>373</v>
      </c>
      <c r="BK26" s="208" t="s">
        <v>373</v>
      </c>
      <c r="BL26" s="209" t="s">
        <v>373</v>
      </c>
      <c r="BM26" s="209" t="s">
        <v>373</v>
      </c>
      <c r="BN26" s="209" t="s">
        <v>373</v>
      </c>
      <c r="BO26" s="209" t="s">
        <v>373</v>
      </c>
      <c r="BP26" s="210" t="s">
        <v>373</v>
      </c>
      <c r="BQ26" s="208" t="s">
        <v>373</v>
      </c>
      <c r="BR26" s="209" t="s">
        <v>373</v>
      </c>
      <c r="BS26" s="209" t="s">
        <v>373</v>
      </c>
      <c r="BT26" s="209" t="s">
        <v>373</v>
      </c>
      <c r="BU26" s="209" t="s">
        <v>373</v>
      </c>
      <c r="BV26" s="210" t="s">
        <v>373</v>
      </c>
      <c r="BW26" s="190" t="s">
        <v>373</v>
      </c>
      <c r="BX26" s="191" t="s">
        <v>373</v>
      </c>
      <c r="BY26" s="191" t="s">
        <v>373</v>
      </c>
      <c r="BZ26" s="191" t="s">
        <v>373</v>
      </c>
      <c r="CA26" s="191" t="s">
        <v>373</v>
      </c>
      <c r="CB26" s="192" t="s">
        <v>373</v>
      </c>
      <c r="CC26" s="193" t="s">
        <v>373</v>
      </c>
      <c r="CD26" s="194" t="s">
        <v>373</v>
      </c>
      <c r="CE26" s="194" t="s">
        <v>373</v>
      </c>
      <c r="CF26" s="194" t="s">
        <v>373</v>
      </c>
      <c r="CG26" s="194" t="s">
        <v>373</v>
      </c>
      <c r="CH26" s="195" t="s">
        <v>373</v>
      </c>
      <c r="CI26" s="187"/>
      <c r="CJ26" s="965" t="s">
        <v>81</v>
      </c>
      <c r="CK26" s="966"/>
      <c r="CL26" s="966"/>
      <c r="CM26" s="966"/>
      <c r="CN26" s="966"/>
      <c r="CO26" s="967"/>
    </row>
    <row r="27" spans="2:93" ht="9" customHeight="1" x14ac:dyDescent="0.35">
      <c r="B27" s="1062"/>
      <c r="C27" s="1062"/>
      <c r="D27" s="1063"/>
      <c r="E27" s="986"/>
      <c r="F27" s="987"/>
      <c r="G27" s="987"/>
      <c r="H27" s="987"/>
      <c r="I27" s="988"/>
      <c r="J27" s="1008"/>
      <c r="K27" s="1000"/>
      <c r="L27" s="1000"/>
      <c r="M27" s="1000"/>
      <c r="N27" s="1000"/>
      <c r="O27" s="1001"/>
      <c r="P27" s="1008"/>
      <c r="Q27" s="1000"/>
      <c r="R27" s="1000"/>
      <c r="S27" s="1000"/>
      <c r="T27" s="1000"/>
      <c r="U27" s="1001"/>
      <c r="V27" s="1008"/>
      <c r="W27" s="1000"/>
      <c r="X27" s="1000"/>
      <c r="Y27" s="1000"/>
      <c r="Z27" s="1000"/>
      <c r="AA27" s="1001"/>
      <c r="AB27" s="927"/>
      <c r="AC27" s="928"/>
      <c r="AD27" s="928"/>
      <c r="AE27" s="928"/>
      <c r="AF27" s="928"/>
      <c r="AG27" s="931"/>
      <c r="AH27" s="994"/>
      <c r="AI27" s="995"/>
      <c r="AJ27" s="995"/>
      <c r="AK27" s="995"/>
      <c r="AL27" s="995"/>
      <c r="AM27" s="998"/>
      <c r="AN27" s="188"/>
      <c r="AO27" s="1036"/>
      <c r="AP27" s="1037"/>
      <c r="AQ27" s="1037"/>
      <c r="AR27" s="1037"/>
      <c r="AS27" s="1037"/>
      <c r="AT27" s="1038"/>
      <c r="AW27" s="944"/>
      <c r="AX27" s="944"/>
      <c r="AY27" s="945"/>
      <c r="AZ27" s="955"/>
      <c r="BA27" s="937"/>
      <c r="BB27" s="937"/>
      <c r="BC27" s="937"/>
      <c r="BD27" s="938"/>
      <c r="BE27" s="211" t="s">
        <v>373</v>
      </c>
      <c r="BF27" s="212" t="s">
        <v>373</v>
      </c>
      <c r="BG27" s="212" t="s">
        <v>373</v>
      </c>
      <c r="BH27" s="212" t="s">
        <v>373</v>
      </c>
      <c r="BI27" s="212" t="s">
        <v>373</v>
      </c>
      <c r="BJ27" s="213" t="s">
        <v>373</v>
      </c>
      <c r="BK27" s="211" t="s">
        <v>373</v>
      </c>
      <c r="BL27" s="212" t="s">
        <v>373</v>
      </c>
      <c r="BM27" s="212" t="s">
        <v>373</v>
      </c>
      <c r="BN27" s="212" t="s">
        <v>373</v>
      </c>
      <c r="BO27" s="212" t="s">
        <v>373</v>
      </c>
      <c r="BP27" s="213" t="s">
        <v>373</v>
      </c>
      <c r="BQ27" s="211" t="s">
        <v>373</v>
      </c>
      <c r="BR27" s="212" t="s">
        <v>373</v>
      </c>
      <c r="BS27" s="212" t="s">
        <v>373</v>
      </c>
      <c r="BT27" s="212" t="s">
        <v>373</v>
      </c>
      <c r="BU27" s="212" t="s">
        <v>373</v>
      </c>
      <c r="BV27" s="213" t="s">
        <v>373</v>
      </c>
      <c r="BW27" s="196" t="s">
        <v>373</v>
      </c>
      <c r="BX27" s="197" t="s">
        <v>373</v>
      </c>
      <c r="BY27" s="197" t="s">
        <v>373</v>
      </c>
      <c r="BZ27" s="197" t="s">
        <v>373</v>
      </c>
      <c r="CA27" s="197" t="s">
        <v>373</v>
      </c>
      <c r="CB27" s="198" t="s">
        <v>373</v>
      </c>
      <c r="CC27" s="199" t="s">
        <v>373</v>
      </c>
      <c r="CD27" s="200" t="s">
        <v>373</v>
      </c>
      <c r="CE27" s="200" t="s">
        <v>373</v>
      </c>
      <c r="CF27" s="200" t="s">
        <v>373</v>
      </c>
      <c r="CG27" s="200" t="s">
        <v>373</v>
      </c>
      <c r="CH27" s="201" t="s">
        <v>373</v>
      </c>
      <c r="CI27" s="187"/>
      <c r="CJ27" s="968"/>
      <c r="CK27" s="969"/>
      <c r="CL27" s="969"/>
      <c r="CM27" s="969"/>
      <c r="CN27" s="969"/>
      <c r="CO27" s="970"/>
    </row>
    <row r="28" spans="2:93" ht="9" customHeight="1" x14ac:dyDescent="0.35">
      <c r="B28" s="1062"/>
      <c r="C28" s="1062"/>
      <c r="D28" s="1063"/>
      <c r="E28" s="986"/>
      <c r="F28" s="987"/>
      <c r="G28" s="987"/>
      <c r="H28" s="987"/>
      <c r="I28" s="988"/>
      <c r="J28" s="1008" t="s">
        <v>373</v>
      </c>
      <c r="K28" s="1000"/>
      <c r="L28" s="1000" t="s">
        <v>373</v>
      </c>
      <c r="M28" s="1000"/>
      <c r="N28" s="1000" t="s">
        <v>373</v>
      </c>
      <c r="O28" s="1001"/>
      <c r="P28" s="1008" t="s">
        <v>373</v>
      </c>
      <c r="Q28" s="1000"/>
      <c r="R28" s="1000" t="s">
        <v>373</v>
      </c>
      <c r="S28" s="1000"/>
      <c r="T28" s="1000" t="s">
        <v>373</v>
      </c>
      <c r="U28" s="1001"/>
      <c r="V28" s="1008" t="s">
        <v>373</v>
      </c>
      <c r="W28" s="1000"/>
      <c r="X28" s="1000" t="s">
        <v>373</v>
      </c>
      <c r="Y28" s="1000"/>
      <c r="Z28" s="1000" t="s">
        <v>373</v>
      </c>
      <c r="AA28" s="1001"/>
      <c r="AB28" s="927" t="s">
        <v>373</v>
      </c>
      <c r="AC28" s="928"/>
      <c r="AD28" s="928" t="s">
        <v>373</v>
      </c>
      <c r="AE28" s="928"/>
      <c r="AF28" s="928" t="s">
        <v>373</v>
      </c>
      <c r="AG28" s="931"/>
      <c r="AH28" s="994" t="s">
        <v>373</v>
      </c>
      <c r="AI28" s="995"/>
      <c r="AJ28" s="995" t="s">
        <v>373</v>
      </c>
      <c r="AK28" s="995"/>
      <c r="AL28" s="995" t="s">
        <v>373</v>
      </c>
      <c r="AM28" s="998"/>
      <c r="AN28" s="188"/>
      <c r="AO28" s="1036"/>
      <c r="AP28" s="1037"/>
      <c r="AQ28" s="1037"/>
      <c r="AR28" s="1037"/>
      <c r="AS28" s="1037"/>
      <c r="AT28" s="1038"/>
      <c r="AW28" s="944"/>
      <c r="AX28" s="944"/>
      <c r="AY28" s="945"/>
      <c r="AZ28" s="936"/>
      <c r="BA28" s="937"/>
      <c r="BB28" s="937"/>
      <c r="BC28" s="937"/>
      <c r="BD28" s="938"/>
      <c r="BE28" s="211" t="s">
        <v>373</v>
      </c>
      <c r="BF28" s="212" t="s">
        <v>373</v>
      </c>
      <c r="BG28" s="212" t="s">
        <v>373</v>
      </c>
      <c r="BH28" s="212" t="s">
        <v>373</v>
      </c>
      <c r="BI28" s="212" t="s">
        <v>373</v>
      </c>
      <c r="BJ28" s="213" t="s">
        <v>373</v>
      </c>
      <c r="BK28" s="211" t="s">
        <v>373</v>
      </c>
      <c r="BL28" s="212" t="s">
        <v>373</v>
      </c>
      <c r="BM28" s="212" t="s">
        <v>373</v>
      </c>
      <c r="BN28" s="212" t="s">
        <v>373</v>
      </c>
      <c r="BO28" s="212" t="s">
        <v>373</v>
      </c>
      <c r="BP28" s="213" t="s">
        <v>373</v>
      </c>
      <c r="BQ28" s="211" t="s">
        <v>373</v>
      </c>
      <c r="BR28" s="212" t="s">
        <v>373</v>
      </c>
      <c r="BS28" s="212" t="s">
        <v>373</v>
      </c>
      <c r="BT28" s="212" t="s">
        <v>373</v>
      </c>
      <c r="BU28" s="212" t="s">
        <v>373</v>
      </c>
      <c r="BV28" s="213" t="s">
        <v>373</v>
      </c>
      <c r="BW28" s="196" t="s">
        <v>373</v>
      </c>
      <c r="BX28" s="197" t="s">
        <v>373</v>
      </c>
      <c r="BY28" s="197" t="s">
        <v>373</v>
      </c>
      <c r="BZ28" s="197" t="s">
        <v>373</v>
      </c>
      <c r="CA28" s="197" t="s">
        <v>373</v>
      </c>
      <c r="CB28" s="198" t="s">
        <v>373</v>
      </c>
      <c r="CC28" s="199" t="s">
        <v>373</v>
      </c>
      <c r="CD28" s="200" t="s">
        <v>373</v>
      </c>
      <c r="CE28" s="200" t="s">
        <v>373</v>
      </c>
      <c r="CF28" s="200" t="s">
        <v>373</v>
      </c>
      <c r="CG28" s="200" t="s">
        <v>373</v>
      </c>
      <c r="CH28" s="201" t="s">
        <v>373</v>
      </c>
      <c r="CI28" s="187"/>
      <c r="CJ28" s="968"/>
      <c r="CK28" s="969"/>
      <c r="CL28" s="969"/>
      <c r="CM28" s="969"/>
      <c r="CN28" s="969"/>
      <c r="CO28" s="970"/>
    </row>
    <row r="29" spans="2:93" ht="9" customHeight="1" thickBot="1" x14ac:dyDescent="0.4">
      <c r="B29" s="1062"/>
      <c r="C29" s="1062"/>
      <c r="D29" s="1063"/>
      <c r="E29" s="989"/>
      <c r="F29" s="990"/>
      <c r="G29" s="990"/>
      <c r="H29" s="990"/>
      <c r="I29" s="991"/>
      <c r="J29" s="1008"/>
      <c r="K29" s="1000"/>
      <c r="L29" s="1000"/>
      <c r="M29" s="1000"/>
      <c r="N29" s="1000"/>
      <c r="O29" s="1001"/>
      <c r="P29" s="1009"/>
      <c r="Q29" s="1010"/>
      <c r="R29" s="1010"/>
      <c r="S29" s="1010"/>
      <c r="T29" s="1010"/>
      <c r="U29" s="1011"/>
      <c r="V29" s="1009"/>
      <c r="W29" s="1010"/>
      <c r="X29" s="1010"/>
      <c r="Y29" s="1010"/>
      <c r="Z29" s="1010"/>
      <c r="AA29" s="1011"/>
      <c r="AB29" s="929"/>
      <c r="AC29" s="930"/>
      <c r="AD29" s="930"/>
      <c r="AE29" s="930"/>
      <c r="AF29" s="930"/>
      <c r="AG29" s="932"/>
      <c r="AH29" s="996"/>
      <c r="AI29" s="997"/>
      <c r="AJ29" s="997"/>
      <c r="AK29" s="997"/>
      <c r="AL29" s="997"/>
      <c r="AM29" s="999"/>
      <c r="AN29" s="188"/>
      <c r="AO29" s="1039"/>
      <c r="AP29" s="1040"/>
      <c r="AQ29" s="1040"/>
      <c r="AR29" s="1040"/>
      <c r="AS29" s="1040"/>
      <c r="AT29" s="1041"/>
      <c r="AW29" s="944"/>
      <c r="AX29" s="944"/>
      <c r="AY29" s="945"/>
      <c r="AZ29" s="936"/>
      <c r="BA29" s="937"/>
      <c r="BB29" s="937"/>
      <c r="BC29" s="937"/>
      <c r="BD29" s="938"/>
      <c r="BE29" s="211" t="s">
        <v>373</v>
      </c>
      <c r="BF29" s="212" t="s">
        <v>373</v>
      </c>
      <c r="BG29" s="212" t="s">
        <v>373</v>
      </c>
      <c r="BH29" s="212" t="s">
        <v>373</v>
      </c>
      <c r="BI29" s="212" t="s">
        <v>373</v>
      </c>
      <c r="BJ29" s="213" t="s">
        <v>373</v>
      </c>
      <c r="BK29" s="211" t="s">
        <v>373</v>
      </c>
      <c r="BL29" s="212" t="s">
        <v>373</v>
      </c>
      <c r="BM29" s="212" t="s">
        <v>373</v>
      </c>
      <c r="BN29" s="212" t="s">
        <v>373</v>
      </c>
      <c r="BO29" s="212" t="s">
        <v>373</v>
      </c>
      <c r="BP29" s="213" t="s">
        <v>373</v>
      </c>
      <c r="BQ29" s="211" t="s">
        <v>373</v>
      </c>
      <c r="BR29" s="212" t="s">
        <v>373</v>
      </c>
      <c r="BS29" s="212" t="s">
        <v>373</v>
      </c>
      <c r="BT29" s="212" t="s">
        <v>373</v>
      </c>
      <c r="BU29" s="212" t="s">
        <v>373</v>
      </c>
      <c r="BV29" s="213" t="s">
        <v>373</v>
      </c>
      <c r="BW29" s="196" t="s">
        <v>373</v>
      </c>
      <c r="BX29" s="197" t="s">
        <v>373</v>
      </c>
      <c r="BY29" s="197" t="s">
        <v>373</v>
      </c>
      <c r="BZ29" s="197" t="s">
        <v>373</v>
      </c>
      <c r="CA29" s="197" t="s">
        <v>373</v>
      </c>
      <c r="CB29" s="198" t="s">
        <v>373</v>
      </c>
      <c r="CC29" s="199" t="s">
        <v>373</v>
      </c>
      <c r="CD29" s="200" t="s">
        <v>373</v>
      </c>
      <c r="CE29" s="200" t="s">
        <v>373</v>
      </c>
      <c r="CF29" s="200" t="s">
        <v>373</v>
      </c>
      <c r="CG29" s="200" t="s">
        <v>373</v>
      </c>
      <c r="CH29" s="201" t="s">
        <v>373</v>
      </c>
      <c r="CI29" s="187"/>
      <c r="CJ29" s="968"/>
      <c r="CK29" s="969"/>
      <c r="CL29" s="969"/>
      <c r="CM29" s="969"/>
      <c r="CN29" s="969"/>
      <c r="CO29" s="970"/>
    </row>
    <row r="30" spans="2:93" ht="9" customHeight="1" x14ac:dyDescent="0.35">
      <c r="B30" s="1062"/>
      <c r="C30" s="1062"/>
      <c r="D30" s="1063"/>
      <c r="E30" s="983" t="s">
        <v>114</v>
      </c>
      <c r="F30" s="984"/>
      <c r="G30" s="984"/>
      <c r="H30" s="984"/>
      <c r="I30" s="984"/>
      <c r="J30" s="1021" t="s">
        <v>373</v>
      </c>
      <c r="K30" s="1022"/>
      <c r="L30" s="1022" t="s">
        <v>373</v>
      </c>
      <c r="M30" s="1022"/>
      <c r="N30" s="1022" t="s">
        <v>373</v>
      </c>
      <c r="O30" s="1023"/>
      <c r="P30" s="1016" t="s">
        <v>373</v>
      </c>
      <c r="Q30" s="1016"/>
      <c r="R30" s="1016" t="s">
        <v>373</v>
      </c>
      <c r="S30" s="1016"/>
      <c r="T30" s="1016" t="s">
        <v>373</v>
      </c>
      <c r="U30" s="1017"/>
      <c r="V30" s="1015" t="s">
        <v>373</v>
      </c>
      <c r="W30" s="1016"/>
      <c r="X30" s="1016" t="s">
        <v>373</v>
      </c>
      <c r="Y30" s="1016"/>
      <c r="Z30" s="1016" t="s">
        <v>373</v>
      </c>
      <c r="AA30" s="1017"/>
      <c r="AB30" s="1018" t="s">
        <v>373</v>
      </c>
      <c r="AC30" s="1019"/>
      <c r="AD30" s="1019" t="s">
        <v>373</v>
      </c>
      <c r="AE30" s="1019"/>
      <c r="AF30" s="1019" t="s">
        <v>373</v>
      </c>
      <c r="AG30" s="1020"/>
      <c r="AH30" s="1012" t="s">
        <v>373</v>
      </c>
      <c r="AI30" s="1013"/>
      <c r="AJ30" s="1013" t="s">
        <v>373</v>
      </c>
      <c r="AK30" s="1013"/>
      <c r="AL30" s="1013" t="s">
        <v>373</v>
      </c>
      <c r="AM30" s="1014"/>
      <c r="AN30" s="188"/>
      <c r="AO30" s="1024" t="s">
        <v>82</v>
      </c>
      <c r="AP30" s="1025"/>
      <c r="AQ30" s="1025"/>
      <c r="AR30" s="1025"/>
      <c r="AS30" s="1025"/>
      <c r="AT30" s="1026"/>
      <c r="AW30" s="944"/>
      <c r="AX30" s="944"/>
      <c r="AY30" s="945"/>
      <c r="AZ30" s="936"/>
      <c r="BA30" s="937"/>
      <c r="BB30" s="937"/>
      <c r="BC30" s="937"/>
      <c r="BD30" s="938"/>
      <c r="BE30" s="211" t="s">
        <v>373</v>
      </c>
      <c r="BF30" s="212" t="s">
        <v>373</v>
      </c>
      <c r="BG30" s="212" t="s">
        <v>373</v>
      </c>
      <c r="BH30" s="212" t="s">
        <v>373</v>
      </c>
      <c r="BI30" s="212" t="s">
        <v>373</v>
      </c>
      <c r="BJ30" s="213" t="s">
        <v>373</v>
      </c>
      <c r="BK30" s="211" t="s">
        <v>373</v>
      </c>
      <c r="BL30" s="212" t="s">
        <v>373</v>
      </c>
      <c r="BM30" s="212" t="s">
        <v>373</v>
      </c>
      <c r="BN30" s="212" t="s">
        <v>373</v>
      </c>
      <c r="BO30" s="212" t="s">
        <v>373</v>
      </c>
      <c r="BP30" s="213" t="s">
        <v>373</v>
      </c>
      <c r="BQ30" s="211" t="s">
        <v>373</v>
      </c>
      <c r="BR30" s="212" t="s">
        <v>373</v>
      </c>
      <c r="BS30" s="212" t="s">
        <v>373</v>
      </c>
      <c r="BT30" s="212" t="s">
        <v>373</v>
      </c>
      <c r="BU30" s="212" t="s">
        <v>373</v>
      </c>
      <c r="BV30" s="213" t="s">
        <v>373</v>
      </c>
      <c r="BW30" s="196" t="s">
        <v>373</v>
      </c>
      <c r="BX30" s="197" t="s">
        <v>373</v>
      </c>
      <c r="BY30" s="197" t="s">
        <v>373</v>
      </c>
      <c r="BZ30" s="197" t="s">
        <v>373</v>
      </c>
      <c r="CA30" s="197" t="s">
        <v>373</v>
      </c>
      <c r="CB30" s="198" t="s">
        <v>373</v>
      </c>
      <c r="CC30" s="199" t="s">
        <v>373</v>
      </c>
      <c r="CD30" s="200" t="s">
        <v>373</v>
      </c>
      <c r="CE30" s="200" t="s">
        <v>373</v>
      </c>
      <c r="CF30" s="200" t="s">
        <v>373</v>
      </c>
      <c r="CG30" s="200" t="s">
        <v>373</v>
      </c>
      <c r="CH30" s="201" t="s">
        <v>373</v>
      </c>
      <c r="CI30" s="187"/>
      <c r="CJ30" s="968"/>
      <c r="CK30" s="969"/>
      <c r="CL30" s="969"/>
      <c r="CM30" s="969"/>
      <c r="CN30" s="969"/>
      <c r="CO30" s="970"/>
    </row>
    <row r="31" spans="2:93" ht="9" customHeight="1" x14ac:dyDescent="0.35">
      <c r="B31" s="1062"/>
      <c r="C31" s="1062"/>
      <c r="D31" s="1063"/>
      <c r="E31" s="986"/>
      <c r="F31" s="987"/>
      <c r="G31" s="987"/>
      <c r="H31" s="987"/>
      <c r="I31" s="987"/>
      <c r="J31" s="1002"/>
      <c r="K31" s="1003"/>
      <c r="L31" s="1003"/>
      <c r="M31" s="1003"/>
      <c r="N31" s="1003"/>
      <c r="O31" s="1006"/>
      <c r="P31" s="1000"/>
      <c r="Q31" s="1000"/>
      <c r="R31" s="1000"/>
      <c r="S31" s="1000"/>
      <c r="T31" s="1000"/>
      <c r="U31" s="1001"/>
      <c r="V31" s="1008"/>
      <c r="W31" s="1000"/>
      <c r="X31" s="1000"/>
      <c r="Y31" s="1000"/>
      <c r="Z31" s="1000"/>
      <c r="AA31" s="1001"/>
      <c r="AB31" s="927"/>
      <c r="AC31" s="928"/>
      <c r="AD31" s="928"/>
      <c r="AE31" s="928"/>
      <c r="AF31" s="928"/>
      <c r="AG31" s="931"/>
      <c r="AH31" s="994"/>
      <c r="AI31" s="995"/>
      <c r="AJ31" s="995"/>
      <c r="AK31" s="995"/>
      <c r="AL31" s="995"/>
      <c r="AM31" s="998"/>
      <c r="AN31" s="188"/>
      <c r="AO31" s="1027"/>
      <c r="AP31" s="1028"/>
      <c r="AQ31" s="1028"/>
      <c r="AR31" s="1028"/>
      <c r="AS31" s="1028"/>
      <c r="AT31" s="1029"/>
      <c r="AW31" s="944"/>
      <c r="AX31" s="944"/>
      <c r="AY31" s="945"/>
      <c r="AZ31" s="936"/>
      <c r="BA31" s="937"/>
      <c r="BB31" s="937"/>
      <c r="BC31" s="937"/>
      <c r="BD31" s="938"/>
      <c r="BE31" s="211" t="s">
        <v>373</v>
      </c>
      <c r="BF31" s="212" t="s">
        <v>373</v>
      </c>
      <c r="BG31" s="212" t="s">
        <v>373</v>
      </c>
      <c r="BH31" s="212" t="s">
        <v>373</v>
      </c>
      <c r="BI31" s="212" t="s">
        <v>373</v>
      </c>
      <c r="BJ31" s="213" t="s">
        <v>373</v>
      </c>
      <c r="BK31" s="211" t="s">
        <v>373</v>
      </c>
      <c r="BL31" s="212" t="s">
        <v>373</v>
      </c>
      <c r="BM31" s="212" t="s">
        <v>373</v>
      </c>
      <c r="BN31" s="212" t="s">
        <v>373</v>
      </c>
      <c r="BO31" s="212" t="s">
        <v>373</v>
      </c>
      <c r="BP31" s="213" t="s">
        <v>373</v>
      </c>
      <c r="BQ31" s="211" t="s">
        <v>373</v>
      </c>
      <c r="BR31" s="212" t="s">
        <v>373</v>
      </c>
      <c r="BS31" s="212" t="s">
        <v>373</v>
      </c>
      <c r="BT31" s="212" t="s">
        <v>373</v>
      </c>
      <c r="BU31" s="212" t="s">
        <v>373</v>
      </c>
      <c r="BV31" s="213" t="s">
        <v>373</v>
      </c>
      <c r="BW31" s="196" t="s">
        <v>373</v>
      </c>
      <c r="BX31" s="197" t="s">
        <v>373</v>
      </c>
      <c r="BY31" s="197" t="s">
        <v>373</v>
      </c>
      <c r="BZ31" s="197" t="s">
        <v>373</v>
      </c>
      <c r="CA31" s="197" t="s">
        <v>373</v>
      </c>
      <c r="CB31" s="198" t="s">
        <v>373</v>
      </c>
      <c r="CC31" s="199" t="s">
        <v>373</v>
      </c>
      <c r="CD31" s="200" t="s">
        <v>373</v>
      </c>
      <c r="CE31" s="200" t="s">
        <v>373</v>
      </c>
      <c r="CF31" s="200" t="s">
        <v>373</v>
      </c>
      <c r="CG31" s="200" t="s">
        <v>373</v>
      </c>
      <c r="CH31" s="201" t="s">
        <v>373</v>
      </c>
      <c r="CI31" s="187"/>
      <c r="CJ31" s="968"/>
      <c r="CK31" s="969"/>
      <c r="CL31" s="969"/>
      <c r="CM31" s="969"/>
      <c r="CN31" s="969"/>
      <c r="CO31" s="970"/>
    </row>
    <row r="32" spans="2:93" ht="9" customHeight="1" x14ac:dyDescent="0.35">
      <c r="B32" s="1062"/>
      <c r="C32" s="1062"/>
      <c r="D32" s="1063"/>
      <c r="E32" s="986"/>
      <c r="F32" s="987"/>
      <c r="G32" s="987"/>
      <c r="H32" s="987"/>
      <c r="I32" s="987"/>
      <c r="J32" s="1002" t="s">
        <v>373</v>
      </c>
      <c r="K32" s="1003"/>
      <c r="L32" s="1003" t="s">
        <v>373</v>
      </c>
      <c r="M32" s="1003"/>
      <c r="N32" s="1003" t="s">
        <v>373</v>
      </c>
      <c r="O32" s="1006"/>
      <c r="P32" s="1000" t="s">
        <v>373</v>
      </c>
      <c r="Q32" s="1000"/>
      <c r="R32" s="1000" t="s">
        <v>373</v>
      </c>
      <c r="S32" s="1000"/>
      <c r="T32" s="1000" t="s">
        <v>373</v>
      </c>
      <c r="U32" s="1001"/>
      <c r="V32" s="1008" t="s">
        <v>373</v>
      </c>
      <c r="W32" s="1000"/>
      <c r="X32" s="1000" t="s">
        <v>373</v>
      </c>
      <c r="Y32" s="1000"/>
      <c r="Z32" s="1000" t="s">
        <v>373</v>
      </c>
      <c r="AA32" s="1001"/>
      <c r="AB32" s="927" t="s">
        <v>373</v>
      </c>
      <c r="AC32" s="928"/>
      <c r="AD32" s="928" t="s">
        <v>373</v>
      </c>
      <c r="AE32" s="928"/>
      <c r="AF32" s="928" t="s">
        <v>373</v>
      </c>
      <c r="AG32" s="931"/>
      <c r="AH32" s="994" t="s">
        <v>373</v>
      </c>
      <c r="AI32" s="995"/>
      <c r="AJ32" s="995" t="s">
        <v>373</v>
      </c>
      <c r="AK32" s="995"/>
      <c r="AL32" s="995" t="s">
        <v>373</v>
      </c>
      <c r="AM32" s="998"/>
      <c r="AN32" s="188"/>
      <c r="AO32" s="1027"/>
      <c r="AP32" s="1028"/>
      <c r="AQ32" s="1028"/>
      <c r="AR32" s="1028"/>
      <c r="AS32" s="1028"/>
      <c r="AT32" s="1029"/>
      <c r="AW32" s="944"/>
      <c r="AX32" s="944"/>
      <c r="AY32" s="945"/>
      <c r="AZ32" s="936"/>
      <c r="BA32" s="937"/>
      <c r="BB32" s="937"/>
      <c r="BC32" s="937"/>
      <c r="BD32" s="938"/>
      <c r="BE32" s="211" t="s">
        <v>373</v>
      </c>
      <c r="BF32" s="212" t="s">
        <v>373</v>
      </c>
      <c r="BG32" s="212" t="s">
        <v>373</v>
      </c>
      <c r="BH32" s="212" t="s">
        <v>373</v>
      </c>
      <c r="BI32" s="212" t="s">
        <v>373</v>
      </c>
      <c r="BJ32" s="213" t="s">
        <v>373</v>
      </c>
      <c r="BK32" s="211" t="s">
        <v>373</v>
      </c>
      <c r="BL32" s="212" t="s">
        <v>373</v>
      </c>
      <c r="BM32" s="212" t="s">
        <v>373</v>
      </c>
      <c r="BN32" s="212" t="s">
        <v>373</v>
      </c>
      <c r="BO32" s="212" t="s">
        <v>373</v>
      </c>
      <c r="BP32" s="213" t="s">
        <v>373</v>
      </c>
      <c r="BQ32" s="211" t="s">
        <v>373</v>
      </c>
      <c r="BR32" s="212" t="s">
        <v>373</v>
      </c>
      <c r="BS32" s="212" t="s">
        <v>373</v>
      </c>
      <c r="BT32" s="212" t="s">
        <v>373</v>
      </c>
      <c r="BU32" s="212" t="s">
        <v>373</v>
      </c>
      <c r="BV32" s="213" t="s">
        <v>373</v>
      </c>
      <c r="BW32" s="196" t="s">
        <v>373</v>
      </c>
      <c r="BX32" s="197" t="s">
        <v>373</v>
      </c>
      <c r="BY32" s="197" t="s">
        <v>373</v>
      </c>
      <c r="BZ32" s="197" t="s">
        <v>373</v>
      </c>
      <c r="CA32" s="197" t="s">
        <v>373</v>
      </c>
      <c r="CB32" s="198" t="s">
        <v>373</v>
      </c>
      <c r="CC32" s="199" t="s">
        <v>373</v>
      </c>
      <c r="CD32" s="200" t="s">
        <v>373</v>
      </c>
      <c r="CE32" s="200" t="s">
        <v>373</v>
      </c>
      <c r="CF32" s="200" t="s">
        <v>373</v>
      </c>
      <c r="CG32" s="200" t="s">
        <v>373</v>
      </c>
      <c r="CH32" s="201" t="s">
        <v>373</v>
      </c>
      <c r="CI32" s="187"/>
      <c r="CJ32" s="968"/>
      <c r="CK32" s="969"/>
      <c r="CL32" s="969"/>
      <c r="CM32" s="969"/>
      <c r="CN32" s="969"/>
      <c r="CO32" s="970"/>
    </row>
    <row r="33" spans="2:93" ht="9" customHeight="1" x14ac:dyDescent="0.35">
      <c r="B33" s="1062"/>
      <c r="C33" s="1062"/>
      <c r="D33" s="1063"/>
      <c r="E33" s="986"/>
      <c r="F33" s="987"/>
      <c r="G33" s="987"/>
      <c r="H33" s="987"/>
      <c r="I33" s="987"/>
      <c r="J33" s="1002"/>
      <c r="K33" s="1003"/>
      <c r="L33" s="1003"/>
      <c r="M33" s="1003"/>
      <c r="N33" s="1003"/>
      <c r="O33" s="1006"/>
      <c r="P33" s="1000"/>
      <c r="Q33" s="1000"/>
      <c r="R33" s="1000"/>
      <c r="S33" s="1000"/>
      <c r="T33" s="1000"/>
      <c r="U33" s="1001"/>
      <c r="V33" s="1008"/>
      <c r="W33" s="1000"/>
      <c r="X33" s="1000"/>
      <c r="Y33" s="1000"/>
      <c r="Z33" s="1000"/>
      <c r="AA33" s="1001"/>
      <c r="AB33" s="927"/>
      <c r="AC33" s="928"/>
      <c r="AD33" s="928"/>
      <c r="AE33" s="928"/>
      <c r="AF33" s="928"/>
      <c r="AG33" s="931"/>
      <c r="AH33" s="994"/>
      <c r="AI33" s="995"/>
      <c r="AJ33" s="995"/>
      <c r="AK33" s="995"/>
      <c r="AL33" s="995"/>
      <c r="AM33" s="998"/>
      <c r="AN33" s="188"/>
      <c r="AO33" s="1027"/>
      <c r="AP33" s="1028"/>
      <c r="AQ33" s="1028"/>
      <c r="AR33" s="1028"/>
      <c r="AS33" s="1028"/>
      <c r="AT33" s="1029"/>
      <c r="AW33" s="944"/>
      <c r="AX33" s="944"/>
      <c r="AY33" s="945"/>
      <c r="AZ33" s="936"/>
      <c r="BA33" s="937"/>
      <c r="BB33" s="937"/>
      <c r="BC33" s="937"/>
      <c r="BD33" s="938"/>
      <c r="BE33" s="211" t="s">
        <v>373</v>
      </c>
      <c r="BF33" s="212" t="s">
        <v>373</v>
      </c>
      <c r="BG33" s="212" t="s">
        <v>373</v>
      </c>
      <c r="BH33" s="212" t="s">
        <v>373</v>
      </c>
      <c r="BI33" s="212" t="s">
        <v>373</v>
      </c>
      <c r="BJ33" s="213" t="s">
        <v>373</v>
      </c>
      <c r="BK33" s="211" t="s">
        <v>373</v>
      </c>
      <c r="BL33" s="212" t="s">
        <v>373</v>
      </c>
      <c r="BM33" s="212" t="s">
        <v>373</v>
      </c>
      <c r="BN33" s="212" t="s">
        <v>373</v>
      </c>
      <c r="BO33" s="212" t="s">
        <v>373</v>
      </c>
      <c r="BP33" s="213" t="s">
        <v>373</v>
      </c>
      <c r="BQ33" s="211" t="s">
        <v>373</v>
      </c>
      <c r="BR33" s="212" t="s">
        <v>373</v>
      </c>
      <c r="BS33" s="212" t="s">
        <v>373</v>
      </c>
      <c r="BT33" s="212" t="s">
        <v>373</v>
      </c>
      <c r="BU33" s="212" t="s">
        <v>373</v>
      </c>
      <c r="BV33" s="213" t="s">
        <v>373</v>
      </c>
      <c r="BW33" s="196" t="s">
        <v>373</v>
      </c>
      <c r="BX33" s="197" t="s">
        <v>373</v>
      </c>
      <c r="BY33" s="197" t="s">
        <v>373</v>
      </c>
      <c r="BZ33" s="197" t="s">
        <v>373</v>
      </c>
      <c r="CA33" s="197" t="s">
        <v>373</v>
      </c>
      <c r="CB33" s="198" t="s">
        <v>373</v>
      </c>
      <c r="CC33" s="199" t="s">
        <v>373</v>
      </c>
      <c r="CD33" s="200" t="s">
        <v>373</v>
      </c>
      <c r="CE33" s="200" t="s">
        <v>373</v>
      </c>
      <c r="CF33" s="200" t="s">
        <v>373</v>
      </c>
      <c r="CG33" s="200" t="s">
        <v>373</v>
      </c>
      <c r="CH33" s="201" t="s">
        <v>373</v>
      </c>
      <c r="CI33" s="187"/>
      <c r="CJ33" s="968"/>
      <c r="CK33" s="969"/>
      <c r="CL33" s="969"/>
      <c r="CM33" s="969"/>
      <c r="CN33" s="969"/>
      <c r="CO33" s="970"/>
    </row>
    <row r="34" spans="2:93" ht="9" customHeight="1" x14ac:dyDescent="0.35">
      <c r="B34" s="1062"/>
      <c r="C34" s="1062"/>
      <c r="D34" s="1063"/>
      <c r="E34" s="986"/>
      <c r="F34" s="987"/>
      <c r="G34" s="987"/>
      <c r="H34" s="987"/>
      <c r="I34" s="987"/>
      <c r="J34" s="1002" t="s">
        <v>373</v>
      </c>
      <c r="K34" s="1003"/>
      <c r="L34" s="1003" t="s">
        <v>373</v>
      </c>
      <c r="M34" s="1003"/>
      <c r="N34" s="1003" t="s">
        <v>373</v>
      </c>
      <c r="O34" s="1006"/>
      <c r="P34" s="1000" t="s">
        <v>373</v>
      </c>
      <c r="Q34" s="1000"/>
      <c r="R34" s="1000" t="s">
        <v>373</v>
      </c>
      <c r="S34" s="1000"/>
      <c r="T34" s="1000" t="s">
        <v>373</v>
      </c>
      <c r="U34" s="1001"/>
      <c r="V34" s="1008" t="s">
        <v>373</v>
      </c>
      <c r="W34" s="1000"/>
      <c r="X34" s="1000" t="s">
        <v>373</v>
      </c>
      <c r="Y34" s="1000"/>
      <c r="Z34" s="1000" t="s">
        <v>373</v>
      </c>
      <c r="AA34" s="1001"/>
      <c r="AB34" s="927" t="s">
        <v>373</v>
      </c>
      <c r="AC34" s="928"/>
      <c r="AD34" s="928" t="s">
        <v>373</v>
      </c>
      <c r="AE34" s="928"/>
      <c r="AF34" s="928" t="s">
        <v>373</v>
      </c>
      <c r="AG34" s="931"/>
      <c r="AH34" s="994" t="s">
        <v>373</v>
      </c>
      <c r="AI34" s="995"/>
      <c r="AJ34" s="995" t="s">
        <v>373</v>
      </c>
      <c r="AK34" s="995"/>
      <c r="AL34" s="995" t="s">
        <v>373</v>
      </c>
      <c r="AM34" s="998"/>
      <c r="AN34" s="188"/>
      <c r="AO34" s="1027"/>
      <c r="AP34" s="1028"/>
      <c r="AQ34" s="1028"/>
      <c r="AR34" s="1028"/>
      <c r="AS34" s="1028"/>
      <c r="AT34" s="1029"/>
      <c r="AW34" s="944"/>
      <c r="AX34" s="944"/>
      <c r="AY34" s="945"/>
      <c r="AZ34" s="936"/>
      <c r="BA34" s="937"/>
      <c r="BB34" s="937"/>
      <c r="BC34" s="937"/>
      <c r="BD34" s="938"/>
      <c r="BE34" s="211" t="s">
        <v>373</v>
      </c>
      <c r="BF34" s="212" t="s">
        <v>373</v>
      </c>
      <c r="BG34" s="212" t="s">
        <v>373</v>
      </c>
      <c r="BH34" s="212" t="s">
        <v>373</v>
      </c>
      <c r="BI34" s="212" t="s">
        <v>373</v>
      </c>
      <c r="BJ34" s="213" t="s">
        <v>373</v>
      </c>
      <c r="BK34" s="211" t="s">
        <v>373</v>
      </c>
      <c r="BL34" s="212" t="s">
        <v>373</v>
      </c>
      <c r="BM34" s="212" t="s">
        <v>373</v>
      </c>
      <c r="BN34" s="212" t="s">
        <v>373</v>
      </c>
      <c r="BO34" s="212" t="s">
        <v>373</v>
      </c>
      <c r="BP34" s="213" t="s">
        <v>373</v>
      </c>
      <c r="BQ34" s="211" t="s">
        <v>373</v>
      </c>
      <c r="BR34" s="212" t="s">
        <v>373</v>
      </c>
      <c r="BS34" s="212" t="s">
        <v>373</v>
      </c>
      <c r="BT34" s="212" t="s">
        <v>373</v>
      </c>
      <c r="BU34" s="212" t="s">
        <v>373</v>
      </c>
      <c r="BV34" s="213" t="s">
        <v>373</v>
      </c>
      <c r="BW34" s="196" t="s">
        <v>373</v>
      </c>
      <c r="BX34" s="197" t="s">
        <v>373</v>
      </c>
      <c r="BY34" s="197" t="s">
        <v>373</v>
      </c>
      <c r="BZ34" s="197" t="s">
        <v>373</v>
      </c>
      <c r="CA34" s="197" t="s">
        <v>373</v>
      </c>
      <c r="CB34" s="198" t="s">
        <v>373</v>
      </c>
      <c r="CC34" s="199" t="s">
        <v>373</v>
      </c>
      <c r="CD34" s="200" t="s">
        <v>373</v>
      </c>
      <c r="CE34" s="200" t="s">
        <v>373</v>
      </c>
      <c r="CF34" s="200" t="s">
        <v>373</v>
      </c>
      <c r="CG34" s="200" t="s">
        <v>373</v>
      </c>
      <c r="CH34" s="201" t="s">
        <v>373</v>
      </c>
      <c r="CI34" s="187"/>
      <c r="CJ34" s="968"/>
      <c r="CK34" s="969"/>
      <c r="CL34" s="969"/>
      <c r="CM34" s="969"/>
      <c r="CN34" s="969"/>
      <c r="CO34" s="970"/>
    </row>
    <row r="35" spans="2:93" ht="9" customHeight="1" thickBot="1" x14ac:dyDescent="0.4">
      <c r="B35" s="1062"/>
      <c r="C35" s="1062"/>
      <c r="D35" s="1063"/>
      <c r="E35" s="986"/>
      <c r="F35" s="987"/>
      <c r="G35" s="987"/>
      <c r="H35" s="987"/>
      <c r="I35" s="987"/>
      <c r="J35" s="1002"/>
      <c r="K35" s="1003"/>
      <c r="L35" s="1003"/>
      <c r="M35" s="1003"/>
      <c r="N35" s="1003"/>
      <c r="O35" s="1006"/>
      <c r="P35" s="1000"/>
      <c r="Q35" s="1000"/>
      <c r="R35" s="1000"/>
      <c r="S35" s="1000"/>
      <c r="T35" s="1000"/>
      <c r="U35" s="1001"/>
      <c r="V35" s="1008"/>
      <c r="W35" s="1000"/>
      <c r="X35" s="1000"/>
      <c r="Y35" s="1000"/>
      <c r="Z35" s="1000"/>
      <c r="AA35" s="1001"/>
      <c r="AB35" s="927"/>
      <c r="AC35" s="928"/>
      <c r="AD35" s="928"/>
      <c r="AE35" s="928"/>
      <c r="AF35" s="928"/>
      <c r="AG35" s="931"/>
      <c r="AH35" s="994"/>
      <c r="AI35" s="995"/>
      <c r="AJ35" s="995"/>
      <c r="AK35" s="995"/>
      <c r="AL35" s="995"/>
      <c r="AM35" s="998"/>
      <c r="AN35" s="188"/>
      <c r="AO35" s="1027"/>
      <c r="AP35" s="1028"/>
      <c r="AQ35" s="1028"/>
      <c r="AR35" s="1028"/>
      <c r="AS35" s="1028"/>
      <c r="AT35" s="1029"/>
      <c r="AW35" s="944"/>
      <c r="AX35" s="944"/>
      <c r="AY35" s="945"/>
      <c r="AZ35" s="939"/>
      <c r="BA35" s="940"/>
      <c r="BB35" s="940"/>
      <c r="BC35" s="940"/>
      <c r="BD35" s="941"/>
      <c r="BE35" s="211" t="s">
        <v>373</v>
      </c>
      <c r="BF35" s="212" t="s">
        <v>373</v>
      </c>
      <c r="BG35" s="212" t="s">
        <v>373</v>
      </c>
      <c r="BH35" s="212" t="s">
        <v>373</v>
      </c>
      <c r="BI35" s="212" t="s">
        <v>373</v>
      </c>
      <c r="BJ35" s="213" t="s">
        <v>373</v>
      </c>
      <c r="BK35" s="211" t="s">
        <v>373</v>
      </c>
      <c r="BL35" s="212" t="s">
        <v>373</v>
      </c>
      <c r="BM35" s="212" t="s">
        <v>373</v>
      </c>
      <c r="BN35" s="212" t="s">
        <v>373</v>
      </c>
      <c r="BO35" s="212" t="s">
        <v>373</v>
      </c>
      <c r="BP35" s="213" t="s">
        <v>373</v>
      </c>
      <c r="BQ35" s="211" t="s">
        <v>373</v>
      </c>
      <c r="BR35" s="212" t="s">
        <v>373</v>
      </c>
      <c r="BS35" s="212" t="s">
        <v>373</v>
      </c>
      <c r="BT35" s="212" t="s">
        <v>373</v>
      </c>
      <c r="BU35" s="212" t="s">
        <v>373</v>
      </c>
      <c r="BV35" s="213" t="s">
        <v>373</v>
      </c>
      <c r="BW35" s="202" t="s">
        <v>373</v>
      </c>
      <c r="BX35" s="203" t="s">
        <v>373</v>
      </c>
      <c r="BY35" s="203" t="s">
        <v>373</v>
      </c>
      <c r="BZ35" s="203" t="s">
        <v>373</v>
      </c>
      <c r="CA35" s="203" t="s">
        <v>373</v>
      </c>
      <c r="CB35" s="204" t="s">
        <v>373</v>
      </c>
      <c r="CC35" s="205" t="s">
        <v>373</v>
      </c>
      <c r="CD35" s="206" t="s">
        <v>373</v>
      </c>
      <c r="CE35" s="206" t="s">
        <v>373</v>
      </c>
      <c r="CF35" s="206" t="s">
        <v>373</v>
      </c>
      <c r="CG35" s="206" t="s">
        <v>373</v>
      </c>
      <c r="CH35" s="207" t="s">
        <v>373</v>
      </c>
      <c r="CI35" s="187"/>
      <c r="CJ35" s="971"/>
      <c r="CK35" s="972"/>
      <c r="CL35" s="972"/>
      <c r="CM35" s="972"/>
      <c r="CN35" s="972"/>
      <c r="CO35" s="973"/>
    </row>
    <row r="36" spans="2:93" ht="9" customHeight="1" x14ac:dyDescent="0.35">
      <c r="B36" s="1062"/>
      <c r="C36" s="1062"/>
      <c r="D36" s="1063"/>
      <c r="E36" s="986"/>
      <c r="F36" s="987"/>
      <c r="G36" s="987"/>
      <c r="H36" s="987"/>
      <c r="I36" s="987"/>
      <c r="J36" s="1002" t="s">
        <v>373</v>
      </c>
      <c r="K36" s="1003"/>
      <c r="L36" s="1003" t="s">
        <v>373</v>
      </c>
      <c r="M36" s="1003"/>
      <c r="N36" s="1003" t="s">
        <v>373</v>
      </c>
      <c r="O36" s="1006"/>
      <c r="P36" s="1000" t="s">
        <v>373</v>
      </c>
      <c r="Q36" s="1000"/>
      <c r="R36" s="1000" t="s">
        <v>373</v>
      </c>
      <c r="S36" s="1000"/>
      <c r="T36" s="1000" t="s">
        <v>373</v>
      </c>
      <c r="U36" s="1001"/>
      <c r="V36" s="1008" t="s">
        <v>373</v>
      </c>
      <c r="W36" s="1000"/>
      <c r="X36" s="1000" t="s">
        <v>373</v>
      </c>
      <c r="Y36" s="1000"/>
      <c r="Z36" s="1000" t="s">
        <v>373</v>
      </c>
      <c r="AA36" s="1001"/>
      <c r="AB36" s="927" t="s">
        <v>373</v>
      </c>
      <c r="AC36" s="928"/>
      <c r="AD36" s="928" t="s">
        <v>373</v>
      </c>
      <c r="AE36" s="928"/>
      <c r="AF36" s="928" t="s">
        <v>373</v>
      </c>
      <c r="AG36" s="931"/>
      <c r="AH36" s="994" t="s">
        <v>373</v>
      </c>
      <c r="AI36" s="995"/>
      <c r="AJ36" s="995" t="s">
        <v>373</v>
      </c>
      <c r="AK36" s="995"/>
      <c r="AL36" s="995" t="s">
        <v>373</v>
      </c>
      <c r="AM36" s="998"/>
      <c r="AN36" s="188"/>
      <c r="AO36" s="1027"/>
      <c r="AP36" s="1028"/>
      <c r="AQ36" s="1028"/>
      <c r="AR36" s="1028"/>
      <c r="AS36" s="1028"/>
      <c r="AT36" s="1029"/>
      <c r="AW36" s="944"/>
      <c r="AX36" s="944"/>
      <c r="AY36" s="945"/>
      <c r="AZ36" s="933" t="s">
        <v>114</v>
      </c>
      <c r="BA36" s="934"/>
      <c r="BB36" s="934"/>
      <c r="BC36" s="934"/>
      <c r="BD36" s="934"/>
      <c r="BE36" s="217" t="s">
        <v>373</v>
      </c>
      <c r="BF36" s="218" t="s">
        <v>373</v>
      </c>
      <c r="BG36" s="218" t="s">
        <v>373</v>
      </c>
      <c r="BH36" s="218" t="s">
        <v>373</v>
      </c>
      <c r="BI36" s="218" t="s">
        <v>373</v>
      </c>
      <c r="BJ36" s="219" t="s">
        <v>373</v>
      </c>
      <c r="BK36" s="208" t="s">
        <v>373</v>
      </c>
      <c r="BL36" s="209" t="s">
        <v>373</v>
      </c>
      <c r="BM36" s="209" t="s">
        <v>373</v>
      </c>
      <c r="BN36" s="209" t="s">
        <v>373</v>
      </c>
      <c r="BO36" s="209" t="s">
        <v>373</v>
      </c>
      <c r="BP36" s="210" t="s">
        <v>373</v>
      </c>
      <c r="BQ36" s="208" t="s">
        <v>373</v>
      </c>
      <c r="BR36" s="209" t="s">
        <v>373</v>
      </c>
      <c r="BS36" s="209" t="s">
        <v>373</v>
      </c>
      <c r="BT36" s="209" t="s">
        <v>373</v>
      </c>
      <c r="BU36" s="209" t="s">
        <v>373</v>
      </c>
      <c r="BV36" s="210" t="s">
        <v>373</v>
      </c>
      <c r="BW36" s="190" t="s">
        <v>373</v>
      </c>
      <c r="BX36" s="191" t="s">
        <v>373</v>
      </c>
      <c r="BY36" s="191" t="s">
        <v>373</v>
      </c>
      <c r="BZ36" s="191" t="s">
        <v>373</v>
      </c>
      <c r="CA36" s="191" t="s">
        <v>373</v>
      </c>
      <c r="CB36" s="192" t="s">
        <v>373</v>
      </c>
      <c r="CC36" s="193" t="s">
        <v>373</v>
      </c>
      <c r="CD36" s="194" t="s">
        <v>373</v>
      </c>
      <c r="CE36" s="194" t="s">
        <v>373</v>
      </c>
      <c r="CF36" s="194" t="s">
        <v>373</v>
      </c>
      <c r="CG36" s="194" t="s">
        <v>373</v>
      </c>
      <c r="CH36" s="195" t="s">
        <v>373</v>
      </c>
      <c r="CI36" s="187"/>
      <c r="CJ36" s="974" t="s">
        <v>82</v>
      </c>
      <c r="CK36" s="975"/>
      <c r="CL36" s="975"/>
      <c r="CM36" s="975"/>
      <c r="CN36" s="975"/>
      <c r="CO36" s="976"/>
    </row>
    <row r="37" spans="2:93" ht="9" customHeight="1" thickBot="1" x14ac:dyDescent="0.4">
      <c r="B37" s="1062"/>
      <c r="C37" s="1062"/>
      <c r="D37" s="1063"/>
      <c r="E37" s="989"/>
      <c r="F37" s="990"/>
      <c r="G37" s="990"/>
      <c r="H37" s="990"/>
      <c r="I37" s="990"/>
      <c r="J37" s="1004"/>
      <c r="K37" s="1005"/>
      <c r="L37" s="1005"/>
      <c r="M37" s="1005"/>
      <c r="N37" s="1005"/>
      <c r="O37" s="1007"/>
      <c r="P37" s="1010"/>
      <c r="Q37" s="1010"/>
      <c r="R37" s="1010"/>
      <c r="S37" s="1010"/>
      <c r="T37" s="1010"/>
      <c r="U37" s="1011"/>
      <c r="V37" s="1009"/>
      <c r="W37" s="1010"/>
      <c r="X37" s="1010"/>
      <c r="Y37" s="1010"/>
      <c r="Z37" s="1010"/>
      <c r="AA37" s="1011"/>
      <c r="AB37" s="929"/>
      <c r="AC37" s="930"/>
      <c r="AD37" s="930"/>
      <c r="AE37" s="930"/>
      <c r="AF37" s="930"/>
      <c r="AG37" s="932"/>
      <c r="AH37" s="996"/>
      <c r="AI37" s="997"/>
      <c r="AJ37" s="997"/>
      <c r="AK37" s="997"/>
      <c r="AL37" s="997"/>
      <c r="AM37" s="999"/>
      <c r="AN37" s="188"/>
      <c r="AO37" s="1030"/>
      <c r="AP37" s="1031"/>
      <c r="AQ37" s="1031"/>
      <c r="AR37" s="1031"/>
      <c r="AS37" s="1031"/>
      <c r="AT37" s="1032"/>
      <c r="AW37" s="944"/>
      <c r="AX37" s="944"/>
      <c r="AY37" s="945"/>
      <c r="AZ37" s="955"/>
      <c r="BA37" s="937"/>
      <c r="BB37" s="937"/>
      <c r="BC37" s="937"/>
      <c r="BD37" s="937"/>
      <c r="BE37" s="220" t="s">
        <v>373</v>
      </c>
      <c r="BF37" s="221" t="s">
        <v>373</v>
      </c>
      <c r="BG37" s="221" t="s">
        <v>373</v>
      </c>
      <c r="BH37" s="221" t="s">
        <v>373</v>
      </c>
      <c r="BI37" s="221" t="s">
        <v>373</v>
      </c>
      <c r="BJ37" s="222" t="s">
        <v>373</v>
      </c>
      <c r="BK37" s="211" t="s">
        <v>373</v>
      </c>
      <c r="BL37" s="212" t="s">
        <v>373</v>
      </c>
      <c r="BM37" s="212" t="s">
        <v>373</v>
      </c>
      <c r="BN37" s="212" t="s">
        <v>373</v>
      </c>
      <c r="BO37" s="212" t="s">
        <v>373</v>
      </c>
      <c r="BP37" s="213" t="s">
        <v>373</v>
      </c>
      <c r="BQ37" s="211" t="s">
        <v>373</v>
      </c>
      <c r="BR37" s="212" t="s">
        <v>373</v>
      </c>
      <c r="BS37" s="212" t="s">
        <v>373</v>
      </c>
      <c r="BT37" s="212" t="s">
        <v>373</v>
      </c>
      <c r="BU37" s="212" t="s">
        <v>373</v>
      </c>
      <c r="BV37" s="213" t="s">
        <v>373</v>
      </c>
      <c r="BW37" s="196" t="s">
        <v>373</v>
      </c>
      <c r="BX37" s="197" t="s">
        <v>373</v>
      </c>
      <c r="BY37" s="197" t="s">
        <v>373</v>
      </c>
      <c r="BZ37" s="197" t="s">
        <v>373</v>
      </c>
      <c r="CA37" s="197" t="s">
        <v>373</v>
      </c>
      <c r="CB37" s="198" t="s">
        <v>373</v>
      </c>
      <c r="CC37" s="199" t="s">
        <v>373</v>
      </c>
      <c r="CD37" s="200" t="s">
        <v>373</v>
      </c>
      <c r="CE37" s="200" t="s">
        <v>373</v>
      </c>
      <c r="CF37" s="200" t="s">
        <v>373</v>
      </c>
      <c r="CG37" s="200" t="s">
        <v>373</v>
      </c>
      <c r="CH37" s="201" t="s">
        <v>373</v>
      </c>
      <c r="CI37" s="187"/>
      <c r="CJ37" s="977"/>
      <c r="CK37" s="978"/>
      <c r="CL37" s="978"/>
      <c r="CM37" s="978"/>
      <c r="CN37" s="978"/>
      <c r="CO37" s="979"/>
    </row>
    <row r="38" spans="2:93" ht="9" customHeight="1" x14ac:dyDescent="0.35">
      <c r="B38" s="1062"/>
      <c r="C38" s="1062"/>
      <c r="D38" s="1063"/>
      <c r="E38" s="983" t="s">
        <v>113</v>
      </c>
      <c r="F38" s="984"/>
      <c r="G38" s="984"/>
      <c r="H38" s="984"/>
      <c r="I38" s="985"/>
      <c r="J38" s="1021" t="s">
        <v>373</v>
      </c>
      <c r="K38" s="1022"/>
      <c r="L38" s="1022" t="s">
        <v>373</v>
      </c>
      <c r="M38" s="1022"/>
      <c r="N38" s="1022" t="s">
        <v>373</v>
      </c>
      <c r="O38" s="1023"/>
      <c r="P38" s="1021" t="s">
        <v>373</v>
      </c>
      <c r="Q38" s="1022"/>
      <c r="R38" s="1022" t="s">
        <v>373</v>
      </c>
      <c r="S38" s="1022"/>
      <c r="T38" s="1022" t="s">
        <v>373</v>
      </c>
      <c r="U38" s="1023"/>
      <c r="V38" s="1015" t="s">
        <v>373</v>
      </c>
      <c r="W38" s="1016"/>
      <c r="X38" s="1016" t="s">
        <v>373</v>
      </c>
      <c r="Y38" s="1016"/>
      <c r="Z38" s="1016" t="s">
        <v>373</v>
      </c>
      <c r="AA38" s="1017"/>
      <c r="AB38" s="1018" t="s">
        <v>373</v>
      </c>
      <c r="AC38" s="1019"/>
      <c r="AD38" s="1019" t="s">
        <v>373</v>
      </c>
      <c r="AE38" s="1019"/>
      <c r="AF38" s="1019" t="s">
        <v>373</v>
      </c>
      <c r="AG38" s="1020"/>
      <c r="AH38" s="1012" t="s">
        <v>374</v>
      </c>
      <c r="AI38" s="1013"/>
      <c r="AJ38" s="1013" t="s">
        <v>373</v>
      </c>
      <c r="AK38" s="1013"/>
      <c r="AL38" s="1013" t="s">
        <v>373</v>
      </c>
      <c r="AM38" s="1014"/>
      <c r="AN38" s="188"/>
      <c r="AO38" s="188"/>
      <c r="AP38" s="188"/>
      <c r="AQ38" s="188"/>
      <c r="AR38" s="188"/>
      <c r="AS38" s="188"/>
      <c r="AT38" s="188"/>
      <c r="AW38" s="944"/>
      <c r="AX38" s="944"/>
      <c r="AY38" s="945"/>
      <c r="AZ38" s="936"/>
      <c r="BA38" s="937"/>
      <c r="BB38" s="937"/>
      <c r="BC38" s="937"/>
      <c r="BD38" s="937"/>
      <c r="BE38" s="220" t="s">
        <v>373</v>
      </c>
      <c r="BF38" s="221" t="s">
        <v>373</v>
      </c>
      <c r="BG38" s="221" t="s">
        <v>373</v>
      </c>
      <c r="BH38" s="221" t="s">
        <v>373</v>
      </c>
      <c r="BI38" s="221" t="s">
        <v>373</v>
      </c>
      <c r="BJ38" s="222" t="s">
        <v>373</v>
      </c>
      <c r="BK38" s="211" t="s">
        <v>373</v>
      </c>
      <c r="BL38" s="212" t="s">
        <v>373</v>
      </c>
      <c r="BM38" s="212" t="s">
        <v>373</v>
      </c>
      <c r="BN38" s="212" t="s">
        <v>373</v>
      </c>
      <c r="BO38" s="212" t="s">
        <v>373</v>
      </c>
      <c r="BP38" s="213" t="s">
        <v>373</v>
      </c>
      <c r="BQ38" s="211" t="s">
        <v>373</v>
      </c>
      <c r="BR38" s="212" t="s">
        <v>373</v>
      </c>
      <c r="BS38" s="212" t="s">
        <v>373</v>
      </c>
      <c r="BT38" s="212" t="s">
        <v>373</v>
      </c>
      <c r="BU38" s="212" t="s">
        <v>373</v>
      </c>
      <c r="BV38" s="213" t="s">
        <v>373</v>
      </c>
      <c r="BW38" s="196" t="s">
        <v>373</v>
      </c>
      <c r="BX38" s="197" t="s">
        <v>373</v>
      </c>
      <c r="BY38" s="197" t="s">
        <v>373</v>
      </c>
      <c r="BZ38" s="197" t="s">
        <v>373</v>
      </c>
      <c r="CA38" s="197" t="s">
        <v>373</v>
      </c>
      <c r="CB38" s="198" t="s">
        <v>373</v>
      </c>
      <c r="CC38" s="199" t="s">
        <v>373</v>
      </c>
      <c r="CD38" s="200" t="s">
        <v>373</v>
      </c>
      <c r="CE38" s="200" t="s">
        <v>373</v>
      </c>
      <c r="CF38" s="200" t="s">
        <v>373</v>
      </c>
      <c r="CG38" s="200" t="s">
        <v>373</v>
      </c>
      <c r="CH38" s="201" t="s">
        <v>373</v>
      </c>
      <c r="CI38" s="187"/>
      <c r="CJ38" s="977"/>
      <c r="CK38" s="978"/>
      <c r="CL38" s="978"/>
      <c r="CM38" s="978"/>
      <c r="CN38" s="978"/>
      <c r="CO38" s="979"/>
    </row>
    <row r="39" spans="2:93" ht="9" customHeight="1" x14ac:dyDescent="0.35">
      <c r="B39" s="1062"/>
      <c r="C39" s="1062"/>
      <c r="D39" s="1063"/>
      <c r="E39" s="986"/>
      <c r="F39" s="987"/>
      <c r="G39" s="987"/>
      <c r="H39" s="987"/>
      <c r="I39" s="988"/>
      <c r="J39" s="1002"/>
      <c r="K39" s="1003"/>
      <c r="L39" s="1003"/>
      <c r="M39" s="1003"/>
      <c r="N39" s="1003"/>
      <c r="O39" s="1006"/>
      <c r="P39" s="1002"/>
      <c r="Q39" s="1003"/>
      <c r="R39" s="1003"/>
      <c r="S39" s="1003"/>
      <c r="T39" s="1003"/>
      <c r="U39" s="1006"/>
      <c r="V39" s="1008"/>
      <c r="W39" s="1000"/>
      <c r="X39" s="1000"/>
      <c r="Y39" s="1000"/>
      <c r="Z39" s="1000"/>
      <c r="AA39" s="1001"/>
      <c r="AB39" s="927"/>
      <c r="AC39" s="928"/>
      <c r="AD39" s="928"/>
      <c r="AE39" s="928"/>
      <c r="AF39" s="928"/>
      <c r="AG39" s="931"/>
      <c r="AH39" s="994"/>
      <c r="AI39" s="995"/>
      <c r="AJ39" s="995"/>
      <c r="AK39" s="995"/>
      <c r="AL39" s="995"/>
      <c r="AM39" s="998"/>
      <c r="AN39" s="188"/>
      <c r="AO39" s="188"/>
      <c r="AP39" s="188"/>
      <c r="AQ39" s="188"/>
      <c r="AR39" s="188"/>
      <c r="AS39" s="188"/>
      <c r="AT39" s="188"/>
      <c r="AW39" s="944"/>
      <c r="AX39" s="944"/>
      <c r="AY39" s="945"/>
      <c r="AZ39" s="936"/>
      <c r="BA39" s="937"/>
      <c r="BB39" s="937"/>
      <c r="BC39" s="937"/>
      <c r="BD39" s="937"/>
      <c r="BE39" s="220" t="s">
        <v>373</v>
      </c>
      <c r="BF39" s="221" t="s">
        <v>373</v>
      </c>
      <c r="BG39" s="221" t="s">
        <v>373</v>
      </c>
      <c r="BH39" s="221" t="s">
        <v>373</v>
      </c>
      <c r="BI39" s="221" t="s">
        <v>373</v>
      </c>
      <c r="BJ39" s="222" t="s">
        <v>373</v>
      </c>
      <c r="BK39" s="211" t="s">
        <v>373</v>
      </c>
      <c r="BL39" s="212" t="s">
        <v>373</v>
      </c>
      <c r="BM39" s="212" t="s">
        <v>373</v>
      </c>
      <c r="BN39" s="212" t="s">
        <v>373</v>
      </c>
      <c r="BO39" s="212" t="s">
        <v>373</v>
      </c>
      <c r="BP39" s="213" t="s">
        <v>373</v>
      </c>
      <c r="BQ39" s="211" t="s">
        <v>373</v>
      </c>
      <c r="BR39" s="212" t="s">
        <v>373</v>
      </c>
      <c r="BS39" s="212" t="s">
        <v>373</v>
      </c>
      <c r="BT39" s="212" t="s">
        <v>373</v>
      </c>
      <c r="BU39" s="212" t="s">
        <v>373</v>
      </c>
      <c r="BV39" s="213" t="s">
        <v>373</v>
      </c>
      <c r="BW39" s="196" t="s">
        <v>373</v>
      </c>
      <c r="BX39" s="197" t="s">
        <v>373</v>
      </c>
      <c r="BY39" s="197" t="s">
        <v>373</v>
      </c>
      <c r="BZ39" s="197" t="s">
        <v>373</v>
      </c>
      <c r="CA39" s="197" t="s">
        <v>373</v>
      </c>
      <c r="CB39" s="198" t="s">
        <v>373</v>
      </c>
      <c r="CC39" s="199" t="s">
        <v>373</v>
      </c>
      <c r="CD39" s="200" t="s">
        <v>373</v>
      </c>
      <c r="CE39" s="200" t="s">
        <v>373</v>
      </c>
      <c r="CF39" s="200" t="s">
        <v>373</v>
      </c>
      <c r="CG39" s="200" t="s">
        <v>373</v>
      </c>
      <c r="CH39" s="201" t="s">
        <v>373</v>
      </c>
      <c r="CI39" s="187"/>
      <c r="CJ39" s="977"/>
      <c r="CK39" s="978"/>
      <c r="CL39" s="978"/>
      <c r="CM39" s="978"/>
      <c r="CN39" s="978"/>
      <c r="CO39" s="979"/>
    </row>
    <row r="40" spans="2:93" ht="9" customHeight="1" x14ac:dyDescent="0.35">
      <c r="B40" s="1062"/>
      <c r="C40" s="1062"/>
      <c r="D40" s="1063"/>
      <c r="E40" s="986"/>
      <c r="F40" s="987"/>
      <c r="G40" s="987"/>
      <c r="H40" s="987"/>
      <c r="I40" s="988"/>
      <c r="J40" s="1002" t="s">
        <v>373</v>
      </c>
      <c r="K40" s="1003"/>
      <c r="L40" s="1003" t="s">
        <v>373</v>
      </c>
      <c r="M40" s="1003"/>
      <c r="N40" s="1003" t="s">
        <v>373</v>
      </c>
      <c r="O40" s="1006"/>
      <c r="P40" s="1002" t="s">
        <v>373</v>
      </c>
      <c r="Q40" s="1003"/>
      <c r="R40" s="1003" t="s">
        <v>373</v>
      </c>
      <c r="S40" s="1003"/>
      <c r="T40" s="1003" t="s">
        <v>373</v>
      </c>
      <c r="U40" s="1006"/>
      <c r="V40" s="1008" t="s">
        <v>373</v>
      </c>
      <c r="W40" s="1000"/>
      <c r="X40" s="1000" t="s">
        <v>373</v>
      </c>
      <c r="Y40" s="1000"/>
      <c r="Z40" s="1000" t="s">
        <v>373</v>
      </c>
      <c r="AA40" s="1001"/>
      <c r="AB40" s="927" t="s">
        <v>373</v>
      </c>
      <c r="AC40" s="928"/>
      <c r="AD40" s="928" t="s">
        <v>373</v>
      </c>
      <c r="AE40" s="928"/>
      <c r="AF40" s="928" t="s">
        <v>373</v>
      </c>
      <c r="AG40" s="931"/>
      <c r="AH40" s="994" t="s">
        <v>373</v>
      </c>
      <c r="AI40" s="995"/>
      <c r="AJ40" s="995" t="s">
        <v>373</v>
      </c>
      <c r="AK40" s="995"/>
      <c r="AL40" s="995" t="s">
        <v>373</v>
      </c>
      <c r="AM40" s="998"/>
      <c r="AN40" s="188"/>
      <c r="AO40" s="188"/>
      <c r="AP40" s="188"/>
      <c r="AQ40" s="188"/>
      <c r="AR40" s="188"/>
      <c r="AS40" s="188"/>
      <c r="AT40" s="188"/>
      <c r="AW40" s="944"/>
      <c r="AX40" s="944"/>
      <c r="AY40" s="945"/>
      <c r="AZ40" s="936"/>
      <c r="BA40" s="937"/>
      <c r="BB40" s="937"/>
      <c r="BC40" s="937"/>
      <c r="BD40" s="937"/>
      <c r="BE40" s="220" t="s">
        <v>373</v>
      </c>
      <c r="BF40" s="221" t="s">
        <v>373</v>
      </c>
      <c r="BG40" s="221" t="s">
        <v>373</v>
      </c>
      <c r="BH40" s="221" t="s">
        <v>373</v>
      </c>
      <c r="BI40" s="221" t="s">
        <v>373</v>
      </c>
      <c r="BJ40" s="222" t="s">
        <v>373</v>
      </c>
      <c r="BK40" s="211" t="s">
        <v>373</v>
      </c>
      <c r="BL40" s="212" t="s">
        <v>373</v>
      </c>
      <c r="BM40" s="212" t="s">
        <v>373</v>
      </c>
      <c r="BN40" s="212" t="s">
        <v>373</v>
      </c>
      <c r="BO40" s="212" t="s">
        <v>373</v>
      </c>
      <c r="BP40" s="213" t="s">
        <v>373</v>
      </c>
      <c r="BQ40" s="211" t="s">
        <v>373</v>
      </c>
      <c r="BR40" s="212" t="s">
        <v>373</v>
      </c>
      <c r="BS40" s="212" t="s">
        <v>373</v>
      </c>
      <c r="BT40" s="212" t="s">
        <v>373</v>
      </c>
      <c r="BU40" s="212" t="s">
        <v>373</v>
      </c>
      <c r="BV40" s="213" t="s">
        <v>373</v>
      </c>
      <c r="BW40" s="196" t="s">
        <v>373</v>
      </c>
      <c r="BX40" s="197" t="s">
        <v>373</v>
      </c>
      <c r="BY40" s="197" t="s">
        <v>373</v>
      </c>
      <c r="BZ40" s="197" t="s">
        <v>373</v>
      </c>
      <c r="CA40" s="197" t="s">
        <v>373</v>
      </c>
      <c r="CB40" s="198" t="s">
        <v>373</v>
      </c>
      <c r="CC40" s="199" t="s">
        <v>373</v>
      </c>
      <c r="CD40" s="200" t="s">
        <v>373</v>
      </c>
      <c r="CE40" s="200" t="s">
        <v>373</v>
      </c>
      <c r="CF40" s="200" t="s">
        <v>373</v>
      </c>
      <c r="CG40" s="200" t="s">
        <v>373</v>
      </c>
      <c r="CH40" s="201" t="s">
        <v>373</v>
      </c>
      <c r="CI40" s="187"/>
      <c r="CJ40" s="977"/>
      <c r="CK40" s="978"/>
      <c r="CL40" s="978"/>
      <c r="CM40" s="978"/>
      <c r="CN40" s="978"/>
      <c r="CO40" s="979"/>
    </row>
    <row r="41" spans="2:93" ht="9" customHeight="1" x14ac:dyDescent="0.35">
      <c r="B41" s="1062"/>
      <c r="C41" s="1062"/>
      <c r="D41" s="1063"/>
      <c r="E41" s="986"/>
      <c r="F41" s="987"/>
      <c r="G41" s="987"/>
      <c r="H41" s="987"/>
      <c r="I41" s="988"/>
      <c r="J41" s="1002"/>
      <c r="K41" s="1003"/>
      <c r="L41" s="1003"/>
      <c r="M41" s="1003"/>
      <c r="N41" s="1003"/>
      <c r="O41" s="1006"/>
      <c r="P41" s="1002"/>
      <c r="Q41" s="1003"/>
      <c r="R41" s="1003"/>
      <c r="S41" s="1003"/>
      <c r="T41" s="1003"/>
      <c r="U41" s="1006"/>
      <c r="V41" s="1008"/>
      <c r="W41" s="1000"/>
      <c r="X41" s="1000"/>
      <c r="Y41" s="1000"/>
      <c r="Z41" s="1000"/>
      <c r="AA41" s="1001"/>
      <c r="AB41" s="927"/>
      <c r="AC41" s="928"/>
      <c r="AD41" s="928"/>
      <c r="AE41" s="928"/>
      <c r="AF41" s="928"/>
      <c r="AG41" s="931"/>
      <c r="AH41" s="994"/>
      <c r="AI41" s="995"/>
      <c r="AJ41" s="995"/>
      <c r="AK41" s="995"/>
      <c r="AL41" s="995"/>
      <c r="AM41" s="998"/>
      <c r="AN41" s="188"/>
      <c r="AO41" s="188"/>
      <c r="AP41" s="188"/>
      <c r="AQ41" s="188"/>
      <c r="AR41" s="188"/>
      <c r="AS41" s="188"/>
      <c r="AT41" s="188"/>
      <c r="AW41" s="944"/>
      <c r="AX41" s="944"/>
      <c r="AY41" s="945"/>
      <c r="AZ41" s="936"/>
      <c r="BA41" s="937"/>
      <c r="BB41" s="937"/>
      <c r="BC41" s="937"/>
      <c r="BD41" s="937"/>
      <c r="BE41" s="220" t="s">
        <v>373</v>
      </c>
      <c r="BF41" s="221" t="s">
        <v>373</v>
      </c>
      <c r="BG41" s="221" t="s">
        <v>373</v>
      </c>
      <c r="BH41" s="221" t="s">
        <v>373</v>
      </c>
      <c r="BI41" s="221" t="s">
        <v>373</v>
      </c>
      <c r="BJ41" s="222" t="s">
        <v>373</v>
      </c>
      <c r="BK41" s="211" t="s">
        <v>373</v>
      </c>
      <c r="BL41" s="212" t="s">
        <v>373</v>
      </c>
      <c r="BM41" s="212" t="s">
        <v>373</v>
      </c>
      <c r="BN41" s="212" t="s">
        <v>373</v>
      </c>
      <c r="BO41" s="212" t="s">
        <v>373</v>
      </c>
      <c r="BP41" s="213" t="s">
        <v>373</v>
      </c>
      <c r="BQ41" s="211" t="s">
        <v>373</v>
      </c>
      <c r="BR41" s="212" t="s">
        <v>373</v>
      </c>
      <c r="BS41" s="212" t="s">
        <v>373</v>
      </c>
      <c r="BT41" s="212" t="s">
        <v>373</v>
      </c>
      <c r="BU41" s="212" t="s">
        <v>373</v>
      </c>
      <c r="BV41" s="213" t="s">
        <v>373</v>
      </c>
      <c r="BW41" s="196" t="s">
        <v>373</v>
      </c>
      <c r="BX41" s="197" t="s">
        <v>373</v>
      </c>
      <c r="BY41" s="197" t="s">
        <v>373</v>
      </c>
      <c r="BZ41" s="197" t="s">
        <v>373</v>
      </c>
      <c r="CA41" s="197" t="s">
        <v>373</v>
      </c>
      <c r="CB41" s="198" t="s">
        <v>373</v>
      </c>
      <c r="CC41" s="199" t="s">
        <v>373</v>
      </c>
      <c r="CD41" s="200" t="s">
        <v>373</v>
      </c>
      <c r="CE41" s="200" t="s">
        <v>373</v>
      </c>
      <c r="CF41" s="200" t="s">
        <v>373</v>
      </c>
      <c r="CG41" s="200" t="s">
        <v>373</v>
      </c>
      <c r="CH41" s="201" t="s">
        <v>373</v>
      </c>
      <c r="CI41" s="187"/>
      <c r="CJ41" s="977"/>
      <c r="CK41" s="978"/>
      <c r="CL41" s="978"/>
      <c r="CM41" s="978"/>
      <c r="CN41" s="978"/>
      <c r="CO41" s="979"/>
    </row>
    <row r="42" spans="2:93" ht="9" customHeight="1" x14ac:dyDescent="0.35">
      <c r="B42" s="1062"/>
      <c r="C42" s="1062"/>
      <c r="D42" s="1063"/>
      <c r="E42" s="986"/>
      <c r="F42" s="987"/>
      <c r="G42" s="987"/>
      <c r="H42" s="987"/>
      <c r="I42" s="988"/>
      <c r="J42" s="1002" t="s">
        <v>373</v>
      </c>
      <c r="K42" s="1003"/>
      <c r="L42" s="1003" t="s">
        <v>373</v>
      </c>
      <c r="M42" s="1003"/>
      <c r="N42" s="1003" t="s">
        <v>373</v>
      </c>
      <c r="O42" s="1006"/>
      <c r="P42" s="1002" t="s">
        <v>373</v>
      </c>
      <c r="Q42" s="1003"/>
      <c r="R42" s="1003" t="s">
        <v>373</v>
      </c>
      <c r="S42" s="1003"/>
      <c r="T42" s="1003" t="s">
        <v>373</v>
      </c>
      <c r="U42" s="1006"/>
      <c r="V42" s="1008" t="s">
        <v>373</v>
      </c>
      <c r="W42" s="1000"/>
      <c r="X42" s="1000" t="s">
        <v>373</v>
      </c>
      <c r="Y42" s="1000"/>
      <c r="Z42" s="1000" t="s">
        <v>373</v>
      </c>
      <c r="AA42" s="1001"/>
      <c r="AB42" s="927" t="s">
        <v>373</v>
      </c>
      <c r="AC42" s="928"/>
      <c r="AD42" s="928" t="s">
        <v>373</v>
      </c>
      <c r="AE42" s="928"/>
      <c r="AF42" s="928" t="s">
        <v>373</v>
      </c>
      <c r="AG42" s="931"/>
      <c r="AH42" s="994" t="s">
        <v>373</v>
      </c>
      <c r="AI42" s="995"/>
      <c r="AJ42" s="995" t="s">
        <v>373</v>
      </c>
      <c r="AK42" s="995"/>
      <c r="AL42" s="995" t="s">
        <v>373</v>
      </c>
      <c r="AM42" s="998"/>
      <c r="AN42" s="188"/>
      <c r="AO42" s="188"/>
      <c r="AP42" s="188"/>
      <c r="AQ42" s="188"/>
      <c r="AR42" s="188"/>
      <c r="AS42" s="188"/>
      <c r="AT42" s="188"/>
      <c r="AW42" s="944"/>
      <c r="AX42" s="944"/>
      <c r="AY42" s="945"/>
      <c r="AZ42" s="936"/>
      <c r="BA42" s="937"/>
      <c r="BB42" s="937"/>
      <c r="BC42" s="937"/>
      <c r="BD42" s="937"/>
      <c r="BE42" s="220" t="s">
        <v>373</v>
      </c>
      <c r="BF42" s="221" t="s">
        <v>373</v>
      </c>
      <c r="BG42" s="221" t="s">
        <v>373</v>
      </c>
      <c r="BH42" s="221" t="s">
        <v>373</v>
      </c>
      <c r="BI42" s="221" t="s">
        <v>373</v>
      </c>
      <c r="BJ42" s="222" t="s">
        <v>373</v>
      </c>
      <c r="BK42" s="211" t="s">
        <v>373</v>
      </c>
      <c r="BL42" s="212" t="s">
        <v>373</v>
      </c>
      <c r="BM42" s="212" t="s">
        <v>373</v>
      </c>
      <c r="BN42" s="212" t="s">
        <v>373</v>
      </c>
      <c r="BO42" s="212" t="s">
        <v>373</v>
      </c>
      <c r="BP42" s="213" t="s">
        <v>373</v>
      </c>
      <c r="BQ42" s="211" t="s">
        <v>373</v>
      </c>
      <c r="BR42" s="212" t="s">
        <v>373</v>
      </c>
      <c r="BS42" s="212" t="s">
        <v>373</v>
      </c>
      <c r="BT42" s="212" t="s">
        <v>373</v>
      </c>
      <c r="BU42" s="212" t="s">
        <v>373</v>
      </c>
      <c r="BV42" s="213" t="s">
        <v>373</v>
      </c>
      <c r="BW42" s="196" t="s">
        <v>373</v>
      </c>
      <c r="BX42" s="197" t="s">
        <v>373</v>
      </c>
      <c r="BY42" s="197" t="s">
        <v>373</v>
      </c>
      <c r="BZ42" s="197" t="s">
        <v>373</v>
      </c>
      <c r="CA42" s="197" t="s">
        <v>373</v>
      </c>
      <c r="CB42" s="198" t="s">
        <v>373</v>
      </c>
      <c r="CC42" s="199" t="s">
        <v>373</v>
      </c>
      <c r="CD42" s="200" t="s">
        <v>373</v>
      </c>
      <c r="CE42" s="200" t="s">
        <v>373</v>
      </c>
      <c r="CF42" s="200" t="s">
        <v>373</v>
      </c>
      <c r="CG42" s="200" t="s">
        <v>373</v>
      </c>
      <c r="CH42" s="201" t="s">
        <v>373</v>
      </c>
      <c r="CI42" s="187"/>
      <c r="CJ42" s="977"/>
      <c r="CK42" s="978"/>
      <c r="CL42" s="978"/>
      <c r="CM42" s="978"/>
      <c r="CN42" s="978"/>
      <c r="CO42" s="979"/>
    </row>
    <row r="43" spans="2:93" ht="9" customHeight="1" x14ac:dyDescent="0.35">
      <c r="B43" s="1062"/>
      <c r="C43" s="1062"/>
      <c r="D43" s="1063"/>
      <c r="E43" s="986"/>
      <c r="F43" s="987"/>
      <c r="G43" s="987"/>
      <c r="H43" s="987"/>
      <c r="I43" s="988"/>
      <c r="J43" s="1002"/>
      <c r="K43" s="1003"/>
      <c r="L43" s="1003"/>
      <c r="M43" s="1003"/>
      <c r="N43" s="1003"/>
      <c r="O43" s="1006"/>
      <c r="P43" s="1002"/>
      <c r="Q43" s="1003"/>
      <c r="R43" s="1003"/>
      <c r="S43" s="1003"/>
      <c r="T43" s="1003"/>
      <c r="U43" s="1006"/>
      <c r="V43" s="1008"/>
      <c r="W43" s="1000"/>
      <c r="X43" s="1000"/>
      <c r="Y43" s="1000"/>
      <c r="Z43" s="1000"/>
      <c r="AA43" s="1001"/>
      <c r="AB43" s="927"/>
      <c r="AC43" s="928"/>
      <c r="AD43" s="928"/>
      <c r="AE43" s="928"/>
      <c r="AF43" s="928"/>
      <c r="AG43" s="931"/>
      <c r="AH43" s="994"/>
      <c r="AI43" s="995"/>
      <c r="AJ43" s="995"/>
      <c r="AK43" s="995"/>
      <c r="AL43" s="995"/>
      <c r="AM43" s="998"/>
      <c r="AN43" s="188"/>
      <c r="AO43" s="188"/>
      <c r="AP43" s="188"/>
      <c r="AQ43" s="188"/>
      <c r="AR43" s="188"/>
      <c r="AS43" s="188"/>
      <c r="AT43" s="188"/>
      <c r="AW43" s="944"/>
      <c r="AX43" s="944"/>
      <c r="AY43" s="945"/>
      <c r="AZ43" s="936"/>
      <c r="BA43" s="937"/>
      <c r="BB43" s="937"/>
      <c r="BC43" s="937"/>
      <c r="BD43" s="937"/>
      <c r="BE43" s="220" t="s">
        <v>373</v>
      </c>
      <c r="BF43" s="221" t="s">
        <v>373</v>
      </c>
      <c r="BG43" s="221" t="s">
        <v>373</v>
      </c>
      <c r="BH43" s="221" t="s">
        <v>373</v>
      </c>
      <c r="BI43" s="221" t="s">
        <v>373</v>
      </c>
      <c r="BJ43" s="222" t="s">
        <v>373</v>
      </c>
      <c r="BK43" s="211" t="s">
        <v>373</v>
      </c>
      <c r="BL43" s="212" t="s">
        <v>373</v>
      </c>
      <c r="BM43" s="212" t="s">
        <v>373</v>
      </c>
      <c r="BN43" s="212" t="s">
        <v>373</v>
      </c>
      <c r="BO43" s="212" t="s">
        <v>373</v>
      </c>
      <c r="BP43" s="213" t="s">
        <v>373</v>
      </c>
      <c r="BQ43" s="211" t="s">
        <v>373</v>
      </c>
      <c r="BR43" s="212" t="s">
        <v>373</v>
      </c>
      <c r="BS43" s="212" t="s">
        <v>373</v>
      </c>
      <c r="BT43" s="212" t="s">
        <v>373</v>
      </c>
      <c r="BU43" s="212" t="s">
        <v>373</v>
      </c>
      <c r="BV43" s="213" t="s">
        <v>373</v>
      </c>
      <c r="BW43" s="196" t="s">
        <v>373</v>
      </c>
      <c r="BX43" s="197" t="s">
        <v>373</v>
      </c>
      <c r="BY43" s="197" t="s">
        <v>373</v>
      </c>
      <c r="BZ43" s="197" t="s">
        <v>373</v>
      </c>
      <c r="CA43" s="197" t="s">
        <v>373</v>
      </c>
      <c r="CB43" s="198" t="s">
        <v>373</v>
      </c>
      <c r="CC43" s="199" t="s">
        <v>373</v>
      </c>
      <c r="CD43" s="200" t="s">
        <v>373</v>
      </c>
      <c r="CE43" s="200" t="s">
        <v>373</v>
      </c>
      <c r="CF43" s="200" t="s">
        <v>373</v>
      </c>
      <c r="CG43" s="200" t="s">
        <v>373</v>
      </c>
      <c r="CH43" s="201" t="s">
        <v>373</v>
      </c>
      <c r="CI43" s="187"/>
      <c r="CJ43" s="977"/>
      <c r="CK43" s="978"/>
      <c r="CL43" s="978"/>
      <c r="CM43" s="978"/>
      <c r="CN43" s="978"/>
      <c r="CO43" s="979"/>
    </row>
    <row r="44" spans="2:93" ht="9" customHeight="1" x14ac:dyDescent="0.35">
      <c r="B44" s="1062"/>
      <c r="C44" s="1062"/>
      <c r="D44" s="1063"/>
      <c r="E44" s="986"/>
      <c r="F44" s="987"/>
      <c r="G44" s="987"/>
      <c r="H44" s="987"/>
      <c r="I44" s="988"/>
      <c r="J44" s="1002" t="s">
        <v>373</v>
      </c>
      <c r="K44" s="1003"/>
      <c r="L44" s="1003" t="s">
        <v>373</v>
      </c>
      <c r="M44" s="1003"/>
      <c r="N44" s="1003" t="s">
        <v>373</v>
      </c>
      <c r="O44" s="1006"/>
      <c r="P44" s="1002" t="s">
        <v>373</v>
      </c>
      <c r="Q44" s="1003"/>
      <c r="R44" s="1003" t="s">
        <v>373</v>
      </c>
      <c r="S44" s="1003"/>
      <c r="T44" s="1003" t="s">
        <v>373</v>
      </c>
      <c r="U44" s="1006"/>
      <c r="V44" s="1008" t="s">
        <v>373</v>
      </c>
      <c r="W44" s="1000"/>
      <c r="X44" s="1000" t="s">
        <v>373</v>
      </c>
      <c r="Y44" s="1000"/>
      <c r="Z44" s="1000" t="s">
        <v>373</v>
      </c>
      <c r="AA44" s="1001"/>
      <c r="AB44" s="927" t="s">
        <v>373</v>
      </c>
      <c r="AC44" s="928"/>
      <c r="AD44" s="928" t="s">
        <v>373</v>
      </c>
      <c r="AE44" s="928"/>
      <c r="AF44" s="928" t="s">
        <v>373</v>
      </c>
      <c r="AG44" s="931"/>
      <c r="AH44" s="994" t="s">
        <v>373</v>
      </c>
      <c r="AI44" s="995"/>
      <c r="AJ44" s="995" t="s">
        <v>373</v>
      </c>
      <c r="AK44" s="995"/>
      <c r="AL44" s="995" t="s">
        <v>373</v>
      </c>
      <c r="AM44" s="998"/>
      <c r="AN44" s="188"/>
      <c r="AO44" s="188"/>
      <c r="AP44" s="188"/>
      <c r="AQ44" s="188"/>
      <c r="AR44" s="188"/>
      <c r="AS44" s="188"/>
      <c r="AT44" s="188"/>
      <c r="AW44" s="944"/>
      <c r="AX44" s="944"/>
      <c r="AY44" s="945"/>
      <c r="AZ44" s="936"/>
      <c r="BA44" s="937"/>
      <c r="BB44" s="937"/>
      <c r="BC44" s="937"/>
      <c r="BD44" s="937"/>
      <c r="BE44" s="220" t="s">
        <v>373</v>
      </c>
      <c r="BF44" s="221" t="s">
        <v>373</v>
      </c>
      <c r="BG44" s="221" t="s">
        <v>373</v>
      </c>
      <c r="BH44" s="221" t="s">
        <v>373</v>
      </c>
      <c r="BI44" s="221" t="s">
        <v>373</v>
      </c>
      <c r="BJ44" s="222" t="s">
        <v>373</v>
      </c>
      <c r="BK44" s="211" t="s">
        <v>373</v>
      </c>
      <c r="BL44" s="212" t="s">
        <v>373</v>
      </c>
      <c r="BM44" s="212" t="s">
        <v>373</v>
      </c>
      <c r="BN44" s="212" t="s">
        <v>373</v>
      </c>
      <c r="BO44" s="212" t="s">
        <v>373</v>
      </c>
      <c r="BP44" s="213" t="s">
        <v>373</v>
      </c>
      <c r="BQ44" s="211" t="s">
        <v>373</v>
      </c>
      <c r="BR44" s="212" t="s">
        <v>373</v>
      </c>
      <c r="BS44" s="212" t="s">
        <v>373</v>
      </c>
      <c r="BT44" s="212" t="s">
        <v>373</v>
      </c>
      <c r="BU44" s="212" t="s">
        <v>373</v>
      </c>
      <c r="BV44" s="213" t="s">
        <v>373</v>
      </c>
      <c r="BW44" s="196" t="s">
        <v>373</v>
      </c>
      <c r="BX44" s="197" t="s">
        <v>373</v>
      </c>
      <c r="BY44" s="197" t="s">
        <v>373</v>
      </c>
      <c r="BZ44" s="197" t="s">
        <v>373</v>
      </c>
      <c r="CA44" s="197" t="s">
        <v>373</v>
      </c>
      <c r="CB44" s="198" t="s">
        <v>373</v>
      </c>
      <c r="CC44" s="199" t="s">
        <v>373</v>
      </c>
      <c r="CD44" s="200" t="s">
        <v>373</v>
      </c>
      <c r="CE44" s="200" t="s">
        <v>373</v>
      </c>
      <c r="CF44" s="200" t="s">
        <v>373</v>
      </c>
      <c r="CG44" s="200" t="s">
        <v>373</v>
      </c>
      <c r="CH44" s="201" t="s">
        <v>373</v>
      </c>
      <c r="CI44" s="187"/>
      <c r="CJ44" s="977"/>
      <c r="CK44" s="978"/>
      <c r="CL44" s="978"/>
      <c r="CM44" s="978"/>
      <c r="CN44" s="978"/>
      <c r="CO44" s="979"/>
    </row>
    <row r="45" spans="2:93" ht="9" customHeight="1" thickBot="1" x14ac:dyDescent="0.4">
      <c r="B45" s="1062"/>
      <c r="C45" s="1062"/>
      <c r="D45" s="1063"/>
      <c r="E45" s="989"/>
      <c r="F45" s="990"/>
      <c r="G45" s="990"/>
      <c r="H45" s="990"/>
      <c r="I45" s="991"/>
      <c r="J45" s="1004"/>
      <c r="K45" s="1005"/>
      <c r="L45" s="1005"/>
      <c r="M45" s="1005"/>
      <c r="N45" s="1005"/>
      <c r="O45" s="1007"/>
      <c r="P45" s="1004"/>
      <c r="Q45" s="1005"/>
      <c r="R45" s="1005"/>
      <c r="S45" s="1005"/>
      <c r="T45" s="1005"/>
      <c r="U45" s="1007"/>
      <c r="V45" s="1009"/>
      <c r="W45" s="1010"/>
      <c r="X45" s="1010"/>
      <c r="Y45" s="1010"/>
      <c r="Z45" s="1010"/>
      <c r="AA45" s="1011"/>
      <c r="AB45" s="929"/>
      <c r="AC45" s="930"/>
      <c r="AD45" s="930"/>
      <c r="AE45" s="930"/>
      <c r="AF45" s="930"/>
      <c r="AG45" s="932"/>
      <c r="AH45" s="996"/>
      <c r="AI45" s="997"/>
      <c r="AJ45" s="997"/>
      <c r="AK45" s="997"/>
      <c r="AL45" s="997"/>
      <c r="AM45" s="999"/>
      <c r="AN45" s="188"/>
      <c r="AO45" s="188"/>
      <c r="AP45" s="188"/>
      <c r="AQ45" s="188"/>
      <c r="AR45" s="188"/>
      <c r="AS45" s="188"/>
      <c r="AT45" s="188"/>
      <c r="AW45" s="944"/>
      <c r="AX45" s="944"/>
      <c r="AY45" s="945"/>
      <c r="AZ45" s="939"/>
      <c r="BA45" s="940"/>
      <c r="BB45" s="940"/>
      <c r="BC45" s="940"/>
      <c r="BD45" s="940"/>
      <c r="BE45" s="223" t="s">
        <v>373</v>
      </c>
      <c r="BF45" s="224" t="s">
        <v>373</v>
      </c>
      <c r="BG45" s="224" t="s">
        <v>373</v>
      </c>
      <c r="BH45" s="224" t="s">
        <v>373</v>
      </c>
      <c r="BI45" s="224" t="s">
        <v>373</v>
      </c>
      <c r="BJ45" s="225" t="s">
        <v>373</v>
      </c>
      <c r="BK45" s="211" t="s">
        <v>373</v>
      </c>
      <c r="BL45" s="212" t="s">
        <v>373</v>
      </c>
      <c r="BM45" s="212" t="s">
        <v>373</v>
      </c>
      <c r="BN45" s="212" t="s">
        <v>373</v>
      </c>
      <c r="BO45" s="212" t="s">
        <v>373</v>
      </c>
      <c r="BP45" s="213" t="s">
        <v>373</v>
      </c>
      <c r="BQ45" s="214" t="s">
        <v>373</v>
      </c>
      <c r="BR45" s="215" t="s">
        <v>373</v>
      </c>
      <c r="BS45" s="215" t="s">
        <v>373</v>
      </c>
      <c r="BT45" s="215" t="s">
        <v>373</v>
      </c>
      <c r="BU45" s="215" t="s">
        <v>373</v>
      </c>
      <c r="BV45" s="216" t="s">
        <v>373</v>
      </c>
      <c r="BW45" s="202" t="s">
        <v>373</v>
      </c>
      <c r="BX45" s="203" t="s">
        <v>373</v>
      </c>
      <c r="BY45" s="203" t="s">
        <v>373</v>
      </c>
      <c r="BZ45" s="203" t="s">
        <v>373</v>
      </c>
      <c r="CA45" s="203" t="s">
        <v>373</v>
      </c>
      <c r="CB45" s="204" t="s">
        <v>373</v>
      </c>
      <c r="CC45" s="205" t="s">
        <v>373</v>
      </c>
      <c r="CD45" s="206" t="s">
        <v>373</v>
      </c>
      <c r="CE45" s="206" t="s">
        <v>373</v>
      </c>
      <c r="CF45" s="206" t="s">
        <v>373</v>
      </c>
      <c r="CG45" s="206" t="s">
        <v>373</v>
      </c>
      <c r="CH45" s="207" t="s">
        <v>373</v>
      </c>
      <c r="CI45" s="187"/>
      <c r="CJ45" s="980"/>
      <c r="CK45" s="981"/>
      <c r="CL45" s="981"/>
      <c r="CM45" s="981"/>
      <c r="CN45" s="981"/>
      <c r="CO45" s="982"/>
    </row>
    <row r="46" spans="2:93" ht="9" customHeight="1" x14ac:dyDescent="0.35">
      <c r="B46" s="188"/>
      <c r="C46" s="188"/>
      <c r="D46" s="188"/>
      <c r="E46" s="188"/>
      <c r="F46" s="188"/>
      <c r="G46" s="188"/>
      <c r="H46" s="188"/>
      <c r="I46" s="188"/>
      <c r="J46" s="983" t="s">
        <v>112</v>
      </c>
      <c r="K46" s="984"/>
      <c r="L46" s="984"/>
      <c r="M46" s="984"/>
      <c r="N46" s="984"/>
      <c r="O46" s="985"/>
      <c r="P46" s="983" t="s">
        <v>111</v>
      </c>
      <c r="Q46" s="984"/>
      <c r="R46" s="984"/>
      <c r="S46" s="984"/>
      <c r="T46" s="984"/>
      <c r="U46" s="985"/>
      <c r="V46" s="983" t="s">
        <v>110</v>
      </c>
      <c r="W46" s="984"/>
      <c r="X46" s="984"/>
      <c r="Y46" s="984"/>
      <c r="Z46" s="984"/>
      <c r="AA46" s="985"/>
      <c r="AB46" s="983" t="s">
        <v>109</v>
      </c>
      <c r="AC46" s="992"/>
      <c r="AD46" s="984"/>
      <c r="AE46" s="984"/>
      <c r="AF46" s="984"/>
      <c r="AG46" s="985"/>
      <c r="AH46" s="983" t="s">
        <v>108</v>
      </c>
      <c r="AI46" s="984"/>
      <c r="AJ46" s="984"/>
      <c r="AK46" s="984"/>
      <c r="AL46" s="984"/>
      <c r="AM46" s="985"/>
      <c r="AN46" s="188"/>
      <c r="AO46" s="188"/>
      <c r="AP46" s="188"/>
      <c r="AQ46" s="188"/>
      <c r="AR46" s="188"/>
      <c r="AS46" s="188"/>
      <c r="AT46" s="188"/>
      <c r="AW46" s="944"/>
      <c r="AX46" s="944"/>
      <c r="AY46" s="945"/>
      <c r="AZ46" s="933" t="s">
        <v>113</v>
      </c>
      <c r="BA46" s="934"/>
      <c r="BB46" s="934"/>
      <c r="BC46" s="934"/>
      <c r="BD46" s="935"/>
      <c r="BE46" s="217" t="s">
        <v>373</v>
      </c>
      <c r="BF46" s="218" t="s">
        <v>373</v>
      </c>
      <c r="BG46" s="218" t="s">
        <v>373</v>
      </c>
      <c r="BH46" s="218" t="s">
        <v>373</v>
      </c>
      <c r="BI46" s="218" t="s">
        <v>373</v>
      </c>
      <c r="BJ46" s="219" t="s">
        <v>373</v>
      </c>
      <c r="BK46" s="217" t="s">
        <v>373</v>
      </c>
      <c r="BL46" s="218" t="s">
        <v>373</v>
      </c>
      <c r="BM46" s="218" t="s">
        <v>373</v>
      </c>
      <c r="BN46" s="218" t="s">
        <v>373</v>
      </c>
      <c r="BO46" s="218" t="s">
        <v>373</v>
      </c>
      <c r="BP46" s="219" t="s">
        <v>373</v>
      </c>
      <c r="BQ46" s="208" t="s">
        <v>373</v>
      </c>
      <c r="BR46" s="209" t="s">
        <v>373</v>
      </c>
      <c r="BS46" s="209" t="s">
        <v>373</v>
      </c>
      <c r="BT46" s="209" t="s">
        <v>373</v>
      </c>
      <c r="BU46" s="209" t="s">
        <v>373</v>
      </c>
      <c r="BV46" s="210" t="s">
        <v>373</v>
      </c>
      <c r="BW46" s="190" t="s">
        <v>373</v>
      </c>
      <c r="BX46" s="191" t="s">
        <v>373</v>
      </c>
      <c r="BY46" s="191" t="s">
        <v>373</v>
      </c>
      <c r="BZ46" s="191" t="s">
        <v>373</v>
      </c>
      <c r="CA46" s="191" t="s">
        <v>373</v>
      </c>
      <c r="CB46" s="192" t="s">
        <v>373</v>
      </c>
      <c r="CC46" s="193" t="s">
        <v>375</v>
      </c>
      <c r="CD46" s="194" t="s">
        <v>373</v>
      </c>
      <c r="CE46" s="194" t="s">
        <v>373</v>
      </c>
      <c r="CF46" s="194" t="s">
        <v>373</v>
      </c>
      <c r="CG46" s="194" t="s">
        <v>373</v>
      </c>
      <c r="CH46" s="195" t="s">
        <v>373</v>
      </c>
      <c r="CI46" s="187"/>
      <c r="CJ46" s="187"/>
      <c r="CK46" s="187"/>
      <c r="CL46" s="187"/>
      <c r="CM46" s="187"/>
      <c r="CN46" s="187"/>
      <c r="CO46" s="187"/>
    </row>
    <row r="47" spans="2:93" ht="9" customHeight="1" x14ac:dyDescent="0.35">
      <c r="B47" s="188"/>
      <c r="C47" s="188"/>
      <c r="D47" s="188"/>
      <c r="E47" s="188"/>
      <c r="F47" s="188"/>
      <c r="G47" s="188"/>
      <c r="H47" s="188"/>
      <c r="I47" s="188"/>
      <c r="J47" s="986"/>
      <c r="K47" s="987"/>
      <c r="L47" s="987"/>
      <c r="M47" s="987"/>
      <c r="N47" s="987"/>
      <c r="O47" s="988"/>
      <c r="P47" s="986"/>
      <c r="Q47" s="987"/>
      <c r="R47" s="987"/>
      <c r="S47" s="987"/>
      <c r="T47" s="987"/>
      <c r="U47" s="988"/>
      <c r="V47" s="986"/>
      <c r="W47" s="987"/>
      <c r="X47" s="987"/>
      <c r="Y47" s="987"/>
      <c r="Z47" s="987"/>
      <c r="AA47" s="988"/>
      <c r="AB47" s="986"/>
      <c r="AC47" s="987"/>
      <c r="AD47" s="987"/>
      <c r="AE47" s="987"/>
      <c r="AF47" s="987"/>
      <c r="AG47" s="988"/>
      <c r="AH47" s="986"/>
      <c r="AI47" s="987"/>
      <c r="AJ47" s="987"/>
      <c r="AK47" s="987"/>
      <c r="AL47" s="987"/>
      <c r="AM47" s="988"/>
      <c r="AN47" s="188"/>
      <c r="AO47" s="188"/>
      <c r="AP47" s="188"/>
      <c r="AQ47" s="188"/>
      <c r="AR47" s="188"/>
      <c r="AS47" s="188"/>
      <c r="AT47" s="188"/>
      <c r="AW47" s="944"/>
      <c r="AX47" s="944"/>
      <c r="AY47" s="945"/>
      <c r="AZ47" s="955"/>
      <c r="BA47" s="937"/>
      <c r="BB47" s="937"/>
      <c r="BC47" s="937"/>
      <c r="BD47" s="938"/>
      <c r="BE47" s="220" t="s">
        <v>373</v>
      </c>
      <c r="BF47" s="221" t="s">
        <v>373</v>
      </c>
      <c r="BG47" s="221" t="s">
        <v>373</v>
      </c>
      <c r="BH47" s="221" t="s">
        <v>373</v>
      </c>
      <c r="BI47" s="221" t="s">
        <v>373</v>
      </c>
      <c r="BJ47" s="222" t="s">
        <v>373</v>
      </c>
      <c r="BK47" s="220" t="s">
        <v>373</v>
      </c>
      <c r="BL47" s="221" t="s">
        <v>373</v>
      </c>
      <c r="BM47" s="221" t="s">
        <v>373</v>
      </c>
      <c r="BN47" s="221" t="s">
        <v>373</v>
      </c>
      <c r="BO47" s="221" t="s">
        <v>373</v>
      </c>
      <c r="BP47" s="222" t="s">
        <v>373</v>
      </c>
      <c r="BQ47" s="211" t="s">
        <v>373</v>
      </c>
      <c r="BR47" s="212" t="s">
        <v>373</v>
      </c>
      <c r="BS47" s="212" t="s">
        <v>373</v>
      </c>
      <c r="BT47" s="212" t="s">
        <v>373</v>
      </c>
      <c r="BU47" s="212" t="s">
        <v>373</v>
      </c>
      <c r="BV47" s="213" t="s">
        <v>373</v>
      </c>
      <c r="BW47" s="196" t="s">
        <v>373</v>
      </c>
      <c r="BX47" s="197" t="s">
        <v>373</v>
      </c>
      <c r="BY47" s="197" t="s">
        <v>373</v>
      </c>
      <c r="BZ47" s="197" t="s">
        <v>373</v>
      </c>
      <c r="CA47" s="197" t="s">
        <v>373</v>
      </c>
      <c r="CB47" s="198" t="s">
        <v>373</v>
      </c>
      <c r="CC47" s="199" t="s">
        <v>373</v>
      </c>
      <c r="CD47" s="200" t="s">
        <v>373</v>
      </c>
      <c r="CE47" s="200" t="s">
        <v>373</v>
      </c>
      <c r="CF47" s="200" t="s">
        <v>373</v>
      </c>
      <c r="CG47" s="200" t="s">
        <v>373</v>
      </c>
      <c r="CH47" s="201" t="s">
        <v>373</v>
      </c>
      <c r="CI47" s="187"/>
      <c r="CJ47" s="187"/>
      <c r="CK47" s="187"/>
      <c r="CL47" s="187"/>
      <c r="CM47" s="187"/>
      <c r="CN47" s="187"/>
      <c r="CO47" s="187"/>
    </row>
    <row r="48" spans="2:93" ht="9" customHeight="1" x14ac:dyDescent="0.35">
      <c r="B48" s="188"/>
      <c r="C48" s="188"/>
      <c r="D48" s="188"/>
      <c r="E48" s="188"/>
      <c r="F48" s="188"/>
      <c r="G48" s="188"/>
      <c r="H48" s="188"/>
      <c r="I48" s="188"/>
      <c r="J48" s="986"/>
      <c r="K48" s="987"/>
      <c r="L48" s="987"/>
      <c r="M48" s="987"/>
      <c r="N48" s="987"/>
      <c r="O48" s="988"/>
      <c r="P48" s="986"/>
      <c r="Q48" s="987"/>
      <c r="R48" s="987"/>
      <c r="S48" s="987"/>
      <c r="T48" s="987"/>
      <c r="U48" s="988"/>
      <c r="V48" s="986"/>
      <c r="W48" s="987"/>
      <c r="X48" s="987"/>
      <c r="Y48" s="987"/>
      <c r="Z48" s="987"/>
      <c r="AA48" s="988"/>
      <c r="AB48" s="986"/>
      <c r="AC48" s="987"/>
      <c r="AD48" s="987"/>
      <c r="AE48" s="987"/>
      <c r="AF48" s="987"/>
      <c r="AG48" s="988"/>
      <c r="AH48" s="986"/>
      <c r="AI48" s="987"/>
      <c r="AJ48" s="987"/>
      <c r="AK48" s="987"/>
      <c r="AL48" s="987"/>
      <c r="AM48" s="988"/>
      <c r="AN48" s="188"/>
      <c r="AO48" s="188"/>
      <c r="AP48" s="188"/>
      <c r="AQ48" s="188"/>
      <c r="AR48" s="188"/>
      <c r="AS48" s="188"/>
      <c r="AT48" s="188"/>
      <c r="AW48" s="944"/>
      <c r="AX48" s="944"/>
      <c r="AY48" s="945"/>
      <c r="AZ48" s="955"/>
      <c r="BA48" s="937"/>
      <c r="BB48" s="937"/>
      <c r="BC48" s="937"/>
      <c r="BD48" s="938"/>
      <c r="BE48" s="220" t="s">
        <v>373</v>
      </c>
      <c r="BF48" s="221" t="s">
        <v>373</v>
      </c>
      <c r="BG48" s="221" t="s">
        <v>373</v>
      </c>
      <c r="BH48" s="221" t="s">
        <v>373</v>
      </c>
      <c r="BI48" s="221" t="s">
        <v>373</v>
      </c>
      <c r="BJ48" s="222" t="s">
        <v>373</v>
      </c>
      <c r="BK48" s="220" t="s">
        <v>373</v>
      </c>
      <c r="BL48" s="221" t="s">
        <v>373</v>
      </c>
      <c r="BM48" s="221" t="s">
        <v>373</v>
      </c>
      <c r="BN48" s="221" t="s">
        <v>373</v>
      </c>
      <c r="BO48" s="221" t="s">
        <v>373</v>
      </c>
      <c r="BP48" s="222" t="s">
        <v>373</v>
      </c>
      <c r="BQ48" s="211" t="s">
        <v>373</v>
      </c>
      <c r="BR48" s="212" t="s">
        <v>373</v>
      </c>
      <c r="BS48" s="212" t="s">
        <v>373</v>
      </c>
      <c r="BT48" s="212" t="s">
        <v>373</v>
      </c>
      <c r="BU48" s="212" t="s">
        <v>373</v>
      </c>
      <c r="BV48" s="213" t="s">
        <v>373</v>
      </c>
      <c r="BW48" s="196" t="s">
        <v>373</v>
      </c>
      <c r="BX48" s="197" t="s">
        <v>373</v>
      </c>
      <c r="BY48" s="197" t="s">
        <v>373</v>
      </c>
      <c r="BZ48" s="197" t="s">
        <v>373</v>
      </c>
      <c r="CA48" s="197" t="s">
        <v>373</v>
      </c>
      <c r="CB48" s="198" t="s">
        <v>373</v>
      </c>
      <c r="CC48" s="199" t="s">
        <v>373</v>
      </c>
      <c r="CD48" s="200" t="s">
        <v>373</v>
      </c>
      <c r="CE48" s="200" t="s">
        <v>373</v>
      </c>
      <c r="CF48" s="200" t="s">
        <v>373</v>
      </c>
      <c r="CG48" s="200" t="s">
        <v>373</v>
      </c>
      <c r="CH48" s="201" t="s">
        <v>373</v>
      </c>
      <c r="CI48" s="187"/>
      <c r="CJ48" s="187"/>
      <c r="CK48" s="187"/>
      <c r="CL48" s="187"/>
      <c r="CM48" s="187"/>
      <c r="CN48" s="187"/>
      <c r="CO48" s="187"/>
    </row>
    <row r="49" spans="2:93" ht="9" customHeight="1" x14ac:dyDescent="0.35">
      <c r="B49" s="188"/>
      <c r="C49" s="188"/>
      <c r="D49" s="188"/>
      <c r="E49" s="188"/>
      <c r="F49" s="188"/>
      <c r="G49" s="188"/>
      <c r="H49" s="188"/>
      <c r="I49" s="188"/>
      <c r="J49" s="986"/>
      <c r="K49" s="987"/>
      <c r="L49" s="987"/>
      <c r="M49" s="987"/>
      <c r="N49" s="987"/>
      <c r="O49" s="988"/>
      <c r="P49" s="986"/>
      <c r="Q49" s="987"/>
      <c r="R49" s="987"/>
      <c r="S49" s="987"/>
      <c r="T49" s="987"/>
      <c r="U49" s="988"/>
      <c r="V49" s="986"/>
      <c r="W49" s="987"/>
      <c r="X49" s="987"/>
      <c r="Y49" s="987"/>
      <c r="Z49" s="987"/>
      <c r="AA49" s="988"/>
      <c r="AB49" s="986"/>
      <c r="AC49" s="987"/>
      <c r="AD49" s="987"/>
      <c r="AE49" s="987"/>
      <c r="AF49" s="987"/>
      <c r="AG49" s="988"/>
      <c r="AH49" s="986"/>
      <c r="AI49" s="987"/>
      <c r="AJ49" s="987"/>
      <c r="AK49" s="987"/>
      <c r="AL49" s="987"/>
      <c r="AM49" s="988"/>
      <c r="AN49" s="188"/>
      <c r="AO49" s="188"/>
      <c r="AP49" s="188"/>
      <c r="AQ49" s="188"/>
      <c r="AR49" s="188"/>
      <c r="AS49" s="188"/>
      <c r="AT49" s="188"/>
      <c r="AW49" s="944"/>
      <c r="AX49" s="944"/>
      <c r="AY49" s="945"/>
      <c r="AZ49" s="936"/>
      <c r="BA49" s="937"/>
      <c r="BB49" s="937"/>
      <c r="BC49" s="937"/>
      <c r="BD49" s="938"/>
      <c r="BE49" s="220" t="s">
        <v>373</v>
      </c>
      <c r="BF49" s="221" t="s">
        <v>373</v>
      </c>
      <c r="BG49" s="221" t="s">
        <v>373</v>
      </c>
      <c r="BH49" s="221" t="s">
        <v>373</v>
      </c>
      <c r="BI49" s="221" t="s">
        <v>373</v>
      </c>
      <c r="BJ49" s="222" t="s">
        <v>373</v>
      </c>
      <c r="BK49" s="220" t="s">
        <v>373</v>
      </c>
      <c r="BL49" s="221" t="s">
        <v>373</v>
      </c>
      <c r="BM49" s="221" t="s">
        <v>373</v>
      </c>
      <c r="BN49" s="221" t="s">
        <v>373</v>
      </c>
      <c r="BO49" s="221" t="s">
        <v>373</v>
      </c>
      <c r="BP49" s="222" t="s">
        <v>373</v>
      </c>
      <c r="BQ49" s="211" t="s">
        <v>373</v>
      </c>
      <c r="BR49" s="212" t="s">
        <v>373</v>
      </c>
      <c r="BS49" s="212" t="s">
        <v>373</v>
      </c>
      <c r="BT49" s="212" t="s">
        <v>373</v>
      </c>
      <c r="BU49" s="212" t="s">
        <v>373</v>
      </c>
      <c r="BV49" s="213" t="s">
        <v>373</v>
      </c>
      <c r="BW49" s="196" t="s">
        <v>373</v>
      </c>
      <c r="BX49" s="197" t="s">
        <v>373</v>
      </c>
      <c r="BY49" s="197" t="s">
        <v>373</v>
      </c>
      <c r="BZ49" s="197" t="s">
        <v>373</v>
      </c>
      <c r="CA49" s="197" t="s">
        <v>373</v>
      </c>
      <c r="CB49" s="198" t="s">
        <v>373</v>
      </c>
      <c r="CC49" s="199" t="s">
        <v>373</v>
      </c>
      <c r="CD49" s="200" t="s">
        <v>373</v>
      </c>
      <c r="CE49" s="200" t="s">
        <v>373</v>
      </c>
      <c r="CF49" s="200" t="s">
        <v>373</v>
      </c>
      <c r="CG49" s="200" t="s">
        <v>373</v>
      </c>
      <c r="CH49" s="201" t="s">
        <v>373</v>
      </c>
      <c r="CI49" s="187"/>
      <c r="CJ49" s="187"/>
      <c r="CK49" s="187"/>
      <c r="CL49" s="187"/>
      <c r="CM49" s="187"/>
      <c r="CN49" s="187"/>
      <c r="CO49" s="187"/>
    </row>
    <row r="50" spans="2:93" ht="9" customHeight="1" x14ac:dyDescent="0.35">
      <c r="B50" s="188"/>
      <c r="C50" s="188"/>
      <c r="D50" s="188"/>
      <c r="E50" s="188"/>
      <c r="F50" s="188"/>
      <c r="G50" s="188"/>
      <c r="H50" s="188"/>
      <c r="I50" s="188"/>
      <c r="J50" s="986"/>
      <c r="K50" s="987"/>
      <c r="L50" s="987"/>
      <c r="M50" s="987"/>
      <c r="N50" s="987"/>
      <c r="O50" s="988"/>
      <c r="P50" s="986"/>
      <c r="Q50" s="987"/>
      <c r="R50" s="987"/>
      <c r="S50" s="987"/>
      <c r="T50" s="987"/>
      <c r="U50" s="988"/>
      <c r="V50" s="986"/>
      <c r="W50" s="987"/>
      <c r="X50" s="987"/>
      <c r="Y50" s="987"/>
      <c r="Z50" s="987"/>
      <c r="AA50" s="988"/>
      <c r="AB50" s="986"/>
      <c r="AC50" s="987"/>
      <c r="AD50" s="987"/>
      <c r="AE50" s="987"/>
      <c r="AF50" s="987"/>
      <c r="AG50" s="988"/>
      <c r="AH50" s="986"/>
      <c r="AI50" s="987"/>
      <c r="AJ50" s="987"/>
      <c r="AK50" s="987"/>
      <c r="AL50" s="987"/>
      <c r="AM50" s="988"/>
      <c r="AN50" s="188"/>
      <c r="AO50" s="188"/>
      <c r="AP50" s="188"/>
      <c r="AQ50" s="188"/>
      <c r="AR50" s="188"/>
      <c r="AS50" s="188"/>
      <c r="AT50" s="188"/>
      <c r="AW50" s="944"/>
      <c r="AX50" s="944"/>
      <c r="AY50" s="945"/>
      <c r="AZ50" s="936"/>
      <c r="BA50" s="937"/>
      <c r="BB50" s="937"/>
      <c r="BC50" s="937"/>
      <c r="BD50" s="938"/>
      <c r="BE50" s="220" t="s">
        <v>373</v>
      </c>
      <c r="BF50" s="221" t="s">
        <v>373</v>
      </c>
      <c r="BG50" s="221" t="s">
        <v>373</v>
      </c>
      <c r="BH50" s="221" t="s">
        <v>373</v>
      </c>
      <c r="BI50" s="221" t="s">
        <v>373</v>
      </c>
      <c r="BJ50" s="222" t="s">
        <v>373</v>
      </c>
      <c r="BK50" s="220" t="s">
        <v>373</v>
      </c>
      <c r="BL50" s="221" t="s">
        <v>373</v>
      </c>
      <c r="BM50" s="221" t="s">
        <v>373</v>
      </c>
      <c r="BN50" s="221" t="s">
        <v>373</v>
      </c>
      <c r="BO50" s="221" t="s">
        <v>373</v>
      </c>
      <c r="BP50" s="222" t="s">
        <v>373</v>
      </c>
      <c r="BQ50" s="211" t="s">
        <v>373</v>
      </c>
      <c r="BR50" s="212" t="s">
        <v>373</v>
      </c>
      <c r="BS50" s="212" t="s">
        <v>373</v>
      </c>
      <c r="BT50" s="212" t="s">
        <v>373</v>
      </c>
      <c r="BU50" s="212" t="s">
        <v>373</v>
      </c>
      <c r="BV50" s="213" t="s">
        <v>373</v>
      </c>
      <c r="BW50" s="196" t="s">
        <v>373</v>
      </c>
      <c r="BX50" s="197" t="s">
        <v>373</v>
      </c>
      <c r="BY50" s="197" t="s">
        <v>373</v>
      </c>
      <c r="BZ50" s="197" t="s">
        <v>373</v>
      </c>
      <c r="CA50" s="197" t="s">
        <v>373</v>
      </c>
      <c r="CB50" s="198" t="s">
        <v>373</v>
      </c>
      <c r="CC50" s="199" t="s">
        <v>373</v>
      </c>
      <c r="CD50" s="200" t="s">
        <v>373</v>
      </c>
      <c r="CE50" s="200" t="s">
        <v>373</v>
      </c>
      <c r="CF50" s="200" t="s">
        <v>373</v>
      </c>
      <c r="CG50" s="200" t="s">
        <v>373</v>
      </c>
      <c r="CH50" s="201" t="s">
        <v>373</v>
      </c>
      <c r="CI50" s="187"/>
      <c r="CJ50" s="187"/>
      <c r="CK50" s="187"/>
      <c r="CL50" s="187"/>
      <c r="CM50" s="187"/>
      <c r="CN50" s="187"/>
      <c r="CO50" s="187"/>
    </row>
    <row r="51" spans="2:93" ht="9" customHeight="1" thickBot="1" x14ac:dyDescent="0.4">
      <c r="B51" s="188"/>
      <c r="C51" s="188"/>
      <c r="D51" s="188"/>
      <c r="E51" s="188"/>
      <c r="F51" s="188"/>
      <c r="G51" s="188"/>
      <c r="H51" s="188"/>
      <c r="I51" s="188"/>
      <c r="J51" s="989"/>
      <c r="K51" s="990"/>
      <c r="L51" s="990"/>
      <c r="M51" s="990"/>
      <c r="N51" s="990"/>
      <c r="O51" s="991"/>
      <c r="P51" s="989"/>
      <c r="Q51" s="990"/>
      <c r="R51" s="990"/>
      <c r="S51" s="990"/>
      <c r="T51" s="990"/>
      <c r="U51" s="991"/>
      <c r="V51" s="989"/>
      <c r="W51" s="990"/>
      <c r="X51" s="990"/>
      <c r="Y51" s="990"/>
      <c r="Z51" s="990"/>
      <c r="AA51" s="991"/>
      <c r="AB51" s="989"/>
      <c r="AC51" s="990"/>
      <c r="AD51" s="990"/>
      <c r="AE51" s="990"/>
      <c r="AF51" s="990"/>
      <c r="AG51" s="991"/>
      <c r="AH51" s="989"/>
      <c r="AI51" s="990"/>
      <c r="AJ51" s="990"/>
      <c r="AK51" s="990"/>
      <c r="AL51" s="990"/>
      <c r="AM51" s="991"/>
      <c r="AN51" s="188"/>
      <c r="AO51" s="188"/>
      <c r="AP51" s="188"/>
      <c r="AQ51" s="188"/>
      <c r="AR51" s="188"/>
      <c r="AS51" s="188"/>
      <c r="AT51" s="188"/>
      <c r="AW51" s="944"/>
      <c r="AX51" s="944"/>
      <c r="AY51" s="945"/>
      <c r="AZ51" s="936"/>
      <c r="BA51" s="937"/>
      <c r="BB51" s="937"/>
      <c r="BC51" s="937"/>
      <c r="BD51" s="938"/>
      <c r="BE51" s="220" t="s">
        <v>373</v>
      </c>
      <c r="BF51" s="221" t="s">
        <v>373</v>
      </c>
      <c r="BG51" s="221" t="s">
        <v>373</v>
      </c>
      <c r="BH51" s="221" t="s">
        <v>373</v>
      </c>
      <c r="BI51" s="221" t="s">
        <v>373</v>
      </c>
      <c r="BJ51" s="222" t="s">
        <v>373</v>
      </c>
      <c r="BK51" s="220" t="s">
        <v>373</v>
      </c>
      <c r="BL51" s="221" t="s">
        <v>373</v>
      </c>
      <c r="BM51" s="221" t="s">
        <v>373</v>
      </c>
      <c r="BN51" s="221" t="s">
        <v>373</v>
      </c>
      <c r="BO51" s="221" t="s">
        <v>373</v>
      </c>
      <c r="BP51" s="222" t="s">
        <v>373</v>
      </c>
      <c r="BQ51" s="211" t="s">
        <v>373</v>
      </c>
      <c r="BR51" s="212" t="s">
        <v>373</v>
      </c>
      <c r="BS51" s="212" t="s">
        <v>373</v>
      </c>
      <c r="BT51" s="212" t="s">
        <v>373</v>
      </c>
      <c r="BU51" s="212" t="s">
        <v>373</v>
      </c>
      <c r="BV51" s="213" t="s">
        <v>373</v>
      </c>
      <c r="BW51" s="196" t="s">
        <v>373</v>
      </c>
      <c r="BX51" s="197" t="s">
        <v>373</v>
      </c>
      <c r="BY51" s="197" t="s">
        <v>373</v>
      </c>
      <c r="BZ51" s="197" t="s">
        <v>373</v>
      </c>
      <c r="CA51" s="197" t="s">
        <v>373</v>
      </c>
      <c r="CB51" s="198" t="s">
        <v>373</v>
      </c>
      <c r="CC51" s="199" t="s">
        <v>373</v>
      </c>
      <c r="CD51" s="200" t="s">
        <v>373</v>
      </c>
      <c r="CE51" s="200" t="s">
        <v>373</v>
      </c>
      <c r="CF51" s="200" t="s">
        <v>373</v>
      </c>
      <c r="CG51" s="200" t="s">
        <v>373</v>
      </c>
      <c r="CH51" s="201" t="s">
        <v>373</v>
      </c>
      <c r="CI51" s="187"/>
      <c r="CJ51" s="187"/>
      <c r="CK51" s="187"/>
      <c r="CL51" s="187"/>
      <c r="CM51" s="187"/>
      <c r="CN51" s="187"/>
      <c r="CO51" s="187"/>
    </row>
    <row r="52" spans="2:93" ht="9" customHeight="1" x14ac:dyDescent="0.35">
      <c r="AW52" s="944"/>
      <c r="AX52" s="944"/>
      <c r="AY52" s="945"/>
      <c r="AZ52" s="936"/>
      <c r="BA52" s="937"/>
      <c r="BB52" s="937"/>
      <c r="BC52" s="937"/>
      <c r="BD52" s="938"/>
      <c r="BE52" s="220" t="s">
        <v>373</v>
      </c>
      <c r="BF52" s="221" t="s">
        <v>373</v>
      </c>
      <c r="BG52" s="221" t="s">
        <v>373</v>
      </c>
      <c r="BH52" s="221" t="s">
        <v>373</v>
      </c>
      <c r="BI52" s="221" t="s">
        <v>373</v>
      </c>
      <c r="BJ52" s="222" t="s">
        <v>373</v>
      </c>
      <c r="BK52" s="220" t="s">
        <v>373</v>
      </c>
      <c r="BL52" s="221" t="s">
        <v>373</v>
      </c>
      <c r="BM52" s="221" t="s">
        <v>373</v>
      </c>
      <c r="BN52" s="221" t="s">
        <v>373</v>
      </c>
      <c r="BO52" s="221" t="s">
        <v>373</v>
      </c>
      <c r="BP52" s="222" t="s">
        <v>373</v>
      </c>
      <c r="BQ52" s="211" t="s">
        <v>373</v>
      </c>
      <c r="BR52" s="212" t="s">
        <v>373</v>
      </c>
      <c r="BS52" s="212" t="s">
        <v>373</v>
      </c>
      <c r="BT52" s="212" t="s">
        <v>373</v>
      </c>
      <c r="BU52" s="212" t="s">
        <v>373</v>
      </c>
      <c r="BV52" s="213" t="s">
        <v>373</v>
      </c>
      <c r="BW52" s="196" t="s">
        <v>373</v>
      </c>
      <c r="BX52" s="197" t="s">
        <v>373</v>
      </c>
      <c r="BY52" s="197" t="s">
        <v>373</v>
      </c>
      <c r="BZ52" s="197" t="s">
        <v>373</v>
      </c>
      <c r="CA52" s="197" t="s">
        <v>373</v>
      </c>
      <c r="CB52" s="198" t="s">
        <v>373</v>
      </c>
      <c r="CC52" s="199" t="s">
        <v>373</v>
      </c>
      <c r="CD52" s="200" t="s">
        <v>373</v>
      </c>
      <c r="CE52" s="200" t="s">
        <v>373</v>
      </c>
      <c r="CF52" s="200" t="s">
        <v>373</v>
      </c>
      <c r="CG52" s="200" t="s">
        <v>373</v>
      </c>
      <c r="CH52" s="201" t="s">
        <v>373</v>
      </c>
      <c r="CI52" s="187"/>
      <c r="CJ52" s="187"/>
      <c r="CK52" s="187"/>
      <c r="CL52" s="187"/>
      <c r="CM52" s="187"/>
      <c r="CN52" s="187"/>
      <c r="CO52" s="187"/>
    </row>
    <row r="53" spans="2:93" ht="9" customHeight="1" x14ac:dyDescent="0.35">
      <c r="AW53" s="944"/>
      <c r="AX53" s="944"/>
      <c r="AY53" s="945"/>
      <c r="AZ53" s="936"/>
      <c r="BA53" s="937"/>
      <c r="BB53" s="937"/>
      <c r="BC53" s="937"/>
      <c r="BD53" s="938"/>
      <c r="BE53" s="220" t="s">
        <v>373</v>
      </c>
      <c r="BF53" s="221" t="s">
        <v>373</v>
      </c>
      <c r="BG53" s="221" t="s">
        <v>373</v>
      </c>
      <c r="BH53" s="221" t="s">
        <v>373</v>
      </c>
      <c r="BI53" s="221" t="s">
        <v>373</v>
      </c>
      <c r="BJ53" s="222" t="s">
        <v>373</v>
      </c>
      <c r="BK53" s="220" t="s">
        <v>373</v>
      </c>
      <c r="BL53" s="221" t="s">
        <v>373</v>
      </c>
      <c r="BM53" s="221" t="s">
        <v>373</v>
      </c>
      <c r="BN53" s="221" t="s">
        <v>373</v>
      </c>
      <c r="BO53" s="221" t="s">
        <v>373</v>
      </c>
      <c r="BP53" s="222" t="s">
        <v>373</v>
      </c>
      <c r="BQ53" s="211" t="s">
        <v>373</v>
      </c>
      <c r="BR53" s="212" t="s">
        <v>373</v>
      </c>
      <c r="BS53" s="212" t="s">
        <v>373</v>
      </c>
      <c r="BT53" s="212" t="s">
        <v>373</v>
      </c>
      <c r="BU53" s="212" t="s">
        <v>373</v>
      </c>
      <c r="BV53" s="213" t="s">
        <v>373</v>
      </c>
      <c r="BW53" s="196" t="s">
        <v>373</v>
      </c>
      <c r="BX53" s="197" t="s">
        <v>373</v>
      </c>
      <c r="BY53" s="197" t="s">
        <v>373</v>
      </c>
      <c r="BZ53" s="197" t="s">
        <v>373</v>
      </c>
      <c r="CA53" s="197" t="s">
        <v>373</v>
      </c>
      <c r="CB53" s="198" t="s">
        <v>373</v>
      </c>
      <c r="CC53" s="199" t="s">
        <v>373</v>
      </c>
      <c r="CD53" s="200" t="s">
        <v>373</v>
      </c>
      <c r="CE53" s="200" t="s">
        <v>373</v>
      </c>
      <c r="CF53" s="200" t="s">
        <v>373</v>
      </c>
      <c r="CG53" s="200" t="s">
        <v>373</v>
      </c>
      <c r="CH53" s="201" t="s">
        <v>373</v>
      </c>
      <c r="CI53" s="187"/>
      <c r="CJ53" s="187"/>
      <c r="CK53" s="187"/>
      <c r="CL53" s="187"/>
      <c r="CM53" s="187"/>
      <c r="CN53" s="187"/>
      <c r="CO53" s="187"/>
    </row>
    <row r="54" spans="2:93" ht="9" customHeight="1" x14ac:dyDescent="0.35">
      <c r="AW54" s="944"/>
      <c r="AX54" s="944"/>
      <c r="AY54" s="945"/>
      <c r="AZ54" s="936"/>
      <c r="BA54" s="937"/>
      <c r="BB54" s="937"/>
      <c r="BC54" s="937"/>
      <c r="BD54" s="938"/>
      <c r="BE54" s="220" t="s">
        <v>373</v>
      </c>
      <c r="BF54" s="221" t="s">
        <v>373</v>
      </c>
      <c r="BG54" s="221" t="s">
        <v>373</v>
      </c>
      <c r="BH54" s="221" t="s">
        <v>373</v>
      </c>
      <c r="BI54" s="221" t="s">
        <v>373</v>
      </c>
      <c r="BJ54" s="222" t="s">
        <v>373</v>
      </c>
      <c r="BK54" s="220" t="s">
        <v>373</v>
      </c>
      <c r="BL54" s="221" t="s">
        <v>373</v>
      </c>
      <c r="BM54" s="221" t="s">
        <v>373</v>
      </c>
      <c r="BN54" s="221" t="s">
        <v>373</v>
      </c>
      <c r="BO54" s="221" t="s">
        <v>373</v>
      </c>
      <c r="BP54" s="222" t="s">
        <v>373</v>
      </c>
      <c r="BQ54" s="211" t="s">
        <v>373</v>
      </c>
      <c r="BR54" s="212" t="s">
        <v>373</v>
      </c>
      <c r="BS54" s="212" t="s">
        <v>373</v>
      </c>
      <c r="BT54" s="212" t="s">
        <v>373</v>
      </c>
      <c r="BU54" s="212" t="s">
        <v>373</v>
      </c>
      <c r="BV54" s="213" t="s">
        <v>373</v>
      </c>
      <c r="BW54" s="196" t="s">
        <v>373</v>
      </c>
      <c r="BX54" s="197" t="s">
        <v>373</v>
      </c>
      <c r="BY54" s="197" t="s">
        <v>373</v>
      </c>
      <c r="BZ54" s="197" t="s">
        <v>373</v>
      </c>
      <c r="CA54" s="197" t="s">
        <v>373</v>
      </c>
      <c r="CB54" s="198" t="s">
        <v>373</v>
      </c>
      <c r="CC54" s="199" t="s">
        <v>373</v>
      </c>
      <c r="CD54" s="200" t="s">
        <v>373</v>
      </c>
      <c r="CE54" s="200" t="s">
        <v>373</v>
      </c>
      <c r="CF54" s="200" t="s">
        <v>373</v>
      </c>
      <c r="CG54" s="200" t="s">
        <v>373</v>
      </c>
      <c r="CH54" s="201" t="s">
        <v>373</v>
      </c>
      <c r="CI54" s="187"/>
      <c r="CJ54" s="187"/>
      <c r="CK54" s="187"/>
      <c r="CL54" s="187"/>
      <c r="CM54" s="187"/>
      <c r="CN54" s="187"/>
      <c r="CO54" s="187"/>
    </row>
    <row r="55" spans="2:93" ht="9" customHeight="1" thickBot="1" x14ac:dyDescent="0.4">
      <c r="AW55" s="944"/>
      <c r="AX55" s="944"/>
      <c r="AY55" s="945"/>
      <c r="AZ55" s="939"/>
      <c r="BA55" s="940"/>
      <c r="BB55" s="940"/>
      <c r="BC55" s="940"/>
      <c r="BD55" s="941"/>
      <c r="BE55" s="223" t="s">
        <v>373</v>
      </c>
      <c r="BF55" s="224" t="s">
        <v>373</v>
      </c>
      <c r="BG55" s="224" t="s">
        <v>373</v>
      </c>
      <c r="BH55" s="224" t="s">
        <v>373</v>
      </c>
      <c r="BI55" s="224" t="s">
        <v>373</v>
      </c>
      <c r="BJ55" s="225" t="s">
        <v>373</v>
      </c>
      <c r="BK55" s="223" t="s">
        <v>373</v>
      </c>
      <c r="BL55" s="224" t="s">
        <v>373</v>
      </c>
      <c r="BM55" s="224" t="s">
        <v>373</v>
      </c>
      <c r="BN55" s="224" t="s">
        <v>373</v>
      </c>
      <c r="BO55" s="224" t="s">
        <v>373</v>
      </c>
      <c r="BP55" s="225" t="s">
        <v>373</v>
      </c>
      <c r="BQ55" s="214" t="s">
        <v>373</v>
      </c>
      <c r="BR55" s="215" t="s">
        <v>373</v>
      </c>
      <c r="BS55" s="215" t="s">
        <v>373</v>
      </c>
      <c r="BT55" s="215" t="s">
        <v>373</v>
      </c>
      <c r="BU55" s="215" t="s">
        <v>373</v>
      </c>
      <c r="BV55" s="216" t="s">
        <v>373</v>
      </c>
      <c r="BW55" s="202" t="s">
        <v>373</v>
      </c>
      <c r="BX55" s="203" t="s">
        <v>373</v>
      </c>
      <c r="BY55" s="203" t="s">
        <v>373</v>
      </c>
      <c r="BZ55" s="203" t="s">
        <v>373</v>
      </c>
      <c r="CA55" s="203" t="s">
        <v>373</v>
      </c>
      <c r="CB55" s="204" t="s">
        <v>373</v>
      </c>
      <c r="CC55" s="205" t="s">
        <v>373</v>
      </c>
      <c r="CD55" s="206" t="s">
        <v>373</v>
      </c>
      <c r="CE55" s="206" t="s">
        <v>373</v>
      </c>
      <c r="CF55" s="206" t="s">
        <v>373</v>
      </c>
      <c r="CG55" s="206" t="s">
        <v>373</v>
      </c>
      <c r="CH55" s="207" t="s">
        <v>373</v>
      </c>
      <c r="CI55" s="187"/>
      <c r="CJ55" s="187"/>
      <c r="CK55" s="187"/>
      <c r="CL55" s="187"/>
      <c r="CM55" s="187"/>
      <c r="CN55" s="187"/>
      <c r="CO55" s="187"/>
    </row>
    <row r="56" spans="2:93" ht="8.25" customHeight="1" x14ac:dyDescent="0.35">
      <c r="AW56" s="187"/>
      <c r="AX56" s="187"/>
      <c r="AY56" s="187"/>
      <c r="AZ56" s="187"/>
      <c r="BA56" s="187"/>
      <c r="BB56" s="187"/>
      <c r="BC56" s="187"/>
      <c r="BD56" s="187"/>
      <c r="BE56" s="933" t="s">
        <v>112</v>
      </c>
      <c r="BF56" s="934"/>
      <c r="BG56" s="934"/>
      <c r="BH56" s="934"/>
      <c r="BI56" s="934"/>
      <c r="BJ56" s="935"/>
      <c r="BK56" s="933" t="s">
        <v>111</v>
      </c>
      <c r="BL56" s="934"/>
      <c r="BM56" s="934"/>
      <c r="BN56" s="934"/>
      <c r="BO56" s="934"/>
      <c r="BP56" s="935"/>
      <c r="BQ56" s="933" t="s">
        <v>110</v>
      </c>
      <c r="BR56" s="934"/>
      <c r="BS56" s="934"/>
      <c r="BT56" s="934"/>
      <c r="BU56" s="934"/>
      <c r="BV56" s="935"/>
      <c r="BW56" s="933" t="s">
        <v>109</v>
      </c>
      <c r="BX56" s="942"/>
      <c r="BY56" s="934"/>
      <c r="BZ56" s="934"/>
      <c r="CA56" s="934"/>
      <c r="CB56" s="935"/>
      <c r="CC56" s="933" t="s">
        <v>108</v>
      </c>
      <c r="CD56" s="934"/>
      <c r="CE56" s="934"/>
      <c r="CF56" s="934"/>
      <c r="CG56" s="934"/>
      <c r="CH56" s="935"/>
      <c r="CI56" s="187"/>
      <c r="CJ56" s="187"/>
      <c r="CK56" s="187"/>
      <c r="CL56" s="187"/>
      <c r="CM56" s="187"/>
      <c r="CN56" s="187"/>
      <c r="CO56" s="187"/>
    </row>
    <row r="57" spans="2:93" ht="8.25" customHeight="1" x14ac:dyDescent="0.35">
      <c r="AW57" s="187"/>
      <c r="AX57" s="187"/>
      <c r="AY57" s="187"/>
      <c r="AZ57" s="187"/>
      <c r="BA57" s="187"/>
      <c r="BB57" s="187"/>
      <c r="BC57" s="187"/>
      <c r="BD57" s="187"/>
      <c r="BE57" s="936"/>
      <c r="BF57" s="937"/>
      <c r="BG57" s="937"/>
      <c r="BH57" s="937"/>
      <c r="BI57" s="937"/>
      <c r="BJ57" s="938"/>
      <c r="BK57" s="936"/>
      <c r="BL57" s="937"/>
      <c r="BM57" s="937"/>
      <c r="BN57" s="937"/>
      <c r="BO57" s="937"/>
      <c r="BP57" s="938"/>
      <c r="BQ57" s="936"/>
      <c r="BR57" s="937"/>
      <c r="BS57" s="937"/>
      <c r="BT57" s="937"/>
      <c r="BU57" s="937"/>
      <c r="BV57" s="938"/>
      <c r="BW57" s="936"/>
      <c r="BX57" s="937"/>
      <c r="BY57" s="937"/>
      <c r="BZ57" s="937"/>
      <c r="CA57" s="937"/>
      <c r="CB57" s="938"/>
      <c r="CC57" s="936"/>
      <c r="CD57" s="937"/>
      <c r="CE57" s="937"/>
      <c r="CF57" s="937"/>
      <c r="CG57" s="937"/>
      <c r="CH57" s="938"/>
      <c r="CI57" s="187"/>
      <c r="CJ57" s="187"/>
      <c r="CK57" s="187"/>
      <c r="CL57" s="187"/>
      <c r="CM57" s="187"/>
      <c r="CN57" s="187"/>
      <c r="CO57" s="187"/>
    </row>
    <row r="58" spans="2:93" ht="8.25" customHeight="1" thickBot="1" x14ac:dyDescent="0.4">
      <c r="AW58" s="187"/>
      <c r="AX58" s="187"/>
      <c r="AY58" s="187"/>
      <c r="AZ58" s="187"/>
      <c r="BA58" s="187"/>
      <c r="BB58" s="187"/>
      <c r="BC58" s="187"/>
      <c r="BD58" s="187"/>
      <c r="BE58" s="936"/>
      <c r="BF58" s="937"/>
      <c r="BG58" s="937"/>
      <c r="BH58" s="937"/>
      <c r="BI58" s="937"/>
      <c r="BJ58" s="938"/>
      <c r="BK58" s="936"/>
      <c r="BL58" s="937"/>
      <c r="BM58" s="937"/>
      <c r="BN58" s="937"/>
      <c r="BO58" s="937"/>
      <c r="BP58" s="938"/>
      <c r="BQ58" s="936"/>
      <c r="BR58" s="937"/>
      <c r="BS58" s="937"/>
      <c r="BT58" s="937"/>
      <c r="BU58" s="937"/>
      <c r="BV58" s="938"/>
      <c r="BW58" s="936"/>
      <c r="BX58" s="937"/>
      <c r="BY58" s="937"/>
      <c r="BZ58" s="937"/>
      <c r="CA58" s="937"/>
      <c r="CB58" s="938"/>
      <c r="CC58" s="936"/>
      <c r="CD58" s="937"/>
      <c r="CE58" s="937"/>
      <c r="CF58" s="937"/>
      <c r="CG58" s="937"/>
      <c r="CH58" s="938"/>
      <c r="CI58" s="187"/>
      <c r="CJ58" s="187"/>
      <c r="CK58" s="187"/>
      <c r="CL58" s="187"/>
      <c r="CM58" s="187"/>
      <c r="CN58" s="187"/>
      <c r="CO58" s="187"/>
    </row>
    <row r="59" spans="2:93" ht="13.5" customHeight="1" x14ac:dyDescent="0.35">
      <c r="AW59" s="187"/>
      <c r="AX59" s="187"/>
      <c r="AY59" s="187"/>
      <c r="AZ59" s="187"/>
      <c r="BA59" s="187"/>
      <c r="BB59" s="187"/>
      <c r="BC59" s="187"/>
      <c r="BD59" s="187"/>
      <c r="BE59" s="936"/>
      <c r="BF59" s="937"/>
      <c r="BG59" s="937"/>
      <c r="BH59" s="937"/>
      <c r="BI59" s="937"/>
      <c r="BJ59" s="938"/>
      <c r="BK59" s="936"/>
      <c r="BL59" s="937"/>
      <c r="BM59" s="937"/>
      <c r="BN59" s="937"/>
      <c r="BO59" s="937"/>
      <c r="BP59" s="938"/>
      <c r="BQ59" s="936"/>
      <c r="BR59" s="937"/>
      <c r="BS59" s="937"/>
      <c r="BT59" s="937"/>
      <c r="BU59" s="937"/>
      <c r="BV59" s="938"/>
      <c r="BW59" s="936"/>
      <c r="BX59" s="937"/>
      <c r="BY59" s="937"/>
      <c r="BZ59" s="937"/>
      <c r="CA59" s="937"/>
      <c r="CB59" s="938"/>
      <c r="CC59" s="936"/>
      <c r="CD59" s="937"/>
      <c r="CE59" s="937"/>
      <c r="CF59" s="937"/>
      <c r="CG59" s="937"/>
      <c r="CH59" s="938"/>
      <c r="CI59" s="187"/>
      <c r="CJ59" s="187"/>
      <c r="CK59" s="187"/>
      <c r="CL59" s="187"/>
      <c r="CM59" s="187"/>
      <c r="CN59" s="187"/>
      <c r="CO59" s="187"/>
    </row>
    <row r="60" spans="2:93" ht="8.25" customHeight="1" x14ac:dyDescent="0.35">
      <c r="AW60" s="187"/>
      <c r="AX60" s="187"/>
      <c r="AY60" s="187"/>
      <c r="AZ60" s="187"/>
      <c r="BA60" s="187"/>
      <c r="BB60" s="187"/>
      <c r="BC60" s="187"/>
      <c r="BD60" s="187"/>
      <c r="BE60" s="936"/>
      <c r="BF60" s="937"/>
      <c r="BG60" s="937"/>
      <c r="BH60" s="937"/>
      <c r="BI60" s="937"/>
      <c r="BJ60" s="938"/>
      <c r="BK60" s="936"/>
      <c r="BL60" s="937"/>
      <c r="BM60" s="937"/>
      <c r="BN60" s="937"/>
      <c r="BO60" s="937"/>
      <c r="BP60" s="938"/>
      <c r="BQ60" s="936"/>
      <c r="BR60" s="937"/>
      <c r="BS60" s="937"/>
      <c r="BT60" s="937"/>
      <c r="BU60" s="937"/>
      <c r="BV60" s="938"/>
      <c r="BW60" s="936"/>
      <c r="BX60" s="937"/>
      <c r="BY60" s="937"/>
      <c r="BZ60" s="937"/>
      <c r="CA60" s="937"/>
      <c r="CB60" s="938"/>
      <c r="CC60" s="936"/>
      <c r="CD60" s="937"/>
      <c r="CE60" s="937"/>
      <c r="CF60" s="937"/>
      <c r="CG60" s="937"/>
      <c r="CH60" s="938"/>
      <c r="CI60" s="187"/>
      <c r="CJ60" s="187"/>
      <c r="CK60" s="187"/>
      <c r="CL60" s="187"/>
      <c r="CM60" s="187"/>
      <c r="CN60" s="187"/>
      <c r="CO60" s="187"/>
    </row>
    <row r="61" spans="2:93" ht="8.25" customHeight="1" thickBot="1" x14ac:dyDescent="0.4">
      <c r="AW61" s="187"/>
      <c r="AX61" s="187"/>
      <c r="AY61" s="187"/>
      <c r="AZ61" s="187"/>
      <c r="BA61" s="187"/>
      <c r="BB61" s="187"/>
      <c r="BC61" s="187"/>
      <c r="BD61" s="187"/>
      <c r="BE61" s="939"/>
      <c r="BF61" s="940"/>
      <c r="BG61" s="940"/>
      <c r="BH61" s="940"/>
      <c r="BI61" s="940"/>
      <c r="BJ61" s="941"/>
      <c r="BK61" s="939"/>
      <c r="BL61" s="940"/>
      <c r="BM61" s="940"/>
      <c r="BN61" s="940"/>
      <c r="BO61" s="940"/>
      <c r="BP61" s="941"/>
      <c r="BQ61" s="939"/>
      <c r="BR61" s="940"/>
      <c r="BS61" s="940"/>
      <c r="BT61" s="940"/>
      <c r="BU61" s="940"/>
      <c r="BV61" s="941"/>
      <c r="BW61" s="939"/>
      <c r="BX61" s="940"/>
      <c r="BY61" s="940"/>
      <c r="BZ61" s="940"/>
      <c r="CA61" s="940"/>
      <c r="CB61" s="941"/>
      <c r="CC61" s="939"/>
      <c r="CD61" s="940"/>
      <c r="CE61" s="940"/>
      <c r="CF61" s="940"/>
      <c r="CG61" s="940"/>
      <c r="CH61" s="941"/>
      <c r="CI61" s="187"/>
      <c r="CJ61" s="187"/>
      <c r="CK61" s="187"/>
      <c r="CL61" s="187"/>
      <c r="CM61" s="187"/>
      <c r="CN61" s="187"/>
      <c r="CO61" s="187"/>
    </row>
  </sheetData>
  <mergeCells count="335">
    <mergeCell ref="B2:I4"/>
    <mergeCell ref="J2:AM4"/>
    <mergeCell ref="B6:D45"/>
    <mergeCell ref="E6:I13"/>
    <mergeCell ref="J6:K7"/>
    <mergeCell ref="L6:M7"/>
    <mergeCell ref="N6:O7"/>
    <mergeCell ref="P6:Q7"/>
    <mergeCell ref="R6:S7"/>
    <mergeCell ref="T6:U7"/>
    <mergeCell ref="AH6:AI7"/>
    <mergeCell ref="AJ6:AK7"/>
    <mergeCell ref="AL6:AM7"/>
    <mergeCell ref="X10:Y11"/>
    <mergeCell ref="Z10:AA11"/>
    <mergeCell ref="AB10:AC11"/>
    <mergeCell ref="AD10:AE11"/>
    <mergeCell ref="AF10:AG11"/>
    <mergeCell ref="AH10:AI11"/>
    <mergeCell ref="AH8:AI9"/>
    <mergeCell ref="AJ8:AK9"/>
    <mergeCell ref="AL8:AM9"/>
    <mergeCell ref="Z8:AA9"/>
    <mergeCell ref="AB8:AC9"/>
    <mergeCell ref="AO6:AT13"/>
    <mergeCell ref="J8:K9"/>
    <mergeCell ref="L8:M9"/>
    <mergeCell ref="N8:O9"/>
    <mergeCell ref="P8:Q9"/>
    <mergeCell ref="R8:S9"/>
    <mergeCell ref="T8:U9"/>
    <mergeCell ref="V6:W7"/>
    <mergeCell ref="X6:Y7"/>
    <mergeCell ref="Z6:AA7"/>
    <mergeCell ref="AB6:AC7"/>
    <mergeCell ref="AD6:AE7"/>
    <mergeCell ref="AF6:AG7"/>
    <mergeCell ref="J10:K11"/>
    <mergeCell ref="L10:M11"/>
    <mergeCell ref="N10:O11"/>
    <mergeCell ref="P10:Q11"/>
    <mergeCell ref="R10:S11"/>
    <mergeCell ref="T10:U11"/>
    <mergeCell ref="V10:W11"/>
    <mergeCell ref="V8:W9"/>
    <mergeCell ref="X8:Y9"/>
    <mergeCell ref="AJ10:AK11"/>
    <mergeCell ref="AL10:AM11"/>
    <mergeCell ref="AD8:AE9"/>
    <mergeCell ref="AF8:AG9"/>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X18:Y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D40:AE41"/>
    <mergeCell ref="AF40:AG41"/>
    <mergeCell ref="AH40:AI41"/>
    <mergeCell ref="AH38:AI39"/>
    <mergeCell ref="AJ38:AK39"/>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J42:K43"/>
    <mergeCell ref="L42:M43"/>
    <mergeCell ref="N42:O43"/>
    <mergeCell ref="P42:Q43"/>
    <mergeCell ref="R42:S43"/>
    <mergeCell ref="T42:U43"/>
    <mergeCell ref="V42:W43"/>
    <mergeCell ref="X42:Y43"/>
    <mergeCell ref="X40:Y41"/>
    <mergeCell ref="J44:K45"/>
    <mergeCell ref="L44:M45"/>
    <mergeCell ref="N44:O45"/>
    <mergeCell ref="P44:Q45"/>
    <mergeCell ref="R44:S45"/>
    <mergeCell ref="T44:U45"/>
    <mergeCell ref="V44:W45"/>
    <mergeCell ref="X44:Y45"/>
    <mergeCell ref="Z44:AA45"/>
    <mergeCell ref="AB46:AG51"/>
    <mergeCell ref="AH46:AM51"/>
    <mergeCell ref="AW2:BD4"/>
    <mergeCell ref="AZ46:BD55"/>
    <mergeCell ref="V12:W13"/>
    <mergeCell ref="T12:U13"/>
    <mergeCell ref="R12:S13"/>
    <mergeCell ref="AB44:AC45"/>
    <mergeCell ref="AD44:AE45"/>
    <mergeCell ref="AF44:AG45"/>
    <mergeCell ref="AH44:AI45"/>
    <mergeCell ref="AJ44:AK45"/>
    <mergeCell ref="AL44:AM45"/>
    <mergeCell ref="AL42:AM43"/>
    <mergeCell ref="Z42:AA43"/>
    <mergeCell ref="AB42:AC43"/>
    <mergeCell ref="AD42:AE43"/>
    <mergeCell ref="AF42:AG43"/>
    <mergeCell ref="AH42:AI43"/>
    <mergeCell ref="AJ42:AK43"/>
    <mergeCell ref="AJ40:AK41"/>
    <mergeCell ref="AL40:AM41"/>
    <mergeCell ref="Z40:AA41"/>
    <mergeCell ref="AB40:AC41"/>
    <mergeCell ref="CR2:CT2"/>
    <mergeCell ref="P12:Q13"/>
    <mergeCell ref="N12:O13"/>
    <mergeCell ref="L12:M13"/>
    <mergeCell ref="J12:K13"/>
    <mergeCell ref="BE56:BJ61"/>
    <mergeCell ref="BK56:BP61"/>
    <mergeCell ref="BQ56:BV61"/>
    <mergeCell ref="BW56:CB61"/>
    <mergeCell ref="CC56:CH61"/>
    <mergeCell ref="X12:Y13"/>
    <mergeCell ref="BE2:CH4"/>
    <mergeCell ref="AW6:AY55"/>
    <mergeCell ref="AZ6:BD15"/>
    <mergeCell ref="CJ6:CO15"/>
    <mergeCell ref="AZ16:BD25"/>
    <mergeCell ref="CJ16:CO25"/>
    <mergeCell ref="AZ26:BD35"/>
    <mergeCell ref="CJ26:CO35"/>
    <mergeCell ref="AZ36:BD45"/>
    <mergeCell ref="CJ36:CO45"/>
    <mergeCell ref="J46:O51"/>
    <mergeCell ref="P46:U51"/>
    <mergeCell ref="V46:AA51"/>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U140"/>
  <sheetViews>
    <sheetView zoomScale="50" zoomScaleNormal="50" workbookViewId="0">
      <selection activeCell="B2" sqref="B2:AT51"/>
    </sheetView>
  </sheetViews>
  <sheetFormatPr baseColWidth="10" defaultRowHeight="15" x14ac:dyDescent="0.25"/>
  <cols>
    <col min="2" max="39" width="5.7109375" customWidth="1"/>
    <col min="41" max="46" width="5.7109375" customWidth="1"/>
  </cols>
  <sheetData>
    <row r="1" spans="1:99"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83"/>
      <c r="AF1" s="83"/>
      <c r="AG1" s="83"/>
      <c r="AH1" s="83"/>
      <c r="AI1" s="83"/>
      <c r="AJ1" s="83"/>
      <c r="AK1" s="83"/>
      <c r="AL1" s="83"/>
      <c r="AM1" s="83"/>
      <c r="AN1" s="83"/>
      <c r="AO1" s="83"/>
      <c r="AP1" s="83"/>
      <c r="AQ1" s="83"/>
      <c r="AR1" s="83"/>
      <c r="AS1" s="83"/>
      <c r="AT1" s="83"/>
      <c r="AU1" s="83"/>
      <c r="AV1" s="83"/>
      <c r="AW1" s="83"/>
      <c r="AX1" s="83"/>
      <c r="AY1" s="83"/>
      <c r="AZ1" s="83"/>
      <c r="BA1" s="83"/>
      <c r="BB1" s="83"/>
      <c r="BC1" s="83"/>
      <c r="BD1" s="83"/>
      <c r="BE1" s="83"/>
      <c r="BF1" s="83"/>
      <c r="BG1" s="83"/>
      <c r="BH1" s="83"/>
      <c r="BI1" s="83"/>
      <c r="BJ1" s="83"/>
      <c r="BK1" s="83"/>
      <c r="BL1" s="83"/>
      <c r="BM1" s="83"/>
      <c r="BN1" s="83"/>
      <c r="BO1" s="83"/>
      <c r="BP1" s="83"/>
      <c r="BQ1" s="83"/>
      <c r="BR1" s="83"/>
      <c r="BS1" s="83"/>
      <c r="BT1" s="83"/>
      <c r="BU1" s="83"/>
      <c r="BV1" s="83"/>
      <c r="BW1" s="83"/>
      <c r="BX1" s="83"/>
      <c r="BY1" s="83"/>
      <c r="BZ1" s="83"/>
      <c r="CA1" s="83"/>
      <c r="CB1" s="83"/>
      <c r="CC1" s="83"/>
      <c r="CD1" s="83"/>
      <c r="CE1" s="83"/>
      <c r="CF1" s="83"/>
      <c r="CG1" s="83"/>
      <c r="CH1" s="83"/>
      <c r="CI1" s="83"/>
      <c r="CJ1" s="83"/>
      <c r="CK1" s="83"/>
      <c r="CL1" s="83"/>
      <c r="CM1" s="83"/>
      <c r="CN1" s="83"/>
      <c r="CO1" s="83"/>
      <c r="CP1" s="83"/>
      <c r="CQ1" s="83"/>
      <c r="CR1" s="83"/>
      <c r="CS1" s="83"/>
      <c r="CT1" s="83"/>
      <c r="CU1" s="83"/>
    </row>
    <row r="2" spans="1:99" ht="18" customHeight="1" x14ac:dyDescent="0.25">
      <c r="A2" s="83"/>
      <c r="B2" s="1149" t="s">
        <v>161</v>
      </c>
      <c r="C2" s="1149"/>
      <c r="D2" s="1149"/>
      <c r="E2" s="1149"/>
      <c r="F2" s="1149"/>
      <c r="G2" s="1149"/>
      <c r="H2" s="1149"/>
      <c r="I2" s="1149"/>
      <c r="J2" s="1117" t="s">
        <v>2</v>
      </c>
      <c r="K2" s="1117"/>
      <c r="L2" s="1117"/>
      <c r="M2" s="1117"/>
      <c r="N2" s="1117"/>
      <c r="O2" s="1117"/>
      <c r="P2" s="1117"/>
      <c r="Q2" s="1117"/>
      <c r="R2" s="1117"/>
      <c r="S2" s="1117"/>
      <c r="T2" s="1117"/>
      <c r="U2" s="1117"/>
      <c r="V2" s="1117"/>
      <c r="W2" s="1117"/>
      <c r="X2" s="1117"/>
      <c r="Y2" s="1117"/>
      <c r="Z2" s="1117"/>
      <c r="AA2" s="1117"/>
      <c r="AB2" s="1117"/>
      <c r="AC2" s="1117"/>
      <c r="AD2" s="1117"/>
      <c r="AE2" s="1117"/>
      <c r="AF2" s="1117"/>
      <c r="AG2" s="1117"/>
      <c r="AH2" s="1117"/>
      <c r="AI2" s="1117"/>
      <c r="AJ2" s="1117"/>
      <c r="AK2" s="1117"/>
      <c r="AL2" s="1117"/>
      <c r="AM2" s="1117"/>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c r="CA2" s="83"/>
      <c r="CB2" s="83"/>
      <c r="CC2" s="83"/>
      <c r="CD2" s="83"/>
      <c r="CE2" s="83"/>
      <c r="CF2" s="83"/>
      <c r="CG2" s="83"/>
      <c r="CH2" s="83"/>
      <c r="CI2" s="83"/>
      <c r="CJ2" s="83"/>
      <c r="CK2" s="83"/>
      <c r="CL2" s="83"/>
      <c r="CM2" s="83"/>
      <c r="CN2" s="83"/>
      <c r="CO2" s="83"/>
      <c r="CP2" s="83"/>
      <c r="CQ2" s="83"/>
      <c r="CR2" s="83"/>
      <c r="CS2" s="83"/>
      <c r="CT2" s="83"/>
      <c r="CU2" s="83"/>
    </row>
    <row r="3" spans="1:99" ht="18.75" customHeight="1" x14ac:dyDescent="0.25">
      <c r="A3" s="83"/>
      <c r="B3" s="1149"/>
      <c r="C3" s="1149"/>
      <c r="D3" s="1149"/>
      <c r="E3" s="1149"/>
      <c r="F3" s="1149"/>
      <c r="G3" s="1149"/>
      <c r="H3" s="1149"/>
      <c r="I3" s="1149"/>
      <c r="J3" s="1117"/>
      <c r="K3" s="1117"/>
      <c r="L3" s="1117"/>
      <c r="M3" s="1117"/>
      <c r="N3" s="1117"/>
      <c r="O3" s="1117"/>
      <c r="P3" s="1117"/>
      <c r="Q3" s="1117"/>
      <c r="R3" s="1117"/>
      <c r="S3" s="1117"/>
      <c r="T3" s="1117"/>
      <c r="U3" s="1117"/>
      <c r="V3" s="1117"/>
      <c r="W3" s="1117"/>
      <c r="X3" s="1117"/>
      <c r="Y3" s="1117"/>
      <c r="Z3" s="1117"/>
      <c r="AA3" s="1117"/>
      <c r="AB3" s="1117"/>
      <c r="AC3" s="1117"/>
      <c r="AD3" s="1117"/>
      <c r="AE3" s="1117"/>
      <c r="AF3" s="1117"/>
      <c r="AG3" s="1117"/>
      <c r="AH3" s="1117"/>
      <c r="AI3" s="1117"/>
      <c r="AJ3" s="1117"/>
      <c r="AK3" s="1117"/>
      <c r="AL3" s="1117"/>
      <c r="AM3" s="1117"/>
      <c r="AN3" s="83"/>
      <c r="AO3" s="83"/>
      <c r="AP3" s="83"/>
      <c r="AQ3" s="83"/>
      <c r="AR3" s="83"/>
      <c r="AS3" s="83"/>
      <c r="AT3" s="83"/>
      <c r="AU3" s="83"/>
      <c r="AV3" s="83"/>
      <c r="AW3" s="83"/>
      <c r="AX3" s="83"/>
      <c r="AY3" s="83"/>
      <c r="AZ3" s="83"/>
      <c r="BA3" s="83"/>
      <c r="BB3" s="83"/>
      <c r="BC3" s="83"/>
      <c r="BD3" s="83"/>
      <c r="BE3" s="83"/>
      <c r="BF3" s="83"/>
      <c r="BG3" s="83"/>
      <c r="BH3" s="83"/>
      <c r="BI3" s="83"/>
      <c r="BJ3" s="83"/>
      <c r="BK3" s="83"/>
      <c r="BL3" s="83"/>
      <c r="BM3" s="83"/>
      <c r="BN3" s="83"/>
      <c r="BO3" s="83"/>
      <c r="BP3" s="83"/>
      <c r="BQ3" s="83"/>
      <c r="BR3" s="83"/>
      <c r="BS3" s="83"/>
      <c r="BT3" s="83"/>
      <c r="BU3" s="83"/>
      <c r="BV3" s="83"/>
      <c r="BW3" s="83"/>
      <c r="BX3" s="83"/>
      <c r="BY3" s="83"/>
      <c r="BZ3" s="83"/>
      <c r="CA3" s="83"/>
      <c r="CB3" s="83"/>
      <c r="CC3" s="83"/>
      <c r="CD3" s="83"/>
      <c r="CE3" s="83"/>
      <c r="CF3" s="83"/>
      <c r="CG3" s="83"/>
      <c r="CH3" s="83"/>
      <c r="CI3" s="83"/>
      <c r="CJ3" s="83"/>
      <c r="CK3" s="83"/>
      <c r="CL3" s="83"/>
      <c r="CM3" s="83"/>
      <c r="CN3" s="83"/>
      <c r="CO3" s="83"/>
      <c r="CP3" s="83"/>
      <c r="CQ3" s="83"/>
      <c r="CR3" s="83"/>
      <c r="CS3" s="83"/>
      <c r="CT3" s="83"/>
      <c r="CU3" s="83"/>
    </row>
    <row r="4" spans="1:99" ht="15" customHeight="1" x14ac:dyDescent="0.25">
      <c r="A4" s="83"/>
      <c r="B4" s="1149"/>
      <c r="C4" s="1149"/>
      <c r="D4" s="1149"/>
      <c r="E4" s="1149"/>
      <c r="F4" s="1149"/>
      <c r="G4" s="1149"/>
      <c r="H4" s="1149"/>
      <c r="I4" s="1149"/>
      <c r="J4" s="1117"/>
      <c r="K4" s="1117"/>
      <c r="L4" s="1117"/>
      <c r="M4" s="1117"/>
      <c r="N4" s="1117"/>
      <c r="O4" s="1117"/>
      <c r="P4" s="1117"/>
      <c r="Q4" s="1117"/>
      <c r="R4" s="1117"/>
      <c r="S4" s="1117"/>
      <c r="T4" s="1117"/>
      <c r="U4" s="1117"/>
      <c r="V4" s="1117"/>
      <c r="W4" s="1117"/>
      <c r="X4" s="1117"/>
      <c r="Y4" s="1117"/>
      <c r="Z4" s="1117"/>
      <c r="AA4" s="1117"/>
      <c r="AB4" s="1117"/>
      <c r="AC4" s="1117"/>
      <c r="AD4" s="1117"/>
      <c r="AE4" s="1117"/>
      <c r="AF4" s="1117"/>
      <c r="AG4" s="1117"/>
      <c r="AH4" s="1117"/>
      <c r="AI4" s="1117"/>
      <c r="AJ4" s="1117"/>
      <c r="AK4" s="1117"/>
      <c r="AL4" s="1117"/>
      <c r="AM4" s="1117"/>
      <c r="AN4" s="83"/>
      <c r="AO4" s="83"/>
      <c r="AP4" s="83"/>
      <c r="AQ4" s="83"/>
      <c r="AR4" s="83"/>
      <c r="AS4" s="83"/>
      <c r="AT4" s="83"/>
      <c r="AU4" s="83"/>
      <c r="AV4" s="83"/>
      <c r="AW4" s="83"/>
      <c r="AX4" s="83"/>
      <c r="AY4" s="83"/>
      <c r="AZ4" s="83"/>
      <c r="BA4" s="83"/>
      <c r="BB4" s="83"/>
      <c r="BC4" s="83"/>
      <c r="BD4" s="83"/>
      <c r="BE4" s="83"/>
      <c r="BF4" s="83"/>
      <c r="BG4" s="83"/>
      <c r="BH4" s="83"/>
      <c r="BI4" s="83"/>
      <c r="BJ4" s="83"/>
      <c r="BK4" s="83"/>
      <c r="BL4" s="83"/>
      <c r="BM4" s="83"/>
      <c r="BN4" s="83"/>
      <c r="BO4" s="83"/>
      <c r="BP4" s="83"/>
      <c r="BQ4" s="83"/>
      <c r="BR4" s="83"/>
      <c r="BS4" s="83"/>
      <c r="BT4" s="83"/>
      <c r="BU4" s="83"/>
      <c r="BV4" s="83"/>
      <c r="BW4" s="83"/>
      <c r="BX4" s="83"/>
      <c r="BY4" s="83"/>
      <c r="BZ4" s="83"/>
      <c r="CA4" s="83"/>
      <c r="CB4" s="83"/>
      <c r="CC4" s="83"/>
      <c r="CD4" s="83"/>
      <c r="CE4" s="83"/>
      <c r="CF4" s="83"/>
      <c r="CG4" s="83"/>
      <c r="CH4" s="83"/>
      <c r="CI4" s="83"/>
      <c r="CJ4" s="83"/>
      <c r="CK4" s="83"/>
      <c r="CL4" s="83"/>
      <c r="CM4" s="83"/>
      <c r="CN4" s="83"/>
      <c r="CO4" s="83"/>
      <c r="CP4" s="83"/>
      <c r="CQ4" s="83"/>
      <c r="CR4" s="83"/>
      <c r="CS4" s="83"/>
      <c r="CT4" s="83"/>
      <c r="CU4" s="83"/>
    </row>
    <row r="5" spans="1:99" ht="15.75" thickBot="1" x14ac:dyDescent="0.3">
      <c r="A5" s="83"/>
      <c r="B5" s="83"/>
      <c r="C5" s="83"/>
      <c r="D5" s="83"/>
      <c r="E5" s="83"/>
      <c r="F5" s="83"/>
      <c r="G5" s="83"/>
      <c r="H5" s="83"/>
      <c r="I5" s="83"/>
      <c r="J5" s="83"/>
      <c r="K5" s="83"/>
      <c r="L5" s="83"/>
      <c r="M5" s="83"/>
      <c r="N5" s="83"/>
      <c r="O5" s="83"/>
      <c r="P5" s="83"/>
      <c r="Q5" s="83"/>
      <c r="R5" s="83"/>
      <c r="S5" s="83"/>
      <c r="T5" s="83"/>
      <c r="U5" s="83"/>
      <c r="V5" s="83"/>
      <c r="W5" s="83"/>
      <c r="X5" s="83"/>
      <c r="Y5" s="83"/>
      <c r="Z5" s="83"/>
      <c r="AA5" s="83"/>
      <c r="AB5" s="83"/>
      <c r="AC5" s="83"/>
      <c r="AD5" s="83"/>
      <c r="AE5" s="83"/>
      <c r="AF5" s="83"/>
      <c r="AG5" s="83"/>
      <c r="AH5" s="83"/>
      <c r="AI5" s="83"/>
      <c r="AJ5" s="83"/>
      <c r="AK5" s="83"/>
      <c r="AL5" s="83"/>
      <c r="AM5" s="83"/>
      <c r="AN5" s="83"/>
      <c r="AO5" s="83"/>
      <c r="AP5" s="83"/>
      <c r="AQ5" s="83"/>
      <c r="AR5" s="83"/>
      <c r="AS5" s="83"/>
      <c r="AT5" s="83"/>
      <c r="AU5" s="83"/>
      <c r="AV5" s="83"/>
      <c r="AW5" s="83"/>
      <c r="AX5" s="83"/>
      <c r="AY5" s="83"/>
      <c r="AZ5" s="83"/>
      <c r="BA5" s="83"/>
      <c r="BB5" s="83"/>
      <c r="BC5" s="83"/>
      <c r="BD5" s="83"/>
      <c r="BE5" s="83"/>
      <c r="BF5" s="83"/>
      <c r="BG5" s="83"/>
      <c r="BH5" s="83"/>
      <c r="BI5" s="83"/>
      <c r="BJ5" s="83"/>
      <c r="BK5" s="83"/>
      <c r="BL5" s="83"/>
      <c r="BM5" s="83"/>
      <c r="BN5" s="83"/>
      <c r="BO5" s="83"/>
      <c r="BP5" s="83"/>
      <c r="BQ5" s="83"/>
      <c r="BR5" s="83"/>
      <c r="BS5" s="83"/>
      <c r="BT5" s="83"/>
      <c r="BU5" s="83"/>
      <c r="BV5" s="83"/>
      <c r="BW5" s="83"/>
      <c r="BX5" s="83"/>
      <c r="BY5" s="83"/>
      <c r="BZ5" s="83"/>
      <c r="CA5" s="83"/>
      <c r="CB5" s="83"/>
      <c r="CC5" s="83"/>
      <c r="CD5" s="83"/>
      <c r="CE5" s="83"/>
      <c r="CF5" s="83"/>
      <c r="CG5" s="83"/>
      <c r="CH5" s="83"/>
      <c r="CI5" s="83"/>
      <c r="CJ5" s="83"/>
      <c r="CK5" s="83"/>
      <c r="CL5" s="83"/>
      <c r="CM5" s="83"/>
      <c r="CN5" s="83"/>
      <c r="CO5" s="83"/>
      <c r="CP5" s="83"/>
      <c r="CQ5" s="83"/>
      <c r="CR5" s="83"/>
      <c r="CS5" s="83"/>
      <c r="CT5" s="83"/>
      <c r="CU5" s="83"/>
    </row>
    <row r="6" spans="1:99" ht="15" customHeight="1" x14ac:dyDescent="0.25">
      <c r="A6" s="83"/>
      <c r="B6" s="1064" t="s">
        <v>4</v>
      </c>
      <c r="C6" s="1064"/>
      <c r="D6" s="1065"/>
      <c r="E6" s="1102" t="s">
        <v>116</v>
      </c>
      <c r="F6" s="1103"/>
      <c r="G6" s="1103"/>
      <c r="H6" s="1103"/>
      <c r="I6" s="1104"/>
      <c r="J6" s="1113" t="str">
        <f ca="1">IF(AND('Riesgos de gestión'!$H$10="Muy Alta",'Riesgos de gestión'!$L$10="Leve"),CONCATENATE("R",'Riesgos de gestión'!$A$10),"")</f>
        <v/>
      </c>
      <c r="K6" s="1114"/>
      <c r="L6" s="1114" t="str">
        <f ca="1">IF(AND('Riesgos de gestión'!$H$16="Muy Alta",'Riesgos de gestión'!$L$16="Leve"),CONCATENATE("R",'Riesgos de gestión'!$A$16),"")</f>
        <v/>
      </c>
      <c r="M6" s="1114"/>
      <c r="N6" s="1114" t="str">
        <f ca="1">IF(AND('Riesgos de gestión'!$H$22="Muy Alta",'Riesgos de gestión'!$L$22="Leve"),CONCATENATE("R",'Riesgos de gestión'!$A$22),"")</f>
        <v/>
      </c>
      <c r="O6" s="1116"/>
      <c r="P6" s="1113" t="str">
        <f ca="1">IF(AND('Riesgos de gestión'!$H$10="Muy Alta",'Riesgos de gestión'!$L$10="Menor"),CONCATENATE("R",'Riesgos de gestión'!$A$10),"")</f>
        <v/>
      </c>
      <c r="Q6" s="1114"/>
      <c r="R6" s="1114" t="str">
        <f ca="1">IF(AND('Riesgos de gestión'!$H$16="Muy Alta",'Riesgos de gestión'!$L$16="Menor"),CONCATENATE("R",'Riesgos de gestión'!$A$16),"")</f>
        <v/>
      </c>
      <c r="S6" s="1114"/>
      <c r="T6" s="1114" t="str">
        <f ca="1">IF(AND('Riesgos de gestión'!$H$22="Muy Alta",'Riesgos de gestión'!$L$22="Menor"),CONCATENATE("R",'Riesgos de gestión'!$A$22),"")</f>
        <v/>
      </c>
      <c r="U6" s="1116"/>
      <c r="V6" s="1113" t="str">
        <f ca="1">IF(AND('Riesgos de gestión'!$H$10="Muy Alta",'Riesgos de gestión'!$L$10="Moderado"),CONCATENATE("R",'Riesgos de gestión'!$A$10),"")</f>
        <v/>
      </c>
      <c r="W6" s="1114"/>
      <c r="X6" s="1114" t="str">
        <f ca="1">IF(AND('Riesgos de gestión'!$H$16="Muy Alta",'Riesgos de gestión'!$L$16="Moderado"),CONCATENATE("R",'Riesgos de gestión'!$A$16),"")</f>
        <v/>
      </c>
      <c r="Y6" s="1114"/>
      <c r="Z6" s="1114" t="str">
        <f ca="1">IF(AND('Riesgos de gestión'!$H$22="Muy Alta",'Riesgos de gestión'!$L$22="Moderado"),CONCATENATE("R",'Riesgos de gestión'!$A$22),"")</f>
        <v/>
      </c>
      <c r="AA6" s="1116"/>
      <c r="AB6" s="1113" t="str">
        <f ca="1">IF(AND('Riesgos de gestión'!$H$10="Muy Alta",'Riesgos de gestión'!$L$10="Mayor"),CONCATENATE("R",'Riesgos de gestión'!$A$10),"")</f>
        <v/>
      </c>
      <c r="AC6" s="1114"/>
      <c r="AD6" s="1114" t="str">
        <f ca="1">IF(AND('Riesgos de gestión'!$H$16="Muy Alta",'Riesgos de gestión'!$L$16="Mayor"),CONCATENATE("R",'Riesgos de gestión'!$A$16),"")</f>
        <v/>
      </c>
      <c r="AE6" s="1114"/>
      <c r="AF6" s="1114" t="str">
        <f ca="1">IF(AND('Riesgos de gestión'!$H$22="Muy Alta",'Riesgos de gestión'!$L$22="Mayor"),CONCATENATE("R",'Riesgos de gestión'!$A$22),"")</f>
        <v/>
      </c>
      <c r="AG6" s="1116"/>
      <c r="AH6" s="1128" t="str">
        <f ca="1">IF(AND('Riesgos de gestión'!$H$10="Muy Alta",'Riesgos de gestión'!$L$10="Catastrófico"),CONCATENATE("R",'Riesgos de gestión'!$A$10),"")</f>
        <v/>
      </c>
      <c r="AI6" s="1129"/>
      <c r="AJ6" s="1129" t="str">
        <f ca="1">IF(AND('Riesgos de gestión'!$H$16="Muy Alta",'Riesgos de gestión'!$L$16="Catastrófico"),CONCATENATE("R",'Riesgos de gestión'!$A$16),"")</f>
        <v/>
      </c>
      <c r="AK6" s="1129"/>
      <c r="AL6" s="1129" t="str">
        <f ca="1">IF(AND('Riesgos de gestión'!$H$22="Muy Alta",'Riesgos de gestión'!$L$22="Catastrófico"),CONCATENATE("R",'Riesgos de gestión'!$A$22),"")</f>
        <v/>
      </c>
      <c r="AM6" s="1130"/>
      <c r="AO6" s="1066" t="s">
        <v>79</v>
      </c>
      <c r="AP6" s="1067"/>
      <c r="AQ6" s="1067"/>
      <c r="AR6" s="1067"/>
      <c r="AS6" s="1067"/>
      <c r="AT6" s="1068"/>
      <c r="AU6" s="83"/>
      <c r="AV6" s="83"/>
      <c r="AW6" s="83"/>
      <c r="AX6" s="83"/>
      <c r="AY6" s="83"/>
      <c r="AZ6" s="83"/>
      <c r="BA6" s="83"/>
      <c r="BB6" s="83"/>
      <c r="BC6" s="83"/>
      <c r="BD6" s="83"/>
      <c r="BE6" s="83"/>
      <c r="BF6" s="83"/>
      <c r="BG6" s="83"/>
      <c r="BH6" s="83"/>
      <c r="BI6" s="83"/>
      <c r="BJ6" s="83"/>
      <c r="BK6" s="83"/>
      <c r="BL6" s="83"/>
      <c r="BM6" s="83"/>
      <c r="BN6" s="83"/>
      <c r="BO6" s="83"/>
      <c r="BP6" s="83"/>
      <c r="BQ6" s="83"/>
      <c r="BR6" s="83"/>
      <c r="BS6" s="83"/>
      <c r="BT6" s="83"/>
      <c r="BU6" s="83"/>
      <c r="BV6" s="83"/>
      <c r="BW6" s="83"/>
      <c r="BX6" s="83"/>
      <c r="BY6" s="83"/>
      <c r="BZ6" s="83"/>
      <c r="CA6" s="83"/>
      <c r="CB6" s="83"/>
    </row>
    <row r="7" spans="1:99" ht="15" customHeight="1" x14ac:dyDescent="0.25">
      <c r="A7" s="83"/>
      <c r="B7" s="1064"/>
      <c r="C7" s="1064"/>
      <c r="D7" s="1065"/>
      <c r="E7" s="1105"/>
      <c r="F7" s="1106"/>
      <c r="G7" s="1106"/>
      <c r="H7" s="1106"/>
      <c r="I7" s="1107"/>
      <c r="J7" s="1115"/>
      <c r="K7" s="1111"/>
      <c r="L7" s="1111"/>
      <c r="M7" s="1111"/>
      <c r="N7" s="1111"/>
      <c r="O7" s="1112"/>
      <c r="P7" s="1115"/>
      <c r="Q7" s="1111"/>
      <c r="R7" s="1111"/>
      <c r="S7" s="1111"/>
      <c r="T7" s="1111"/>
      <c r="U7" s="1112"/>
      <c r="V7" s="1115"/>
      <c r="W7" s="1111"/>
      <c r="X7" s="1111"/>
      <c r="Y7" s="1111"/>
      <c r="Z7" s="1111"/>
      <c r="AA7" s="1112"/>
      <c r="AB7" s="1115"/>
      <c r="AC7" s="1111"/>
      <c r="AD7" s="1111"/>
      <c r="AE7" s="1111"/>
      <c r="AF7" s="1111"/>
      <c r="AG7" s="1112"/>
      <c r="AH7" s="1122"/>
      <c r="AI7" s="1123"/>
      <c r="AJ7" s="1123"/>
      <c r="AK7" s="1123"/>
      <c r="AL7" s="1123"/>
      <c r="AM7" s="1124"/>
      <c r="AN7" s="83"/>
      <c r="AO7" s="1069"/>
      <c r="AP7" s="1070"/>
      <c r="AQ7" s="1070"/>
      <c r="AR7" s="1070"/>
      <c r="AS7" s="1070"/>
      <c r="AT7" s="1071"/>
      <c r="AU7" s="83"/>
      <c r="AV7" s="83"/>
      <c r="AW7" s="83"/>
      <c r="AX7" s="83"/>
      <c r="AY7" s="83"/>
      <c r="AZ7" s="83"/>
      <c r="BA7" s="83"/>
      <c r="BB7" s="83"/>
      <c r="BC7" s="83"/>
      <c r="BD7" s="83"/>
      <c r="BE7" s="83"/>
      <c r="BF7" s="83"/>
      <c r="BG7" s="83"/>
      <c r="BH7" s="83"/>
      <c r="BI7" s="83"/>
      <c r="BJ7" s="83"/>
      <c r="BK7" s="83"/>
      <c r="BL7" s="83"/>
      <c r="BM7" s="83"/>
      <c r="BN7" s="83"/>
      <c r="BO7" s="83"/>
      <c r="BP7" s="83"/>
      <c r="BQ7" s="83"/>
      <c r="BR7" s="83"/>
      <c r="BS7" s="83"/>
      <c r="BT7" s="83"/>
      <c r="BU7" s="83"/>
      <c r="BV7" s="83"/>
      <c r="BW7" s="83"/>
      <c r="BX7" s="83"/>
      <c r="BY7" s="83"/>
      <c r="BZ7" s="83"/>
      <c r="CA7" s="83"/>
      <c r="CB7" s="83"/>
    </row>
    <row r="8" spans="1:99" ht="15" customHeight="1" x14ac:dyDescent="0.25">
      <c r="A8" s="83"/>
      <c r="B8" s="1064"/>
      <c r="C8" s="1064"/>
      <c r="D8" s="1065"/>
      <c r="E8" s="1105"/>
      <c r="F8" s="1106"/>
      <c r="G8" s="1106"/>
      <c r="H8" s="1106"/>
      <c r="I8" s="1107"/>
      <c r="J8" s="1115" t="str">
        <f ca="1">IF(AND('Riesgos de gestión'!$H$28="Muy Alta",'Riesgos de gestión'!$L$28="Leve"),CONCATENATE("R",'Riesgos de gestión'!$A$28),"")</f>
        <v/>
      </c>
      <c r="K8" s="1111"/>
      <c r="L8" s="1111" t="str">
        <f ca="1">IF(AND('Riesgos de gestión'!$H$34="Muy Alta",'Riesgos de gestión'!$L$34="Leve"),CONCATENATE("R",'Riesgos de gestión'!$A$34),"")</f>
        <v/>
      </c>
      <c r="M8" s="1111"/>
      <c r="N8" s="1111" t="str">
        <f ca="1">IF(AND('Riesgos de gestión'!$H$40="Muy Alta",'Riesgos de gestión'!$L$40="Leve"),CONCATENATE("R",'Riesgos de gestión'!$A$40),"")</f>
        <v/>
      </c>
      <c r="O8" s="1112"/>
      <c r="P8" s="1115" t="str">
        <f ca="1">IF(AND('Riesgos de gestión'!$H$28="Muy Alta",'Riesgos de gestión'!$L$28="Menor"),CONCATENATE("R",'Riesgos de gestión'!$A$28),"")</f>
        <v/>
      </c>
      <c r="Q8" s="1111"/>
      <c r="R8" s="1111" t="str">
        <f ca="1">IF(AND('Riesgos de gestión'!$H$34="Muy Alta",'Riesgos de gestión'!$L$34="Menor"),CONCATENATE("R",'Riesgos de gestión'!$A$34),"")</f>
        <v/>
      </c>
      <c r="S8" s="1111"/>
      <c r="T8" s="1111" t="str">
        <f ca="1">IF(AND('Riesgos de gestión'!$H$40="Muy Alta",'Riesgos de gestión'!$L$40="Menor"),CONCATENATE("R",'Riesgos de gestión'!$A$40),"")</f>
        <v/>
      </c>
      <c r="U8" s="1112"/>
      <c r="V8" s="1115" t="str">
        <f ca="1">IF(AND('Riesgos de gestión'!$H$28="Muy Alta",'Riesgos de gestión'!$L$28="Moderado"),CONCATENATE("R",'Riesgos de gestión'!$A$28),"")</f>
        <v/>
      </c>
      <c r="W8" s="1111"/>
      <c r="X8" s="1111" t="str">
        <f ca="1">IF(AND('Riesgos de gestión'!$H$34="Muy Alta",'Riesgos de gestión'!$L$34="Moderado"),CONCATENATE("R",'Riesgos de gestión'!$A$34),"")</f>
        <v/>
      </c>
      <c r="Y8" s="1111"/>
      <c r="Z8" s="1111" t="str">
        <f ca="1">IF(AND('Riesgos de gestión'!$H$40="Muy Alta",'Riesgos de gestión'!$L$40="Moderado"),CONCATENATE("R",'Riesgos de gestión'!$A$40),"")</f>
        <v/>
      </c>
      <c r="AA8" s="1112"/>
      <c r="AB8" s="1115" t="str">
        <f ca="1">IF(AND('Riesgos de gestión'!$H$28="Muy Alta",'Riesgos de gestión'!$L$28="Mayor"),CONCATENATE("R",'Riesgos de gestión'!$A$28),"")</f>
        <v/>
      </c>
      <c r="AC8" s="1111"/>
      <c r="AD8" s="1111" t="str">
        <f ca="1">IF(AND('Riesgos de gestión'!$H$34="Muy Alta",'Riesgos de gestión'!$L$34="Mayor"),CONCATENATE("R",'Riesgos de gestión'!$A$34),"")</f>
        <v/>
      </c>
      <c r="AE8" s="1111"/>
      <c r="AF8" s="1111" t="str">
        <f ca="1">IF(AND('Riesgos de gestión'!$H$40="Muy Alta",'Riesgos de gestión'!$L$40="Mayor"),CONCATENATE("R",'Riesgos de gestión'!$A$40),"")</f>
        <v/>
      </c>
      <c r="AG8" s="1112"/>
      <c r="AH8" s="1122" t="str">
        <f ca="1">IF(AND('Riesgos de gestión'!$H$28="Muy Alta",'Riesgos de gestión'!$L$28="Catastrófico"),CONCATENATE("R",'Riesgos de gestión'!$A$28),"")</f>
        <v/>
      </c>
      <c r="AI8" s="1123"/>
      <c r="AJ8" s="1123" t="str">
        <f ca="1">IF(AND('Riesgos de gestión'!$H$34="Muy Alta",'Riesgos de gestión'!$L$34="Catastrófico"),CONCATENATE("R",'Riesgos de gestión'!$A$34),"")</f>
        <v/>
      </c>
      <c r="AK8" s="1123"/>
      <c r="AL8" s="1123" t="str">
        <f ca="1">IF(AND('Riesgos de gestión'!$H$40="Muy Alta",'Riesgos de gestión'!$L$40="Catastrófico"),CONCATENATE("R",'Riesgos de gestión'!$A$40),"")</f>
        <v/>
      </c>
      <c r="AM8" s="1124"/>
      <c r="AN8" s="83"/>
      <c r="AO8" s="1069"/>
      <c r="AP8" s="1070"/>
      <c r="AQ8" s="1070"/>
      <c r="AR8" s="1070"/>
      <c r="AS8" s="1070"/>
      <c r="AT8" s="1071"/>
      <c r="AU8" s="83"/>
      <c r="AV8" s="83"/>
      <c r="AW8" s="83"/>
      <c r="AX8" s="83"/>
      <c r="AY8" s="83"/>
      <c r="AZ8" s="83"/>
      <c r="BA8" s="83"/>
      <c r="BB8" s="83"/>
      <c r="BC8" s="83"/>
      <c r="BD8" s="83"/>
      <c r="BE8" s="83"/>
      <c r="BF8" s="83"/>
      <c r="BG8" s="83"/>
      <c r="BH8" s="83"/>
      <c r="BI8" s="83"/>
      <c r="BJ8" s="83"/>
      <c r="BK8" s="83"/>
      <c r="BL8" s="83"/>
      <c r="BM8" s="83"/>
      <c r="BN8" s="83"/>
      <c r="BO8" s="83"/>
      <c r="BP8" s="83"/>
      <c r="BQ8" s="83"/>
      <c r="BR8" s="83"/>
      <c r="BS8" s="83"/>
      <c r="BT8" s="83"/>
      <c r="BU8" s="83"/>
      <c r="BV8" s="83"/>
      <c r="BW8" s="83"/>
      <c r="BX8" s="83"/>
      <c r="BY8" s="83"/>
      <c r="BZ8" s="83"/>
      <c r="CA8" s="83"/>
      <c r="CB8" s="83"/>
    </row>
    <row r="9" spans="1:99" ht="15" customHeight="1" x14ac:dyDescent="0.25">
      <c r="A9" s="83"/>
      <c r="B9" s="1064"/>
      <c r="C9" s="1064"/>
      <c r="D9" s="1065"/>
      <c r="E9" s="1105"/>
      <c r="F9" s="1106"/>
      <c r="G9" s="1106"/>
      <c r="H9" s="1106"/>
      <c r="I9" s="1107"/>
      <c r="J9" s="1115"/>
      <c r="K9" s="1111"/>
      <c r="L9" s="1111"/>
      <c r="M9" s="1111"/>
      <c r="N9" s="1111"/>
      <c r="O9" s="1112"/>
      <c r="P9" s="1115"/>
      <c r="Q9" s="1111"/>
      <c r="R9" s="1111"/>
      <c r="S9" s="1111"/>
      <c r="T9" s="1111"/>
      <c r="U9" s="1112"/>
      <c r="V9" s="1115"/>
      <c r="W9" s="1111"/>
      <c r="X9" s="1111"/>
      <c r="Y9" s="1111"/>
      <c r="Z9" s="1111"/>
      <c r="AA9" s="1112"/>
      <c r="AB9" s="1115"/>
      <c r="AC9" s="1111"/>
      <c r="AD9" s="1111"/>
      <c r="AE9" s="1111"/>
      <c r="AF9" s="1111"/>
      <c r="AG9" s="1112"/>
      <c r="AH9" s="1122"/>
      <c r="AI9" s="1123"/>
      <c r="AJ9" s="1123"/>
      <c r="AK9" s="1123"/>
      <c r="AL9" s="1123"/>
      <c r="AM9" s="1124"/>
      <c r="AN9" s="83"/>
      <c r="AO9" s="1069"/>
      <c r="AP9" s="1070"/>
      <c r="AQ9" s="1070"/>
      <c r="AR9" s="1070"/>
      <c r="AS9" s="1070"/>
      <c r="AT9" s="1071"/>
      <c r="AU9" s="83"/>
      <c r="AV9" s="83"/>
      <c r="AW9" s="83"/>
      <c r="AX9" s="83"/>
      <c r="AY9" s="83"/>
      <c r="AZ9" s="83"/>
      <c r="BA9" s="83"/>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row>
    <row r="10" spans="1:99" ht="15" customHeight="1" x14ac:dyDescent="0.25">
      <c r="A10" s="83"/>
      <c r="B10" s="1064"/>
      <c r="C10" s="1064"/>
      <c r="D10" s="1065"/>
      <c r="E10" s="1105"/>
      <c r="F10" s="1106"/>
      <c r="G10" s="1106"/>
      <c r="H10" s="1106"/>
      <c r="I10" s="1107"/>
      <c r="J10" s="1115" t="str">
        <f ca="1">IF(AND('Riesgos de gestión'!$H$46="Muy Alta",'Riesgos de gestión'!$L$46="Leve"),CONCATENATE("R",'Riesgos de gestión'!$A$46),"")</f>
        <v/>
      </c>
      <c r="K10" s="1111"/>
      <c r="L10" s="1111" t="str">
        <f ca="1">IF(AND('Riesgos de gestión'!$H$52="Muy Alta",'Riesgos de gestión'!$L$52="Leve"),CONCATENATE("R",'Riesgos de gestión'!$A$52),"")</f>
        <v/>
      </c>
      <c r="M10" s="1111"/>
      <c r="N10" s="1111" t="str">
        <f ca="1">IF(AND('Riesgos de gestión'!$H$58="Muy Alta",'Riesgos de gestión'!$L$58="Leve"),CONCATENATE("R",'Riesgos de gestión'!$A$58),"")</f>
        <v/>
      </c>
      <c r="O10" s="1112"/>
      <c r="P10" s="1115" t="str">
        <f ca="1">IF(AND('Riesgos de gestión'!$H$46="Muy Alta",'Riesgos de gestión'!$L$46="Menor"),CONCATENATE("R",'Riesgos de gestión'!$A$46),"")</f>
        <v/>
      </c>
      <c r="Q10" s="1111"/>
      <c r="R10" s="1111" t="str">
        <f ca="1">IF(AND('Riesgos de gestión'!$H$52="Muy Alta",'Riesgos de gestión'!$L$52="Menor"),CONCATENATE("R",'Riesgos de gestión'!$A$52),"")</f>
        <v/>
      </c>
      <c r="S10" s="1111"/>
      <c r="T10" s="1111" t="str">
        <f ca="1">IF(AND('Riesgos de gestión'!$H$58="Muy Alta",'Riesgos de gestión'!$L$58="Menor"),CONCATENATE("R",'Riesgos de gestión'!$A$58),"")</f>
        <v/>
      </c>
      <c r="U10" s="1112"/>
      <c r="V10" s="1115" t="str">
        <f ca="1">IF(AND('Riesgos de gestión'!$H$46="Muy Alta",'Riesgos de gestión'!$L$46="Moderado"),CONCATENATE("R",'Riesgos de gestión'!$A$46),"")</f>
        <v/>
      </c>
      <c r="W10" s="1111"/>
      <c r="X10" s="1111" t="str">
        <f ca="1">IF(AND('Riesgos de gestión'!$H$52="Muy Alta",'Riesgos de gestión'!$L$52="Moderado"),CONCATENATE("R",'Riesgos de gestión'!$A$52),"")</f>
        <v/>
      </c>
      <c r="Y10" s="1111"/>
      <c r="Z10" s="1111" t="str">
        <f ca="1">IF(AND('Riesgos de gestión'!$H$58="Muy Alta",'Riesgos de gestión'!$L$58="Moderado"),CONCATENATE("R",'Riesgos de gestión'!$A$58),"")</f>
        <v/>
      </c>
      <c r="AA10" s="1112"/>
      <c r="AB10" s="1115" t="str">
        <f ca="1">IF(AND('Riesgos de gestión'!$H$46="Muy Alta",'Riesgos de gestión'!$L$46="Mayor"),CONCATENATE("R",'Riesgos de gestión'!$A$46),"")</f>
        <v/>
      </c>
      <c r="AC10" s="1111"/>
      <c r="AD10" s="1111" t="str">
        <f ca="1">IF(AND('Riesgos de gestión'!$H$52="Muy Alta",'Riesgos de gestión'!$L$52="Mayor"),CONCATENATE("R",'Riesgos de gestión'!$A$52),"")</f>
        <v/>
      </c>
      <c r="AE10" s="1111"/>
      <c r="AF10" s="1111" t="str">
        <f ca="1">IF(AND('Riesgos de gestión'!$H$58="Muy Alta",'Riesgos de gestión'!$L$58="Mayor"),CONCATENATE("R",'Riesgos de gestión'!$A$58),"")</f>
        <v/>
      </c>
      <c r="AG10" s="1112"/>
      <c r="AH10" s="1122" t="str">
        <f ca="1">IF(AND('Riesgos de gestión'!$H$46="Muy Alta",'Riesgos de gestión'!$L$46="Catastrófico"),CONCATENATE("R",'Riesgos de gestión'!$A$46),"")</f>
        <v/>
      </c>
      <c r="AI10" s="1123"/>
      <c r="AJ10" s="1123" t="str">
        <f ca="1">IF(AND('Riesgos de gestión'!$H$52="Muy Alta",'Riesgos de gestión'!$L$52="Catastrófico"),CONCATENATE("R",'Riesgos de gestión'!$A$52),"")</f>
        <v/>
      </c>
      <c r="AK10" s="1123"/>
      <c r="AL10" s="1123" t="str">
        <f ca="1">IF(AND('Riesgos de gestión'!$H$58="Muy Alta",'Riesgos de gestión'!$L$58="Catastrófico"),CONCATENATE("R",'Riesgos de gestión'!$A$58),"")</f>
        <v/>
      </c>
      <c r="AM10" s="1124"/>
      <c r="AN10" s="83"/>
      <c r="AO10" s="1069"/>
      <c r="AP10" s="1070"/>
      <c r="AQ10" s="1070"/>
      <c r="AR10" s="1070"/>
      <c r="AS10" s="1070"/>
      <c r="AT10" s="1071"/>
      <c r="AU10" s="83"/>
      <c r="AV10" s="83"/>
      <c r="AW10" s="83"/>
      <c r="AX10" s="83"/>
      <c r="AY10" s="83"/>
      <c r="AZ10" s="83"/>
      <c r="BA10" s="83"/>
      <c r="BB10" s="83"/>
      <c r="BC10" s="83"/>
      <c r="BD10" s="83"/>
      <c r="BE10" s="83"/>
      <c r="BF10" s="83"/>
      <c r="BG10" s="83"/>
      <c r="BH10" s="83"/>
      <c r="BI10" s="83"/>
      <c r="BJ10" s="83"/>
      <c r="BK10" s="83"/>
      <c r="BL10" s="83"/>
      <c r="BM10" s="83"/>
      <c r="BN10" s="83"/>
      <c r="BO10" s="83"/>
      <c r="BP10" s="83"/>
      <c r="BQ10" s="83"/>
      <c r="BR10" s="83"/>
      <c r="BS10" s="83"/>
      <c r="BT10" s="83"/>
      <c r="BU10" s="83"/>
      <c r="BV10" s="83"/>
      <c r="BW10" s="83"/>
      <c r="BX10" s="83"/>
      <c r="BY10" s="83"/>
      <c r="BZ10" s="83"/>
      <c r="CA10" s="83"/>
      <c r="CB10" s="83"/>
    </row>
    <row r="11" spans="1:99" ht="15" customHeight="1" x14ac:dyDescent="0.25">
      <c r="A11" s="83"/>
      <c r="B11" s="1064"/>
      <c r="C11" s="1064"/>
      <c r="D11" s="1065"/>
      <c r="E11" s="1105"/>
      <c r="F11" s="1106"/>
      <c r="G11" s="1106"/>
      <c r="H11" s="1106"/>
      <c r="I11" s="1107"/>
      <c r="J11" s="1115"/>
      <c r="K11" s="1111"/>
      <c r="L11" s="1111"/>
      <c r="M11" s="1111"/>
      <c r="N11" s="1111"/>
      <c r="O11" s="1112"/>
      <c r="P11" s="1115"/>
      <c r="Q11" s="1111"/>
      <c r="R11" s="1111"/>
      <c r="S11" s="1111"/>
      <c r="T11" s="1111"/>
      <c r="U11" s="1112"/>
      <c r="V11" s="1115"/>
      <c r="W11" s="1111"/>
      <c r="X11" s="1111"/>
      <c r="Y11" s="1111"/>
      <c r="Z11" s="1111"/>
      <c r="AA11" s="1112"/>
      <c r="AB11" s="1115"/>
      <c r="AC11" s="1111"/>
      <c r="AD11" s="1111"/>
      <c r="AE11" s="1111"/>
      <c r="AF11" s="1111"/>
      <c r="AG11" s="1112"/>
      <c r="AH11" s="1122"/>
      <c r="AI11" s="1123"/>
      <c r="AJ11" s="1123"/>
      <c r="AK11" s="1123"/>
      <c r="AL11" s="1123"/>
      <c r="AM11" s="1124"/>
      <c r="AN11" s="83"/>
      <c r="AO11" s="1069"/>
      <c r="AP11" s="1070"/>
      <c r="AQ11" s="1070"/>
      <c r="AR11" s="1070"/>
      <c r="AS11" s="1070"/>
      <c r="AT11" s="1071"/>
      <c r="AU11" s="83"/>
      <c r="AV11" s="83"/>
      <c r="AW11" s="83"/>
      <c r="AX11" s="83"/>
      <c r="AY11" s="83"/>
      <c r="AZ11" s="83"/>
      <c r="BA11" s="83"/>
      <c r="BB11" s="83"/>
      <c r="BC11" s="83"/>
      <c r="BD11" s="83"/>
      <c r="BE11" s="83"/>
      <c r="BF11" s="83"/>
      <c r="BG11" s="83"/>
      <c r="BH11" s="83"/>
      <c r="BI11" s="83"/>
      <c r="BJ11" s="83"/>
      <c r="BK11" s="83"/>
      <c r="BL11" s="83"/>
      <c r="BM11" s="83"/>
      <c r="BN11" s="83"/>
      <c r="BO11" s="83"/>
      <c r="BP11" s="83"/>
      <c r="BQ11" s="83"/>
      <c r="BR11" s="83"/>
      <c r="BS11" s="83"/>
      <c r="BT11" s="83"/>
      <c r="BU11" s="83"/>
      <c r="BV11" s="83"/>
      <c r="BW11" s="83"/>
      <c r="BX11" s="83"/>
      <c r="BY11" s="83"/>
      <c r="BZ11" s="83"/>
      <c r="CA11" s="83"/>
      <c r="CB11" s="83"/>
    </row>
    <row r="12" spans="1:99" ht="15" customHeight="1" x14ac:dyDescent="0.25">
      <c r="A12" s="83"/>
      <c r="B12" s="1064"/>
      <c r="C12" s="1064"/>
      <c r="D12" s="1065"/>
      <c r="E12" s="1105"/>
      <c r="F12" s="1106"/>
      <c r="G12" s="1106"/>
      <c r="H12" s="1106"/>
      <c r="I12" s="1107"/>
      <c r="J12" s="1115" t="str">
        <f ca="1">IF(AND('Riesgos de gestión'!$H$64="Muy Alta",'Riesgos de gestión'!$L$64="Leve"),CONCATENATE("R",'Riesgos de gestión'!$A$64),"")</f>
        <v/>
      </c>
      <c r="K12" s="1111"/>
      <c r="L12" s="1111" t="str">
        <f>IF(AND('Riesgos de gestión'!$H$70="Muy Alta",'Riesgos de gestión'!$L$70="Leve"),CONCATENATE("R",'Riesgos de gestión'!$A$70),"")</f>
        <v/>
      </c>
      <c r="M12" s="1111"/>
      <c r="N12" s="1111" t="str">
        <f>IF(AND('Riesgos de gestión'!$H$76="Muy Alta",'Riesgos de gestión'!$L$76="Leve"),CONCATENATE("R",'Riesgos de gestión'!$A$76),"")</f>
        <v/>
      </c>
      <c r="O12" s="1112"/>
      <c r="P12" s="1115" t="str">
        <f ca="1">IF(AND('Riesgos de gestión'!$H$64="Muy Alta",'Riesgos de gestión'!$L$64="Menor"),CONCATENATE("R",'Riesgos de gestión'!$A$64),"")</f>
        <v/>
      </c>
      <c r="Q12" s="1111"/>
      <c r="R12" s="1111" t="str">
        <f>IF(AND('Riesgos de gestión'!$H$70="Muy Alta",'Riesgos de gestión'!$L$70="Menor"),CONCATENATE("R",'Riesgos de gestión'!$A$70),"")</f>
        <v/>
      </c>
      <c r="S12" s="1111"/>
      <c r="T12" s="1111" t="str">
        <f>IF(AND('Riesgos de gestión'!$H$76="Muy Alta",'Riesgos de gestión'!$L$76="Menor"),CONCATENATE("R",'Riesgos de gestión'!$A$76),"")</f>
        <v/>
      </c>
      <c r="U12" s="1112"/>
      <c r="V12" s="1115" t="str">
        <f ca="1">IF(AND('Riesgos de gestión'!$H$64="Muy Alta",'Riesgos de gestión'!$L$64="Moderado"),CONCATENATE("R",'Riesgos de gestión'!$A$64),"")</f>
        <v/>
      </c>
      <c r="W12" s="1111"/>
      <c r="X12" s="1111" t="str">
        <f>IF(AND('Riesgos de gestión'!$H$70="Muy Alta",'Riesgos de gestión'!$L$70="Moderado"),CONCATENATE("R",'Riesgos de gestión'!$A$70),"")</f>
        <v/>
      </c>
      <c r="Y12" s="1111"/>
      <c r="Z12" s="1111" t="str">
        <f>IF(AND('Riesgos de gestión'!$H$76="Muy Alta",'Riesgos de gestión'!$L$76="Moderado"),CONCATENATE("R",'Riesgos de gestión'!$A$76),"")</f>
        <v/>
      </c>
      <c r="AA12" s="1112"/>
      <c r="AB12" s="1115" t="str">
        <f ca="1">IF(AND('Riesgos de gestión'!$H$64="Muy Alta",'Riesgos de gestión'!$L$64="Mayor"),CONCATENATE("R",'Riesgos de gestión'!$A$64),"")</f>
        <v/>
      </c>
      <c r="AC12" s="1111"/>
      <c r="AD12" s="1111" t="str">
        <f>IF(AND('Riesgos de gestión'!$H$70="Muy Alta",'Riesgos de gestión'!$L$70="Mayor"),CONCATENATE("R",'Riesgos de gestión'!$A$70),"")</f>
        <v/>
      </c>
      <c r="AE12" s="1111"/>
      <c r="AF12" s="1111" t="str">
        <f>IF(AND('Riesgos de gestión'!$H$76="Muy Alta",'Riesgos de gestión'!$L$76="Mayor"),CONCATENATE("R",'Riesgos de gestión'!$A$76),"")</f>
        <v/>
      </c>
      <c r="AG12" s="1112"/>
      <c r="AH12" s="1122" t="str">
        <f ca="1">IF(AND('Riesgos de gestión'!$H$64="Muy Alta",'Riesgos de gestión'!$L$64="Catastrófico"),CONCATENATE("R",'Riesgos de gestión'!$A$64),"")</f>
        <v/>
      </c>
      <c r="AI12" s="1123"/>
      <c r="AJ12" s="1123" t="str">
        <f>IF(AND('Riesgos de gestión'!$H$70="Muy Alta",'Riesgos de gestión'!$L$70="Catastrófico"),CONCATENATE("R",'Riesgos de gestión'!$A$70),"")</f>
        <v/>
      </c>
      <c r="AK12" s="1123"/>
      <c r="AL12" s="1123" t="str">
        <f>IF(AND('Riesgos de gestión'!$H$76="Muy Alta",'Riesgos de gestión'!$L$76="Catastrófico"),CONCATENATE("R",'Riesgos de gestión'!$A$76),"")</f>
        <v/>
      </c>
      <c r="AM12" s="1124"/>
      <c r="AN12" s="83"/>
      <c r="AO12" s="1069"/>
      <c r="AP12" s="1070"/>
      <c r="AQ12" s="1070"/>
      <c r="AR12" s="1070"/>
      <c r="AS12" s="1070"/>
      <c r="AT12" s="1071"/>
      <c r="AU12" s="83"/>
      <c r="AV12" s="83"/>
      <c r="AW12" s="83"/>
      <c r="AX12" s="83"/>
      <c r="AY12" s="83"/>
      <c r="AZ12" s="83"/>
      <c r="BA12" s="83"/>
      <c r="BB12" s="83"/>
      <c r="BC12" s="83"/>
      <c r="BD12" s="83"/>
      <c r="BE12" s="83"/>
      <c r="BF12" s="83"/>
      <c r="BG12" s="83"/>
      <c r="BH12" s="83"/>
      <c r="BI12" s="83"/>
      <c r="BJ12" s="83"/>
      <c r="BK12" s="83"/>
      <c r="BL12" s="83"/>
      <c r="BM12" s="83"/>
      <c r="BN12" s="83"/>
      <c r="BO12" s="83"/>
      <c r="BP12" s="83"/>
      <c r="BQ12" s="83"/>
      <c r="BR12" s="83"/>
      <c r="BS12" s="83"/>
      <c r="BT12" s="83"/>
      <c r="BU12" s="83"/>
      <c r="BV12" s="83"/>
      <c r="BW12" s="83"/>
      <c r="BX12" s="83"/>
      <c r="BY12" s="83"/>
      <c r="BZ12" s="83"/>
      <c r="CA12" s="83"/>
      <c r="CB12" s="83"/>
    </row>
    <row r="13" spans="1:99" ht="15.75" customHeight="1" thickBot="1" x14ac:dyDescent="0.3">
      <c r="A13" s="83"/>
      <c r="B13" s="1064"/>
      <c r="C13" s="1064"/>
      <c r="D13" s="1065"/>
      <c r="E13" s="1108"/>
      <c r="F13" s="1109"/>
      <c r="G13" s="1109"/>
      <c r="H13" s="1109"/>
      <c r="I13" s="1110"/>
      <c r="J13" s="1115"/>
      <c r="K13" s="1111"/>
      <c r="L13" s="1111"/>
      <c r="M13" s="1111"/>
      <c r="N13" s="1111"/>
      <c r="O13" s="1112"/>
      <c r="P13" s="1115"/>
      <c r="Q13" s="1111"/>
      <c r="R13" s="1111"/>
      <c r="S13" s="1111"/>
      <c r="T13" s="1111"/>
      <c r="U13" s="1112"/>
      <c r="V13" s="1115"/>
      <c r="W13" s="1111"/>
      <c r="X13" s="1111"/>
      <c r="Y13" s="1111"/>
      <c r="Z13" s="1111"/>
      <c r="AA13" s="1112"/>
      <c r="AB13" s="1115"/>
      <c r="AC13" s="1111"/>
      <c r="AD13" s="1111"/>
      <c r="AE13" s="1111"/>
      <c r="AF13" s="1111"/>
      <c r="AG13" s="1112"/>
      <c r="AH13" s="1125"/>
      <c r="AI13" s="1126"/>
      <c r="AJ13" s="1126"/>
      <c r="AK13" s="1126"/>
      <c r="AL13" s="1126"/>
      <c r="AM13" s="1127"/>
      <c r="AN13" s="83"/>
      <c r="AO13" s="1072"/>
      <c r="AP13" s="1073"/>
      <c r="AQ13" s="1073"/>
      <c r="AR13" s="1073"/>
      <c r="AS13" s="1073"/>
      <c r="AT13" s="1074"/>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row>
    <row r="14" spans="1:99" ht="15" customHeight="1" x14ac:dyDescent="0.25">
      <c r="A14" s="83"/>
      <c r="B14" s="1064"/>
      <c r="C14" s="1064"/>
      <c r="D14" s="1065"/>
      <c r="E14" s="1102" t="s">
        <v>115</v>
      </c>
      <c r="F14" s="1103"/>
      <c r="G14" s="1103"/>
      <c r="H14" s="1103"/>
      <c r="I14" s="1103"/>
      <c r="J14" s="1137" t="str">
        <f ca="1">IF(AND('Riesgos de gestión'!$H$10="Alta",'Riesgos de gestión'!$L$10="Leve"),CONCATENATE("R",'Riesgos de gestión'!$A$10),"")</f>
        <v/>
      </c>
      <c r="K14" s="1138"/>
      <c r="L14" s="1138" t="str">
        <f ca="1">IF(AND('Riesgos de gestión'!$H$16="Alta",'Riesgos de gestión'!$L$16="Leve"),CONCATENATE("R",'Riesgos de gestión'!$A$16),"")</f>
        <v/>
      </c>
      <c r="M14" s="1138"/>
      <c r="N14" s="1138" t="str">
        <f ca="1">IF(AND('Riesgos de gestión'!$H$22="Alta",'Riesgos de gestión'!$L$22="Leve"),CONCATENATE("R",'Riesgos de gestión'!$A$22),"")</f>
        <v/>
      </c>
      <c r="O14" s="1139"/>
      <c r="P14" s="1137" t="str">
        <f ca="1">IF(AND('Riesgos de gestión'!$H$10="Alta",'Riesgos de gestión'!$L$10="Menor"),CONCATENATE("R",'Riesgos de gestión'!$A$10),"")</f>
        <v/>
      </c>
      <c r="Q14" s="1138"/>
      <c r="R14" s="1138" t="str">
        <f ca="1">IF(AND('Riesgos de gestión'!$H$16="Alta",'Riesgos de gestión'!$L$16="Menor"),CONCATENATE("R",'Riesgos de gestión'!$A$16),"")</f>
        <v/>
      </c>
      <c r="S14" s="1138"/>
      <c r="T14" s="1138" t="str">
        <f ca="1">IF(AND('Riesgos de gestión'!$H$22="Alta",'Riesgos de gestión'!$L$22="Menor"),CONCATENATE("R",'Riesgos de gestión'!$A$22),"")</f>
        <v/>
      </c>
      <c r="U14" s="1139"/>
      <c r="V14" s="1113" t="str">
        <f ca="1">IF(AND('Riesgos de gestión'!$H$10="Alta",'Riesgos de gestión'!$L$10="Moderado"),CONCATENATE("R",'Riesgos de gestión'!$A$10),"")</f>
        <v/>
      </c>
      <c r="W14" s="1114"/>
      <c r="X14" s="1114" t="str">
        <f ca="1">IF(AND('Riesgos de gestión'!$H$16="Alta",'Riesgos de gestión'!$L$16="Moderado"),CONCATENATE("R",'Riesgos de gestión'!$A$16),"")</f>
        <v/>
      </c>
      <c r="Y14" s="1114"/>
      <c r="Z14" s="1114" t="str">
        <f ca="1">IF(AND('Riesgos de gestión'!$H$22="Alta",'Riesgos de gestión'!$L$22="Moderado"),CONCATENATE("R",'Riesgos de gestión'!$A$22),"")</f>
        <v/>
      </c>
      <c r="AA14" s="1116"/>
      <c r="AB14" s="1113" t="str">
        <f ca="1">IF(AND('Riesgos de gestión'!$H$10="Alta",'Riesgos de gestión'!$L$10="Mayor"),CONCATENATE("R",'Riesgos de gestión'!$A$10),"")</f>
        <v/>
      </c>
      <c r="AC14" s="1114"/>
      <c r="AD14" s="1114" t="str">
        <f ca="1">IF(AND('Riesgos de gestión'!$H$16="Alta",'Riesgos de gestión'!$L$16="Mayor"),CONCATENATE("R",'Riesgos de gestión'!$A$16),"")</f>
        <v/>
      </c>
      <c r="AE14" s="1114"/>
      <c r="AF14" s="1114" t="str">
        <f ca="1">IF(AND('Riesgos de gestión'!$H$22="Alta",'Riesgos de gestión'!$L$22="Mayor"),CONCATENATE("R",'Riesgos de gestión'!$A$22),"")</f>
        <v/>
      </c>
      <c r="AG14" s="1116"/>
      <c r="AH14" s="1128" t="str">
        <f ca="1">IF(AND('Riesgos de gestión'!$H$10="Alta",'Riesgos de gestión'!$L$10="Catastrófico"),CONCATENATE("R",'Riesgos de gestión'!$A$10),"")</f>
        <v/>
      </c>
      <c r="AI14" s="1129"/>
      <c r="AJ14" s="1129" t="str">
        <f ca="1">IF(AND('Riesgos de gestión'!$H$16="Alta",'Riesgos de gestión'!$L$16="Catastrófico"),CONCATENATE("R",'Riesgos de gestión'!$A$16),"")</f>
        <v/>
      </c>
      <c r="AK14" s="1129"/>
      <c r="AL14" s="1129" t="str">
        <f ca="1">IF(AND('Riesgos de gestión'!$H$22="Alta",'Riesgos de gestión'!$L$22="Catastrófico"),CONCATENATE("R",'Riesgos de gestión'!$A$22),"")</f>
        <v/>
      </c>
      <c r="AM14" s="1130"/>
      <c r="AN14" s="83"/>
      <c r="AO14" s="1075" t="s">
        <v>80</v>
      </c>
      <c r="AP14" s="1076"/>
      <c r="AQ14" s="1076"/>
      <c r="AR14" s="1076"/>
      <c r="AS14" s="1076"/>
      <c r="AT14" s="1077"/>
      <c r="AU14" s="83"/>
      <c r="AV14" s="83"/>
      <c r="AW14" s="83"/>
      <c r="AX14" s="83"/>
      <c r="AY14" s="83"/>
      <c r="AZ14" s="83"/>
      <c r="BA14" s="83"/>
      <c r="BB14" s="83"/>
      <c r="BC14" s="83"/>
      <c r="BD14" s="83"/>
      <c r="BE14" s="83"/>
      <c r="BF14" s="83"/>
      <c r="BG14" s="83"/>
      <c r="BH14" s="83"/>
      <c r="BI14" s="83"/>
      <c r="BJ14" s="83"/>
      <c r="BK14" s="83"/>
      <c r="BL14" s="83"/>
      <c r="BM14" s="83"/>
      <c r="BN14" s="83"/>
      <c r="BO14" s="83"/>
      <c r="BP14" s="83"/>
      <c r="BQ14" s="83"/>
      <c r="BR14" s="83"/>
      <c r="BS14" s="83"/>
      <c r="BT14" s="83"/>
      <c r="BU14" s="83"/>
      <c r="BV14" s="83"/>
      <c r="BW14" s="83"/>
      <c r="BX14" s="83"/>
      <c r="BY14" s="83"/>
      <c r="BZ14" s="83"/>
      <c r="CA14" s="83"/>
      <c r="CB14" s="83"/>
    </row>
    <row r="15" spans="1:99" ht="15" customHeight="1" x14ac:dyDescent="0.25">
      <c r="A15" s="83"/>
      <c r="B15" s="1064"/>
      <c r="C15" s="1064"/>
      <c r="D15" s="1065"/>
      <c r="E15" s="1105"/>
      <c r="F15" s="1106"/>
      <c r="G15" s="1106"/>
      <c r="H15" s="1106"/>
      <c r="I15" s="1106"/>
      <c r="J15" s="1131"/>
      <c r="K15" s="1132"/>
      <c r="L15" s="1132"/>
      <c r="M15" s="1132"/>
      <c r="N15" s="1132"/>
      <c r="O15" s="1133"/>
      <c r="P15" s="1131"/>
      <c r="Q15" s="1132"/>
      <c r="R15" s="1132"/>
      <c r="S15" s="1132"/>
      <c r="T15" s="1132"/>
      <c r="U15" s="1133"/>
      <c r="V15" s="1115"/>
      <c r="W15" s="1111"/>
      <c r="X15" s="1111"/>
      <c r="Y15" s="1111"/>
      <c r="Z15" s="1111"/>
      <c r="AA15" s="1112"/>
      <c r="AB15" s="1115"/>
      <c r="AC15" s="1111"/>
      <c r="AD15" s="1111"/>
      <c r="AE15" s="1111"/>
      <c r="AF15" s="1111"/>
      <c r="AG15" s="1112"/>
      <c r="AH15" s="1122"/>
      <c r="AI15" s="1123"/>
      <c r="AJ15" s="1123"/>
      <c r="AK15" s="1123"/>
      <c r="AL15" s="1123"/>
      <c r="AM15" s="1124"/>
      <c r="AN15" s="83"/>
      <c r="AO15" s="1078"/>
      <c r="AP15" s="1079"/>
      <c r="AQ15" s="1079"/>
      <c r="AR15" s="1079"/>
      <c r="AS15" s="1079"/>
      <c r="AT15" s="1080"/>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c r="BY15" s="83"/>
      <c r="BZ15" s="83"/>
      <c r="CA15" s="83"/>
      <c r="CB15" s="83"/>
    </row>
    <row r="16" spans="1:99" ht="15" customHeight="1" x14ac:dyDescent="0.25">
      <c r="A16" s="83"/>
      <c r="B16" s="1064"/>
      <c r="C16" s="1064"/>
      <c r="D16" s="1065"/>
      <c r="E16" s="1105"/>
      <c r="F16" s="1106"/>
      <c r="G16" s="1106"/>
      <c r="H16" s="1106"/>
      <c r="I16" s="1106"/>
      <c r="J16" s="1131" t="str">
        <f ca="1">IF(AND('Riesgos de gestión'!$H$28="Alta",'Riesgos de gestión'!$L$28="Leve"),CONCATENATE("R",'Riesgos de gestión'!$A$28),"")</f>
        <v/>
      </c>
      <c r="K16" s="1132"/>
      <c r="L16" s="1132" t="str">
        <f ca="1">IF(AND('Riesgos de gestión'!$H$34="Alta",'Riesgos de gestión'!$L$34="Leve"),CONCATENATE("R",'Riesgos de gestión'!$A$34),"")</f>
        <v/>
      </c>
      <c r="M16" s="1132"/>
      <c r="N16" s="1132" t="str">
        <f ca="1">IF(AND('Riesgos de gestión'!$H$40="Alta",'Riesgos de gestión'!$L$40="Leve"),CONCATENATE("R",'Riesgos de gestión'!$A$40),"")</f>
        <v/>
      </c>
      <c r="O16" s="1133"/>
      <c r="P16" s="1131" t="str">
        <f ca="1">IF(AND('Riesgos de gestión'!$H$28="Alta",'Riesgos de gestión'!$L$28="Menor"),CONCATENATE("R",'Riesgos de gestión'!$A$28),"")</f>
        <v/>
      </c>
      <c r="Q16" s="1132"/>
      <c r="R16" s="1132" t="str">
        <f ca="1">IF(AND('Riesgos de gestión'!$H$34="Alta",'Riesgos de gestión'!$L$34="Menor"),CONCATENATE("R",'Riesgos de gestión'!$A$34),"")</f>
        <v/>
      </c>
      <c r="S16" s="1132"/>
      <c r="T16" s="1132" t="str">
        <f ca="1">IF(AND('Riesgos de gestión'!$H$40="Alta",'Riesgos de gestión'!$L$40="Menor"),CONCATENATE("R",'Riesgos de gestión'!$A$40),"")</f>
        <v/>
      </c>
      <c r="U16" s="1133"/>
      <c r="V16" s="1115" t="str">
        <f ca="1">IF(AND('Riesgos de gestión'!$H$28="Alta",'Riesgos de gestión'!$L$28="Moderado"),CONCATENATE("R",'Riesgos de gestión'!$A$28),"")</f>
        <v/>
      </c>
      <c r="W16" s="1111"/>
      <c r="X16" s="1111" t="str">
        <f ca="1">IF(AND('Riesgos de gestión'!$H$34="Alta",'Riesgos de gestión'!$L$34="Moderado"),CONCATENATE("R",'Riesgos de gestión'!$A$34),"")</f>
        <v/>
      </c>
      <c r="Y16" s="1111"/>
      <c r="Z16" s="1111" t="str">
        <f ca="1">IF(AND('Riesgos de gestión'!$H$40="Alta",'Riesgos de gestión'!$L$40="Moderado"),CONCATENATE("R",'Riesgos de gestión'!$A$40),"")</f>
        <v/>
      </c>
      <c r="AA16" s="1112"/>
      <c r="AB16" s="1115" t="str">
        <f ca="1">IF(AND('Riesgos de gestión'!$H$28="Alta",'Riesgos de gestión'!$L$28="Mayor"),CONCATENATE("R",'Riesgos de gestión'!$A$28),"")</f>
        <v/>
      </c>
      <c r="AC16" s="1111"/>
      <c r="AD16" s="1111" t="str">
        <f ca="1">IF(AND('Riesgos de gestión'!$H$34="Alta",'Riesgos de gestión'!$L$34="Mayor"),CONCATENATE("R",'Riesgos de gestión'!$A$34),"")</f>
        <v/>
      </c>
      <c r="AE16" s="1111"/>
      <c r="AF16" s="1111" t="str">
        <f ca="1">IF(AND('Riesgos de gestión'!$H$40="Alta",'Riesgos de gestión'!$L$40="Mayor"),CONCATENATE("R",'Riesgos de gestión'!$A$40),"")</f>
        <v/>
      </c>
      <c r="AG16" s="1112"/>
      <c r="AH16" s="1122" t="str">
        <f ca="1">IF(AND('Riesgos de gestión'!$H$28="Alta",'Riesgos de gestión'!$L$28="Catastrófico"),CONCATENATE("R",'Riesgos de gestión'!$A$28),"")</f>
        <v/>
      </c>
      <c r="AI16" s="1123"/>
      <c r="AJ16" s="1123" t="str">
        <f ca="1">IF(AND('Riesgos de gestión'!$H$34="Alta",'Riesgos de gestión'!$L$34="Catastrófico"),CONCATENATE("R",'Riesgos de gestión'!$A$34),"")</f>
        <v/>
      </c>
      <c r="AK16" s="1123"/>
      <c r="AL16" s="1123" t="str">
        <f ca="1">IF(AND('Riesgos de gestión'!$H$40="Alta",'Riesgos de gestión'!$L$40="Catastrófico"),CONCATENATE("R",'Riesgos de gestión'!$A$40),"")</f>
        <v/>
      </c>
      <c r="AM16" s="1124"/>
      <c r="AN16" s="83"/>
      <c r="AO16" s="1078"/>
      <c r="AP16" s="1079"/>
      <c r="AQ16" s="1079"/>
      <c r="AR16" s="1079"/>
      <c r="AS16" s="1079"/>
      <c r="AT16" s="1080"/>
      <c r="AU16" s="83"/>
      <c r="AV16" s="83"/>
      <c r="AW16" s="83"/>
      <c r="AX16" s="83"/>
      <c r="AY16" s="83"/>
      <c r="AZ16" s="83"/>
      <c r="BA16" s="83"/>
      <c r="BB16" s="83"/>
      <c r="BC16" s="83"/>
      <c r="BD16" s="83"/>
      <c r="BE16" s="83"/>
      <c r="BF16" s="83"/>
      <c r="BG16" s="83"/>
      <c r="BH16" s="83"/>
      <c r="BI16" s="83"/>
      <c r="BJ16" s="83"/>
      <c r="BK16" s="83"/>
      <c r="BL16" s="83"/>
      <c r="BM16" s="83"/>
      <c r="BN16" s="83"/>
      <c r="BO16" s="83"/>
      <c r="BP16" s="83"/>
      <c r="BQ16" s="83"/>
      <c r="BR16" s="83"/>
      <c r="BS16" s="83"/>
      <c r="BT16" s="83"/>
      <c r="BU16" s="83"/>
      <c r="BV16" s="83"/>
      <c r="BW16" s="83"/>
      <c r="BX16" s="83"/>
      <c r="BY16" s="83"/>
      <c r="BZ16" s="83"/>
      <c r="CA16" s="83"/>
      <c r="CB16" s="83"/>
    </row>
    <row r="17" spans="1:80" ht="15" customHeight="1" x14ac:dyDescent="0.25">
      <c r="A17" s="83"/>
      <c r="B17" s="1064"/>
      <c r="C17" s="1064"/>
      <c r="D17" s="1065"/>
      <c r="E17" s="1105"/>
      <c r="F17" s="1106"/>
      <c r="G17" s="1106"/>
      <c r="H17" s="1106"/>
      <c r="I17" s="1106"/>
      <c r="J17" s="1131"/>
      <c r="K17" s="1132"/>
      <c r="L17" s="1132"/>
      <c r="M17" s="1132"/>
      <c r="N17" s="1132"/>
      <c r="O17" s="1133"/>
      <c r="P17" s="1131"/>
      <c r="Q17" s="1132"/>
      <c r="R17" s="1132"/>
      <c r="S17" s="1132"/>
      <c r="T17" s="1132"/>
      <c r="U17" s="1133"/>
      <c r="V17" s="1115"/>
      <c r="W17" s="1111"/>
      <c r="X17" s="1111"/>
      <c r="Y17" s="1111"/>
      <c r="Z17" s="1111"/>
      <c r="AA17" s="1112"/>
      <c r="AB17" s="1115"/>
      <c r="AC17" s="1111"/>
      <c r="AD17" s="1111"/>
      <c r="AE17" s="1111"/>
      <c r="AF17" s="1111"/>
      <c r="AG17" s="1112"/>
      <c r="AH17" s="1122"/>
      <c r="AI17" s="1123"/>
      <c r="AJ17" s="1123"/>
      <c r="AK17" s="1123"/>
      <c r="AL17" s="1123"/>
      <c r="AM17" s="1124"/>
      <c r="AN17" s="83"/>
      <c r="AO17" s="1078"/>
      <c r="AP17" s="1079"/>
      <c r="AQ17" s="1079"/>
      <c r="AR17" s="1079"/>
      <c r="AS17" s="1079"/>
      <c r="AT17" s="1080"/>
      <c r="AU17" s="83"/>
      <c r="AV17" s="83"/>
      <c r="AW17" s="83"/>
      <c r="AX17" s="83"/>
      <c r="AY17" s="83"/>
      <c r="AZ17" s="83"/>
      <c r="BA17" s="83"/>
      <c r="BB17" s="83"/>
      <c r="BC17" s="83"/>
      <c r="BD17" s="83"/>
      <c r="BE17" s="83"/>
      <c r="BF17" s="83"/>
      <c r="BG17" s="83"/>
      <c r="BH17" s="83"/>
      <c r="BI17" s="83"/>
      <c r="BJ17" s="83"/>
      <c r="BK17" s="83"/>
      <c r="BL17" s="83"/>
      <c r="BM17" s="83"/>
      <c r="BN17" s="83"/>
      <c r="BO17" s="83"/>
      <c r="BP17" s="83"/>
      <c r="BQ17" s="83"/>
      <c r="BR17" s="83"/>
      <c r="BS17" s="83"/>
      <c r="BT17" s="83"/>
      <c r="BU17" s="83"/>
      <c r="BV17" s="83"/>
      <c r="BW17" s="83"/>
      <c r="BX17" s="83"/>
      <c r="BY17" s="83"/>
      <c r="BZ17" s="83"/>
      <c r="CA17" s="83"/>
      <c r="CB17" s="83"/>
    </row>
    <row r="18" spans="1:80" ht="15" customHeight="1" x14ac:dyDescent="0.25">
      <c r="A18" s="83"/>
      <c r="B18" s="1064"/>
      <c r="C18" s="1064"/>
      <c r="D18" s="1065"/>
      <c r="E18" s="1105"/>
      <c r="F18" s="1106"/>
      <c r="G18" s="1106"/>
      <c r="H18" s="1106"/>
      <c r="I18" s="1106"/>
      <c r="J18" s="1131" t="str">
        <f ca="1">IF(AND('Riesgos de gestión'!$H$46="Alta",'Riesgos de gestión'!$L$46="Leve"),CONCATENATE("R",'Riesgos de gestión'!$A$46),"")</f>
        <v/>
      </c>
      <c r="K18" s="1132"/>
      <c r="L18" s="1132" t="str">
        <f ca="1">IF(AND('Riesgos de gestión'!$H$52="Alta",'Riesgos de gestión'!$L$52="Leve"),CONCATENATE("R",'Riesgos de gestión'!$A$52),"")</f>
        <v/>
      </c>
      <c r="M18" s="1132"/>
      <c r="N18" s="1132" t="str">
        <f ca="1">IF(AND('Riesgos de gestión'!$H$58="Alta",'Riesgos de gestión'!$L$58="Leve"),CONCATENATE("R",'Riesgos de gestión'!$A$58),"")</f>
        <v/>
      </c>
      <c r="O18" s="1133"/>
      <c r="P18" s="1131" t="str">
        <f ca="1">IF(AND('Riesgos de gestión'!$H$46="Alta",'Riesgos de gestión'!$L$46="Menor"),CONCATENATE("R",'Riesgos de gestión'!$A$46),"")</f>
        <v/>
      </c>
      <c r="Q18" s="1132"/>
      <c r="R18" s="1132" t="str">
        <f ca="1">IF(AND('Riesgos de gestión'!$H$52="Alta",'Riesgos de gestión'!$L$52="Menor"),CONCATENATE("R",'Riesgos de gestión'!$A$52),"")</f>
        <v/>
      </c>
      <c r="S18" s="1132"/>
      <c r="T18" s="1132" t="str">
        <f ca="1">IF(AND('Riesgos de gestión'!$H$58="Alta",'Riesgos de gestión'!$L$58="Menor"),CONCATENATE("R",'Riesgos de gestión'!$A$58),"")</f>
        <v/>
      </c>
      <c r="U18" s="1133"/>
      <c r="V18" s="1115" t="str">
        <f ca="1">IF(AND('Riesgos de gestión'!$H$46="Alta",'Riesgos de gestión'!$L$46="Moderado"),CONCATENATE("R",'Riesgos de gestión'!$A$46),"")</f>
        <v/>
      </c>
      <c r="W18" s="1111"/>
      <c r="X18" s="1111" t="str">
        <f ca="1">IF(AND('Riesgos de gestión'!$H$52="Alta",'Riesgos de gestión'!$L$52="Moderado"),CONCATENATE("R",'Riesgos de gestión'!$A$52),"")</f>
        <v/>
      </c>
      <c r="Y18" s="1111"/>
      <c r="Z18" s="1111" t="str">
        <f ca="1">IF(AND('Riesgos de gestión'!$H$58="Alta",'Riesgos de gestión'!$L$58="Moderado"),CONCATENATE("R",'Riesgos de gestión'!$A$58),"")</f>
        <v/>
      </c>
      <c r="AA18" s="1112"/>
      <c r="AB18" s="1115" t="str">
        <f ca="1">IF(AND('Riesgos de gestión'!$H$46="Alta",'Riesgos de gestión'!$L$46="Mayor"),CONCATENATE("R",'Riesgos de gestión'!$A$46),"")</f>
        <v/>
      </c>
      <c r="AC18" s="1111"/>
      <c r="AD18" s="1111" t="str">
        <f ca="1">IF(AND('Riesgos de gestión'!$H$52="Alta",'Riesgos de gestión'!$L$52="Mayor"),CONCATENATE("R",'Riesgos de gestión'!$A$52),"")</f>
        <v/>
      </c>
      <c r="AE18" s="1111"/>
      <c r="AF18" s="1111" t="str">
        <f ca="1">IF(AND('Riesgos de gestión'!$H$58="Alta",'Riesgos de gestión'!$L$58="Mayor"),CONCATENATE("R",'Riesgos de gestión'!$A$58),"")</f>
        <v/>
      </c>
      <c r="AG18" s="1112"/>
      <c r="AH18" s="1122" t="str">
        <f ca="1">IF(AND('Riesgos de gestión'!$H$46="Alta",'Riesgos de gestión'!$L$46="Catastrófico"),CONCATENATE("R",'Riesgos de gestión'!$A$46),"")</f>
        <v/>
      </c>
      <c r="AI18" s="1123"/>
      <c r="AJ18" s="1123" t="str">
        <f ca="1">IF(AND('Riesgos de gestión'!$H$52="Alta",'Riesgos de gestión'!$L$52="Catastrófico"),CONCATENATE("R",'Riesgos de gestión'!$A$52),"")</f>
        <v/>
      </c>
      <c r="AK18" s="1123"/>
      <c r="AL18" s="1123" t="str">
        <f ca="1">IF(AND('Riesgos de gestión'!$H$58="Alta",'Riesgos de gestión'!$L$58="Catastrófico"),CONCATENATE("R",'Riesgos de gestión'!$A$58),"")</f>
        <v/>
      </c>
      <c r="AM18" s="1124"/>
      <c r="AN18" s="83"/>
      <c r="AO18" s="1078"/>
      <c r="AP18" s="1079"/>
      <c r="AQ18" s="1079"/>
      <c r="AR18" s="1079"/>
      <c r="AS18" s="1079"/>
      <c r="AT18" s="1080"/>
      <c r="AU18" s="83"/>
      <c r="AV18" s="83"/>
      <c r="AW18" s="83"/>
      <c r="AX18" s="83"/>
      <c r="AY18" s="83"/>
      <c r="AZ18" s="83"/>
      <c r="BA18" s="83"/>
      <c r="BB18" s="83"/>
      <c r="BC18" s="83"/>
      <c r="BD18" s="83"/>
      <c r="BE18" s="83"/>
      <c r="BF18" s="83"/>
      <c r="BG18" s="83"/>
      <c r="BH18" s="83"/>
      <c r="BI18" s="83"/>
      <c r="BJ18" s="83"/>
      <c r="BK18" s="83"/>
      <c r="BL18" s="83"/>
      <c r="BM18" s="83"/>
      <c r="BN18" s="83"/>
      <c r="BO18" s="83"/>
      <c r="BP18" s="83"/>
      <c r="BQ18" s="83"/>
      <c r="BR18" s="83"/>
      <c r="BS18" s="83"/>
      <c r="BT18" s="83"/>
      <c r="BU18" s="83"/>
      <c r="BV18" s="83"/>
      <c r="BW18" s="83"/>
      <c r="BX18" s="83"/>
      <c r="BY18" s="83"/>
      <c r="BZ18" s="83"/>
      <c r="CA18" s="83"/>
      <c r="CB18" s="83"/>
    </row>
    <row r="19" spans="1:80" ht="15" customHeight="1" x14ac:dyDescent="0.25">
      <c r="A19" s="83"/>
      <c r="B19" s="1064"/>
      <c r="C19" s="1064"/>
      <c r="D19" s="1065"/>
      <c r="E19" s="1105"/>
      <c r="F19" s="1106"/>
      <c r="G19" s="1106"/>
      <c r="H19" s="1106"/>
      <c r="I19" s="1106"/>
      <c r="J19" s="1131"/>
      <c r="K19" s="1132"/>
      <c r="L19" s="1132"/>
      <c r="M19" s="1132"/>
      <c r="N19" s="1132"/>
      <c r="O19" s="1133"/>
      <c r="P19" s="1131"/>
      <c r="Q19" s="1132"/>
      <c r="R19" s="1132"/>
      <c r="S19" s="1132"/>
      <c r="T19" s="1132"/>
      <c r="U19" s="1133"/>
      <c r="V19" s="1115"/>
      <c r="W19" s="1111"/>
      <c r="X19" s="1111"/>
      <c r="Y19" s="1111"/>
      <c r="Z19" s="1111"/>
      <c r="AA19" s="1112"/>
      <c r="AB19" s="1115"/>
      <c r="AC19" s="1111"/>
      <c r="AD19" s="1111"/>
      <c r="AE19" s="1111"/>
      <c r="AF19" s="1111"/>
      <c r="AG19" s="1112"/>
      <c r="AH19" s="1122"/>
      <c r="AI19" s="1123"/>
      <c r="AJ19" s="1123"/>
      <c r="AK19" s="1123"/>
      <c r="AL19" s="1123"/>
      <c r="AM19" s="1124"/>
      <c r="AN19" s="83"/>
      <c r="AO19" s="1078"/>
      <c r="AP19" s="1079"/>
      <c r="AQ19" s="1079"/>
      <c r="AR19" s="1079"/>
      <c r="AS19" s="1079"/>
      <c r="AT19" s="1080"/>
      <c r="AU19" s="83"/>
      <c r="AV19" s="83"/>
      <c r="AW19" s="83"/>
      <c r="AX19" s="83"/>
      <c r="AY19" s="83"/>
      <c r="AZ19" s="83"/>
      <c r="BA19" s="83"/>
      <c r="BB19" s="83"/>
      <c r="BC19" s="83"/>
      <c r="BD19" s="83"/>
      <c r="BE19" s="83"/>
      <c r="BF19" s="83"/>
      <c r="BG19" s="83"/>
      <c r="BH19" s="83"/>
      <c r="BI19" s="83"/>
      <c r="BJ19" s="83"/>
      <c r="BK19" s="83"/>
      <c r="BL19" s="83"/>
      <c r="BM19" s="83"/>
      <c r="BN19" s="83"/>
      <c r="BO19" s="83"/>
      <c r="BP19" s="83"/>
      <c r="BQ19" s="83"/>
      <c r="BR19" s="83"/>
      <c r="BS19" s="83"/>
      <c r="BT19" s="83"/>
      <c r="BU19" s="83"/>
      <c r="BV19" s="83"/>
      <c r="BW19" s="83"/>
      <c r="BX19" s="83"/>
      <c r="BY19" s="83"/>
      <c r="BZ19" s="83"/>
      <c r="CA19" s="83"/>
      <c r="CB19" s="83"/>
    </row>
    <row r="20" spans="1:80" ht="15" customHeight="1" x14ac:dyDescent="0.25">
      <c r="A20" s="83"/>
      <c r="B20" s="1064"/>
      <c r="C20" s="1064"/>
      <c r="D20" s="1065"/>
      <c r="E20" s="1105"/>
      <c r="F20" s="1106"/>
      <c r="G20" s="1106"/>
      <c r="H20" s="1106"/>
      <c r="I20" s="1106"/>
      <c r="J20" s="1131" t="str">
        <f ca="1">IF(AND('Riesgos de gestión'!$H$64="Alta",'Riesgos de gestión'!$L$64="Leve"),CONCATENATE("R",'Riesgos de gestión'!$A$64),"")</f>
        <v/>
      </c>
      <c r="K20" s="1132"/>
      <c r="L20" s="1132" t="str">
        <f>IF(AND('Riesgos de gestión'!$H$70="Alta",'Riesgos de gestión'!$L$70="Leve"),CONCATENATE("R",'Riesgos de gestión'!$A$70),"")</f>
        <v/>
      </c>
      <c r="M20" s="1132"/>
      <c r="N20" s="1132" t="str">
        <f>IF(AND('Riesgos de gestión'!$H$76="Alta",'Riesgos de gestión'!$L$76="Leve"),CONCATENATE("R",'Riesgos de gestión'!$A$76),"")</f>
        <v/>
      </c>
      <c r="O20" s="1133"/>
      <c r="P20" s="1131" t="str">
        <f ca="1">IF(AND('Riesgos de gestión'!$H$64="Alta",'Riesgos de gestión'!$L$64="Menor"),CONCATENATE("R",'Riesgos de gestión'!$A$64),"")</f>
        <v/>
      </c>
      <c r="Q20" s="1132"/>
      <c r="R20" s="1132" t="str">
        <f>IF(AND('Riesgos de gestión'!$H$70="Alta",'Riesgos de gestión'!$L$70="Menor"),CONCATENATE("R",'Riesgos de gestión'!$A$70),"")</f>
        <v/>
      </c>
      <c r="S20" s="1132"/>
      <c r="T20" s="1132" t="str">
        <f>IF(AND('Riesgos de gestión'!$H$76="Alta",'Riesgos de gestión'!$L$76="Menor"),CONCATENATE("R",'Riesgos de gestión'!$A$76),"")</f>
        <v/>
      </c>
      <c r="U20" s="1133"/>
      <c r="V20" s="1115" t="str">
        <f ca="1">IF(AND('Riesgos de gestión'!$H$64="Alta",'Riesgos de gestión'!$L$64="Moderado"),CONCATENATE("R",'Riesgos de gestión'!$A$64),"")</f>
        <v/>
      </c>
      <c r="W20" s="1111"/>
      <c r="X20" s="1111" t="str">
        <f>IF(AND('Riesgos de gestión'!$H$70="Alta",'Riesgos de gestión'!$L$70="Moderado"),CONCATENATE("R",'Riesgos de gestión'!$A$70),"")</f>
        <v/>
      </c>
      <c r="Y20" s="1111"/>
      <c r="Z20" s="1111" t="str">
        <f>IF(AND('Riesgos de gestión'!$H$76="Alta",'Riesgos de gestión'!$L$76="Moderado"),CONCATENATE("R",'Riesgos de gestión'!$A$76),"")</f>
        <v/>
      </c>
      <c r="AA20" s="1112"/>
      <c r="AB20" s="1115" t="str">
        <f ca="1">IF(AND('Riesgos de gestión'!$H$64="Alta",'Riesgos de gestión'!$L$64="Mayor"),CONCATENATE("R",'Riesgos de gestión'!$A$64),"")</f>
        <v/>
      </c>
      <c r="AC20" s="1111"/>
      <c r="AD20" s="1111" t="str">
        <f>IF(AND('Riesgos de gestión'!$H$70="Alta",'Riesgos de gestión'!$L$70="Mayor"),CONCATENATE("R",'Riesgos de gestión'!$A$70),"")</f>
        <v/>
      </c>
      <c r="AE20" s="1111"/>
      <c r="AF20" s="1111" t="str">
        <f>IF(AND('Riesgos de gestión'!$H$76="Alta",'Riesgos de gestión'!$L$76="Mayor"),CONCATENATE("R",'Riesgos de gestión'!$A$76),"")</f>
        <v/>
      </c>
      <c r="AG20" s="1112"/>
      <c r="AH20" s="1122" t="str">
        <f ca="1">IF(AND('Riesgos de gestión'!$H$64="Alta",'Riesgos de gestión'!$L$64="Catastrófico"),CONCATENATE("R",'Riesgos de gestión'!$A$64),"")</f>
        <v/>
      </c>
      <c r="AI20" s="1123"/>
      <c r="AJ20" s="1123" t="str">
        <f>IF(AND('Riesgos de gestión'!$H$70="Alta",'Riesgos de gestión'!$L$70="Catastrófico"),CONCATENATE("R",'Riesgos de gestión'!$A$70),"")</f>
        <v/>
      </c>
      <c r="AK20" s="1123"/>
      <c r="AL20" s="1123" t="str">
        <f>IF(AND('Riesgos de gestión'!$H$76="Alta",'Riesgos de gestión'!$L$76="Catastrófico"),CONCATENATE("R",'Riesgos de gestión'!$A$76),"")</f>
        <v/>
      </c>
      <c r="AM20" s="1124"/>
      <c r="AN20" s="83"/>
      <c r="AO20" s="1078"/>
      <c r="AP20" s="1079"/>
      <c r="AQ20" s="1079"/>
      <c r="AR20" s="1079"/>
      <c r="AS20" s="1079"/>
      <c r="AT20" s="1080"/>
      <c r="AU20" s="83"/>
      <c r="AV20" s="83"/>
      <c r="AW20" s="83"/>
      <c r="AX20" s="83"/>
      <c r="AY20" s="83"/>
      <c r="AZ20" s="83"/>
      <c r="BA20" s="83"/>
      <c r="BB20" s="83"/>
      <c r="BC20" s="83"/>
      <c r="BD20" s="83"/>
      <c r="BE20" s="83"/>
      <c r="BF20" s="83"/>
      <c r="BG20" s="83"/>
      <c r="BH20" s="83"/>
      <c r="BI20" s="83"/>
      <c r="BJ20" s="83"/>
      <c r="BK20" s="83"/>
      <c r="BL20" s="83"/>
      <c r="BM20" s="83"/>
      <c r="BN20" s="83"/>
      <c r="BO20" s="83"/>
      <c r="BP20" s="83"/>
      <c r="BQ20" s="83"/>
      <c r="BR20" s="83"/>
      <c r="BS20" s="83"/>
      <c r="BT20" s="83"/>
      <c r="BU20" s="83"/>
      <c r="BV20" s="83"/>
      <c r="BW20" s="83"/>
      <c r="BX20" s="83"/>
      <c r="BY20" s="83"/>
      <c r="BZ20" s="83"/>
      <c r="CA20" s="83"/>
      <c r="CB20" s="83"/>
    </row>
    <row r="21" spans="1:80" ht="15.75" customHeight="1" thickBot="1" x14ac:dyDescent="0.3">
      <c r="A21" s="83"/>
      <c r="B21" s="1064"/>
      <c r="C21" s="1064"/>
      <c r="D21" s="1065"/>
      <c r="E21" s="1108"/>
      <c r="F21" s="1109"/>
      <c r="G21" s="1109"/>
      <c r="H21" s="1109"/>
      <c r="I21" s="1109"/>
      <c r="J21" s="1134"/>
      <c r="K21" s="1135"/>
      <c r="L21" s="1135"/>
      <c r="M21" s="1135"/>
      <c r="N21" s="1135"/>
      <c r="O21" s="1136"/>
      <c r="P21" s="1134"/>
      <c r="Q21" s="1135"/>
      <c r="R21" s="1135"/>
      <c r="S21" s="1135"/>
      <c r="T21" s="1135"/>
      <c r="U21" s="1136"/>
      <c r="V21" s="1119"/>
      <c r="W21" s="1120"/>
      <c r="X21" s="1120"/>
      <c r="Y21" s="1120"/>
      <c r="Z21" s="1120"/>
      <c r="AA21" s="1121"/>
      <c r="AB21" s="1119"/>
      <c r="AC21" s="1120"/>
      <c r="AD21" s="1120"/>
      <c r="AE21" s="1120"/>
      <c r="AF21" s="1120"/>
      <c r="AG21" s="1121"/>
      <c r="AH21" s="1125"/>
      <c r="AI21" s="1126"/>
      <c r="AJ21" s="1126"/>
      <c r="AK21" s="1126"/>
      <c r="AL21" s="1126"/>
      <c r="AM21" s="1127"/>
      <c r="AN21" s="83"/>
      <c r="AO21" s="1081"/>
      <c r="AP21" s="1082"/>
      <c r="AQ21" s="1082"/>
      <c r="AR21" s="1082"/>
      <c r="AS21" s="1082"/>
      <c r="AT21" s="1083"/>
      <c r="AU21" s="83"/>
      <c r="AV21" s="83"/>
      <c r="AW21" s="83"/>
      <c r="AX21" s="83"/>
      <c r="AY21" s="83"/>
      <c r="AZ21" s="83"/>
      <c r="BA21" s="83"/>
      <c r="BB21" s="83"/>
      <c r="BC21" s="83"/>
      <c r="BD21" s="83"/>
      <c r="BE21" s="83"/>
      <c r="BF21" s="83"/>
      <c r="BG21" s="83"/>
      <c r="BH21" s="83"/>
      <c r="BI21" s="83"/>
      <c r="BJ21" s="83"/>
      <c r="BK21" s="83"/>
      <c r="BL21" s="83"/>
      <c r="BM21" s="83"/>
      <c r="BN21" s="83"/>
      <c r="BO21" s="83"/>
      <c r="BP21" s="83"/>
      <c r="BQ21" s="83"/>
      <c r="BR21" s="83"/>
      <c r="BS21" s="83"/>
      <c r="BT21" s="83"/>
      <c r="BU21" s="83"/>
      <c r="BV21" s="83"/>
      <c r="BW21" s="83"/>
      <c r="BX21" s="83"/>
      <c r="BY21" s="83"/>
      <c r="BZ21" s="83"/>
      <c r="CA21" s="83"/>
      <c r="CB21" s="83"/>
    </row>
    <row r="22" spans="1:80" x14ac:dyDescent="0.25">
      <c r="A22" s="83"/>
      <c r="B22" s="1064"/>
      <c r="C22" s="1064"/>
      <c r="D22" s="1065"/>
      <c r="E22" s="1102" t="s">
        <v>117</v>
      </c>
      <c r="F22" s="1103"/>
      <c r="G22" s="1103"/>
      <c r="H22" s="1103"/>
      <c r="I22" s="1104"/>
      <c r="J22" s="1137" t="str">
        <f ca="1">IF(AND('Riesgos de gestión'!$H$10="Media",'Riesgos de gestión'!$L$10="Leve"),CONCATENATE("R",'Riesgos de gestión'!$A$10),"")</f>
        <v/>
      </c>
      <c r="K22" s="1138"/>
      <c r="L22" s="1138" t="str">
        <f ca="1">IF(AND('Riesgos de gestión'!$H$16="Media",'Riesgos de gestión'!$L$16="Leve"),CONCATENATE("R",'Riesgos de gestión'!$A$16),"")</f>
        <v/>
      </c>
      <c r="M22" s="1138"/>
      <c r="N22" s="1138" t="str">
        <f ca="1">IF(AND('Riesgos de gestión'!$H$22="Media",'Riesgos de gestión'!$L$22="Leve"),CONCATENATE("R",'Riesgos de gestión'!$A$22),"")</f>
        <v/>
      </c>
      <c r="O22" s="1139"/>
      <c r="P22" s="1137" t="str">
        <f ca="1">IF(AND('Riesgos de gestión'!$H$10="Media",'Riesgos de gestión'!$L$10="Menor"),CONCATENATE("R",'Riesgos de gestión'!$A$10),"")</f>
        <v/>
      </c>
      <c r="Q22" s="1138"/>
      <c r="R22" s="1138" t="str">
        <f ca="1">IF(AND('Riesgos de gestión'!$H$16="Media",'Riesgos de gestión'!$L$16="Menor"),CONCATENATE("R",'Riesgos de gestión'!$A$16),"")</f>
        <v/>
      </c>
      <c r="S22" s="1138"/>
      <c r="T22" s="1138" t="str">
        <f ca="1">IF(AND('Riesgos de gestión'!$H$22="Media",'Riesgos de gestión'!$L$22="Menor"),CONCATENATE("R",'Riesgos de gestión'!$A$22),"")</f>
        <v/>
      </c>
      <c r="U22" s="1139"/>
      <c r="V22" s="1137" t="str">
        <f ca="1">IF(AND('Riesgos de gestión'!$H$10="Media",'Riesgos de gestión'!$L$10="Moderado"),CONCATENATE("R",'Riesgos de gestión'!$A$10),"")</f>
        <v/>
      </c>
      <c r="W22" s="1138"/>
      <c r="X22" s="1138" t="str">
        <f ca="1">IF(AND('Riesgos de gestión'!$H$16="Media",'Riesgos de gestión'!$L$16="Moderado"),CONCATENATE("R",'Riesgos de gestión'!$A$16),"")</f>
        <v/>
      </c>
      <c r="Y22" s="1138"/>
      <c r="Z22" s="1138" t="str">
        <f ca="1">IF(AND('Riesgos de gestión'!$H$22="Media",'Riesgos de gestión'!$L$22="Moderado"),CONCATENATE("R",'Riesgos de gestión'!$A$22),"")</f>
        <v/>
      </c>
      <c r="AA22" s="1139"/>
      <c r="AB22" s="1113" t="str">
        <f ca="1">IF(AND('Riesgos de gestión'!$H$10="Media",'Riesgos de gestión'!$L$10="Mayor"),CONCATENATE("R",'Riesgos de gestión'!$A$10),"")</f>
        <v/>
      </c>
      <c r="AC22" s="1114"/>
      <c r="AD22" s="1114" t="str">
        <f ca="1">IF(AND('Riesgos de gestión'!$H$16="Media",'Riesgos de gestión'!$L$16="Mayor"),CONCATENATE("R",'Riesgos de gestión'!$A$16),"")</f>
        <v/>
      </c>
      <c r="AE22" s="1114"/>
      <c r="AF22" s="1114" t="str">
        <f ca="1">IF(AND('Riesgos de gestión'!$H$22="Media",'Riesgos de gestión'!$L$22="Mayor"),CONCATENATE("R",'Riesgos de gestión'!$A$22),"")</f>
        <v/>
      </c>
      <c r="AG22" s="1116"/>
      <c r="AH22" s="1128" t="str">
        <f ca="1">IF(AND('Riesgos de gestión'!$H$10="Media",'Riesgos de gestión'!$L$10="Catastrófico"),CONCATENATE("R",'Riesgos de gestión'!$A$10),"")</f>
        <v/>
      </c>
      <c r="AI22" s="1129"/>
      <c r="AJ22" s="1129" t="str">
        <f ca="1">IF(AND('Riesgos de gestión'!$H$16="Media",'Riesgos de gestión'!$L$16="Catastrófico"),CONCATENATE("R",'Riesgos de gestión'!$A$16),"")</f>
        <v/>
      </c>
      <c r="AK22" s="1129"/>
      <c r="AL22" s="1129" t="str">
        <f ca="1">IF(AND('Riesgos de gestión'!$H$22="Media",'Riesgos de gestión'!$L$22="Catastrófico"),CONCATENATE("R",'Riesgos de gestión'!$A$22),"")</f>
        <v/>
      </c>
      <c r="AM22" s="1130"/>
      <c r="AN22" s="83"/>
      <c r="AO22" s="1084" t="s">
        <v>81</v>
      </c>
      <c r="AP22" s="1085"/>
      <c r="AQ22" s="1085"/>
      <c r="AR22" s="1085"/>
      <c r="AS22" s="1085"/>
      <c r="AT22" s="1086"/>
      <c r="AU22" s="83"/>
      <c r="AV22" s="83"/>
      <c r="AW22" s="83"/>
      <c r="AX22" s="83"/>
      <c r="AY22" s="83"/>
      <c r="AZ22" s="83"/>
      <c r="BA22" s="83"/>
      <c r="BB22" s="83"/>
      <c r="BC22" s="83"/>
      <c r="BD22" s="83"/>
      <c r="BE22" s="83"/>
      <c r="BF22" s="83"/>
      <c r="BG22" s="83"/>
      <c r="BH22" s="83"/>
      <c r="BI22" s="83"/>
      <c r="BJ22" s="83"/>
      <c r="BK22" s="83"/>
      <c r="BL22" s="83"/>
      <c r="BM22" s="83"/>
      <c r="BN22" s="83"/>
      <c r="BO22" s="83"/>
      <c r="BP22" s="83"/>
      <c r="BQ22" s="83"/>
      <c r="BR22" s="83"/>
      <c r="BS22" s="83"/>
      <c r="BT22" s="83"/>
      <c r="BU22" s="83"/>
      <c r="BV22" s="83"/>
      <c r="BW22" s="83"/>
      <c r="BX22" s="83"/>
      <c r="BY22" s="83"/>
      <c r="BZ22" s="83"/>
      <c r="CA22" s="83"/>
      <c r="CB22" s="83"/>
    </row>
    <row r="23" spans="1:80" x14ac:dyDescent="0.25">
      <c r="A23" s="83"/>
      <c r="B23" s="1064"/>
      <c r="C23" s="1064"/>
      <c r="D23" s="1065"/>
      <c r="E23" s="1105"/>
      <c r="F23" s="1106"/>
      <c r="G23" s="1106"/>
      <c r="H23" s="1106"/>
      <c r="I23" s="1107"/>
      <c r="J23" s="1131"/>
      <c r="K23" s="1132"/>
      <c r="L23" s="1132"/>
      <c r="M23" s="1132"/>
      <c r="N23" s="1132"/>
      <c r="O23" s="1133"/>
      <c r="P23" s="1131"/>
      <c r="Q23" s="1132"/>
      <c r="R23" s="1132"/>
      <c r="S23" s="1132"/>
      <c r="T23" s="1132"/>
      <c r="U23" s="1133"/>
      <c r="V23" s="1131"/>
      <c r="W23" s="1132"/>
      <c r="X23" s="1132"/>
      <c r="Y23" s="1132"/>
      <c r="Z23" s="1132"/>
      <c r="AA23" s="1133"/>
      <c r="AB23" s="1115"/>
      <c r="AC23" s="1111"/>
      <c r="AD23" s="1111"/>
      <c r="AE23" s="1111"/>
      <c r="AF23" s="1111"/>
      <c r="AG23" s="1112"/>
      <c r="AH23" s="1122"/>
      <c r="AI23" s="1123"/>
      <c r="AJ23" s="1123"/>
      <c r="AK23" s="1123"/>
      <c r="AL23" s="1123"/>
      <c r="AM23" s="1124"/>
      <c r="AN23" s="83"/>
      <c r="AO23" s="1087"/>
      <c r="AP23" s="1088"/>
      <c r="AQ23" s="1088"/>
      <c r="AR23" s="1088"/>
      <c r="AS23" s="1088"/>
      <c r="AT23" s="1089"/>
      <c r="AU23" s="83"/>
      <c r="AV23" s="83"/>
      <c r="AW23" s="83"/>
      <c r="AX23" s="83"/>
      <c r="AY23" s="83"/>
      <c r="AZ23" s="83"/>
      <c r="BA23" s="83"/>
      <c r="BB23" s="83"/>
      <c r="BC23" s="83"/>
      <c r="BD23" s="83"/>
      <c r="BE23" s="83"/>
      <c r="BF23" s="83"/>
      <c r="BG23" s="83"/>
      <c r="BH23" s="83"/>
      <c r="BI23" s="83"/>
      <c r="BJ23" s="83"/>
      <c r="BK23" s="83"/>
      <c r="BL23" s="83"/>
      <c r="BM23" s="83"/>
      <c r="BN23" s="83"/>
      <c r="BO23" s="83"/>
      <c r="BP23" s="83"/>
      <c r="BQ23" s="83"/>
      <c r="BR23" s="83"/>
      <c r="BS23" s="83"/>
      <c r="BT23" s="83"/>
      <c r="BU23" s="83"/>
      <c r="BV23" s="83"/>
      <c r="BW23" s="83"/>
      <c r="BX23" s="83"/>
      <c r="BY23" s="83"/>
      <c r="BZ23" s="83"/>
      <c r="CA23" s="83"/>
      <c r="CB23" s="83"/>
    </row>
    <row r="24" spans="1:80" x14ac:dyDescent="0.25">
      <c r="A24" s="83"/>
      <c r="B24" s="1064"/>
      <c r="C24" s="1064"/>
      <c r="D24" s="1065"/>
      <c r="E24" s="1105"/>
      <c r="F24" s="1106"/>
      <c r="G24" s="1106"/>
      <c r="H24" s="1106"/>
      <c r="I24" s="1107"/>
      <c r="J24" s="1131" t="str">
        <f ca="1">IF(AND('Riesgos de gestión'!$H$28="Media",'Riesgos de gestión'!$L$28="Leve"),CONCATENATE("R",'Riesgos de gestión'!$A$28),"")</f>
        <v/>
      </c>
      <c r="K24" s="1132"/>
      <c r="L24" s="1132" t="str">
        <f ca="1">IF(AND('Riesgos de gestión'!$H$34="Media",'Riesgos de gestión'!$L$34="Leve"),CONCATENATE("R",'Riesgos de gestión'!$A$34),"")</f>
        <v/>
      </c>
      <c r="M24" s="1132"/>
      <c r="N24" s="1132" t="str">
        <f ca="1">IF(AND('Riesgos de gestión'!$H$40="Media",'Riesgos de gestión'!$L$40="Leve"),CONCATENATE("R",'Riesgos de gestión'!$A$40),"")</f>
        <v/>
      </c>
      <c r="O24" s="1133"/>
      <c r="P24" s="1131" t="str">
        <f ca="1">IF(AND('Riesgos de gestión'!$H$28="Media",'Riesgos de gestión'!$L$28="Menor"),CONCATENATE("R",'Riesgos de gestión'!$A$28),"")</f>
        <v/>
      </c>
      <c r="Q24" s="1132"/>
      <c r="R24" s="1132" t="str">
        <f ca="1">IF(AND('Riesgos de gestión'!$H$34="Media",'Riesgos de gestión'!$L$34="Menor"),CONCATENATE("R",'Riesgos de gestión'!$A$34),"")</f>
        <v/>
      </c>
      <c r="S24" s="1132"/>
      <c r="T24" s="1132" t="str">
        <f ca="1">IF(AND('Riesgos de gestión'!$H$40="Media",'Riesgos de gestión'!$L$40="Menor"),CONCATENATE("R",'Riesgos de gestión'!$A$40),"")</f>
        <v/>
      </c>
      <c r="U24" s="1133"/>
      <c r="V24" s="1131" t="str">
        <f ca="1">IF(AND('Riesgos de gestión'!$H$28="Media",'Riesgos de gestión'!$L$28="Moderado"),CONCATENATE("R",'Riesgos de gestión'!$A$28),"")</f>
        <v/>
      </c>
      <c r="W24" s="1132"/>
      <c r="X24" s="1132" t="str">
        <f ca="1">IF(AND('Riesgos de gestión'!$H$34="Media",'Riesgos de gestión'!$L$34="Moderado"),CONCATENATE("R",'Riesgos de gestión'!$A$34),"")</f>
        <v/>
      </c>
      <c r="Y24" s="1132"/>
      <c r="Z24" s="1132" t="str">
        <f ca="1">IF(AND('Riesgos de gestión'!$H$40="Media",'Riesgos de gestión'!$L$40="Moderado"),CONCATENATE("R",'Riesgos de gestión'!$A$40),"")</f>
        <v/>
      </c>
      <c r="AA24" s="1133"/>
      <c r="AB24" s="1115" t="str">
        <f ca="1">IF(AND('Riesgos de gestión'!$H$28="Media",'Riesgos de gestión'!$L$28="Mayor"),CONCATENATE("R",'Riesgos de gestión'!$A$28),"")</f>
        <v/>
      </c>
      <c r="AC24" s="1111"/>
      <c r="AD24" s="1111" t="str">
        <f ca="1">IF(AND('Riesgos de gestión'!$H$34="Media",'Riesgos de gestión'!$L$34="Mayor"),CONCATENATE("R",'Riesgos de gestión'!$A$34),"")</f>
        <v/>
      </c>
      <c r="AE24" s="1111"/>
      <c r="AF24" s="1111" t="str">
        <f ca="1">IF(AND('Riesgos de gestión'!$H$40="Media",'Riesgos de gestión'!$L$40="Mayor"),CONCATENATE("R",'Riesgos de gestión'!$A$40),"")</f>
        <v/>
      </c>
      <c r="AG24" s="1112"/>
      <c r="AH24" s="1122" t="str">
        <f ca="1">IF(AND('Riesgos de gestión'!$H$28="Media",'Riesgos de gestión'!$L$28="Catastrófico"),CONCATENATE("R",'Riesgos de gestión'!$A$28),"")</f>
        <v/>
      </c>
      <c r="AI24" s="1123"/>
      <c r="AJ24" s="1123" t="str">
        <f ca="1">IF(AND('Riesgos de gestión'!$H$34="Media",'Riesgos de gestión'!$L$34="Catastrófico"),CONCATENATE("R",'Riesgos de gestión'!$A$34),"")</f>
        <v/>
      </c>
      <c r="AK24" s="1123"/>
      <c r="AL24" s="1123" t="str">
        <f ca="1">IF(AND('Riesgos de gestión'!$H$40="Media",'Riesgos de gestión'!$L$40="Catastrófico"),CONCATENATE("R",'Riesgos de gestión'!$A$40),"")</f>
        <v/>
      </c>
      <c r="AM24" s="1124"/>
      <c r="AN24" s="83"/>
      <c r="AO24" s="1087"/>
      <c r="AP24" s="1088"/>
      <c r="AQ24" s="1088"/>
      <c r="AR24" s="1088"/>
      <c r="AS24" s="1088"/>
      <c r="AT24" s="1089"/>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c r="BZ24" s="83"/>
      <c r="CA24" s="83"/>
      <c r="CB24" s="83"/>
    </row>
    <row r="25" spans="1:80" x14ac:dyDescent="0.25">
      <c r="A25" s="83"/>
      <c r="B25" s="1064"/>
      <c r="C25" s="1064"/>
      <c r="D25" s="1065"/>
      <c r="E25" s="1105"/>
      <c r="F25" s="1106"/>
      <c r="G25" s="1106"/>
      <c r="H25" s="1106"/>
      <c r="I25" s="1107"/>
      <c r="J25" s="1131"/>
      <c r="K25" s="1132"/>
      <c r="L25" s="1132"/>
      <c r="M25" s="1132"/>
      <c r="N25" s="1132"/>
      <c r="O25" s="1133"/>
      <c r="P25" s="1131"/>
      <c r="Q25" s="1132"/>
      <c r="R25" s="1132"/>
      <c r="S25" s="1132"/>
      <c r="T25" s="1132"/>
      <c r="U25" s="1133"/>
      <c r="V25" s="1131"/>
      <c r="W25" s="1132"/>
      <c r="X25" s="1132"/>
      <c r="Y25" s="1132"/>
      <c r="Z25" s="1132"/>
      <c r="AA25" s="1133"/>
      <c r="AB25" s="1115"/>
      <c r="AC25" s="1111"/>
      <c r="AD25" s="1111"/>
      <c r="AE25" s="1111"/>
      <c r="AF25" s="1111"/>
      <c r="AG25" s="1112"/>
      <c r="AH25" s="1122"/>
      <c r="AI25" s="1123"/>
      <c r="AJ25" s="1123"/>
      <c r="AK25" s="1123"/>
      <c r="AL25" s="1123"/>
      <c r="AM25" s="1124"/>
      <c r="AN25" s="83"/>
      <c r="AO25" s="1087"/>
      <c r="AP25" s="1088"/>
      <c r="AQ25" s="1088"/>
      <c r="AR25" s="1088"/>
      <c r="AS25" s="1088"/>
      <c r="AT25" s="1089"/>
      <c r="AU25" s="83"/>
      <c r="AV25" s="83"/>
      <c r="AW25" s="83"/>
      <c r="AX25" s="83"/>
      <c r="AY25" s="83"/>
      <c r="AZ25" s="83"/>
      <c r="BA25" s="83"/>
      <c r="BB25" s="83"/>
      <c r="BC25" s="83"/>
      <c r="BD25" s="83"/>
      <c r="BE25" s="83"/>
      <c r="BF25" s="83"/>
      <c r="BG25" s="83"/>
      <c r="BH25" s="83"/>
      <c r="BI25" s="83"/>
      <c r="BJ25" s="83"/>
      <c r="BK25" s="83"/>
      <c r="BL25" s="83"/>
      <c r="BM25" s="83"/>
      <c r="BN25" s="83"/>
      <c r="BO25" s="83"/>
      <c r="BP25" s="83"/>
      <c r="BQ25" s="83"/>
      <c r="BR25" s="83"/>
      <c r="BS25" s="83"/>
      <c r="BT25" s="83"/>
      <c r="BU25" s="83"/>
      <c r="BV25" s="83"/>
      <c r="BW25" s="83"/>
      <c r="BX25" s="83"/>
      <c r="BY25" s="83"/>
      <c r="BZ25" s="83"/>
      <c r="CA25" s="83"/>
      <c r="CB25" s="83"/>
    </row>
    <row r="26" spans="1:80" x14ac:dyDescent="0.25">
      <c r="A26" s="83"/>
      <c r="B26" s="1064"/>
      <c r="C26" s="1064"/>
      <c r="D26" s="1065"/>
      <c r="E26" s="1105"/>
      <c r="F26" s="1106"/>
      <c r="G26" s="1106"/>
      <c r="H26" s="1106"/>
      <c r="I26" s="1107"/>
      <c r="J26" s="1131" t="str">
        <f ca="1">IF(AND('Riesgos de gestión'!$H$46="Media",'Riesgos de gestión'!$L$46="Leve"),CONCATENATE("R",'Riesgos de gestión'!$A$46),"")</f>
        <v/>
      </c>
      <c r="K26" s="1132"/>
      <c r="L26" s="1132" t="str">
        <f ca="1">IF(AND('Riesgos de gestión'!$H$52="Media",'Riesgos de gestión'!$L$52="Leve"),CONCATENATE("R",'Riesgos de gestión'!$A$52),"")</f>
        <v/>
      </c>
      <c r="M26" s="1132"/>
      <c r="N26" s="1132" t="str">
        <f ca="1">IF(AND('Riesgos de gestión'!$H$58="Media",'Riesgos de gestión'!$L$58="Leve"),CONCATENATE("R",'Riesgos de gestión'!$A$58),"")</f>
        <v/>
      </c>
      <c r="O26" s="1133"/>
      <c r="P26" s="1131" t="str">
        <f ca="1">IF(AND('Riesgos de gestión'!$H$46="Media",'Riesgos de gestión'!$L$46="Menor"),CONCATENATE("R",'Riesgos de gestión'!$A$46),"")</f>
        <v/>
      </c>
      <c r="Q26" s="1132"/>
      <c r="R26" s="1132" t="str">
        <f ca="1">IF(AND('Riesgos de gestión'!$H$52="Media",'Riesgos de gestión'!$L$52="Menor"),CONCATENATE("R",'Riesgos de gestión'!$A$52),"")</f>
        <v/>
      </c>
      <c r="S26" s="1132"/>
      <c r="T26" s="1132" t="str">
        <f ca="1">IF(AND('Riesgos de gestión'!$H$58="Media",'Riesgos de gestión'!$L$58="Menor"),CONCATENATE("R",'Riesgos de gestión'!$A$58),"")</f>
        <v/>
      </c>
      <c r="U26" s="1133"/>
      <c r="V26" s="1131" t="str">
        <f ca="1">IF(AND('Riesgos de gestión'!$H$46="Media",'Riesgos de gestión'!$L$46="Moderado"),CONCATENATE("R",'Riesgos de gestión'!$A$46),"")</f>
        <v/>
      </c>
      <c r="W26" s="1132"/>
      <c r="X26" s="1132" t="str">
        <f ca="1">IF(AND('Riesgos de gestión'!$H$52="Media",'Riesgos de gestión'!$L$52="Moderado"),CONCATENATE("R",'Riesgos de gestión'!$A$52),"")</f>
        <v/>
      </c>
      <c r="Y26" s="1132"/>
      <c r="Z26" s="1132" t="str">
        <f ca="1">IF(AND('Riesgos de gestión'!$H$58="Media",'Riesgos de gestión'!$L$58="Moderado"),CONCATENATE("R",'Riesgos de gestión'!$A$58),"")</f>
        <v/>
      </c>
      <c r="AA26" s="1133"/>
      <c r="AB26" s="1115" t="str">
        <f ca="1">IF(AND('Riesgos de gestión'!$H$46="Media",'Riesgos de gestión'!$L$46="Mayor"),CONCATENATE("R",'Riesgos de gestión'!$A$46),"")</f>
        <v/>
      </c>
      <c r="AC26" s="1111"/>
      <c r="AD26" s="1111" t="str">
        <f ca="1">IF(AND('Riesgos de gestión'!$H$52="Media",'Riesgos de gestión'!$L$52="Mayor"),CONCATENATE("R",'Riesgos de gestión'!$A$52),"")</f>
        <v/>
      </c>
      <c r="AE26" s="1111"/>
      <c r="AF26" s="1111" t="str">
        <f ca="1">IF(AND('Riesgos de gestión'!$H$58="Media",'Riesgos de gestión'!$L$58="Mayor"),CONCATENATE("R",'Riesgos de gestión'!$A$58),"")</f>
        <v/>
      </c>
      <c r="AG26" s="1112"/>
      <c r="AH26" s="1122" t="str">
        <f ca="1">IF(AND('Riesgos de gestión'!$H$46="Media",'Riesgos de gestión'!$L$46="Catastrófico"),CONCATENATE("R",'Riesgos de gestión'!$A$46),"")</f>
        <v/>
      </c>
      <c r="AI26" s="1123"/>
      <c r="AJ26" s="1123" t="str">
        <f ca="1">IF(AND('Riesgos de gestión'!$H$52="Media",'Riesgos de gestión'!$L$52="Catastrófico"),CONCATENATE("R",'Riesgos de gestión'!$A$52),"")</f>
        <v/>
      </c>
      <c r="AK26" s="1123"/>
      <c r="AL26" s="1123" t="str">
        <f ca="1">IF(AND('Riesgos de gestión'!$H$58="Media",'Riesgos de gestión'!$L$58="Catastrófico"),CONCATENATE("R",'Riesgos de gestión'!$A$58),"")</f>
        <v/>
      </c>
      <c r="AM26" s="1124"/>
      <c r="AN26" s="83"/>
      <c r="AO26" s="1087"/>
      <c r="AP26" s="1088"/>
      <c r="AQ26" s="1088"/>
      <c r="AR26" s="1088"/>
      <c r="AS26" s="1088"/>
      <c r="AT26" s="1089"/>
      <c r="AU26" s="83"/>
      <c r="AV26" s="83"/>
      <c r="AW26" s="83"/>
      <c r="AX26" s="83"/>
      <c r="AY26" s="83"/>
      <c r="AZ26" s="83"/>
      <c r="BA26" s="83"/>
      <c r="BB26" s="83"/>
      <c r="BC26" s="83"/>
      <c r="BD26" s="83"/>
      <c r="BE26" s="83"/>
      <c r="BF26" s="83"/>
      <c r="BG26" s="83"/>
      <c r="BH26" s="83"/>
      <c r="BI26" s="83"/>
      <c r="BJ26" s="83"/>
      <c r="BK26" s="83"/>
      <c r="BL26" s="83"/>
      <c r="BM26" s="83"/>
      <c r="BN26" s="83"/>
      <c r="BO26" s="83"/>
      <c r="BP26" s="83"/>
      <c r="BQ26" s="83"/>
      <c r="BR26" s="83"/>
      <c r="BS26" s="83"/>
      <c r="BT26" s="83"/>
      <c r="BU26" s="83"/>
      <c r="BV26" s="83"/>
      <c r="BW26" s="83"/>
      <c r="BX26" s="83"/>
      <c r="BY26" s="83"/>
      <c r="BZ26" s="83"/>
      <c r="CA26" s="83"/>
      <c r="CB26" s="83"/>
    </row>
    <row r="27" spans="1:80" x14ac:dyDescent="0.25">
      <c r="A27" s="83"/>
      <c r="B27" s="1064"/>
      <c r="C27" s="1064"/>
      <c r="D27" s="1065"/>
      <c r="E27" s="1105"/>
      <c r="F27" s="1106"/>
      <c r="G27" s="1106"/>
      <c r="H27" s="1106"/>
      <c r="I27" s="1107"/>
      <c r="J27" s="1131"/>
      <c r="K27" s="1132"/>
      <c r="L27" s="1132"/>
      <c r="M27" s="1132"/>
      <c r="N27" s="1132"/>
      <c r="O27" s="1133"/>
      <c r="P27" s="1131"/>
      <c r="Q27" s="1132"/>
      <c r="R27" s="1132"/>
      <c r="S27" s="1132"/>
      <c r="T27" s="1132"/>
      <c r="U27" s="1133"/>
      <c r="V27" s="1131"/>
      <c r="W27" s="1132"/>
      <c r="X27" s="1132"/>
      <c r="Y27" s="1132"/>
      <c r="Z27" s="1132"/>
      <c r="AA27" s="1133"/>
      <c r="AB27" s="1115"/>
      <c r="AC27" s="1111"/>
      <c r="AD27" s="1111"/>
      <c r="AE27" s="1111"/>
      <c r="AF27" s="1111"/>
      <c r="AG27" s="1112"/>
      <c r="AH27" s="1122"/>
      <c r="AI27" s="1123"/>
      <c r="AJ27" s="1123"/>
      <c r="AK27" s="1123"/>
      <c r="AL27" s="1123"/>
      <c r="AM27" s="1124"/>
      <c r="AN27" s="83"/>
      <c r="AO27" s="1087"/>
      <c r="AP27" s="1088"/>
      <c r="AQ27" s="1088"/>
      <c r="AR27" s="1088"/>
      <c r="AS27" s="1088"/>
      <c r="AT27" s="1089"/>
      <c r="AU27" s="83"/>
      <c r="AV27" s="83"/>
      <c r="AW27" s="83"/>
      <c r="AX27" s="83"/>
      <c r="AY27" s="83"/>
      <c r="AZ27" s="83"/>
      <c r="BA27" s="83"/>
      <c r="BB27" s="83"/>
      <c r="BC27" s="83"/>
      <c r="BD27" s="83"/>
      <c r="BE27" s="83"/>
      <c r="BF27" s="83"/>
      <c r="BG27" s="83"/>
      <c r="BH27" s="83"/>
      <c r="BI27" s="83"/>
      <c r="BJ27" s="83"/>
      <c r="BK27" s="83"/>
      <c r="BL27" s="83"/>
      <c r="BM27" s="83"/>
      <c r="BN27" s="83"/>
      <c r="BO27" s="83"/>
      <c r="BP27" s="83"/>
      <c r="BQ27" s="83"/>
      <c r="BR27" s="83"/>
      <c r="BS27" s="83"/>
      <c r="BT27" s="83"/>
      <c r="BU27" s="83"/>
      <c r="BV27" s="83"/>
      <c r="BW27" s="83"/>
      <c r="BX27" s="83"/>
      <c r="BY27" s="83"/>
      <c r="BZ27" s="83"/>
      <c r="CA27" s="83"/>
      <c r="CB27" s="83"/>
    </row>
    <row r="28" spans="1:80" x14ac:dyDescent="0.25">
      <c r="A28" s="83"/>
      <c r="B28" s="1064"/>
      <c r="C28" s="1064"/>
      <c r="D28" s="1065"/>
      <c r="E28" s="1105"/>
      <c r="F28" s="1106"/>
      <c r="G28" s="1106"/>
      <c r="H28" s="1106"/>
      <c r="I28" s="1107"/>
      <c r="J28" s="1131" t="str">
        <f ca="1">IF(AND('Riesgos de gestión'!$H$64="Media",'Riesgos de gestión'!$L$64="Leve"),CONCATENATE("R",'Riesgos de gestión'!$A$64),"")</f>
        <v/>
      </c>
      <c r="K28" s="1132"/>
      <c r="L28" s="1132" t="str">
        <f>IF(AND('Riesgos de gestión'!$H$70="Media",'Riesgos de gestión'!$L$70="Leve"),CONCATENATE("R",'Riesgos de gestión'!$A$70),"")</f>
        <v/>
      </c>
      <c r="M28" s="1132"/>
      <c r="N28" s="1132" t="str">
        <f>IF(AND('Riesgos de gestión'!$H$76="Media",'Riesgos de gestión'!$L$76="Leve"),CONCATENATE("R",'Riesgos de gestión'!$A$76),"")</f>
        <v/>
      </c>
      <c r="O28" s="1133"/>
      <c r="P28" s="1131" t="str">
        <f ca="1">IF(AND('Riesgos de gestión'!$H$64="Media",'Riesgos de gestión'!$L$64="Menor"),CONCATENATE("R",'Riesgos de gestión'!$A$64),"")</f>
        <v/>
      </c>
      <c r="Q28" s="1132"/>
      <c r="R28" s="1132" t="str">
        <f>IF(AND('Riesgos de gestión'!$H$70="Media",'Riesgos de gestión'!$L$70="Menor"),CONCATENATE("R",'Riesgos de gestión'!$A$70),"")</f>
        <v/>
      </c>
      <c r="S28" s="1132"/>
      <c r="T28" s="1132" t="str">
        <f>IF(AND('Riesgos de gestión'!$H$76="Media",'Riesgos de gestión'!$L$76="Menor"),CONCATENATE("R",'Riesgos de gestión'!$A$76),"")</f>
        <v/>
      </c>
      <c r="U28" s="1133"/>
      <c r="V28" s="1131" t="str">
        <f ca="1">IF(AND('Riesgos de gestión'!$H$64="Media",'Riesgos de gestión'!$L$64="Moderado"),CONCATENATE("R",'Riesgos de gestión'!$A$64),"")</f>
        <v/>
      </c>
      <c r="W28" s="1132"/>
      <c r="X28" s="1132" t="str">
        <f>IF(AND('Riesgos de gestión'!$H$70="Media",'Riesgos de gestión'!$L$70="Moderado"),CONCATENATE("R",'Riesgos de gestión'!$A$70),"")</f>
        <v/>
      </c>
      <c r="Y28" s="1132"/>
      <c r="Z28" s="1132" t="str">
        <f>IF(AND('Riesgos de gestión'!$H$76="Media",'Riesgos de gestión'!$L$76="Moderado"),CONCATENATE("R",'Riesgos de gestión'!$A$76),"")</f>
        <v/>
      </c>
      <c r="AA28" s="1133"/>
      <c r="AB28" s="1115" t="str">
        <f ca="1">IF(AND('Riesgos de gestión'!$H$64="Media",'Riesgos de gestión'!$L$64="Mayor"),CONCATENATE("R",'Riesgos de gestión'!$A$64),"")</f>
        <v/>
      </c>
      <c r="AC28" s="1111"/>
      <c r="AD28" s="1111" t="str">
        <f>IF(AND('Riesgos de gestión'!$H$70="Media",'Riesgos de gestión'!$L$70="Mayor"),CONCATENATE("R",'Riesgos de gestión'!$A$70),"")</f>
        <v/>
      </c>
      <c r="AE28" s="1111"/>
      <c r="AF28" s="1111" t="str">
        <f>IF(AND('Riesgos de gestión'!$H$76="Media",'Riesgos de gestión'!$L$76="Mayor"),CONCATENATE("R",'Riesgos de gestión'!$A$76),"")</f>
        <v/>
      </c>
      <c r="AG28" s="1112"/>
      <c r="AH28" s="1122" t="str">
        <f ca="1">IF(AND('Riesgos de gestión'!$H$64="Media",'Riesgos de gestión'!$L$64="Catastrófico"),CONCATENATE("R",'Riesgos de gestión'!$A$64),"")</f>
        <v/>
      </c>
      <c r="AI28" s="1123"/>
      <c r="AJ28" s="1123" t="str">
        <f>IF(AND('Riesgos de gestión'!$H$70="Media",'Riesgos de gestión'!$L$70="Catastrófico"),CONCATENATE("R",'Riesgos de gestión'!$A$70),"")</f>
        <v/>
      </c>
      <c r="AK28" s="1123"/>
      <c r="AL28" s="1123" t="str">
        <f>IF(AND('Riesgos de gestión'!$H$76="Media",'Riesgos de gestión'!$L$76="Catastrófico"),CONCATENATE("R",'Riesgos de gestión'!$A$76),"")</f>
        <v/>
      </c>
      <c r="AM28" s="1124"/>
      <c r="AN28" s="83"/>
      <c r="AO28" s="1087"/>
      <c r="AP28" s="1088"/>
      <c r="AQ28" s="1088"/>
      <c r="AR28" s="1088"/>
      <c r="AS28" s="1088"/>
      <c r="AT28" s="1089"/>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c r="BY28" s="83"/>
      <c r="BZ28" s="83"/>
      <c r="CA28" s="83"/>
      <c r="CB28" s="83"/>
    </row>
    <row r="29" spans="1:80" ht="15.75" thickBot="1" x14ac:dyDescent="0.3">
      <c r="A29" s="83"/>
      <c r="B29" s="1064"/>
      <c r="C29" s="1064"/>
      <c r="D29" s="1065"/>
      <c r="E29" s="1108"/>
      <c r="F29" s="1109"/>
      <c r="G29" s="1109"/>
      <c r="H29" s="1109"/>
      <c r="I29" s="1110"/>
      <c r="J29" s="1131"/>
      <c r="K29" s="1132"/>
      <c r="L29" s="1132"/>
      <c r="M29" s="1132"/>
      <c r="N29" s="1132"/>
      <c r="O29" s="1133"/>
      <c r="P29" s="1134"/>
      <c r="Q29" s="1135"/>
      <c r="R29" s="1135"/>
      <c r="S29" s="1135"/>
      <c r="T29" s="1135"/>
      <c r="U29" s="1136"/>
      <c r="V29" s="1134"/>
      <c r="W29" s="1135"/>
      <c r="X29" s="1135"/>
      <c r="Y29" s="1135"/>
      <c r="Z29" s="1135"/>
      <c r="AA29" s="1136"/>
      <c r="AB29" s="1119"/>
      <c r="AC29" s="1120"/>
      <c r="AD29" s="1120"/>
      <c r="AE29" s="1120"/>
      <c r="AF29" s="1120"/>
      <c r="AG29" s="1121"/>
      <c r="AH29" s="1125"/>
      <c r="AI29" s="1126"/>
      <c r="AJ29" s="1126"/>
      <c r="AK29" s="1126"/>
      <c r="AL29" s="1126"/>
      <c r="AM29" s="1127"/>
      <c r="AN29" s="83"/>
      <c r="AO29" s="1090"/>
      <c r="AP29" s="1091"/>
      <c r="AQ29" s="1091"/>
      <c r="AR29" s="1091"/>
      <c r="AS29" s="1091"/>
      <c r="AT29" s="1092"/>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row>
    <row r="30" spans="1:80" x14ac:dyDescent="0.25">
      <c r="A30" s="83"/>
      <c r="B30" s="1064"/>
      <c r="C30" s="1064"/>
      <c r="D30" s="1065"/>
      <c r="E30" s="1102" t="s">
        <v>114</v>
      </c>
      <c r="F30" s="1103"/>
      <c r="G30" s="1103"/>
      <c r="H30" s="1103"/>
      <c r="I30" s="1103"/>
      <c r="J30" s="1146" t="str">
        <f ca="1">IF(AND('Riesgos de gestión'!$H$10="Baja",'Riesgos de gestión'!$L$10="Leve"),CONCATENATE("R",'Riesgos de gestión'!$A$10),"")</f>
        <v/>
      </c>
      <c r="K30" s="1147"/>
      <c r="L30" s="1147" t="str">
        <f ca="1">IF(AND('Riesgos de gestión'!$H$16="Baja",'Riesgos de gestión'!$L$16="Leve"),CONCATENATE("R",'Riesgos de gestión'!$A$16),"")</f>
        <v/>
      </c>
      <c r="M30" s="1147"/>
      <c r="N30" s="1147" t="str">
        <f ca="1">IF(AND('Riesgos de gestión'!$H$22="Baja",'Riesgos de gestión'!$L$22="Leve"),CONCATENATE("R",'Riesgos de gestión'!$A$22),"")</f>
        <v/>
      </c>
      <c r="O30" s="1148"/>
      <c r="P30" s="1138" t="str">
        <f ca="1">IF(AND('Riesgos de gestión'!$H$10="Baja",'Riesgos de gestión'!$L$10="Menor"),CONCATENATE("R",'Riesgos de gestión'!$A$10),"")</f>
        <v/>
      </c>
      <c r="Q30" s="1138"/>
      <c r="R30" s="1138" t="str">
        <f ca="1">IF(AND('Riesgos de gestión'!$H$16="Baja",'Riesgos de gestión'!$L$16="Menor"),CONCATENATE("R",'Riesgos de gestión'!$A$16),"")</f>
        <v/>
      </c>
      <c r="S30" s="1138"/>
      <c r="T30" s="1138" t="str">
        <f ca="1">IF(AND('Riesgos de gestión'!$H$22="Baja",'Riesgos de gestión'!$L$22="Menor"),CONCATENATE("R",'Riesgos de gestión'!$A$22),"")</f>
        <v/>
      </c>
      <c r="U30" s="1139"/>
      <c r="V30" s="1137" t="str">
        <f ca="1">IF(AND('Riesgos de gestión'!$H$10="Baja",'Riesgos de gestión'!$L$10="Moderado"),CONCATENATE("R",'Riesgos de gestión'!$A$10),"")</f>
        <v/>
      </c>
      <c r="W30" s="1138"/>
      <c r="X30" s="1138" t="str">
        <f ca="1">IF(AND('Riesgos de gestión'!$H$16="Baja",'Riesgos de gestión'!$L$16="Moderado"),CONCATENATE("R",'Riesgos de gestión'!$A$16),"")</f>
        <v/>
      </c>
      <c r="Y30" s="1138"/>
      <c r="Z30" s="1138" t="str">
        <f ca="1">IF(AND('Riesgos de gestión'!$H$22="Baja",'Riesgos de gestión'!$L$22="Moderado"),CONCATENATE("R",'Riesgos de gestión'!$A$22),"")</f>
        <v/>
      </c>
      <c r="AA30" s="1139"/>
      <c r="AB30" s="1113" t="str">
        <f ca="1">IF(AND('Riesgos de gestión'!$H$10="Baja",'Riesgos de gestión'!$L$10="Mayor"),CONCATENATE("R",'Riesgos de gestión'!$A$10),"")</f>
        <v/>
      </c>
      <c r="AC30" s="1114"/>
      <c r="AD30" s="1114" t="str">
        <f ca="1">IF(AND('Riesgos de gestión'!$H$16="Baja",'Riesgos de gestión'!$L$16="Mayor"),CONCATENATE("R",'Riesgos de gestión'!$A$16),"")</f>
        <v/>
      </c>
      <c r="AE30" s="1114"/>
      <c r="AF30" s="1114" t="str">
        <f ca="1">IF(AND('Riesgos de gestión'!$H$22="Baja",'Riesgos de gestión'!$L$22="Mayor"),CONCATENATE("R",'Riesgos de gestión'!$A$22),"")</f>
        <v/>
      </c>
      <c r="AG30" s="1116"/>
      <c r="AH30" s="1128" t="str">
        <f ca="1">IF(AND('Riesgos de gestión'!$H$10="Baja",'Riesgos de gestión'!$L$10="Catastrófico"),CONCATENATE("R",'Riesgos de gestión'!$A$10),"")</f>
        <v/>
      </c>
      <c r="AI30" s="1129"/>
      <c r="AJ30" s="1129" t="str">
        <f ca="1">IF(AND('Riesgos de gestión'!$H$16="Baja",'Riesgos de gestión'!$L$16="Catastrófico"),CONCATENATE("R",'Riesgos de gestión'!$A$16),"")</f>
        <v/>
      </c>
      <c r="AK30" s="1129"/>
      <c r="AL30" s="1129" t="str">
        <f ca="1">IF(AND('Riesgos de gestión'!$H$22="Baja",'Riesgos de gestión'!$L$22="Catastrófico"),CONCATENATE("R",'Riesgos de gestión'!$A$22),"")</f>
        <v/>
      </c>
      <c r="AM30" s="1130"/>
      <c r="AN30" s="83"/>
      <c r="AO30" s="1093" t="s">
        <v>82</v>
      </c>
      <c r="AP30" s="1094"/>
      <c r="AQ30" s="1094"/>
      <c r="AR30" s="1094"/>
      <c r="AS30" s="1094"/>
      <c r="AT30" s="1095"/>
      <c r="AU30" s="83"/>
      <c r="AV30" s="83"/>
      <c r="AW30" s="83"/>
      <c r="AX30" s="83"/>
      <c r="AY30" s="83"/>
      <c r="AZ30" s="83"/>
      <c r="BA30" s="83"/>
      <c r="BB30" s="83"/>
      <c r="BC30" s="83"/>
      <c r="BD30" s="83"/>
      <c r="BE30" s="83"/>
      <c r="BF30" s="83"/>
      <c r="BG30" s="83"/>
      <c r="BH30" s="83"/>
      <c r="BI30" s="83"/>
      <c r="BJ30" s="83"/>
      <c r="BK30" s="83"/>
      <c r="BL30" s="83"/>
      <c r="BM30" s="83"/>
      <c r="BN30" s="83"/>
      <c r="BO30" s="83"/>
      <c r="BP30" s="83"/>
      <c r="BQ30" s="83"/>
      <c r="BR30" s="83"/>
      <c r="BS30" s="83"/>
      <c r="BT30" s="83"/>
      <c r="BU30" s="83"/>
      <c r="BV30" s="83"/>
      <c r="BW30" s="83"/>
      <c r="BX30" s="83"/>
      <c r="BY30" s="83"/>
      <c r="BZ30" s="83"/>
      <c r="CA30" s="83"/>
      <c r="CB30" s="83"/>
    </row>
    <row r="31" spans="1:80" x14ac:dyDescent="0.25">
      <c r="A31" s="83"/>
      <c r="B31" s="1064"/>
      <c r="C31" s="1064"/>
      <c r="D31" s="1065"/>
      <c r="E31" s="1105"/>
      <c r="F31" s="1106"/>
      <c r="G31" s="1106"/>
      <c r="H31" s="1106"/>
      <c r="I31" s="1106"/>
      <c r="J31" s="1142"/>
      <c r="K31" s="1140"/>
      <c r="L31" s="1140"/>
      <c r="M31" s="1140"/>
      <c r="N31" s="1140"/>
      <c r="O31" s="1141"/>
      <c r="P31" s="1132"/>
      <c r="Q31" s="1132"/>
      <c r="R31" s="1132"/>
      <c r="S31" s="1132"/>
      <c r="T31" s="1132"/>
      <c r="U31" s="1133"/>
      <c r="V31" s="1131"/>
      <c r="W31" s="1132"/>
      <c r="X31" s="1132"/>
      <c r="Y31" s="1132"/>
      <c r="Z31" s="1132"/>
      <c r="AA31" s="1133"/>
      <c r="AB31" s="1115"/>
      <c r="AC31" s="1111"/>
      <c r="AD31" s="1111"/>
      <c r="AE31" s="1111"/>
      <c r="AF31" s="1111"/>
      <c r="AG31" s="1112"/>
      <c r="AH31" s="1122"/>
      <c r="AI31" s="1123"/>
      <c r="AJ31" s="1123"/>
      <c r="AK31" s="1123"/>
      <c r="AL31" s="1123"/>
      <c r="AM31" s="1124"/>
      <c r="AN31" s="83"/>
      <c r="AO31" s="1096"/>
      <c r="AP31" s="1097"/>
      <c r="AQ31" s="1097"/>
      <c r="AR31" s="1097"/>
      <c r="AS31" s="1097"/>
      <c r="AT31" s="1098"/>
      <c r="AU31" s="83"/>
      <c r="AV31" s="83"/>
      <c r="AW31" s="83"/>
      <c r="AX31" s="83"/>
      <c r="AY31" s="83"/>
      <c r="AZ31" s="83"/>
      <c r="BA31" s="83"/>
      <c r="BB31" s="83"/>
      <c r="BC31" s="83"/>
      <c r="BD31" s="83"/>
      <c r="BE31" s="83"/>
      <c r="BF31" s="83"/>
      <c r="BG31" s="83"/>
      <c r="BH31" s="83"/>
      <c r="BI31" s="83"/>
      <c r="BJ31" s="83"/>
      <c r="BK31" s="83"/>
      <c r="BL31" s="83"/>
      <c r="BM31" s="83"/>
      <c r="BN31" s="83"/>
      <c r="BO31" s="83"/>
      <c r="BP31" s="83"/>
      <c r="BQ31" s="83"/>
      <c r="BR31" s="83"/>
      <c r="BS31" s="83"/>
      <c r="BT31" s="83"/>
      <c r="BU31" s="83"/>
      <c r="BV31" s="83"/>
      <c r="BW31" s="83"/>
      <c r="BX31" s="83"/>
      <c r="BY31" s="83"/>
      <c r="BZ31" s="83"/>
      <c r="CA31" s="83"/>
      <c r="CB31" s="83"/>
    </row>
    <row r="32" spans="1:80" x14ac:dyDescent="0.25">
      <c r="A32" s="83"/>
      <c r="B32" s="1064"/>
      <c r="C32" s="1064"/>
      <c r="D32" s="1065"/>
      <c r="E32" s="1105"/>
      <c r="F32" s="1106"/>
      <c r="G32" s="1106"/>
      <c r="H32" s="1106"/>
      <c r="I32" s="1106"/>
      <c r="J32" s="1142" t="str">
        <f ca="1">IF(AND('Riesgos de gestión'!$H$28="Baja",'Riesgos de gestión'!$L$28="Leve"),CONCATENATE("R",'Riesgos de gestión'!$A$28),"")</f>
        <v/>
      </c>
      <c r="K32" s="1140"/>
      <c r="L32" s="1140" t="str">
        <f ca="1">IF(AND('Riesgos de gestión'!$H$34="Baja",'Riesgos de gestión'!$L$34="Leve"),CONCATENATE("R",'Riesgos de gestión'!$A$34),"")</f>
        <v/>
      </c>
      <c r="M32" s="1140"/>
      <c r="N32" s="1140" t="str">
        <f ca="1">IF(AND('Riesgos de gestión'!$H$40="Baja",'Riesgos de gestión'!$L$40="Leve"),CONCATENATE("R",'Riesgos de gestión'!$A$40),"")</f>
        <v/>
      </c>
      <c r="O32" s="1141"/>
      <c r="P32" s="1132" t="str">
        <f ca="1">IF(AND('Riesgos de gestión'!$H$28="Baja",'Riesgos de gestión'!$L$28="Menor"),CONCATENATE("R",'Riesgos de gestión'!$A$28),"")</f>
        <v/>
      </c>
      <c r="Q32" s="1132"/>
      <c r="R32" s="1132" t="str">
        <f ca="1">IF(AND('Riesgos de gestión'!$H$34="Baja",'Riesgos de gestión'!$L$34="Menor"),CONCATENATE("R",'Riesgos de gestión'!$A$34),"")</f>
        <v/>
      </c>
      <c r="S32" s="1132"/>
      <c r="T32" s="1132" t="str">
        <f ca="1">IF(AND('Riesgos de gestión'!$H$40="Baja",'Riesgos de gestión'!$L$40="Menor"),CONCATENATE("R",'Riesgos de gestión'!$A$40),"")</f>
        <v/>
      </c>
      <c r="U32" s="1133"/>
      <c r="V32" s="1131" t="str">
        <f ca="1">IF(AND('Riesgos de gestión'!$H$28="Baja",'Riesgos de gestión'!$L$28="Moderado"),CONCATENATE("R",'Riesgos de gestión'!$A$28),"")</f>
        <v/>
      </c>
      <c r="W32" s="1132"/>
      <c r="X32" s="1132" t="str">
        <f ca="1">IF(AND('Riesgos de gestión'!$H$34="Baja",'Riesgos de gestión'!$L$34="Moderado"),CONCATENATE("R",'Riesgos de gestión'!$A$34),"")</f>
        <v/>
      </c>
      <c r="Y32" s="1132"/>
      <c r="Z32" s="1132" t="str">
        <f ca="1">IF(AND('Riesgos de gestión'!$H$40="Baja",'Riesgos de gestión'!$L$40="Moderado"),CONCATENATE("R",'Riesgos de gestión'!$A$40),"")</f>
        <v/>
      </c>
      <c r="AA32" s="1133"/>
      <c r="AB32" s="1115" t="str">
        <f ca="1">IF(AND('Riesgos de gestión'!$H$28="Baja",'Riesgos de gestión'!$L$28="Mayor"),CONCATENATE("R",'Riesgos de gestión'!$A$28),"")</f>
        <v/>
      </c>
      <c r="AC32" s="1111"/>
      <c r="AD32" s="1111" t="str">
        <f ca="1">IF(AND('Riesgos de gestión'!$H$34="Baja",'Riesgos de gestión'!$L$34="Mayor"),CONCATENATE("R",'Riesgos de gestión'!$A$34),"")</f>
        <v/>
      </c>
      <c r="AE32" s="1111"/>
      <c r="AF32" s="1111" t="str">
        <f ca="1">IF(AND('Riesgos de gestión'!$H$40="Baja",'Riesgos de gestión'!$L$40="Mayor"),CONCATENATE("R",'Riesgos de gestión'!$A$40),"")</f>
        <v/>
      </c>
      <c r="AG32" s="1112"/>
      <c r="AH32" s="1122" t="str">
        <f ca="1">IF(AND('Riesgos de gestión'!$H$28="Baja",'Riesgos de gestión'!$L$28="Catastrófico"),CONCATENATE("R",'Riesgos de gestión'!$A$28),"")</f>
        <v/>
      </c>
      <c r="AI32" s="1123"/>
      <c r="AJ32" s="1123" t="str">
        <f ca="1">IF(AND('Riesgos de gestión'!$H$34="Baja",'Riesgos de gestión'!$L$34="Catastrófico"),CONCATENATE("R",'Riesgos de gestión'!$A$34),"")</f>
        <v/>
      </c>
      <c r="AK32" s="1123"/>
      <c r="AL32" s="1123" t="str">
        <f ca="1">IF(AND('Riesgos de gestión'!$H$40="Baja",'Riesgos de gestión'!$L$40="Catastrófico"),CONCATENATE("R",'Riesgos de gestión'!$A$40),"")</f>
        <v/>
      </c>
      <c r="AM32" s="1124"/>
      <c r="AN32" s="83"/>
      <c r="AO32" s="1096"/>
      <c r="AP32" s="1097"/>
      <c r="AQ32" s="1097"/>
      <c r="AR32" s="1097"/>
      <c r="AS32" s="1097"/>
      <c r="AT32" s="1098"/>
      <c r="AU32" s="83"/>
      <c r="AV32" s="83"/>
      <c r="AW32" s="83"/>
      <c r="AX32" s="83"/>
      <c r="AY32" s="83"/>
      <c r="AZ32" s="83"/>
      <c r="BA32" s="83"/>
      <c r="BB32" s="83"/>
      <c r="BC32" s="83"/>
      <c r="BD32" s="83"/>
      <c r="BE32" s="83"/>
      <c r="BF32" s="83"/>
      <c r="BG32" s="83"/>
      <c r="BH32" s="83"/>
      <c r="BI32" s="83"/>
      <c r="BJ32" s="83"/>
      <c r="BK32" s="83"/>
      <c r="BL32" s="83"/>
      <c r="BM32" s="83"/>
      <c r="BN32" s="83"/>
      <c r="BO32" s="83"/>
      <c r="BP32" s="83"/>
      <c r="BQ32" s="83"/>
      <c r="BR32" s="83"/>
      <c r="BS32" s="83"/>
      <c r="BT32" s="83"/>
      <c r="BU32" s="83"/>
      <c r="BV32" s="83"/>
      <c r="BW32" s="83"/>
      <c r="BX32" s="83"/>
      <c r="BY32" s="83"/>
      <c r="BZ32" s="83"/>
      <c r="CA32" s="83"/>
      <c r="CB32" s="83"/>
    </row>
    <row r="33" spans="1:80" x14ac:dyDescent="0.25">
      <c r="A33" s="83"/>
      <c r="B33" s="1064"/>
      <c r="C33" s="1064"/>
      <c r="D33" s="1065"/>
      <c r="E33" s="1105"/>
      <c r="F33" s="1106"/>
      <c r="G33" s="1106"/>
      <c r="H33" s="1106"/>
      <c r="I33" s="1106"/>
      <c r="J33" s="1142"/>
      <c r="K33" s="1140"/>
      <c r="L33" s="1140"/>
      <c r="M33" s="1140"/>
      <c r="N33" s="1140"/>
      <c r="O33" s="1141"/>
      <c r="P33" s="1132"/>
      <c r="Q33" s="1132"/>
      <c r="R33" s="1132"/>
      <c r="S33" s="1132"/>
      <c r="T33" s="1132"/>
      <c r="U33" s="1133"/>
      <c r="V33" s="1131"/>
      <c r="W33" s="1132"/>
      <c r="X33" s="1132"/>
      <c r="Y33" s="1132"/>
      <c r="Z33" s="1132"/>
      <c r="AA33" s="1133"/>
      <c r="AB33" s="1115"/>
      <c r="AC33" s="1111"/>
      <c r="AD33" s="1111"/>
      <c r="AE33" s="1111"/>
      <c r="AF33" s="1111"/>
      <c r="AG33" s="1112"/>
      <c r="AH33" s="1122"/>
      <c r="AI33" s="1123"/>
      <c r="AJ33" s="1123"/>
      <c r="AK33" s="1123"/>
      <c r="AL33" s="1123"/>
      <c r="AM33" s="1124"/>
      <c r="AN33" s="83"/>
      <c r="AO33" s="1096"/>
      <c r="AP33" s="1097"/>
      <c r="AQ33" s="1097"/>
      <c r="AR33" s="1097"/>
      <c r="AS33" s="1097"/>
      <c r="AT33" s="1098"/>
      <c r="AU33" s="83"/>
      <c r="AV33" s="83"/>
      <c r="AW33" s="83"/>
      <c r="AX33" s="83"/>
      <c r="AY33" s="83"/>
      <c r="AZ33" s="83"/>
      <c r="BA33" s="83"/>
      <c r="BB33" s="83"/>
      <c r="BC33" s="83"/>
      <c r="BD33" s="83"/>
      <c r="BE33" s="83"/>
      <c r="BF33" s="83"/>
      <c r="BG33" s="83"/>
      <c r="BH33" s="83"/>
      <c r="BI33" s="83"/>
      <c r="BJ33" s="83"/>
      <c r="BK33" s="83"/>
      <c r="BL33" s="83"/>
      <c r="BM33" s="83"/>
      <c r="BN33" s="83"/>
      <c r="BO33" s="83"/>
      <c r="BP33" s="83"/>
      <c r="BQ33" s="83"/>
      <c r="BR33" s="83"/>
      <c r="BS33" s="83"/>
      <c r="BT33" s="83"/>
      <c r="BU33" s="83"/>
      <c r="BV33" s="83"/>
      <c r="BW33" s="83"/>
      <c r="BX33" s="83"/>
      <c r="BY33" s="83"/>
      <c r="BZ33" s="83"/>
      <c r="CA33" s="83"/>
      <c r="CB33" s="83"/>
    </row>
    <row r="34" spans="1:80" x14ac:dyDescent="0.25">
      <c r="A34" s="83"/>
      <c r="B34" s="1064"/>
      <c r="C34" s="1064"/>
      <c r="D34" s="1065"/>
      <c r="E34" s="1105"/>
      <c r="F34" s="1106"/>
      <c r="G34" s="1106"/>
      <c r="H34" s="1106"/>
      <c r="I34" s="1106"/>
      <c r="J34" s="1142" t="str">
        <f ca="1">IF(AND('Riesgos de gestión'!$H$46="Baja",'Riesgos de gestión'!$L$46="Leve"),CONCATENATE("R",'Riesgos de gestión'!$A$46),"")</f>
        <v/>
      </c>
      <c r="K34" s="1140"/>
      <c r="L34" s="1140" t="str">
        <f ca="1">IF(AND('Riesgos de gestión'!$H$52="Baja",'Riesgos de gestión'!$L$52="Leve"),CONCATENATE("R",'Riesgos de gestión'!$A$52),"")</f>
        <v/>
      </c>
      <c r="M34" s="1140"/>
      <c r="N34" s="1140" t="str">
        <f ca="1">IF(AND('Riesgos de gestión'!$H$58="Baja",'Riesgos de gestión'!$L$58="Leve"),CONCATENATE("R",'Riesgos de gestión'!$A$58),"")</f>
        <v/>
      </c>
      <c r="O34" s="1141"/>
      <c r="P34" s="1132" t="str">
        <f ca="1">IF(AND('Riesgos de gestión'!$H$46="Baja",'Riesgos de gestión'!$L$46="Menor"),CONCATENATE("R",'Riesgos de gestión'!$A$46),"")</f>
        <v/>
      </c>
      <c r="Q34" s="1132"/>
      <c r="R34" s="1132" t="str">
        <f ca="1">IF(AND('Riesgos de gestión'!$H$52="Baja",'Riesgos de gestión'!$L$52="Menor"),CONCATENATE("R",'Riesgos de gestión'!$A$52),"")</f>
        <v/>
      </c>
      <c r="S34" s="1132"/>
      <c r="T34" s="1132" t="str">
        <f ca="1">IF(AND('Riesgos de gestión'!$H$58="Baja",'Riesgos de gestión'!$L$58="Menor"),CONCATENATE("R",'Riesgos de gestión'!$A$58),"")</f>
        <v/>
      </c>
      <c r="U34" s="1133"/>
      <c r="V34" s="1131" t="str">
        <f ca="1">IF(AND('Riesgos de gestión'!$H$46="Baja",'Riesgos de gestión'!$L$46="Moderado"),CONCATENATE("R",'Riesgos de gestión'!$A$46),"")</f>
        <v/>
      </c>
      <c r="W34" s="1132"/>
      <c r="X34" s="1132" t="str">
        <f ca="1">IF(AND('Riesgos de gestión'!$H$52="Baja",'Riesgos de gestión'!$L$52="Moderado"),CONCATENATE("R",'Riesgos de gestión'!$A$52),"")</f>
        <v/>
      </c>
      <c r="Y34" s="1132"/>
      <c r="Z34" s="1132" t="str">
        <f ca="1">IF(AND('Riesgos de gestión'!$H$58="Baja",'Riesgos de gestión'!$L$58="Moderado"),CONCATENATE("R",'Riesgos de gestión'!$A$58),"")</f>
        <v/>
      </c>
      <c r="AA34" s="1133"/>
      <c r="AB34" s="1115" t="str">
        <f ca="1">IF(AND('Riesgos de gestión'!$H$46="Baja",'Riesgos de gestión'!$L$46="Mayor"),CONCATENATE("R",'Riesgos de gestión'!$A$46),"")</f>
        <v/>
      </c>
      <c r="AC34" s="1111"/>
      <c r="AD34" s="1111" t="str">
        <f ca="1">IF(AND('Riesgos de gestión'!$H$52="Baja",'Riesgos de gestión'!$L$52="Mayor"),CONCATENATE("R",'Riesgos de gestión'!$A$52),"")</f>
        <v/>
      </c>
      <c r="AE34" s="1111"/>
      <c r="AF34" s="1111" t="str">
        <f ca="1">IF(AND('Riesgos de gestión'!$H$58="Baja",'Riesgos de gestión'!$L$58="Mayor"),CONCATENATE("R",'Riesgos de gestión'!$A$58),"")</f>
        <v/>
      </c>
      <c r="AG34" s="1112"/>
      <c r="AH34" s="1122" t="str">
        <f ca="1">IF(AND('Riesgos de gestión'!$H$46="Baja",'Riesgos de gestión'!$L$46="Catastrófico"),CONCATENATE("R",'Riesgos de gestión'!$A$46),"")</f>
        <v/>
      </c>
      <c r="AI34" s="1123"/>
      <c r="AJ34" s="1123" t="str">
        <f ca="1">IF(AND('Riesgos de gestión'!$H$52="Baja",'Riesgos de gestión'!$L$52="Catastrófico"),CONCATENATE("R",'Riesgos de gestión'!$A$52),"")</f>
        <v/>
      </c>
      <c r="AK34" s="1123"/>
      <c r="AL34" s="1123" t="str">
        <f ca="1">IF(AND('Riesgos de gestión'!$H$58="Baja",'Riesgos de gestión'!$L$58="Catastrófico"),CONCATENATE("R",'Riesgos de gestión'!$A$58),"")</f>
        <v/>
      </c>
      <c r="AM34" s="1124"/>
      <c r="AN34" s="83"/>
      <c r="AO34" s="1096"/>
      <c r="AP34" s="1097"/>
      <c r="AQ34" s="1097"/>
      <c r="AR34" s="1097"/>
      <c r="AS34" s="1097"/>
      <c r="AT34" s="1098"/>
      <c r="AU34" s="83"/>
      <c r="AV34" s="83"/>
      <c r="AW34" s="83"/>
      <c r="AX34" s="83"/>
      <c r="AY34" s="83"/>
      <c r="AZ34" s="83"/>
      <c r="BA34" s="83"/>
      <c r="BB34" s="83"/>
      <c r="BC34" s="83"/>
      <c r="BD34" s="83"/>
      <c r="BE34" s="83"/>
      <c r="BF34" s="83"/>
      <c r="BG34" s="83"/>
      <c r="BH34" s="83"/>
      <c r="BI34" s="83"/>
      <c r="BJ34" s="83"/>
      <c r="BK34" s="83"/>
      <c r="BL34" s="83"/>
      <c r="BM34" s="83"/>
      <c r="BN34" s="83"/>
      <c r="BO34" s="83"/>
      <c r="BP34" s="83"/>
      <c r="BQ34" s="83"/>
      <c r="BR34" s="83"/>
      <c r="BS34" s="83"/>
      <c r="BT34" s="83"/>
      <c r="BU34" s="83"/>
      <c r="BV34" s="83"/>
      <c r="BW34" s="83"/>
      <c r="BX34" s="83"/>
      <c r="BY34" s="83"/>
      <c r="BZ34" s="83"/>
      <c r="CA34" s="83"/>
      <c r="CB34" s="83"/>
    </row>
    <row r="35" spans="1:80" x14ac:dyDescent="0.25">
      <c r="A35" s="83"/>
      <c r="B35" s="1064"/>
      <c r="C35" s="1064"/>
      <c r="D35" s="1065"/>
      <c r="E35" s="1105"/>
      <c r="F35" s="1106"/>
      <c r="G35" s="1106"/>
      <c r="H35" s="1106"/>
      <c r="I35" s="1106"/>
      <c r="J35" s="1142"/>
      <c r="K35" s="1140"/>
      <c r="L35" s="1140"/>
      <c r="M35" s="1140"/>
      <c r="N35" s="1140"/>
      <c r="O35" s="1141"/>
      <c r="P35" s="1132"/>
      <c r="Q35" s="1132"/>
      <c r="R35" s="1132"/>
      <c r="S35" s="1132"/>
      <c r="T35" s="1132"/>
      <c r="U35" s="1133"/>
      <c r="V35" s="1131"/>
      <c r="W35" s="1132"/>
      <c r="X35" s="1132"/>
      <c r="Y35" s="1132"/>
      <c r="Z35" s="1132"/>
      <c r="AA35" s="1133"/>
      <c r="AB35" s="1115"/>
      <c r="AC35" s="1111"/>
      <c r="AD35" s="1111"/>
      <c r="AE35" s="1111"/>
      <c r="AF35" s="1111"/>
      <c r="AG35" s="1112"/>
      <c r="AH35" s="1122"/>
      <c r="AI35" s="1123"/>
      <c r="AJ35" s="1123"/>
      <c r="AK35" s="1123"/>
      <c r="AL35" s="1123"/>
      <c r="AM35" s="1124"/>
      <c r="AN35" s="83"/>
      <c r="AO35" s="1096"/>
      <c r="AP35" s="1097"/>
      <c r="AQ35" s="1097"/>
      <c r="AR35" s="1097"/>
      <c r="AS35" s="1097"/>
      <c r="AT35" s="1098"/>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3"/>
      <c r="BU35" s="83"/>
      <c r="BV35" s="83"/>
      <c r="BW35" s="83"/>
      <c r="BX35" s="83"/>
      <c r="BY35" s="83"/>
      <c r="BZ35" s="83"/>
      <c r="CA35" s="83"/>
      <c r="CB35" s="83"/>
    </row>
    <row r="36" spans="1:80" x14ac:dyDescent="0.25">
      <c r="A36" s="83"/>
      <c r="B36" s="1064"/>
      <c r="C36" s="1064"/>
      <c r="D36" s="1065"/>
      <c r="E36" s="1105"/>
      <c r="F36" s="1106"/>
      <c r="G36" s="1106"/>
      <c r="H36" s="1106"/>
      <c r="I36" s="1106"/>
      <c r="J36" s="1142" t="str">
        <f ca="1">IF(AND('Riesgos de gestión'!$H$64="Baja",'Riesgos de gestión'!$L$64="Leve"),CONCATENATE("R",'Riesgos de gestión'!$A$64),"")</f>
        <v/>
      </c>
      <c r="K36" s="1140"/>
      <c r="L36" s="1140" t="str">
        <f>IF(AND('Riesgos de gestión'!$H$70="Baja",'Riesgos de gestión'!$L$70="Leve"),CONCATENATE("R",'Riesgos de gestión'!$A$70),"")</f>
        <v/>
      </c>
      <c r="M36" s="1140"/>
      <c r="N36" s="1140" t="str">
        <f>IF(AND('Riesgos de gestión'!$H$76="Baja",'Riesgos de gestión'!$L$76="Leve"),CONCATENATE("R",'Riesgos de gestión'!$A$76),"")</f>
        <v/>
      </c>
      <c r="O36" s="1141"/>
      <c r="P36" s="1132" t="str">
        <f ca="1">IF(AND('Riesgos de gestión'!$H$64="Baja",'Riesgos de gestión'!$L$64="Menor"),CONCATENATE("R",'Riesgos de gestión'!$A$64),"")</f>
        <v/>
      </c>
      <c r="Q36" s="1132"/>
      <c r="R36" s="1132" t="str">
        <f>IF(AND('Riesgos de gestión'!$H$70="Baja",'Riesgos de gestión'!$L$70="Menor"),CONCATENATE("R",'Riesgos de gestión'!$A$70),"")</f>
        <v/>
      </c>
      <c r="S36" s="1132"/>
      <c r="T36" s="1132" t="str">
        <f>IF(AND('Riesgos de gestión'!$H$76="Baja",'Riesgos de gestión'!$L$76="Menor"),CONCATENATE("R",'Riesgos de gestión'!$A$76),"")</f>
        <v/>
      </c>
      <c r="U36" s="1133"/>
      <c r="V36" s="1131" t="str">
        <f ca="1">IF(AND('Riesgos de gestión'!$H$64="Baja",'Riesgos de gestión'!$L$64="Moderado"),CONCATENATE("R",'Riesgos de gestión'!$A$64),"")</f>
        <v/>
      </c>
      <c r="W36" s="1132"/>
      <c r="X36" s="1132" t="str">
        <f>IF(AND('Riesgos de gestión'!$H$70="Baja",'Riesgos de gestión'!$L$70="Moderado"),CONCATENATE("R",'Riesgos de gestión'!$A$70),"")</f>
        <v/>
      </c>
      <c r="Y36" s="1132"/>
      <c r="Z36" s="1132" t="str">
        <f>IF(AND('Riesgos de gestión'!$H$76="Baja",'Riesgos de gestión'!$L$76="Moderado"),CONCATENATE("R",'Riesgos de gestión'!$A$76),"")</f>
        <v/>
      </c>
      <c r="AA36" s="1133"/>
      <c r="AB36" s="1115" t="str">
        <f ca="1">IF(AND('Riesgos de gestión'!$H$64="Baja",'Riesgos de gestión'!$L$64="Mayor"),CONCATENATE("R",'Riesgos de gestión'!$A$64),"")</f>
        <v/>
      </c>
      <c r="AC36" s="1111"/>
      <c r="AD36" s="1111" t="str">
        <f>IF(AND('Riesgos de gestión'!$H$70="Baja",'Riesgos de gestión'!$L$70="Mayor"),CONCATENATE("R",'Riesgos de gestión'!$A$70),"")</f>
        <v/>
      </c>
      <c r="AE36" s="1111"/>
      <c r="AF36" s="1111" t="str">
        <f>IF(AND('Riesgos de gestión'!$H$76="Baja",'Riesgos de gestión'!$L$76="Mayor"),CONCATENATE("R",'Riesgos de gestión'!$A$76),"")</f>
        <v/>
      </c>
      <c r="AG36" s="1112"/>
      <c r="AH36" s="1122" t="str">
        <f ca="1">IF(AND('Riesgos de gestión'!$H$64="Baja",'Riesgos de gestión'!$L$64="Catastrófico"),CONCATENATE("R",'Riesgos de gestión'!$A$64),"")</f>
        <v/>
      </c>
      <c r="AI36" s="1123"/>
      <c r="AJ36" s="1123" t="str">
        <f>IF(AND('Riesgos de gestión'!$H$70="Baja",'Riesgos de gestión'!$L$70="Catastrófico"),CONCATENATE("R",'Riesgos de gestión'!$A$70),"")</f>
        <v/>
      </c>
      <c r="AK36" s="1123"/>
      <c r="AL36" s="1123" t="str">
        <f>IF(AND('Riesgos de gestión'!$H$76="Baja",'Riesgos de gestión'!$L$76="Catastrófico"),CONCATENATE("R",'Riesgos de gestión'!$A$76),"")</f>
        <v/>
      </c>
      <c r="AM36" s="1124"/>
      <c r="AN36" s="83"/>
      <c r="AO36" s="1096"/>
      <c r="AP36" s="1097"/>
      <c r="AQ36" s="1097"/>
      <c r="AR36" s="1097"/>
      <c r="AS36" s="1097"/>
      <c r="AT36" s="1098"/>
      <c r="AU36" s="83"/>
      <c r="AV36" s="83"/>
      <c r="AW36" s="83"/>
      <c r="AX36" s="83"/>
      <c r="AY36" s="83"/>
      <c r="AZ36" s="83"/>
      <c r="BA36" s="83"/>
      <c r="BB36" s="83"/>
      <c r="BC36" s="83"/>
      <c r="BD36" s="83"/>
      <c r="BE36" s="83"/>
      <c r="BF36" s="83"/>
      <c r="BG36" s="83"/>
      <c r="BH36" s="83"/>
      <c r="BI36" s="83"/>
      <c r="BJ36" s="83"/>
      <c r="BK36" s="83"/>
      <c r="BL36" s="83"/>
      <c r="BM36" s="83"/>
      <c r="BN36" s="83"/>
      <c r="BO36" s="83"/>
      <c r="BP36" s="83"/>
      <c r="BQ36" s="83"/>
      <c r="BR36" s="83"/>
      <c r="BS36" s="83"/>
      <c r="BT36" s="83"/>
      <c r="BU36" s="83"/>
      <c r="BV36" s="83"/>
      <c r="BW36" s="83"/>
      <c r="BX36" s="83"/>
      <c r="BY36" s="83"/>
      <c r="BZ36" s="83"/>
      <c r="CA36" s="83"/>
      <c r="CB36" s="83"/>
    </row>
    <row r="37" spans="1:80" ht="15.75" thickBot="1" x14ac:dyDescent="0.3">
      <c r="A37" s="83"/>
      <c r="B37" s="1064"/>
      <c r="C37" s="1064"/>
      <c r="D37" s="1065"/>
      <c r="E37" s="1108"/>
      <c r="F37" s="1109"/>
      <c r="G37" s="1109"/>
      <c r="H37" s="1109"/>
      <c r="I37" s="1109"/>
      <c r="J37" s="1143"/>
      <c r="K37" s="1144"/>
      <c r="L37" s="1144"/>
      <c r="M37" s="1144"/>
      <c r="N37" s="1144"/>
      <c r="O37" s="1145"/>
      <c r="P37" s="1135"/>
      <c r="Q37" s="1135"/>
      <c r="R37" s="1135"/>
      <c r="S37" s="1135"/>
      <c r="T37" s="1135"/>
      <c r="U37" s="1136"/>
      <c r="V37" s="1134"/>
      <c r="W37" s="1135"/>
      <c r="X37" s="1135"/>
      <c r="Y37" s="1135"/>
      <c r="Z37" s="1135"/>
      <c r="AA37" s="1136"/>
      <c r="AB37" s="1119"/>
      <c r="AC37" s="1120"/>
      <c r="AD37" s="1120"/>
      <c r="AE37" s="1120"/>
      <c r="AF37" s="1120"/>
      <c r="AG37" s="1121"/>
      <c r="AH37" s="1125"/>
      <c r="AI37" s="1126"/>
      <c r="AJ37" s="1126"/>
      <c r="AK37" s="1126"/>
      <c r="AL37" s="1126"/>
      <c r="AM37" s="1127"/>
      <c r="AN37" s="83"/>
      <c r="AO37" s="1099"/>
      <c r="AP37" s="1100"/>
      <c r="AQ37" s="1100"/>
      <c r="AR37" s="1100"/>
      <c r="AS37" s="1100"/>
      <c r="AT37" s="1101"/>
      <c r="AU37" s="83"/>
      <c r="AV37" s="83"/>
      <c r="AW37" s="83"/>
      <c r="AX37" s="83"/>
      <c r="AY37" s="83"/>
      <c r="AZ37" s="83"/>
      <c r="BA37" s="83"/>
      <c r="BB37" s="83"/>
      <c r="BC37" s="83"/>
      <c r="BD37" s="83"/>
      <c r="BE37" s="83"/>
      <c r="BF37" s="83"/>
      <c r="BG37" s="83"/>
      <c r="BH37" s="83"/>
      <c r="BI37" s="83"/>
      <c r="BJ37" s="83"/>
      <c r="BK37" s="83"/>
      <c r="BL37" s="83"/>
      <c r="BM37" s="83"/>
      <c r="BN37" s="83"/>
      <c r="BO37" s="83"/>
      <c r="BP37" s="83"/>
      <c r="BQ37" s="83"/>
      <c r="BR37" s="83"/>
      <c r="BS37" s="83"/>
      <c r="BT37" s="83"/>
      <c r="BU37" s="83"/>
      <c r="BV37" s="83"/>
      <c r="BW37" s="83"/>
      <c r="BX37" s="83"/>
      <c r="BY37" s="83"/>
      <c r="BZ37" s="83"/>
      <c r="CA37" s="83"/>
      <c r="CB37" s="83"/>
    </row>
    <row r="38" spans="1:80" x14ac:dyDescent="0.25">
      <c r="A38" s="83"/>
      <c r="B38" s="1064"/>
      <c r="C38" s="1064"/>
      <c r="D38" s="1065"/>
      <c r="E38" s="1102" t="s">
        <v>113</v>
      </c>
      <c r="F38" s="1103"/>
      <c r="G38" s="1103"/>
      <c r="H38" s="1103"/>
      <c r="I38" s="1104"/>
      <c r="J38" s="1146" t="str">
        <f ca="1">IF(AND('Riesgos de gestión'!$H$10="Muy Baja",'Riesgos de gestión'!$L$10="Leve"),CONCATENATE("R",'Riesgos de gestión'!$A$10),"")</f>
        <v/>
      </c>
      <c r="K38" s="1147"/>
      <c r="L38" s="1147" t="str">
        <f ca="1">IF(AND('Riesgos de gestión'!$H$16="Muy Baja",'Riesgos de gestión'!$L$16="Leve"),CONCATENATE("R",'Riesgos de gestión'!$A$16),"")</f>
        <v/>
      </c>
      <c r="M38" s="1147"/>
      <c r="N38" s="1147" t="str">
        <f ca="1">IF(AND('Riesgos de gestión'!$H$22="Muy Baja",'Riesgos de gestión'!$L$22="Leve"),CONCATENATE("R",'Riesgos de gestión'!$A$22),"")</f>
        <v/>
      </c>
      <c r="O38" s="1148"/>
      <c r="P38" s="1146" t="str">
        <f ca="1">IF(AND('Riesgos de gestión'!$H$10="Muy Baja",'Riesgos de gestión'!$L$10="Menor"),CONCATENATE("R",'Riesgos de gestión'!$A$10),"")</f>
        <v/>
      </c>
      <c r="Q38" s="1147"/>
      <c r="R38" s="1147" t="str">
        <f ca="1">IF(AND('Riesgos de gestión'!$H$16="Muy Baja",'Riesgos de gestión'!$L$16="Menor"),CONCATENATE("R",'Riesgos de gestión'!$A$16),"")</f>
        <v/>
      </c>
      <c r="S38" s="1147"/>
      <c r="T38" s="1147" t="str">
        <f ca="1">IF(AND('Riesgos de gestión'!$H$22="Muy Baja",'Riesgos de gestión'!$L$22="Menor"),CONCATENATE("R",'Riesgos de gestión'!$A$22),"")</f>
        <v/>
      </c>
      <c r="U38" s="1148"/>
      <c r="V38" s="1137" t="str">
        <f ca="1">IF(AND('Riesgos de gestión'!$H$10="Muy Baja",'Riesgos de gestión'!$L$10="Moderado"),CONCATENATE("R",'Riesgos de gestión'!$A$10),"")</f>
        <v/>
      </c>
      <c r="W38" s="1138"/>
      <c r="X38" s="1138" t="str">
        <f ca="1">IF(AND('Riesgos de gestión'!$H$16="Muy Baja",'Riesgos de gestión'!$L$16="Moderado"),CONCATENATE("R",'Riesgos de gestión'!$A$16),"")</f>
        <v/>
      </c>
      <c r="Y38" s="1138"/>
      <c r="Z38" s="1138" t="str">
        <f ca="1">IF(AND('Riesgos de gestión'!$H$22="Muy Baja",'Riesgos de gestión'!$L$22="Moderado"),CONCATENATE("R",'Riesgos de gestión'!$A$22),"")</f>
        <v/>
      </c>
      <c r="AA38" s="1139"/>
      <c r="AB38" s="1113" t="str">
        <f ca="1">IF(AND('Riesgos de gestión'!$H$10="Muy Baja",'Riesgos de gestión'!$L$10="Mayor"),CONCATENATE("R",'Riesgos de gestión'!$A$10),"")</f>
        <v/>
      </c>
      <c r="AC38" s="1114"/>
      <c r="AD38" s="1114" t="str">
        <f ca="1">IF(AND('Riesgos de gestión'!$H$16="Muy Baja",'Riesgos de gestión'!$L$16="Mayor"),CONCATENATE("R",'Riesgos de gestión'!$A$16),"")</f>
        <v/>
      </c>
      <c r="AE38" s="1114"/>
      <c r="AF38" s="1114" t="str">
        <f ca="1">IF(AND('Riesgos de gestión'!$H$22="Muy Baja",'Riesgos de gestión'!$L$22="Mayor"),CONCATENATE("R",'Riesgos de gestión'!$A$22),"")</f>
        <v/>
      </c>
      <c r="AG38" s="1116"/>
      <c r="AH38" s="1128" t="str">
        <f ca="1">IF(AND('Riesgos de gestión'!$H$10="Muy Baja",'Riesgos de gestión'!$L$10="Catastrófico"),CONCATENATE("R",'Riesgos de gestión'!$A$10),"")</f>
        <v>R1</v>
      </c>
      <c r="AI38" s="1129"/>
      <c r="AJ38" s="1129" t="str">
        <f ca="1">IF(AND('Riesgos de gestión'!$H$16="Muy Baja",'Riesgos de gestión'!$L$16="Catastrófico"),CONCATENATE("R",'Riesgos de gestión'!$A$16),"")</f>
        <v/>
      </c>
      <c r="AK38" s="1129"/>
      <c r="AL38" s="1129" t="str">
        <f ca="1">IF(AND('Riesgos de gestión'!$H$22="Muy Baja",'Riesgos de gestión'!$L$22="Catastrófico"),CONCATENATE("R",'Riesgos de gestión'!$A$22),"")</f>
        <v/>
      </c>
      <c r="AM38" s="1130"/>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c r="BM38" s="83"/>
      <c r="BN38" s="83"/>
      <c r="BO38" s="83"/>
      <c r="BP38" s="83"/>
      <c r="BQ38" s="83"/>
      <c r="BR38" s="83"/>
      <c r="BS38" s="83"/>
      <c r="BT38" s="83"/>
      <c r="BU38" s="83"/>
      <c r="BV38" s="83"/>
      <c r="BW38" s="83"/>
      <c r="BX38" s="83"/>
      <c r="BY38" s="83"/>
      <c r="BZ38" s="83"/>
      <c r="CA38" s="83"/>
      <c r="CB38" s="83"/>
    </row>
    <row r="39" spans="1:80" x14ac:dyDescent="0.25">
      <c r="A39" s="83"/>
      <c r="B39" s="1064"/>
      <c r="C39" s="1064"/>
      <c r="D39" s="1065"/>
      <c r="E39" s="1105"/>
      <c r="F39" s="1106"/>
      <c r="G39" s="1106"/>
      <c r="H39" s="1106"/>
      <c r="I39" s="1107"/>
      <c r="J39" s="1142"/>
      <c r="K39" s="1140"/>
      <c r="L39" s="1140"/>
      <c r="M39" s="1140"/>
      <c r="N39" s="1140"/>
      <c r="O39" s="1141"/>
      <c r="P39" s="1142"/>
      <c r="Q39" s="1140"/>
      <c r="R39" s="1140"/>
      <c r="S39" s="1140"/>
      <c r="T39" s="1140"/>
      <c r="U39" s="1141"/>
      <c r="V39" s="1131"/>
      <c r="W39" s="1132"/>
      <c r="X39" s="1132"/>
      <c r="Y39" s="1132"/>
      <c r="Z39" s="1132"/>
      <c r="AA39" s="1133"/>
      <c r="AB39" s="1115"/>
      <c r="AC39" s="1111"/>
      <c r="AD39" s="1111"/>
      <c r="AE39" s="1111"/>
      <c r="AF39" s="1111"/>
      <c r="AG39" s="1112"/>
      <c r="AH39" s="1122"/>
      <c r="AI39" s="1123"/>
      <c r="AJ39" s="1123"/>
      <c r="AK39" s="1123"/>
      <c r="AL39" s="1123"/>
      <c r="AM39" s="1124"/>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c r="BV39" s="83"/>
      <c r="BW39" s="83"/>
      <c r="BX39" s="83"/>
      <c r="BY39" s="83"/>
      <c r="BZ39" s="83"/>
      <c r="CA39" s="83"/>
      <c r="CB39" s="83"/>
    </row>
    <row r="40" spans="1:80" x14ac:dyDescent="0.25">
      <c r="A40" s="83"/>
      <c r="B40" s="1064"/>
      <c r="C40" s="1064"/>
      <c r="D40" s="1065"/>
      <c r="E40" s="1105"/>
      <c r="F40" s="1106"/>
      <c r="G40" s="1106"/>
      <c r="H40" s="1106"/>
      <c r="I40" s="1107"/>
      <c r="J40" s="1142" t="str">
        <f ca="1">IF(AND('Riesgos de gestión'!$H$28="Muy Baja",'Riesgos de gestión'!$L$28="Leve"),CONCATENATE("R",'Riesgos de gestión'!$A$28),"")</f>
        <v/>
      </c>
      <c r="K40" s="1140"/>
      <c r="L40" s="1140" t="str">
        <f ca="1">IF(AND('Riesgos de gestión'!$H$34="Muy Baja",'Riesgos de gestión'!$L$34="Leve"),CONCATENATE("R",'Riesgos de gestión'!$A$34),"")</f>
        <v/>
      </c>
      <c r="M40" s="1140"/>
      <c r="N40" s="1140" t="str">
        <f ca="1">IF(AND('Riesgos de gestión'!$H$40="Muy Baja",'Riesgos de gestión'!$L$40="Leve"),CONCATENATE("R",'Riesgos de gestión'!$A$40),"")</f>
        <v/>
      </c>
      <c r="O40" s="1141"/>
      <c r="P40" s="1142" t="str">
        <f ca="1">IF(AND('Riesgos de gestión'!$H$28="Muy Baja",'Riesgos de gestión'!$L$28="Menor"),CONCATENATE("R",'Riesgos de gestión'!$A$28),"")</f>
        <v/>
      </c>
      <c r="Q40" s="1140"/>
      <c r="R40" s="1140" t="str">
        <f ca="1">IF(AND('Riesgos de gestión'!$H$34="Muy Baja",'Riesgos de gestión'!$L$34="Menor"),CONCATENATE("R",'Riesgos de gestión'!$A$34),"")</f>
        <v/>
      </c>
      <c r="S40" s="1140"/>
      <c r="T40" s="1140" t="str">
        <f ca="1">IF(AND('Riesgos de gestión'!$H$40="Muy Baja",'Riesgos de gestión'!$L$40="Menor"),CONCATENATE("R",'Riesgos de gestión'!$A$40),"")</f>
        <v/>
      </c>
      <c r="U40" s="1141"/>
      <c r="V40" s="1131" t="str">
        <f ca="1">IF(AND('Riesgos de gestión'!$H$28="Muy Baja",'Riesgos de gestión'!$L$28="Moderado"),CONCATENATE("R",'Riesgos de gestión'!$A$28),"")</f>
        <v/>
      </c>
      <c r="W40" s="1132"/>
      <c r="X40" s="1132" t="str">
        <f ca="1">IF(AND('Riesgos de gestión'!$H$34="Muy Baja",'Riesgos de gestión'!$L$34="Moderado"),CONCATENATE("R",'Riesgos de gestión'!$A$34),"")</f>
        <v/>
      </c>
      <c r="Y40" s="1132"/>
      <c r="Z40" s="1132" t="str">
        <f ca="1">IF(AND('Riesgos de gestión'!$H$40="Muy Baja",'Riesgos de gestión'!$L$40="Moderado"),CONCATENATE("R",'Riesgos de gestión'!$A$40),"")</f>
        <v/>
      </c>
      <c r="AA40" s="1133"/>
      <c r="AB40" s="1115" t="str">
        <f ca="1">IF(AND('Riesgos de gestión'!$H$28="Muy Baja",'Riesgos de gestión'!$L$28="Mayor"),CONCATENATE("R",'Riesgos de gestión'!$A$28),"")</f>
        <v/>
      </c>
      <c r="AC40" s="1111"/>
      <c r="AD40" s="1111" t="str">
        <f ca="1">IF(AND('Riesgos de gestión'!$H$34="Muy Baja",'Riesgos de gestión'!$L$34="Mayor"),CONCATENATE("R",'Riesgos de gestión'!$A$34),"")</f>
        <v/>
      </c>
      <c r="AE40" s="1111"/>
      <c r="AF40" s="1111" t="str">
        <f ca="1">IF(AND('Riesgos de gestión'!$H$40="Muy Baja",'Riesgos de gestión'!$L$40="Mayor"),CONCATENATE("R",'Riesgos de gestión'!$A$40),"")</f>
        <v/>
      </c>
      <c r="AG40" s="1112"/>
      <c r="AH40" s="1122" t="str">
        <f ca="1">IF(AND('Riesgos de gestión'!$H$28="Muy Baja",'Riesgos de gestión'!$L$28="Catastrófico"),CONCATENATE("R",'Riesgos de gestión'!$A$28),"")</f>
        <v/>
      </c>
      <c r="AI40" s="1123"/>
      <c r="AJ40" s="1123" t="str">
        <f ca="1">IF(AND('Riesgos de gestión'!$H$34="Muy Baja",'Riesgos de gestión'!$L$34="Catastrófico"),CONCATENATE("R",'Riesgos de gestión'!$A$34),"")</f>
        <v/>
      </c>
      <c r="AK40" s="1123"/>
      <c r="AL40" s="1123" t="str">
        <f ca="1">IF(AND('Riesgos de gestión'!$H$40="Muy Baja",'Riesgos de gestión'!$L$40="Catastrófico"),CONCATENATE("R",'Riesgos de gestión'!$A$40),"")</f>
        <v/>
      </c>
      <c r="AM40" s="1124"/>
      <c r="AN40" s="83"/>
      <c r="AO40" s="83"/>
      <c r="AP40" s="83"/>
      <c r="AQ40" s="83"/>
      <c r="AR40" s="83"/>
      <c r="AS40" s="83"/>
      <c r="AT40" s="83"/>
      <c r="AU40" s="83"/>
      <c r="AV40" s="83"/>
      <c r="AW40" s="83"/>
      <c r="AX40" s="83"/>
      <c r="AY40" s="83"/>
      <c r="AZ40" s="83"/>
      <c r="BA40" s="83"/>
      <c r="BB40" s="83"/>
      <c r="BC40" s="83"/>
      <c r="BD40" s="83"/>
      <c r="BE40" s="83"/>
      <c r="BF40" s="83"/>
      <c r="BG40" s="83"/>
      <c r="BH40" s="83"/>
      <c r="BI40" s="83"/>
      <c r="BJ40" s="83"/>
      <c r="BK40" s="83"/>
      <c r="BL40" s="83"/>
      <c r="BM40" s="83"/>
      <c r="BN40" s="83"/>
      <c r="BO40" s="83"/>
      <c r="BP40" s="83"/>
      <c r="BQ40" s="83"/>
      <c r="BR40" s="83"/>
      <c r="BS40" s="83"/>
      <c r="BT40" s="83"/>
      <c r="BU40" s="83"/>
      <c r="BV40" s="83"/>
      <c r="BW40" s="83"/>
      <c r="BX40" s="83"/>
      <c r="BY40" s="83"/>
      <c r="BZ40" s="83"/>
      <c r="CA40" s="83"/>
      <c r="CB40" s="83"/>
    </row>
    <row r="41" spans="1:80" x14ac:dyDescent="0.25">
      <c r="A41" s="83"/>
      <c r="B41" s="1064"/>
      <c r="C41" s="1064"/>
      <c r="D41" s="1065"/>
      <c r="E41" s="1105"/>
      <c r="F41" s="1106"/>
      <c r="G41" s="1106"/>
      <c r="H41" s="1106"/>
      <c r="I41" s="1107"/>
      <c r="J41" s="1142"/>
      <c r="K41" s="1140"/>
      <c r="L41" s="1140"/>
      <c r="M41" s="1140"/>
      <c r="N41" s="1140"/>
      <c r="O41" s="1141"/>
      <c r="P41" s="1142"/>
      <c r="Q41" s="1140"/>
      <c r="R41" s="1140"/>
      <c r="S41" s="1140"/>
      <c r="T41" s="1140"/>
      <c r="U41" s="1141"/>
      <c r="V41" s="1131"/>
      <c r="W41" s="1132"/>
      <c r="X41" s="1132"/>
      <c r="Y41" s="1132"/>
      <c r="Z41" s="1132"/>
      <c r="AA41" s="1133"/>
      <c r="AB41" s="1115"/>
      <c r="AC41" s="1111"/>
      <c r="AD41" s="1111"/>
      <c r="AE41" s="1111"/>
      <c r="AF41" s="1111"/>
      <c r="AG41" s="1112"/>
      <c r="AH41" s="1122"/>
      <c r="AI41" s="1123"/>
      <c r="AJ41" s="1123"/>
      <c r="AK41" s="1123"/>
      <c r="AL41" s="1123"/>
      <c r="AM41" s="1124"/>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c r="BM41" s="83"/>
      <c r="BN41" s="83"/>
      <c r="BO41" s="83"/>
      <c r="BP41" s="83"/>
      <c r="BQ41" s="83"/>
      <c r="BR41" s="83"/>
      <c r="BS41" s="83"/>
      <c r="BT41" s="83"/>
      <c r="BU41" s="83"/>
      <c r="BV41" s="83"/>
      <c r="BW41" s="83"/>
      <c r="BX41" s="83"/>
      <c r="BY41" s="83"/>
      <c r="BZ41" s="83"/>
      <c r="CA41" s="83"/>
      <c r="CB41" s="83"/>
    </row>
    <row r="42" spans="1:80" x14ac:dyDescent="0.25">
      <c r="A42" s="83"/>
      <c r="B42" s="1064"/>
      <c r="C42" s="1064"/>
      <c r="D42" s="1065"/>
      <c r="E42" s="1105"/>
      <c r="F42" s="1106"/>
      <c r="G42" s="1106"/>
      <c r="H42" s="1106"/>
      <c r="I42" s="1107"/>
      <c r="J42" s="1142" t="str">
        <f ca="1">IF(AND('Riesgos de gestión'!$H$46="Muy Baja",'Riesgos de gestión'!$L$46="Leve"),CONCATENATE("R",'Riesgos de gestión'!$A$46),"")</f>
        <v/>
      </c>
      <c r="K42" s="1140"/>
      <c r="L42" s="1140" t="str">
        <f ca="1">IF(AND('Riesgos de gestión'!$H$52="Muy Baja",'Riesgos de gestión'!$L$52="Leve"),CONCATENATE("R",'Riesgos de gestión'!$A$52),"")</f>
        <v/>
      </c>
      <c r="M42" s="1140"/>
      <c r="N42" s="1140" t="str">
        <f ca="1">IF(AND('Riesgos de gestión'!$H$58="Muy Baja",'Riesgos de gestión'!$L$58="Leve"),CONCATENATE("R",'Riesgos de gestión'!$A$58),"")</f>
        <v/>
      </c>
      <c r="O42" s="1141"/>
      <c r="P42" s="1142" t="str">
        <f ca="1">IF(AND('Riesgos de gestión'!$H$46="Muy Baja",'Riesgos de gestión'!$L$46="Menor"),CONCATENATE("R",'Riesgos de gestión'!$A$46),"")</f>
        <v/>
      </c>
      <c r="Q42" s="1140"/>
      <c r="R42" s="1140" t="str">
        <f ca="1">IF(AND('Riesgos de gestión'!$H$52="Muy Baja",'Riesgos de gestión'!$L$52="Menor"),CONCATENATE("R",'Riesgos de gestión'!$A$52),"")</f>
        <v/>
      </c>
      <c r="S42" s="1140"/>
      <c r="T42" s="1140" t="str">
        <f ca="1">IF(AND('Riesgos de gestión'!$H$58="Muy Baja",'Riesgos de gestión'!$L$58="Menor"),CONCATENATE("R",'Riesgos de gestión'!$A$58),"")</f>
        <v/>
      </c>
      <c r="U42" s="1141"/>
      <c r="V42" s="1131" t="str">
        <f ca="1">IF(AND('Riesgos de gestión'!$H$46="Muy Baja",'Riesgos de gestión'!$L$46="Moderado"),CONCATENATE("R",'Riesgos de gestión'!$A$46),"")</f>
        <v/>
      </c>
      <c r="W42" s="1132"/>
      <c r="X42" s="1132" t="str">
        <f ca="1">IF(AND('Riesgos de gestión'!$H$52="Muy Baja",'Riesgos de gestión'!$L$52="Moderado"),CONCATENATE("R",'Riesgos de gestión'!$A$52),"")</f>
        <v/>
      </c>
      <c r="Y42" s="1132"/>
      <c r="Z42" s="1132" t="str">
        <f ca="1">IF(AND('Riesgos de gestión'!$H$58="Muy Baja",'Riesgos de gestión'!$L$58="Moderado"),CONCATENATE("R",'Riesgos de gestión'!$A$58),"")</f>
        <v/>
      </c>
      <c r="AA42" s="1133"/>
      <c r="AB42" s="1115" t="str">
        <f ca="1">IF(AND('Riesgos de gestión'!$H$46="Muy Baja",'Riesgos de gestión'!$L$46="Mayor"),CONCATENATE("R",'Riesgos de gestión'!$A$46),"")</f>
        <v/>
      </c>
      <c r="AC42" s="1111"/>
      <c r="AD42" s="1111" t="str">
        <f ca="1">IF(AND('Riesgos de gestión'!$H$52="Muy Baja",'Riesgos de gestión'!$L$52="Mayor"),CONCATENATE("R",'Riesgos de gestión'!$A$52),"")</f>
        <v/>
      </c>
      <c r="AE42" s="1111"/>
      <c r="AF42" s="1111" t="str">
        <f ca="1">IF(AND('Riesgos de gestión'!$H$58="Muy Baja",'Riesgos de gestión'!$L$58="Mayor"),CONCATENATE("R",'Riesgos de gestión'!$A$58),"")</f>
        <v/>
      </c>
      <c r="AG42" s="1112"/>
      <c r="AH42" s="1122" t="str">
        <f ca="1">IF(AND('Riesgos de gestión'!$H$46="Muy Baja",'Riesgos de gestión'!$L$46="Catastrófico"),CONCATENATE("R",'Riesgos de gestión'!$A$46),"")</f>
        <v/>
      </c>
      <c r="AI42" s="1123"/>
      <c r="AJ42" s="1123" t="str">
        <f ca="1">IF(AND('Riesgos de gestión'!$H$52="Muy Baja",'Riesgos de gestión'!$L$52="Catastrófico"),CONCATENATE("R",'Riesgos de gestión'!$A$52),"")</f>
        <v/>
      </c>
      <c r="AK42" s="1123"/>
      <c r="AL42" s="1123" t="str">
        <f ca="1">IF(AND('Riesgos de gestión'!$H$58="Muy Baja",'Riesgos de gestión'!$L$58="Catastrófico"),CONCATENATE("R",'Riesgos de gestión'!$A$58),"")</f>
        <v/>
      </c>
      <c r="AM42" s="1124"/>
      <c r="AN42" s="83"/>
      <c r="AO42" s="83"/>
      <c r="AP42" s="83"/>
      <c r="AQ42" s="83"/>
      <c r="AR42" s="83"/>
      <c r="AS42" s="83"/>
      <c r="AT42" s="83"/>
      <c r="AU42" s="83"/>
      <c r="AV42" s="83"/>
      <c r="AW42" s="83"/>
      <c r="AX42" s="83"/>
      <c r="AY42" s="83"/>
      <c r="AZ42" s="83"/>
      <c r="BA42" s="83"/>
      <c r="BB42" s="83"/>
      <c r="BC42" s="83"/>
      <c r="BD42" s="83"/>
      <c r="BE42" s="83"/>
      <c r="BF42" s="83"/>
      <c r="BG42" s="83"/>
      <c r="BH42" s="83"/>
      <c r="BI42" s="83"/>
      <c r="BJ42" s="83"/>
      <c r="BK42" s="83"/>
      <c r="BL42" s="83"/>
      <c r="BM42" s="83"/>
      <c r="BN42" s="83"/>
      <c r="BO42" s="83"/>
      <c r="BP42" s="83"/>
      <c r="BQ42" s="83"/>
      <c r="BR42" s="83"/>
      <c r="BS42" s="83"/>
      <c r="BT42" s="83"/>
      <c r="BU42" s="83"/>
      <c r="BV42" s="83"/>
      <c r="BW42" s="83"/>
      <c r="BX42" s="83"/>
      <c r="BY42" s="83"/>
      <c r="BZ42" s="83"/>
      <c r="CA42" s="83"/>
      <c r="CB42" s="83"/>
    </row>
    <row r="43" spans="1:80" x14ac:dyDescent="0.25">
      <c r="A43" s="83"/>
      <c r="B43" s="1064"/>
      <c r="C43" s="1064"/>
      <c r="D43" s="1065"/>
      <c r="E43" s="1105"/>
      <c r="F43" s="1106"/>
      <c r="G43" s="1106"/>
      <c r="H43" s="1106"/>
      <c r="I43" s="1107"/>
      <c r="J43" s="1142"/>
      <c r="K43" s="1140"/>
      <c r="L43" s="1140"/>
      <c r="M43" s="1140"/>
      <c r="N43" s="1140"/>
      <c r="O43" s="1141"/>
      <c r="P43" s="1142"/>
      <c r="Q43" s="1140"/>
      <c r="R43" s="1140"/>
      <c r="S43" s="1140"/>
      <c r="T43" s="1140"/>
      <c r="U43" s="1141"/>
      <c r="V43" s="1131"/>
      <c r="W43" s="1132"/>
      <c r="X43" s="1132"/>
      <c r="Y43" s="1132"/>
      <c r="Z43" s="1132"/>
      <c r="AA43" s="1133"/>
      <c r="AB43" s="1115"/>
      <c r="AC43" s="1111"/>
      <c r="AD43" s="1111"/>
      <c r="AE43" s="1111"/>
      <c r="AF43" s="1111"/>
      <c r="AG43" s="1112"/>
      <c r="AH43" s="1122"/>
      <c r="AI43" s="1123"/>
      <c r="AJ43" s="1123"/>
      <c r="AK43" s="1123"/>
      <c r="AL43" s="1123"/>
      <c r="AM43" s="1124"/>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row>
    <row r="44" spans="1:80" x14ac:dyDescent="0.25">
      <c r="A44" s="83"/>
      <c r="B44" s="1064"/>
      <c r="C44" s="1064"/>
      <c r="D44" s="1065"/>
      <c r="E44" s="1105"/>
      <c r="F44" s="1106"/>
      <c r="G44" s="1106"/>
      <c r="H44" s="1106"/>
      <c r="I44" s="1107"/>
      <c r="J44" s="1142" t="str">
        <f ca="1">IF(AND('Riesgos de gestión'!$H$64="Muy Baja",'Riesgos de gestión'!$L$64="Leve"),CONCATENATE("R",'Riesgos de gestión'!$A$64),"")</f>
        <v/>
      </c>
      <c r="K44" s="1140"/>
      <c r="L44" s="1140" t="str">
        <f>IF(AND('Riesgos de gestión'!$H$70="Muy Baja",'Riesgos de gestión'!$L$70="Leve"),CONCATENATE("R",'Riesgos de gestión'!$A$70),"")</f>
        <v/>
      </c>
      <c r="M44" s="1140"/>
      <c r="N44" s="1140" t="str">
        <f>IF(AND('Riesgos de gestión'!$H$76="Muy Baja",'Riesgos de gestión'!$L$76="Leve"),CONCATENATE("R",'Riesgos de gestión'!$A$76),"")</f>
        <v/>
      </c>
      <c r="O44" s="1141"/>
      <c r="P44" s="1142" t="str">
        <f ca="1">IF(AND('Riesgos de gestión'!$H$64="Muy Baja",'Riesgos de gestión'!$L$64="Menor"),CONCATENATE("R",'Riesgos de gestión'!$A$64),"")</f>
        <v/>
      </c>
      <c r="Q44" s="1140"/>
      <c r="R44" s="1140" t="str">
        <f>IF(AND('Riesgos de gestión'!$H$70="Muy Baja",'Riesgos de gestión'!$L$70="Menor"),CONCATENATE("R",'Riesgos de gestión'!$A$70),"")</f>
        <v/>
      </c>
      <c r="S44" s="1140"/>
      <c r="T44" s="1140" t="str">
        <f>IF(AND('Riesgos de gestión'!$H$76="Muy Baja",'Riesgos de gestión'!$L$76="Menor"),CONCATENATE("R",'Riesgos de gestión'!$A$76),"")</f>
        <v/>
      </c>
      <c r="U44" s="1141"/>
      <c r="V44" s="1131" t="str">
        <f ca="1">IF(AND('Riesgos de gestión'!$H$64="Muy Baja",'Riesgos de gestión'!$L$64="Moderado"),CONCATENATE("R",'Riesgos de gestión'!$A$64),"")</f>
        <v/>
      </c>
      <c r="W44" s="1132"/>
      <c r="X44" s="1132" t="str">
        <f>IF(AND('Riesgos de gestión'!$H$70="Muy Baja",'Riesgos de gestión'!$L$70="Moderado"),CONCATENATE("R",'Riesgos de gestión'!$A$70),"")</f>
        <v/>
      </c>
      <c r="Y44" s="1132"/>
      <c r="Z44" s="1132" t="str">
        <f>IF(AND('Riesgos de gestión'!$H$76="Muy Baja",'Riesgos de gestión'!$L$76="Moderado"),CONCATENATE("R",'Riesgos de gestión'!$A$76),"")</f>
        <v/>
      </c>
      <c r="AA44" s="1133"/>
      <c r="AB44" s="1115" t="str">
        <f ca="1">IF(AND('Riesgos de gestión'!$H$64="Muy Baja",'Riesgos de gestión'!$L$64="Mayor"),CONCATENATE("R",'Riesgos de gestión'!$A$64),"")</f>
        <v/>
      </c>
      <c r="AC44" s="1111"/>
      <c r="AD44" s="1111" t="str">
        <f>IF(AND('Riesgos de gestión'!$H$70="Muy Baja",'Riesgos de gestión'!$L$70="Mayor"),CONCATENATE("R",'Riesgos de gestión'!$A$70),"")</f>
        <v/>
      </c>
      <c r="AE44" s="1111"/>
      <c r="AF44" s="1111" t="str">
        <f>IF(AND('Riesgos de gestión'!$H$76="Muy Baja",'Riesgos de gestión'!$L$76="Mayor"),CONCATENATE("R",'Riesgos de gestión'!$A$76),"")</f>
        <v/>
      </c>
      <c r="AG44" s="1112"/>
      <c r="AH44" s="1122" t="str">
        <f ca="1">IF(AND('Riesgos de gestión'!$H$64="Muy Baja",'Riesgos de gestión'!$L$64="Catastrófico"),CONCATENATE("R",'Riesgos de gestión'!$A$64),"")</f>
        <v/>
      </c>
      <c r="AI44" s="1123"/>
      <c r="AJ44" s="1123" t="str">
        <f>IF(AND('Riesgos de gestión'!$H$70="Muy Baja",'Riesgos de gestión'!$L$70="Catastrófico"),CONCATENATE("R",'Riesgos de gestión'!$A$70),"")</f>
        <v/>
      </c>
      <c r="AK44" s="1123"/>
      <c r="AL44" s="1123" t="str">
        <f>IF(AND('Riesgos de gestión'!$H$76="Muy Baja",'Riesgos de gestión'!$L$76="Catastrófico"),CONCATENATE("R",'Riesgos de gestión'!$A$76),"")</f>
        <v/>
      </c>
      <c r="AM44" s="1124"/>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3"/>
      <c r="BU44" s="83"/>
      <c r="BV44" s="83"/>
      <c r="BW44" s="83"/>
      <c r="BX44" s="83"/>
      <c r="BY44" s="83"/>
      <c r="BZ44" s="83"/>
      <c r="CA44" s="83"/>
      <c r="CB44" s="83"/>
    </row>
    <row r="45" spans="1:80" ht="15.75" thickBot="1" x14ac:dyDescent="0.3">
      <c r="A45" s="83"/>
      <c r="B45" s="1064"/>
      <c r="C45" s="1064"/>
      <c r="D45" s="1065"/>
      <c r="E45" s="1108"/>
      <c r="F45" s="1109"/>
      <c r="G45" s="1109"/>
      <c r="H45" s="1109"/>
      <c r="I45" s="1110"/>
      <c r="J45" s="1143"/>
      <c r="K45" s="1144"/>
      <c r="L45" s="1144"/>
      <c r="M45" s="1144"/>
      <c r="N45" s="1144"/>
      <c r="O45" s="1145"/>
      <c r="P45" s="1143"/>
      <c r="Q45" s="1144"/>
      <c r="R45" s="1144"/>
      <c r="S45" s="1144"/>
      <c r="T45" s="1144"/>
      <c r="U45" s="1145"/>
      <c r="V45" s="1134"/>
      <c r="W45" s="1135"/>
      <c r="X45" s="1135"/>
      <c r="Y45" s="1135"/>
      <c r="Z45" s="1135"/>
      <c r="AA45" s="1136"/>
      <c r="AB45" s="1119"/>
      <c r="AC45" s="1120"/>
      <c r="AD45" s="1120"/>
      <c r="AE45" s="1120"/>
      <c r="AF45" s="1120"/>
      <c r="AG45" s="1121"/>
      <c r="AH45" s="1125"/>
      <c r="AI45" s="1126"/>
      <c r="AJ45" s="1126"/>
      <c r="AK45" s="1126"/>
      <c r="AL45" s="1126"/>
      <c r="AM45" s="1127"/>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c r="BM45" s="83"/>
      <c r="BN45" s="83"/>
      <c r="BO45" s="83"/>
      <c r="BP45" s="83"/>
      <c r="BQ45" s="83"/>
      <c r="BR45" s="83"/>
      <c r="BS45" s="83"/>
      <c r="BT45" s="83"/>
      <c r="BU45" s="83"/>
      <c r="BV45" s="83"/>
      <c r="BW45" s="83"/>
      <c r="BX45" s="83"/>
      <c r="BY45" s="83"/>
      <c r="BZ45" s="83"/>
      <c r="CA45" s="83"/>
      <c r="CB45" s="83"/>
    </row>
    <row r="46" spans="1:80" x14ac:dyDescent="0.25">
      <c r="A46" s="83"/>
      <c r="B46" s="83"/>
      <c r="C46" s="83"/>
      <c r="D46" s="83"/>
      <c r="E46" s="83"/>
      <c r="F46" s="83"/>
      <c r="G46" s="83"/>
      <c r="H46" s="83"/>
      <c r="I46" s="83"/>
      <c r="J46" s="1102" t="s">
        <v>112</v>
      </c>
      <c r="K46" s="1103"/>
      <c r="L46" s="1103"/>
      <c r="M46" s="1103"/>
      <c r="N46" s="1103"/>
      <c r="O46" s="1104"/>
      <c r="P46" s="1102" t="s">
        <v>111</v>
      </c>
      <c r="Q46" s="1103"/>
      <c r="R46" s="1103"/>
      <c r="S46" s="1103"/>
      <c r="T46" s="1103"/>
      <c r="U46" s="1104"/>
      <c r="V46" s="1102" t="s">
        <v>110</v>
      </c>
      <c r="W46" s="1103"/>
      <c r="X46" s="1103"/>
      <c r="Y46" s="1103"/>
      <c r="Z46" s="1103"/>
      <c r="AA46" s="1104"/>
      <c r="AB46" s="1102" t="s">
        <v>109</v>
      </c>
      <c r="AC46" s="1118"/>
      <c r="AD46" s="1103"/>
      <c r="AE46" s="1103"/>
      <c r="AF46" s="1103"/>
      <c r="AG46" s="1104"/>
      <c r="AH46" s="1102" t="s">
        <v>108</v>
      </c>
      <c r="AI46" s="1103"/>
      <c r="AJ46" s="1103"/>
      <c r="AK46" s="1103"/>
      <c r="AL46" s="1103"/>
      <c r="AM46" s="1104"/>
      <c r="AN46" s="83"/>
      <c r="AO46" s="83"/>
      <c r="AP46" s="83"/>
      <c r="AQ46" s="83"/>
      <c r="AR46" s="83"/>
      <c r="AS46" s="83"/>
      <c r="AT46" s="83"/>
      <c r="AU46" s="83"/>
      <c r="AV46" s="83"/>
      <c r="AW46" s="83"/>
      <c r="AX46" s="83"/>
      <c r="AY46" s="83"/>
      <c r="AZ46" s="83"/>
      <c r="BA46" s="83"/>
      <c r="BB46" s="83"/>
      <c r="BC46" s="83"/>
      <c r="BD46" s="83"/>
      <c r="BE46" s="83"/>
      <c r="BF46" s="83"/>
      <c r="BG46" s="83"/>
      <c r="BH46" s="83"/>
      <c r="BI46" s="83"/>
      <c r="BJ46" s="83"/>
      <c r="BK46" s="83"/>
      <c r="BL46" s="83"/>
      <c r="BM46" s="83"/>
      <c r="BN46" s="83"/>
      <c r="BO46" s="83"/>
      <c r="BP46" s="83"/>
      <c r="BQ46" s="83"/>
      <c r="BR46" s="83"/>
      <c r="BS46" s="83"/>
      <c r="BT46" s="83"/>
      <c r="BU46" s="83"/>
      <c r="BV46" s="83"/>
      <c r="BW46" s="83"/>
      <c r="BX46" s="83"/>
      <c r="BY46" s="83"/>
      <c r="BZ46" s="83"/>
      <c r="CA46" s="83"/>
      <c r="CB46" s="83"/>
    </row>
    <row r="47" spans="1:80" x14ac:dyDescent="0.25">
      <c r="A47" s="83"/>
      <c r="B47" s="83"/>
      <c r="C47" s="83"/>
      <c r="D47" s="83"/>
      <c r="E47" s="83"/>
      <c r="F47" s="83"/>
      <c r="G47" s="83"/>
      <c r="H47" s="83"/>
      <c r="I47" s="83"/>
      <c r="J47" s="1105"/>
      <c r="K47" s="1106"/>
      <c r="L47" s="1106"/>
      <c r="M47" s="1106"/>
      <c r="N47" s="1106"/>
      <c r="O47" s="1107"/>
      <c r="P47" s="1105"/>
      <c r="Q47" s="1106"/>
      <c r="R47" s="1106"/>
      <c r="S47" s="1106"/>
      <c r="T47" s="1106"/>
      <c r="U47" s="1107"/>
      <c r="V47" s="1105"/>
      <c r="W47" s="1106"/>
      <c r="X47" s="1106"/>
      <c r="Y47" s="1106"/>
      <c r="Z47" s="1106"/>
      <c r="AA47" s="1107"/>
      <c r="AB47" s="1105"/>
      <c r="AC47" s="1106"/>
      <c r="AD47" s="1106"/>
      <c r="AE47" s="1106"/>
      <c r="AF47" s="1106"/>
      <c r="AG47" s="1107"/>
      <c r="AH47" s="1105"/>
      <c r="AI47" s="1106"/>
      <c r="AJ47" s="1106"/>
      <c r="AK47" s="1106"/>
      <c r="AL47" s="1106"/>
      <c r="AM47" s="1107"/>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83"/>
      <c r="BO47" s="83"/>
      <c r="BP47" s="83"/>
      <c r="BQ47" s="83"/>
      <c r="BR47" s="83"/>
      <c r="BS47" s="83"/>
      <c r="BT47" s="83"/>
      <c r="BU47" s="83"/>
      <c r="BV47" s="83"/>
      <c r="BW47" s="83"/>
      <c r="BX47" s="83"/>
      <c r="BY47" s="83"/>
      <c r="BZ47" s="83"/>
      <c r="CA47" s="83"/>
      <c r="CB47" s="83"/>
    </row>
    <row r="48" spans="1:80" x14ac:dyDescent="0.25">
      <c r="A48" s="83"/>
      <c r="B48" s="83"/>
      <c r="C48" s="83"/>
      <c r="D48" s="83"/>
      <c r="E48" s="83"/>
      <c r="F48" s="83"/>
      <c r="G48" s="83"/>
      <c r="H48" s="83"/>
      <c r="I48" s="83"/>
      <c r="J48" s="1105"/>
      <c r="K48" s="1106"/>
      <c r="L48" s="1106"/>
      <c r="M48" s="1106"/>
      <c r="N48" s="1106"/>
      <c r="O48" s="1107"/>
      <c r="P48" s="1105"/>
      <c r="Q48" s="1106"/>
      <c r="R48" s="1106"/>
      <c r="S48" s="1106"/>
      <c r="T48" s="1106"/>
      <c r="U48" s="1107"/>
      <c r="V48" s="1105"/>
      <c r="W48" s="1106"/>
      <c r="X48" s="1106"/>
      <c r="Y48" s="1106"/>
      <c r="Z48" s="1106"/>
      <c r="AA48" s="1107"/>
      <c r="AB48" s="1105"/>
      <c r="AC48" s="1106"/>
      <c r="AD48" s="1106"/>
      <c r="AE48" s="1106"/>
      <c r="AF48" s="1106"/>
      <c r="AG48" s="1107"/>
      <c r="AH48" s="1105"/>
      <c r="AI48" s="1106"/>
      <c r="AJ48" s="1106"/>
      <c r="AK48" s="1106"/>
      <c r="AL48" s="1106"/>
      <c r="AM48" s="1107"/>
      <c r="AN48" s="83"/>
      <c r="AO48" s="83"/>
      <c r="AP48" s="83"/>
      <c r="AQ48" s="83"/>
      <c r="AR48" s="83"/>
      <c r="AS48" s="83"/>
      <c r="AT48" s="83"/>
      <c r="AU48" s="83"/>
      <c r="AV48" s="83"/>
      <c r="AW48" s="83"/>
      <c r="AX48" s="83"/>
      <c r="AY48" s="83"/>
      <c r="AZ48" s="83"/>
      <c r="BA48" s="83"/>
      <c r="BB48" s="83"/>
      <c r="BC48" s="83"/>
      <c r="BD48" s="83"/>
      <c r="BE48" s="83"/>
      <c r="BF48" s="83"/>
      <c r="BG48" s="83"/>
      <c r="BH48" s="83"/>
      <c r="BI48" s="83"/>
      <c r="BJ48" s="83"/>
      <c r="BK48" s="83"/>
      <c r="BL48" s="83"/>
      <c r="BM48" s="83"/>
      <c r="BN48" s="83"/>
      <c r="BO48" s="83"/>
      <c r="BP48" s="83"/>
      <c r="BQ48" s="83"/>
      <c r="BR48" s="83"/>
      <c r="BS48" s="83"/>
      <c r="BT48" s="83"/>
      <c r="BU48" s="83"/>
      <c r="BV48" s="83"/>
      <c r="BW48" s="83"/>
      <c r="BX48" s="83"/>
      <c r="BY48" s="83"/>
      <c r="BZ48" s="83"/>
      <c r="CA48" s="83"/>
      <c r="CB48" s="83"/>
    </row>
    <row r="49" spans="1:80" x14ac:dyDescent="0.25">
      <c r="A49" s="83"/>
      <c r="B49" s="83"/>
      <c r="C49" s="83"/>
      <c r="D49" s="83"/>
      <c r="E49" s="83"/>
      <c r="F49" s="83"/>
      <c r="G49" s="83"/>
      <c r="H49" s="83"/>
      <c r="I49" s="83"/>
      <c r="J49" s="1105"/>
      <c r="K49" s="1106"/>
      <c r="L49" s="1106"/>
      <c r="M49" s="1106"/>
      <c r="N49" s="1106"/>
      <c r="O49" s="1107"/>
      <c r="P49" s="1105"/>
      <c r="Q49" s="1106"/>
      <c r="R49" s="1106"/>
      <c r="S49" s="1106"/>
      <c r="T49" s="1106"/>
      <c r="U49" s="1107"/>
      <c r="V49" s="1105"/>
      <c r="W49" s="1106"/>
      <c r="X49" s="1106"/>
      <c r="Y49" s="1106"/>
      <c r="Z49" s="1106"/>
      <c r="AA49" s="1107"/>
      <c r="AB49" s="1105"/>
      <c r="AC49" s="1106"/>
      <c r="AD49" s="1106"/>
      <c r="AE49" s="1106"/>
      <c r="AF49" s="1106"/>
      <c r="AG49" s="1107"/>
      <c r="AH49" s="1105"/>
      <c r="AI49" s="1106"/>
      <c r="AJ49" s="1106"/>
      <c r="AK49" s="1106"/>
      <c r="AL49" s="1106"/>
      <c r="AM49" s="1107"/>
      <c r="AN49" s="83"/>
      <c r="AO49" s="83"/>
      <c r="AP49" s="83"/>
      <c r="AQ49" s="83"/>
      <c r="AR49" s="83"/>
      <c r="AS49" s="83"/>
      <c r="AT49" s="83"/>
      <c r="AU49" s="83"/>
      <c r="AV49" s="83"/>
      <c r="AW49" s="83"/>
      <c r="AX49" s="83"/>
      <c r="AY49" s="83"/>
      <c r="AZ49" s="83"/>
      <c r="BA49" s="83"/>
      <c r="BB49" s="83"/>
      <c r="BC49" s="83"/>
      <c r="BD49" s="83"/>
      <c r="BE49" s="83"/>
      <c r="BF49" s="83"/>
      <c r="BG49" s="83"/>
      <c r="BH49" s="83"/>
      <c r="BI49" s="83"/>
      <c r="BJ49" s="83"/>
      <c r="BK49" s="83"/>
      <c r="BL49" s="83"/>
      <c r="BM49" s="83"/>
      <c r="BN49" s="83"/>
      <c r="BO49" s="83"/>
      <c r="BP49" s="83"/>
      <c r="BQ49" s="83"/>
      <c r="BR49" s="83"/>
      <c r="BS49" s="83"/>
      <c r="BT49" s="83"/>
      <c r="BU49" s="83"/>
      <c r="BV49" s="83"/>
      <c r="BW49" s="83"/>
      <c r="BX49" s="83"/>
      <c r="BY49" s="83"/>
      <c r="BZ49" s="83"/>
      <c r="CA49" s="83"/>
      <c r="CB49" s="83"/>
    </row>
    <row r="50" spans="1:80" x14ac:dyDescent="0.25">
      <c r="A50" s="83"/>
      <c r="B50" s="83"/>
      <c r="C50" s="83"/>
      <c r="D50" s="83"/>
      <c r="E50" s="83"/>
      <c r="F50" s="83"/>
      <c r="G50" s="83"/>
      <c r="H50" s="83"/>
      <c r="I50" s="83"/>
      <c r="J50" s="1105"/>
      <c r="K50" s="1106"/>
      <c r="L50" s="1106"/>
      <c r="M50" s="1106"/>
      <c r="N50" s="1106"/>
      <c r="O50" s="1107"/>
      <c r="P50" s="1105"/>
      <c r="Q50" s="1106"/>
      <c r="R50" s="1106"/>
      <c r="S50" s="1106"/>
      <c r="T50" s="1106"/>
      <c r="U50" s="1107"/>
      <c r="V50" s="1105"/>
      <c r="W50" s="1106"/>
      <c r="X50" s="1106"/>
      <c r="Y50" s="1106"/>
      <c r="Z50" s="1106"/>
      <c r="AA50" s="1107"/>
      <c r="AB50" s="1105"/>
      <c r="AC50" s="1106"/>
      <c r="AD50" s="1106"/>
      <c r="AE50" s="1106"/>
      <c r="AF50" s="1106"/>
      <c r="AG50" s="1107"/>
      <c r="AH50" s="1105"/>
      <c r="AI50" s="1106"/>
      <c r="AJ50" s="1106"/>
      <c r="AK50" s="1106"/>
      <c r="AL50" s="1106"/>
      <c r="AM50" s="1107"/>
      <c r="AN50" s="83"/>
      <c r="AO50" s="83"/>
      <c r="AP50" s="83"/>
      <c r="AQ50" s="83"/>
      <c r="AR50" s="83"/>
      <c r="AS50" s="83"/>
      <c r="AT50" s="83"/>
      <c r="AU50" s="83"/>
      <c r="AV50" s="83"/>
      <c r="AW50" s="83"/>
      <c r="AX50" s="83"/>
      <c r="AY50" s="83"/>
      <c r="AZ50" s="83"/>
      <c r="BA50" s="83"/>
      <c r="BB50" s="83"/>
      <c r="BC50" s="83"/>
      <c r="BD50" s="83"/>
      <c r="BE50" s="83"/>
      <c r="BF50" s="83"/>
      <c r="BG50" s="83"/>
      <c r="BH50" s="83"/>
      <c r="BI50" s="83"/>
      <c r="BJ50" s="83"/>
      <c r="BK50" s="83"/>
      <c r="BL50" s="83"/>
      <c r="BM50" s="83"/>
      <c r="BN50" s="83"/>
      <c r="BO50" s="83"/>
      <c r="BP50" s="83"/>
      <c r="BQ50" s="83"/>
      <c r="BR50" s="83"/>
      <c r="BS50" s="83"/>
      <c r="BT50" s="83"/>
      <c r="BU50" s="83"/>
      <c r="BV50" s="83"/>
      <c r="BW50" s="83"/>
      <c r="BX50" s="83"/>
      <c r="BY50" s="83"/>
      <c r="BZ50" s="83"/>
      <c r="CA50" s="83"/>
      <c r="CB50" s="83"/>
    </row>
    <row r="51" spans="1:80" ht="15.75" thickBot="1" x14ac:dyDescent="0.3">
      <c r="A51" s="83"/>
      <c r="B51" s="83"/>
      <c r="C51" s="83"/>
      <c r="D51" s="83"/>
      <c r="E51" s="83"/>
      <c r="F51" s="83"/>
      <c r="G51" s="83"/>
      <c r="H51" s="83"/>
      <c r="I51" s="83"/>
      <c r="J51" s="1108"/>
      <c r="K51" s="1109"/>
      <c r="L51" s="1109"/>
      <c r="M51" s="1109"/>
      <c r="N51" s="1109"/>
      <c r="O51" s="1110"/>
      <c r="P51" s="1108"/>
      <c r="Q51" s="1109"/>
      <c r="R51" s="1109"/>
      <c r="S51" s="1109"/>
      <c r="T51" s="1109"/>
      <c r="U51" s="1110"/>
      <c r="V51" s="1108"/>
      <c r="W51" s="1109"/>
      <c r="X51" s="1109"/>
      <c r="Y51" s="1109"/>
      <c r="Z51" s="1109"/>
      <c r="AA51" s="1110"/>
      <c r="AB51" s="1108"/>
      <c r="AC51" s="1109"/>
      <c r="AD51" s="1109"/>
      <c r="AE51" s="1109"/>
      <c r="AF51" s="1109"/>
      <c r="AG51" s="1110"/>
      <c r="AH51" s="1108"/>
      <c r="AI51" s="1109"/>
      <c r="AJ51" s="1109"/>
      <c r="AK51" s="1109"/>
      <c r="AL51" s="1109"/>
      <c r="AM51" s="1110"/>
      <c r="AN51" s="83"/>
      <c r="AO51" s="83"/>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row>
    <row r="52" spans="1:80" x14ac:dyDescent="0.25">
      <c r="A52" s="83"/>
      <c r="B52" s="83"/>
      <c r="C52" s="83"/>
      <c r="D52" s="83"/>
      <c r="E52" s="83"/>
      <c r="F52" s="83"/>
      <c r="G52" s="83"/>
      <c r="H52" s="83"/>
      <c r="I52" s="83"/>
      <c r="J52" s="83"/>
      <c r="K52" s="83"/>
      <c r="L52" s="83"/>
      <c r="M52" s="83"/>
      <c r="N52" s="83"/>
      <c r="O52" s="83"/>
      <c r="P52" s="83"/>
      <c r="Q52" s="83"/>
      <c r="R52" s="83"/>
      <c r="S52" s="83"/>
      <c r="T52" s="83"/>
      <c r="U52" s="83"/>
      <c r="V52" s="83"/>
      <c r="W52" s="83"/>
      <c r="X52" s="83"/>
      <c r="Y52" s="83"/>
      <c r="Z52" s="83"/>
      <c r="AA52" s="83"/>
      <c r="AB52" s="83"/>
      <c r="AC52" s="83"/>
      <c r="AD52" s="83"/>
      <c r="AE52" s="83"/>
      <c r="AF52" s="83"/>
      <c r="AG52" s="83"/>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c r="BM52" s="83"/>
      <c r="BN52" s="83"/>
      <c r="BO52" s="83"/>
      <c r="BP52" s="83"/>
      <c r="BQ52" s="83"/>
      <c r="BR52" s="83"/>
      <c r="BS52" s="83"/>
      <c r="BT52" s="83"/>
      <c r="BU52" s="83"/>
      <c r="BV52" s="83"/>
      <c r="BW52" s="83"/>
      <c r="BX52" s="83"/>
      <c r="BY52" s="83"/>
      <c r="BZ52" s="83"/>
      <c r="CA52" s="83"/>
      <c r="CB52" s="83"/>
    </row>
    <row r="53" spans="1:80" ht="15" customHeight="1" x14ac:dyDescent="0.25">
      <c r="A53" s="83"/>
      <c r="B53" s="87"/>
      <c r="C53" s="87"/>
      <c r="D53" s="87"/>
      <c r="E53" s="87"/>
      <c r="F53" s="87"/>
      <c r="G53" s="87"/>
      <c r="H53" s="87"/>
      <c r="I53" s="87"/>
      <c r="J53" s="87"/>
      <c r="K53" s="87"/>
      <c r="L53" s="87"/>
      <c r="M53" s="87"/>
      <c r="N53" s="87"/>
      <c r="O53" s="87"/>
      <c r="P53" s="87"/>
      <c r="Q53" s="87"/>
      <c r="R53" s="87"/>
      <c r="S53" s="87"/>
      <c r="T53" s="87"/>
      <c r="U53" s="87"/>
      <c r="V53" s="87"/>
      <c r="W53" s="87"/>
      <c r="X53" s="87"/>
      <c r="Y53" s="87"/>
      <c r="Z53" s="87"/>
      <c r="AA53" s="87"/>
      <c r="AB53" s="87"/>
      <c r="AC53" s="87"/>
      <c r="AD53" s="87"/>
      <c r="AE53" s="87"/>
      <c r="AF53" s="87"/>
      <c r="AG53" s="87"/>
      <c r="AH53" s="87"/>
      <c r="AI53" s="87"/>
      <c r="AJ53" s="87"/>
      <c r="AK53" s="87"/>
      <c r="AL53" s="87"/>
      <c r="AM53" s="87"/>
      <c r="AN53" s="87"/>
      <c r="AO53" s="87"/>
      <c r="AP53" s="87"/>
      <c r="AQ53" s="87"/>
      <c r="AR53" s="87"/>
      <c r="AS53" s="87"/>
      <c r="AT53" s="87"/>
      <c r="AU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83"/>
      <c r="BU53" s="83"/>
      <c r="BV53" s="83"/>
      <c r="BW53" s="83"/>
      <c r="BX53" s="83"/>
      <c r="BY53" s="83"/>
      <c r="BZ53" s="83"/>
      <c r="CA53" s="83"/>
      <c r="CB53" s="83"/>
    </row>
    <row r="54" spans="1:80" ht="15" customHeight="1" x14ac:dyDescent="0.25">
      <c r="A54" s="83"/>
      <c r="B54" s="87"/>
      <c r="C54" s="87"/>
      <c r="D54" s="87"/>
      <c r="E54" s="87"/>
      <c r="F54" s="87"/>
      <c r="G54" s="87"/>
      <c r="H54" s="87"/>
      <c r="I54" s="87"/>
      <c r="J54" s="87"/>
      <c r="K54" s="87"/>
      <c r="L54" s="87"/>
      <c r="M54" s="87"/>
      <c r="N54" s="87"/>
      <c r="O54" s="87"/>
      <c r="P54" s="87"/>
      <c r="Q54" s="87"/>
      <c r="R54" s="87"/>
      <c r="S54" s="87"/>
      <c r="T54" s="87"/>
      <c r="U54" s="87"/>
      <c r="V54" s="87"/>
      <c r="W54" s="87"/>
      <c r="X54" s="87"/>
      <c r="Y54" s="87"/>
      <c r="Z54" s="87"/>
      <c r="AA54" s="87"/>
      <c r="AB54" s="87"/>
      <c r="AC54" s="87"/>
      <c r="AD54" s="87"/>
      <c r="AE54" s="87"/>
      <c r="AF54" s="87"/>
      <c r="AG54" s="87"/>
      <c r="AH54" s="87"/>
      <c r="AI54" s="87"/>
      <c r="AJ54" s="87"/>
      <c r="AK54" s="87"/>
      <c r="AL54" s="87"/>
      <c r="AM54" s="87"/>
      <c r="AN54" s="87"/>
      <c r="AO54" s="87"/>
      <c r="AP54" s="87"/>
      <c r="AQ54" s="87"/>
      <c r="AR54" s="87"/>
      <c r="AS54" s="87"/>
      <c r="AT54" s="87"/>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83"/>
      <c r="BU54" s="83"/>
      <c r="BV54" s="83"/>
      <c r="BW54" s="83"/>
      <c r="BX54" s="83"/>
      <c r="BY54" s="83"/>
      <c r="BZ54" s="83"/>
      <c r="CA54" s="83"/>
      <c r="CB54" s="83"/>
    </row>
    <row r="55" spans="1:80" x14ac:dyDescent="0.25">
      <c r="A55" s="83"/>
      <c r="B55" s="83"/>
      <c r="C55" s="83"/>
      <c r="D55" s="83"/>
      <c r="E55" s="83"/>
      <c r="F55" s="83"/>
      <c r="G55" s="83"/>
      <c r="H55" s="83"/>
      <c r="I55" s="83"/>
      <c r="J55" s="83"/>
      <c r="K55" s="83"/>
      <c r="L55" s="83"/>
      <c r="M55" s="83"/>
      <c r="N55" s="83"/>
      <c r="O55" s="83"/>
      <c r="P55" s="83"/>
      <c r="Q55" s="83"/>
      <c r="R55" s="83"/>
      <c r="S55" s="83"/>
      <c r="T55" s="83"/>
      <c r="U55" s="83"/>
      <c r="V55" s="83"/>
      <c r="W55" s="83"/>
      <c r="X55" s="83"/>
      <c r="Y55" s="83"/>
      <c r="Z55" s="83"/>
      <c r="AA55" s="83"/>
      <c r="AB55" s="83"/>
      <c r="AC55" s="83"/>
      <c r="AD55" s="83"/>
      <c r="AE55" s="83"/>
      <c r="AF55" s="83"/>
      <c r="AG55" s="83"/>
      <c r="AH55" s="83"/>
      <c r="AI55" s="83"/>
      <c r="AJ55" s="83"/>
      <c r="AK55" s="83"/>
      <c r="AL55" s="83"/>
      <c r="AM55" s="83"/>
      <c r="AN55" s="83"/>
      <c r="AO55" s="83"/>
      <c r="AP55" s="83"/>
      <c r="AQ55" s="83"/>
      <c r="AR55" s="83"/>
      <c r="AS55" s="83"/>
      <c r="AT55" s="83"/>
      <c r="AU55" s="83"/>
      <c r="AV55" s="83"/>
      <c r="AW55" s="83"/>
      <c r="AX55" s="83"/>
      <c r="AY55" s="83"/>
      <c r="AZ55" s="83"/>
      <c r="BA55" s="83"/>
      <c r="BB55" s="83"/>
      <c r="BC55" s="83"/>
      <c r="BD55" s="83"/>
      <c r="BE55" s="83"/>
      <c r="BF55" s="83"/>
      <c r="BG55" s="83"/>
      <c r="BH55" s="83"/>
      <c r="BI55" s="83"/>
      <c r="BJ55" s="83"/>
      <c r="BK55" s="83"/>
      <c r="BL55" s="83"/>
      <c r="BM55" s="83"/>
      <c r="BN55" s="83"/>
      <c r="BO55" s="83"/>
      <c r="BP55" s="83"/>
      <c r="BQ55" s="83"/>
      <c r="BR55" s="83"/>
      <c r="BS55" s="83"/>
      <c r="BT55" s="83"/>
      <c r="BU55" s="83"/>
      <c r="BV55" s="83"/>
      <c r="BW55" s="83"/>
      <c r="BX55" s="83"/>
      <c r="BY55" s="83"/>
      <c r="BZ55" s="83"/>
      <c r="CA55" s="83"/>
      <c r="CB55" s="83"/>
    </row>
    <row r="56" spans="1:80" x14ac:dyDescent="0.25">
      <c r="A56" s="83"/>
      <c r="B56" s="83"/>
      <c r="C56" s="83"/>
      <c r="D56" s="83"/>
      <c r="E56" s="83"/>
      <c r="F56" s="83"/>
      <c r="G56" s="83"/>
      <c r="H56" s="83"/>
      <c r="I56" s="83"/>
      <c r="J56" s="83"/>
      <c r="K56" s="83"/>
      <c r="L56" s="83"/>
      <c r="M56" s="83"/>
      <c r="N56" s="83"/>
      <c r="O56" s="83"/>
      <c r="P56" s="83"/>
      <c r="Q56" s="83"/>
      <c r="R56" s="83"/>
      <c r="S56" s="83"/>
      <c r="T56" s="83"/>
      <c r="U56" s="83"/>
      <c r="V56" s="83"/>
      <c r="W56" s="83"/>
      <c r="X56" s="83"/>
      <c r="Y56" s="83"/>
      <c r="Z56" s="83"/>
      <c r="AA56" s="83"/>
      <c r="AB56" s="83"/>
      <c r="AC56" s="83"/>
      <c r="AD56" s="83"/>
      <c r="AE56" s="83"/>
      <c r="AF56" s="83"/>
      <c r="AG56" s="83"/>
      <c r="AH56" s="83"/>
      <c r="AI56" s="83"/>
      <c r="AJ56" s="83"/>
      <c r="AK56" s="83"/>
      <c r="AL56" s="83"/>
      <c r="AM56" s="83"/>
      <c r="AN56" s="83"/>
      <c r="AO56" s="83"/>
      <c r="AP56" s="83"/>
      <c r="AQ56" s="83"/>
      <c r="AR56" s="83"/>
      <c r="AS56" s="83"/>
      <c r="AT56" s="83"/>
      <c r="AU56" s="83"/>
      <c r="AV56" s="83"/>
      <c r="AW56" s="83"/>
      <c r="AX56" s="83"/>
      <c r="AY56" s="83"/>
      <c r="AZ56" s="83"/>
      <c r="BA56" s="83"/>
      <c r="BB56" s="83"/>
      <c r="BC56" s="83"/>
      <c r="BD56" s="83"/>
      <c r="BE56" s="83"/>
      <c r="BF56" s="83"/>
      <c r="BG56" s="83"/>
      <c r="BH56" s="83"/>
      <c r="BI56" s="83"/>
      <c r="BJ56" s="83"/>
      <c r="BK56" s="83"/>
      <c r="BL56" s="83"/>
      <c r="BM56" s="83"/>
      <c r="BN56" s="83"/>
      <c r="BO56" s="83"/>
      <c r="BP56" s="83"/>
      <c r="BQ56" s="83"/>
      <c r="BR56" s="83"/>
      <c r="BS56" s="83"/>
      <c r="BT56" s="83"/>
      <c r="BU56" s="83"/>
      <c r="BV56" s="83"/>
      <c r="BW56" s="83"/>
      <c r="BX56" s="83"/>
      <c r="BY56" s="83"/>
      <c r="BZ56" s="83"/>
      <c r="CA56" s="83"/>
      <c r="CB56" s="83"/>
    </row>
    <row r="57" spans="1:80" x14ac:dyDescent="0.25">
      <c r="A57" s="83"/>
      <c r="B57" s="83"/>
      <c r="C57" s="83"/>
      <c r="D57" s="83"/>
      <c r="E57" s="83"/>
      <c r="F57" s="83"/>
      <c r="G57" s="83"/>
      <c r="H57" s="83"/>
      <c r="I57" s="83"/>
      <c r="J57" s="83"/>
      <c r="K57" s="83"/>
      <c r="L57" s="83"/>
      <c r="M57" s="83"/>
      <c r="N57" s="83"/>
      <c r="O57" s="83"/>
      <c r="P57" s="83"/>
      <c r="Q57" s="83"/>
      <c r="R57" s="83"/>
      <c r="S57" s="83"/>
      <c r="T57" s="83"/>
      <c r="U57" s="83"/>
      <c r="V57" s="83"/>
      <c r="W57" s="83"/>
      <c r="X57" s="83"/>
      <c r="Y57" s="83"/>
      <c r="Z57" s="83"/>
      <c r="AA57" s="83"/>
      <c r="AB57" s="83"/>
      <c r="AC57" s="83"/>
      <c r="AD57" s="83"/>
      <c r="AE57" s="83"/>
      <c r="AF57" s="83"/>
      <c r="AG57" s="83"/>
      <c r="AH57" s="83"/>
      <c r="AI57" s="83"/>
      <c r="AJ57" s="83"/>
      <c r="AK57" s="83"/>
      <c r="AL57" s="83"/>
      <c r="AM57" s="83"/>
      <c r="AN57" s="83"/>
      <c r="AO57" s="83"/>
      <c r="AP57" s="83"/>
      <c r="AQ57" s="83"/>
      <c r="AR57" s="83"/>
      <c r="AS57" s="83"/>
      <c r="AT57" s="83"/>
      <c r="AU57" s="83"/>
      <c r="AV57" s="83"/>
      <c r="AW57" s="83"/>
      <c r="AX57" s="83"/>
      <c r="AY57" s="83"/>
      <c r="AZ57" s="83"/>
      <c r="BA57" s="83"/>
      <c r="BB57" s="83"/>
      <c r="BC57" s="83"/>
      <c r="BD57" s="83"/>
      <c r="BE57" s="83"/>
      <c r="BF57" s="83"/>
      <c r="BG57" s="83"/>
      <c r="BH57" s="83"/>
      <c r="BI57" s="83"/>
      <c r="BJ57" s="83"/>
      <c r="BK57" s="83"/>
      <c r="BL57" s="83"/>
      <c r="BM57" s="83"/>
      <c r="BN57" s="83"/>
      <c r="BO57" s="83"/>
      <c r="BP57" s="83"/>
      <c r="BQ57" s="83"/>
      <c r="BR57" s="83"/>
      <c r="BS57" s="83"/>
      <c r="BT57" s="83"/>
      <c r="BU57" s="83"/>
      <c r="BV57" s="83"/>
      <c r="BW57" s="83"/>
      <c r="BX57" s="83"/>
      <c r="BY57" s="83"/>
      <c r="BZ57" s="83"/>
      <c r="CA57" s="83"/>
      <c r="CB57" s="83"/>
    </row>
    <row r="58" spans="1:80" x14ac:dyDescent="0.25">
      <c r="A58" s="83"/>
      <c r="B58" s="83"/>
      <c r="C58" s="83"/>
      <c r="D58" s="83"/>
      <c r="E58" s="83"/>
      <c r="F58" s="83"/>
      <c r="G58" s="83"/>
      <c r="H58" s="83"/>
      <c r="I58" s="83"/>
      <c r="J58" s="83"/>
      <c r="K58" s="83"/>
      <c r="L58" s="83"/>
      <c r="M58" s="83"/>
      <c r="N58" s="83"/>
      <c r="O58" s="83"/>
      <c r="P58" s="83"/>
      <c r="Q58" s="83"/>
      <c r="R58" s="83"/>
      <c r="S58" s="83"/>
      <c r="T58" s="83"/>
      <c r="U58" s="83"/>
      <c r="V58" s="83"/>
      <c r="W58" s="83"/>
      <c r="X58" s="83"/>
      <c r="Y58" s="83"/>
      <c r="Z58" s="83"/>
      <c r="AA58" s="83"/>
      <c r="AB58" s="83"/>
      <c r="AC58" s="83"/>
      <c r="AD58" s="83"/>
      <c r="AE58" s="83"/>
      <c r="AF58" s="83"/>
      <c r="AG58" s="83"/>
      <c r="AH58" s="83"/>
      <c r="AI58" s="83"/>
      <c r="AJ58" s="83"/>
      <c r="AK58" s="83"/>
      <c r="AL58" s="83"/>
      <c r="AM58" s="83"/>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c r="BM58" s="83"/>
      <c r="BN58" s="83"/>
      <c r="BO58" s="83"/>
      <c r="BP58" s="83"/>
      <c r="BQ58" s="83"/>
      <c r="BR58" s="83"/>
      <c r="BS58" s="83"/>
      <c r="BT58" s="83"/>
      <c r="BU58" s="83"/>
      <c r="BV58" s="83"/>
      <c r="BW58" s="83"/>
      <c r="BX58" s="83"/>
      <c r="BY58" s="83"/>
      <c r="BZ58" s="83"/>
      <c r="CA58" s="83"/>
      <c r="CB58" s="83"/>
    </row>
    <row r="59" spans="1:80" x14ac:dyDescent="0.25">
      <c r="A59" s="83"/>
      <c r="B59" s="83"/>
      <c r="C59" s="83"/>
      <c r="D59" s="83"/>
      <c r="E59" s="83"/>
      <c r="F59" s="83"/>
      <c r="G59" s="83"/>
      <c r="H59" s="83"/>
      <c r="I59" s="83"/>
      <c r="J59" s="83"/>
      <c r="K59" s="83"/>
      <c r="L59" s="83"/>
      <c r="M59" s="83"/>
      <c r="N59" s="83"/>
      <c r="O59" s="83"/>
      <c r="P59" s="83"/>
      <c r="Q59" s="83"/>
      <c r="R59" s="83"/>
      <c r="S59" s="83"/>
      <c r="T59" s="83"/>
      <c r="U59" s="83"/>
      <c r="V59" s="83"/>
      <c r="W59" s="83"/>
      <c r="X59" s="83"/>
      <c r="Y59" s="83"/>
      <c r="Z59" s="83"/>
      <c r="AA59" s="83"/>
      <c r="AB59" s="83"/>
      <c r="AC59" s="83"/>
      <c r="AD59" s="83"/>
      <c r="AE59" s="83"/>
      <c r="AF59" s="83"/>
      <c r="AG59" s="83"/>
      <c r="AH59" s="83"/>
      <c r="AI59" s="83"/>
      <c r="AJ59" s="83"/>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c r="BM59" s="83"/>
      <c r="BN59" s="83"/>
      <c r="BO59" s="83"/>
      <c r="BP59" s="83"/>
      <c r="BQ59" s="83"/>
      <c r="BR59" s="83"/>
      <c r="BS59" s="83"/>
      <c r="BT59" s="83"/>
      <c r="BU59" s="83"/>
      <c r="BV59" s="83"/>
      <c r="BW59" s="83"/>
      <c r="BX59" s="83"/>
      <c r="BY59" s="83"/>
      <c r="BZ59" s="83"/>
      <c r="CA59" s="83"/>
      <c r="CB59" s="83"/>
    </row>
    <row r="60" spans="1:80" x14ac:dyDescent="0.25">
      <c r="A60" s="83"/>
      <c r="B60" s="83"/>
      <c r="C60" s="83"/>
      <c r="D60" s="83"/>
      <c r="E60" s="83"/>
      <c r="F60" s="83"/>
      <c r="G60" s="83"/>
      <c r="H60" s="83"/>
      <c r="I60" s="83"/>
      <c r="J60" s="83"/>
      <c r="K60" s="83"/>
      <c r="L60" s="83"/>
      <c r="M60" s="83"/>
      <c r="N60" s="83"/>
      <c r="O60" s="83"/>
      <c r="P60" s="83"/>
      <c r="Q60" s="83"/>
      <c r="R60" s="83"/>
      <c r="S60" s="83"/>
      <c r="T60" s="83"/>
      <c r="U60" s="83"/>
      <c r="V60" s="83"/>
      <c r="W60" s="83"/>
      <c r="X60" s="83"/>
      <c r="Y60" s="83"/>
      <c r="Z60" s="83"/>
      <c r="AA60" s="83"/>
      <c r="AB60" s="83"/>
      <c r="AC60" s="83"/>
      <c r="AD60" s="83"/>
      <c r="AE60" s="83"/>
      <c r="AF60" s="83"/>
      <c r="AG60" s="83"/>
      <c r="AH60" s="83"/>
      <c r="AI60" s="83"/>
      <c r="AJ60" s="83"/>
      <c r="AK60" s="83"/>
      <c r="AL60" s="83"/>
      <c r="AM60" s="83"/>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c r="BM60" s="83"/>
      <c r="BN60" s="83"/>
      <c r="BO60" s="83"/>
      <c r="BP60" s="83"/>
      <c r="BQ60" s="83"/>
      <c r="BR60" s="83"/>
      <c r="BS60" s="83"/>
      <c r="BT60" s="83"/>
      <c r="BU60" s="83"/>
      <c r="BV60" s="83"/>
      <c r="BW60" s="83"/>
      <c r="BX60" s="83"/>
      <c r="BY60" s="83"/>
      <c r="BZ60" s="83"/>
      <c r="CA60" s="83"/>
      <c r="CB60" s="83"/>
    </row>
    <row r="61" spans="1:80" x14ac:dyDescent="0.25">
      <c r="A61" s="83"/>
      <c r="B61" s="83"/>
      <c r="C61" s="83"/>
      <c r="D61" s="83"/>
      <c r="E61" s="83"/>
      <c r="F61" s="83"/>
      <c r="G61" s="83"/>
      <c r="H61" s="83"/>
      <c r="I61" s="83"/>
      <c r="J61" s="83"/>
      <c r="K61" s="83"/>
      <c r="L61" s="83"/>
      <c r="M61" s="83"/>
      <c r="N61" s="83"/>
      <c r="O61" s="83"/>
      <c r="P61" s="83"/>
      <c r="Q61" s="83"/>
      <c r="R61" s="83"/>
      <c r="S61" s="83"/>
      <c r="T61" s="83"/>
      <c r="U61" s="83"/>
      <c r="V61" s="83"/>
      <c r="W61" s="83"/>
      <c r="X61" s="83"/>
      <c r="Y61" s="83"/>
      <c r="Z61" s="83"/>
      <c r="AA61" s="83"/>
      <c r="AB61" s="83"/>
      <c r="AC61" s="83"/>
      <c r="AD61" s="83"/>
      <c r="AE61" s="83"/>
      <c r="AF61" s="83"/>
      <c r="AG61" s="83"/>
      <c r="AH61" s="83"/>
      <c r="AI61" s="83"/>
      <c r="AJ61" s="83"/>
      <c r="AK61" s="83"/>
      <c r="AL61" s="83"/>
      <c r="AM61" s="83"/>
      <c r="AN61" s="83"/>
      <c r="AO61" s="83"/>
      <c r="AP61" s="83"/>
      <c r="AQ61" s="83"/>
      <c r="AR61" s="83"/>
      <c r="AS61" s="83"/>
      <c r="AT61" s="83"/>
      <c r="AU61" s="83"/>
      <c r="AV61" s="83"/>
      <c r="AW61" s="83"/>
      <c r="AX61" s="83"/>
      <c r="AY61" s="83"/>
      <c r="AZ61" s="83"/>
      <c r="BA61" s="83"/>
      <c r="BB61" s="83"/>
      <c r="BC61" s="83"/>
      <c r="BD61" s="83"/>
      <c r="BE61" s="83"/>
      <c r="BF61" s="83"/>
      <c r="BG61" s="83"/>
      <c r="BH61" s="83"/>
      <c r="BI61" s="83"/>
      <c r="BJ61" s="83"/>
      <c r="BK61" s="83"/>
      <c r="BL61" s="83"/>
      <c r="BM61" s="83"/>
      <c r="BN61" s="83"/>
      <c r="BO61" s="83"/>
      <c r="BP61" s="83"/>
      <c r="BQ61" s="83"/>
      <c r="BR61" s="83"/>
      <c r="BS61" s="83"/>
      <c r="BT61" s="83"/>
      <c r="BU61" s="83"/>
      <c r="BV61" s="83"/>
      <c r="BW61" s="83"/>
      <c r="BX61" s="83"/>
      <c r="BY61" s="83"/>
      <c r="BZ61" s="83"/>
      <c r="CA61" s="83"/>
      <c r="CB61" s="83"/>
    </row>
    <row r="62" spans="1:80" x14ac:dyDescent="0.25">
      <c r="A62" s="83"/>
      <c r="B62" s="83"/>
      <c r="C62" s="83"/>
      <c r="D62" s="83"/>
      <c r="E62" s="83"/>
      <c r="F62" s="83"/>
      <c r="G62" s="83"/>
      <c r="H62" s="83"/>
      <c r="I62" s="83"/>
      <c r="J62" s="83"/>
      <c r="K62" s="83"/>
      <c r="L62" s="83"/>
      <c r="M62" s="83"/>
      <c r="N62" s="83"/>
      <c r="O62" s="83"/>
      <c r="P62" s="83"/>
      <c r="Q62" s="83"/>
      <c r="R62" s="83"/>
      <c r="S62" s="83"/>
      <c r="T62" s="83"/>
      <c r="U62" s="83"/>
      <c r="V62" s="83"/>
      <c r="W62" s="83"/>
      <c r="X62" s="83"/>
      <c r="Y62" s="83"/>
      <c r="Z62" s="83"/>
      <c r="AA62" s="83"/>
      <c r="AB62" s="83"/>
      <c r="AC62" s="83"/>
      <c r="AD62" s="83"/>
      <c r="AE62" s="83"/>
      <c r="AF62" s="83"/>
      <c r="AG62" s="83"/>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c r="BM62" s="83"/>
      <c r="BN62" s="83"/>
      <c r="BO62" s="83"/>
      <c r="BP62" s="83"/>
      <c r="BQ62" s="83"/>
      <c r="BR62" s="83"/>
      <c r="BS62" s="83"/>
      <c r="BT62" s="83"/>
      <c r="BU62" s="83"/>
      <c r="BV62" s="83"/>
      <c r="BW62" s="83"/>
      <c r="BX62" s="83"/>
      <c r="BY62" s="83"/>
      <c r="BZ62" s="83"/>
      <c r="CA62" s="83"/>
      <c r="CB62" s="83"/>
    </row>
    <row r="63" spans="1:80" x14ac:dyDescent="0.25">
      <c r="A63" s="83"/>
      <c r="B63" s="83"/>
      <c r="C63" s="83"/>
      <c r="D63" s="83"/>
      <c r="E63" s="83"/>
      <c r="F63" s="83"/>
      <c r="G63" s="83"/>
      <c r="H63" s="83"/>
      <c r="I63" s="83"/>
      <c r="J63" s="83"/>
      <c r="K63" s="83"/>
      <c r="L63" s="83"/>
      <c r="M63" s="83"/>
      <c r="N63" s="83"/>
      <c r="O63" s="83"/>
      <c r="P63" s="83"/>
      <c r="Q63" s="83"/>
      <c r="R63" s="83"/>
      <c r="S63" s="83"/>
      <c r="T63" s="83"/>
      <c r="U63" s="83"/>
      <c r="V63" s="83"/>
      <c r="W63" s="83"/>
      <c r="X63" s="83"/>
      <c r="Y63" s="83"/>
      <c r="Z63" s="83"/>
      <c r="AA63" s="83"/>
      <c r="AB63" s="83"/>
      <c r="AC63" s="83"/>
      <c r="AD63" s="83"/>
      <c r="AE63" s="83"/>
      <c r="AF63" s="83"/>
      <c r="AG63" s="83"/>
      <c r="AH63" s="83"/>
      <c r="AI63" s="83"/>
      <c r="AJ63" s="83"/>
      <c r="AK63" s="83"/>
      <c r="AL63" s="83"/>
      <c r="AM63" s="83"/>
      <c r="AN63" s="83"/>
      <c r="AO63" s="83"/>
      <c r="AP63" s="83"/>
      <c r="AQ63" s="83"/>
      <c r="AR63" s="83"/>
      <c r="AS63" s="83"/>
      <c r="AT63" s="83"/>
      <c r="AU63" s="83"/>
      <c r="AV63" s="83"/>
      <c r="AW63" s="83"/>
      <c r="AX63" s="83"/>
      <c r="AY63" s="83"/>
      <c r="AZ63" s="83"/>
      <c r="BA63" s="83"/>
      <c r="BB63" s="83"/>
      <c r="BC63" s="83"/>
      <c r="BD63" s="83"/>
      <c r="BE63" s="83"/>
      <c r="BF63" s="83"/>
      <c r="BG63" s="83"/>
      <c r="BH63" s="83"/>
      <c r="BI63" s="83"/>
      <c r="BJ63" s="83"/>
      <c r="BK63" s="83"/>
      <c r="BL63" s="83"/>
      <c r="BM63" s="83"/>
      <c r="BN63" s="83"/>
      <c r="BO63" s="83"/>
      <c r="BP63" s="83"/>
      <c r="BQ63" s="83"/>
      <c r="BR63" s="83"/>
      <c r="BS63" s="83"/>
      <c r="BT63" s="83"/>
      <c r="BU63" s="83"/>
      <c r="BV63" s="83"/>
      <c r="BW63" s="83"/>
      <c r="BX63" s="83"/>
      <c r="BY63" s="83"/>
      <c r="BZ63" s="83"/>
      <c r="CA63" s="83"/>
      <c r="CB63" s="83"/>
    </row>
    <row r="64" spans="1:80" x14ac:dyDescent="0.25">
      <c r="A64" s="83"/>
      <c r="B64" s="83"/>
      <c r="C64" s="83"/>
      <c r="D64" s="83"/>
      <c r="E64" s="83"/>
      <c r="F64" s="83"/>
      <c r="G64" s="83"/>
      <c r="H64" s="83"/>
      <c r="I64" s="83"/>
      <c r="J64" s="83"/>
      <c r="K64" s="83"/>
      <c r="L64" s="83"/>
      <c r="M64" s="83"/>
      <c r="N64" s="83"/>
      <c r="O64" s="83"/>
      <c r="P64" s="83"/>
      <c r="Q64" s="83"/>
      <c r="R64" s="83"/>
      <c r="S64" s="83"/>
      <c r="T64" s="83"/>
      <c r="U64" s="83"/>
      <c r="V64" s="83"/>
      <c r="W64" s="83"/>
      <c r="X64" s="83"/>
      <c r="Y64" s="83"/>
      <c r="Z64" s="83"/>
      <c r="AA64" s="83"/>
      <c r="AB64" s="83"/>
      <c r="AC64" s="83"/>
      <c r="AD64" s="83"/>
      <c r="AE64" s="83"/>
      <c r="AF64" s="83"/>
      <c r="AG64" s="83"/>
      <c r="AH64" s="83"/>
      <c r="AI64" s="83"/>
      <c r="AJ64" s="83"/>
      <c r="AK64" s="83"/>
      <c r="AL64" s="83"/>
      <c r="AM64" s="83"/>
      <c r="AN64" s="83"/>
      <c r="AO64" s="83"/>
      <c r="AP64" s="83"/>
      <c r="AQ64" s="83"/>
      <c r="AR64" s="83"/>
      <c r="AS64" s="83"/>
      <c r="AT64" s="83"/>
      <c r="AU64" s="83"/>
      <c r="AV64" s="83"/>
      <c r="AW64" s="83"/>
      <c r="AX64" s="83"/>
      <c r="AY64" s="83"/>
      <c r="AZ64" s="83"/>
      <c r="BA64" s="83"/>
      <c r="BB64" s="83"/>
      <c r="BC64" s="83"/>
      <c r="BD64" s="83"/>
      <c r="BE64" s="83"/>
      <c r="BF64" s="83"/>
      <c r="BG64" s="83"/>
      <c r="BH64" s="83"/>
      <c r="BI64" s="83"/>
      <c r="BJ64" s="83"/>
      <c r="BK64" s="83"/>
      <c r="BL64" s="83"/>
      <c r="BM64" s="83"/>
      <c r="BN64" s="83"/>
      <c r="BO64" s="83"/>
      <c r="BP64" s="83"/>
      <c r="BQ64" s="83"/>
      <c r="BR64" s="83"/>
      <c r="BS64" s="83"/>
      <c r="BT64" s="83"/>
      <c r="BU64" s="83"/>
      <c r="BV64" s="83"/>
      <c r="BW64" s="83"/>
      <c r="BX64" s="83"/>
      <c r="BY64" s="83"/>
      <c r="BZ64" s="83"/>
      <c r="CA64" s="83"/>
      <c r="CB64" s="83"/>
    </row>
    <row r="65" spans="1:80" x14ac:dyDescent="0.25">
      <c r="A65" s="83"/>
      <c r="B65" s="83"/>
      <c r="C65" s="83"/>
      <c r="D65" s="83"/>
      <c r="E65" s="83"/>
      <c r="F65" s="83"/>
      <c r="G65" s="83"/>
      <c r="H65" s="83"/>
      <c r="I65" s="83"/>
      <c r="J65" s="83"/>
      <c r="K65" s="83"/>
      <c r="L65" s="83"/>
      <c r="M65" s="83"/>
      <c r="N65" s="83"/>
      <c r="O65" s="83"/>
      <c r="P65" s="83"/>
      <c r="Q65" s="83"/>
      <c r="R65" s="83"/>
      <c r="S65" s="83"/>
      <c r="T65" s="83"/>
      <c r="U65" s="83"/>
      <c r="V65" s="83"/>
      <c r="W65" s="83"/>
      <c r="X65" s="83"/>
      <c r="Y65" s="83"/>
      <c r="Z65" s="83"/>
      <c r="AA65" s="83"/>
      <c r="AB65" s="83"/>
      <c r="AC65" s="83"/>
      <c r="AD65" s="83"/>
      <c r="AE65" s="83"/>
      <c r="AF65" s="83"/>
      <c r="AG65" s="83"/>
      <c r="AH65" s="83"/>
      <c r="AI65" s="83"/>
      <c r="AJ65" s="83"/>
      <c r="AK65" s="83"/>
      <c r="AL65" s="83"/>
      <c r="AM65" s="83"/>
      <c r="AN65" s="83"/>
      <c r="AO65" s="83"/>
      <c r="AP65" s="83"/>
      <c r="AQ65" s="83"/>
      <c r="AR65" s="83"/>
      <c r="AS65" s="83"/>
      <c r="AT65" s="83"/>
      <c r="AU65" s="83"/>
      <c r="AV65" s="83"/>
      <c r="AW65" s="83"/>
      <c r="AX65" s="83"/>
      <c r="AY65" s="83"/>
      <c r="AZ65" s="83"/>
      <c r="BA65" s="83"/>
      <c r="BB65" s="83"/>
      <c r="BC65" s="83"/>
      <c r="BD65" s="83"/>
      <c r="BE65" s="83"/>
      <c r="BF65" s="83"/>
      <c r="BG65" s="83"/>
      <c r="BH65" s="83"/>
      <c r="BI65" s="83"/>
      <c r="BJ65" s="83"/>
      <c r="BK65" s="83"/>
      <c r="BL65" s="83"/>
      <c r="BM65" s="83"/>
      <c r="BN65" s="83"/>
      <c r="BO65" s="83"/>
      <c r="BP65" s="83"/>
      <c r="BQ65" s="83"/>
      <c r="BR65" s="83"/>
      <c r="BS65" s="83"/>
      <c r="BT65" s="83"/>
      <c r="BU65" s="83"/>
      <c r="BV65" s="83"/>
      <c r="BW65" s="83"/>
      <c r="BX65" s="83"/>
      <c r="BY65" s="83"/>
      <c r="BZ65" s="83"/>
      <c r="CA65" s="83"/>
      <c r="CB65" s="83"/>
    </row>
    <row r="66" spans="1:80" x14ac:dyDescent="0.25">
      <c r="A66" s="83"/>
      <c r="B66" s="83"/>
      <c r="C66" s="83"/>
      <c r="D66" s="83"/>
      <c r="E66" s="83"/>
      <c r="F66" s="83"/>
      <c r="G66" s="83"/>
      <c r="H66" s="83"/>
      <c r="I66" s="83"/>
      <c r="J66" s="83"/>
      <c r="K66" s="83"/>
      <c r="L66" s="83"/>
      <c r="M66" s="83"/>
      <c r="N66" s="83"/>
      <c r="O66" s="83"/>
      <c r="P66" s="83"/>
      <c r="Q66" s="83"/>
      <c r="R66" s="83"/>
      <c r="S66" s="83"/>
      <c r="T66" s="83"/>
      <c r="U66" s="83"/>
      <c r="V66" s="83"/>
      <c r="W66" s="83"/>
      <c r="X66" s="83"/>
      <c r="Y66" s="83"/>
      <c r="Z66" s="83"/>
      <c r="AA66" s="83"/>
      <c r="AB66" s="83"/>
      <c r="AC66" s="83"/>
      <c r="AD66" s="83"/>
      <c r="AE66" s="83"/>
      <c r="AF66" s="83"/>
      <c r="AG66" s="83"/>
      <c r="AH66" s="83"/>
      <c r="AI66" s="83"/>
      <c r="AJ66" s="83"/>
      <c r="AK66" s="83"/>
      <c r="AL66" s="83"/>
      <c r="AM66" s="83"/>
      <c r="AN66" s="83"/>
      <c r="AO66" s="83"/>
      <c r="AP66" s="83"/>
      <c r="AQ66" s="83"/>
      <c r="AR66" s="83"/>
      <c r="AS66" s="83"/>
      <c r="AT66" s="83"/>
      <c r="AU66" s="83"/>
      <c r="AV66" s="83"/>
      <c r="AW66" s="83"/>
      <c r="AX66" s="83"/>
      <c r="AY66" s="83"/>
      <c r="AZ66" s="83"/>
      <c r="BA66" s="83"/>
      <c r="BB66" s="83"/>
      <c r="BC66" s="83"/>
      <c r="BD66" s="83"/>
      <c r="BE66" s="83"/>
      <c r="BF66" s="83"/>
      <c r="BG66" s="83"/>
      <c r="BH66" s="83"/>
      <c r="BI66" s="83"/>
      <c r="BJ66" s="83"/>
      <c r="BK66" s="83"/>
      <c r="BL66" s="83"/>
      <c r="BM66" s="83"/>
      <c r="BN66" s="83"/>
      <c r="BO66" s="83"/>
      <c r="BP66" s="83"/>
      <c r="BQ66" s="83"/>
      <c r="BR66" s="83"/>
      <c r="BS66" s="83"/>
      <c r="BT66" s="83"/>
      <c r="BU66" s="83"/>
      <c r="BV66" s="83"/>
      <c r="BW66" s="83"/>
      <c r="BX66" s="83"/>
      <c r="BY66" s="83"/>
      <c r="BZ66" s="83"/>
      <c r="CA66" s="83"/>
      <c r="CB66" s="83"/>
    </row>
    <row r="67" spans="1:80" x14ac:dyDescent="0.25">
      <c r="A67" s="83"/>
      <c r="B67" s="83"/>
      <c r="C67" s="83"/>
      <c r="D67" s="83"/>
      <c r="E67" s="83"/>
      <c r="F67" s="83"/>
      <c r="G67" s="83"/>
      <c r="H67" s="83"/>
      <c r="I67" s="83"/>
      <c r="J67" s="83"/>
      <c r="K67" s="83"/>
      <c r="L67" s="83"/>
      <c r="M67" s="83"/>
      <c r="N67" s="83"/>
      <c r="O67" s="83"/>
      <c r="P67" s="83"/>
      <c r="Q67" s="83"/>
      <c r="R67" s="83"/>
      <c r="S67" s="83"/>
      <c r="T67" s="83"/>
      <c r="U67" s="83"/>
      <c r="V67" s="83"/>
      <c r="W67" s="83"/>
      <c r="X67" s="83"/>
      <c r="Y67" s="83"/>
      <c r="Z67" s="83"/>
      <c r="AA67" s="83"/>
      <c r="AB67" s="83"/>
      <c r="AC67" s="83"/>
      <c r="AD67" s="83"/>
      <c r="AE67" s="83"/>
      <c r="AF67" s="83"/>
      <c r="AG67" s="83"/>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c r="BF67" s="83"/>
      <c r="BG67" s="83"/>
      <c r="BH67" s="83"/>
      <c r="BI67" s="83"/>
      <c r="BJ67" s="83"/>
      <c r="BK67" s="83"/>
      <c r="BL67" s="83"/>
      <c r="BM67" s="83"/>
      <c r="BN67" s="83"/>
      <c r="BO67" s="83"/>
      <c r="BP67" s="83"/>
      <c r="BQ67" s="83"/>
      <c r="BR67" s="83"/>
      <c r="BS67" s="83"/>
      <c r="BT67" s="83"/>
      <c r="BU67" s="83"/>
      <c r="BV67" s="83"/>
      <c r="BW67" s="83"/>
      <c r="BX67" s="83"/>
      <c r="BY67" s="83"/>
      <c r="BZ67" s="83"/>
      <c r="CA67" s="83"/>
      <c r="CB67" s="83"/>
    </row>
    <row r="68" spans="1:80" x14ac:dyDescent="0.25">
      <c r="A68" s="83"/>
      <c r="B68" s="83"/>
      <c r="C68" s="83"/>
      <c r="D68" s="83"/>
      <c r="E68" s="83"/>
      <c r="F68" s="83"/>
      <c r="G68" s="83"/>
      <c r="H68" s="83"/>
      <c r="I68" s="83"/>
      <c r="J68" s="83"/>
      <c r="K68" s="83"/>
      <c r="L68" s="83"/>
      <c r="M68" s="83"/>
      <c r="N68" s="83"/>
      <c r="O68" s="83"/>
      <c r="P68" s="83"/>
      <c r="Q68" s="83"/>
      <c r="R68" s="83"/>
      <c r="S68" s="83"/>
      <c r="T68" s="83"/>
      <c r="U68" s="83"/>
      <c r="V68" s="83"/>
      <c r="W68" s="83"/>
      <c r="X68" s="83"/>
      <c r="Y68" s="83"/>
      <c r="Z68" s="83"/>
      <c r="AA68" s="83"/>
      <c r="AB68" s="83"/>
      <c r="AC68" s="83"/>
      <c r="AD68" s="83"/>
      <c r="AE68" s="83"/>
      <c r="AF68" s="83"/>
      <c r="AG68" s="83"/>
      <c r="AH68" s="83"/>
      <c r="AI68" s="83"/>
      <c r="AJ68" s="83"/>
      <c r="AK68" s="83"/>
      <c r="AL68" s="83"/>
      <c r="AM68" s="83"/>
      <c r="AN68" s="83"/>
      <c r="AO68" s="83"/>
      <c r="AP68" s="83"/>
      <c r="AQ68" s="83"/>
      <c r="AR68" s="83"/>
      <c r="AS68" s="83"/>
      <c r="AT68" s="83"/>
      <c r="AU68" s="83"/>
      <c r="AV68" s="83"/>
      <c r="AW68" s="83"/>
      <c r="AX68" s="83"/>
      <c r="AY68" s="83"/>
      <c r="AZ68" s="83"/>
      <c r="BA68" s="83"/>
      <c r="BB68" s="83"/>
      <c r="BC68" s="83"/>
      <c r="BD68" s="83"/>
      <c r="BE68" s="83"/>
      <c r="BF68" s="83"/>
      <c r="BG68" s="83"/>
      <c r="BH68" s="83"/>
      <c r="BI68" s="83"/>
      <c r="BJ68" s="83"/>
      <c r="BK68" s="83"/>
      <c r="BL68" s="83"/>
      <c r="BM68" s="83"/>
      <c r="BN68" s="83"/>
      <c r="BO68" s="83"/>
      <c r="BP68" s="83"/>
      <c r="BQ68" s="83"/>
      <c r="BR68" s="83"/>
      <c r="BS68" s="83"/>
      <c r="BT68" s="83"/>
      <c r="BU68" s="83"/>
      <c r="BV68" s="83"/>
      <c r="BW68" s="83"/>
      <c r="BX68" s="83"/>
      <c r="BY68" s="83"/>
      <c r="BZ68" s="83"/>
      <c r="CA68" s="83"/>
      <c r="CB68" s="83"/>
    </row>
    <row r="69" spans="1:80" x14ac:dyDescent="0.25">
      <c r="A69" s="83"/>
      <c r="B69" s="83"/>
      <c r="C69" s="83"/>
      <c r="D69" s="83"/>
      <c r="E69" s="83"/>
      <c r="F69" s="83"/>
      <c r="G69" s="83"/>
      <c r="H69" s="83"/>
      <c r="I69" s="83"/>
      <c r="J69" s="83"/>
      <c r="K69" s="83"/>
      <c r="L69" s="83"/>
      <c r="M69" s="83"/>
      <c r="N69" s="83"/>
      <c r="O69" s="83"/>
      <c r="P69" s="83"/>
      <c r="Q69" s="83"/>
      <c r="R69" s="83"/>
      <c r="S69" s="83"/>
      <c r="T69" s="83"/>
      <c r="U69" s="83"/>
      <c r="V69" s="83"/>
      <c r="W69" s="83"/>
      <c r="X69" s="83"/>
      <c r="Y69" s="83"/>
      <c r="Z69" s="83"/>
      <c r="AA69" s="83"/>
      <c r="AB69" s="83"/>
      <c r="AC69" s="83"/>
      <c r="AD69" s="83"/>
      <c r="AE69" s="83"/>
      <c r="AF69" s="83"/>
      <c r="AG69" s="83"/>
      <c r="AH69" s="83"/>
      <c r="AI69" s="83"/>
      <c r="AJ69" s="83"/>
      <c r="AK69" s="83"/>
      <c r="AL69" s="83"/>
      <c r="AM69" s="83"/>
      <c r="AN69" s="83"/>
      <c r="AO69" s="83"/>
      <c r="AP69" s="83"/>
      <c r="AQ69" s="83"/>
      <c r="AR69" s="83"/>
      <c r="AS69" s="83"/>
      <c r="AT69" s="83"/>
      <c r="AU69" s="83"/>
      <c r="AV69" s="83"/>
      <c r="AW69" s="83"/>
      <c r="AX69" s="83"/>
      <c r="AY69" s="83"/>
      <c r="AZ69" s="83"/>
      <c r="BA69" s="83"/>
      <c r="BB69" s="83"/>
      <c r="BC69" s="83"/>
      <c r="BD69" s="83"/>
      <c r="BE69" s="83"/>
      <c r="BF69" s="83"/>
      <c r="BG69" s="83"/>
      <c r="BH69" s="83"/>
      <c r="BI69" s="83"/>
      <c r="BJ69" s="83"/>
      <c r="BK69" s="83"/>
      <c r="BL69" s="83"/>
      <c r="BM69" s="83"/>
      <c r="BN69" s="83"/>
      <c r="BO69" s="83"/>
      <c r="BP69" s="83"/>
      <c r="BQ69" s="83"/>
      <c r="BR69" s="83"/>
      <c r="BS69" s="83"/>
      <c r="BT69" s="83"/>
      <c r="BU69" s="83"/>
      <c r="BV69" s="83"/>
      <c r="BW69" s="83"/>
      <c r="BX69" s="83"/>
      <c r="BY69" s="83"/>
      <c r="BZ69" s="83"/>
      <c r="CA69" s="83"/>
      <c r="CB69" s="83"/>
    </row>
    <row r="70" spans="1:80" x14ac:dyDescent="0.25">
      <c r="A70" s="83"/>
      <c r="B70" s="83"/>
      <c r="C70" s="83"/>
      <c r="D70" s="83"/>
      <c r="E70" s="83"/>
      <c r="F70" s="83"/>
      <c r="G70" s="83"/>
      <c r="H70" s="83"/>
      <c r="I70" s="83"/>
      <c r="J70" s="83"/>
      <c r="K70" s="83"/>
      <c r="L70" s="83"/>
      <c r="M70" s="83"/>
      <c r="N70" s="83"/>
      <c r="O70" s="83"/>
      <c r="P70" s="83"/>
      <c r="Q70" s="83"/>
      <c r="R70" s="83"/>
      <c r="S70" s="83"/>
      <c r="T70" s="83"/>
      <c r="U70" s="83"/>
      <c r="V70" s="83"/>
      <c r="W70" s="83"/>
      <c r="X70" s="83"/>
      <c r="Y70" s="83"/>
      <c r="Z70" s="83"/>
      <c r="AA70" s="83"/>
      <c r="AB70" s="83"/>
      <c r="AC70" s="83"/>
      <c r="AD70" s="83"/>
      <c r="AE70" s="83"/>
      <c r="AF70" s="83"/>
      <c r="AG70" s="83"/>
      <c r="AH70" s="83"/>
      <c r="AI70" s="83"/>
      <c r="AJ70" s="83"/>
      <c r="AK70" s="83"/>
      <c r="AL70" s="83"/>
      <c r="AM70" s="83"/>
      <c r="AN70" s="83"/>
      <c r="AO70" s="83"/>
      <c r="AP70" s="83"/>
      <c r="AQ70" s="83"/>
      <c r="AR70" s="83"/>
      <c r="AS70" s="83"/>
      <c r="AT70" s="83"/>
      <c r="AU70" s="83"/>
      <c r="AV70" s="83"/>
      <c r="AW70" s="83"/>
      <c r="AX70" s="83"/>
      <c r="AY70" s="83"/>
      <c r="AZ70" s="83"/>
      <c r="BA70" s="83"/>
      <c r="BB70" s="83"/>
      <c r="BC70" s="83"/>
      <c r="BD70" s="83"/>
      <c r="BE70" s="83"/>
      <c r="BF70" s="83"/>
      <c r="BG70" s="83"/>
      <c r="BH70" s="83"/>
      <c r="BI70" s="83"/>
      <c r="BJ70" s="83"/>
      <c r="BK70" s="83"/>
      <c r="BL70" s="83"/>
      <c r="BM70" s="83"/>
      <c r="BN70" s="83"/>
      <c r="BO70" s="83"/>
      <c r="BP70" s="83"/>
      <c r="BQ70" s="83"/>
      <c r="BR70" s="83"/>
      <c r="BS70" s="83"/>
      <c r="BT70" s="83"/>
      <c r="BU70" s="83"/>
      <c r="BV70" s="83"/>
      <c r="BW70" s="83"/>
      <c r="BX70" s="83"/>
      <c r="BY70" s="83"/>
      <c r="BZ70" s="83"/>
      <c r="CA70" s="83"/>
      <c r="CB70" s="83"/>
    </row>
    <row r="71" spans="1:80" x14ac:dyDescent="0.25">
      <c r="A71" s="83"/>
      <c r="B71" s="83"/>
      <c r="C71" s="83"/>
      <c r="D71" s="83"/>
      <c r="E71" s="83"/>
      <c r="F71" s="83"/>
      <c r="G71" s="83"/>
      <c r="H71" s="83"/>
      <c r="I71" s="83"/>
      <c r="J71" s="83"/>
      <c r="K71" s="83"/>
      <c r="L71" s="83"/>
      <c r="M71" s="83"/>
      <c r="N71" s="83"/>
      <c r="O71" s="83"/>
      <c r="P71" s="83"/>
      <c r="Q71" s="83"/>
      <c r="R71" s="83"/>
      <c r="S71" s="83"/>
      <c r="T71" s="83"/>
      <c r="U71" s="83"/>
      <c r="V71" s="83"/>
      <c r="W71" s="83"/>
      <c r="X71" s="83"/>
      <c r="Y71" s="83"/>
      <c r="Z71" s="83"/>
      <c r="AA71" s="83"/>
      <c r="AB71" s="83"/>
      <c r="AC71" s="83"/>
      <c r="AD71" s="83"/>
      <c r="AE71" s="83"/>
      <c r="AF71" s="83"/>
      <c r="AG71" s="83"/>
      <c r="AH71" s="83"/>
      <c r="AI71" s="83"/>
      <c r="AJ71" s="83"/>
      <c r="AK71" s="83"/>
      <c r="AL71" s="83"/>
      <c r="AM71" s="83"/>
      <c r="AN71" s="83"/>
      <c r="AO71" s="83"/>
      <c r="AP71" s="83"/>
      <c r="AQ71" s="83"/>
      <c r="AR71" s="83"/>
      <c r="AS71" s="83"/>
      <c r="AT71" s="83"/>
      <c r="AU71" s="83"/>
      <c r="AV71" s="83"/>
      <c r="AW71" s="83"/>
      <c r="AX71" s="83"/>
      <c r="AY71" s="83"/>
      <c r="AZ71" s="83"/>
      <c r="BA71" s="83"/>
      <c r="BB71" s="83"/>
      <c r="BC71" s="83"/>
      <c r="BD71" s="83"/>
      <c r="BE71" s="83"/>
      <c r="BF71" s="83"/>
      <c r="BG71" s="83"/>
      <c r="BH71" s="83"/>
      <c r="BI71" s="83"/>
      <c r="BJ71" s="83"/>
      <c r="BK71" s="83"/>
      <c r="BL71" s="83"/>
      <c r="BM71" s="83"/>
      <c r="BN71" s="83"/>
      <c r="BO71" s="83"/>
      <c r="BP71" s="83"/>
      <c r="BQ71" s="83"/>
      <c r="BR71" s="83"/>
      <c r="BS71" s="83"/>
      <c r="BT71" s="83"/>
      <c r="BU71" s="83"/>
      <c r="BV71" s="83"/>
      <c r="BW71" s="83"/>
      <c r="BX71" s="83"/>
      <c r="BY71" s="83"/>
      <c r="BZ71" s="83"/>
      <c r="CA71" s="83"/>
      <c r="CB71" s="83"/>
    </row>
    <row r="72" spans="1:80" x14ac:dyDescent="0.25">
      <c r="A72" s="83"/>
      <c r="B72" s="83"/>
      <c r="C72" s="83"/>
      <c r="D72" s="83"/>
      <c r="E72" s="83"/>
      <c r="F72" s="83"/>
      <c r="G72" s="83"/>
      <c r="H72" s="83"/>
      <c r="I72" s="83"/>
      <c r="J72" s="83"/>
      <c r="K72" s="83"/>
      <c r="L72" s="83"/>
      <c r="M72" s="83"/>
      <c r="N72" s="83"/>
      <c r="O72" s="83"/>
      <c r="P72" s="83"/>
      <c r="Q72" s="83"/>
      <c r="R72" s="83"/>
      <c r="S72" s="83"/>
      <c r="T72" s="83"/>
      <c r="U72" s="83"/>
      <c r="V72" s="83"/>
      <c r="W72" s="83"/>
      <c r="X72" s="83"/>
      <c r="Y72" s="83"/>
      <c r="Z72" s="83"/>
      <c r="AA72" s="83"/>
      <c r="AB72" s="83"/>
      <c r="AC72" s="83"/>
      <c r="AD72" s="83"/>
      <c r="AE72" s="83"/>
      <c r="AF72" s="83"/>
      <c r="AG72" s="83"/>
      <c r="AH72" s="83"/>
      <c r="AI72" s="83"/>
      <c r="AJ72" s="83"/>
      <c r="AK72" s="83"/>
      <c r="AL72" s="83"/>
      <c r="AM72" s="83"/>
      <c r="AN72" s="83"/>
      <c r="AO72" s="83"/>
      <c r="AP72" s="83"/>
      <c r="AQ72" s="83"/>
      <c r="AR72" s="83"/>
      <c r="AS72" s="83"/>
      <c r="AT72" s="83"/>
      <c r="AU72" s="83"/>
      <c r="AV72" s="83"/>
      <c r="AW72" s="83"/>
      <c r="AX72" s="83"/>
      <c r="AY72" s="83"/>
      <c r="AZ72" s="83"/>
      <c r="BA72" s="83"/>
      <c r="BB72" s="83"/>
      <c r="BC72" s="83"/>
      <c r="BD72" s="83"/>
      <c r="BE72" s="83"/>
      <c r="BF72" s="83"/>
      <c r="BG72" s="83"/>
      <c r="BH72" s="83"/>
      <c r="BI72" s="83"/>
      <c r="BJ72" s="83"/>
      <c r="BK72" s="83"/>
      <c r="BL72" s="83"/>
      <c r="BM72" s="83"/>
      <c r="BN72" s="83"/>
      <c r="BO72" s="83"/>
      <c r="BP72" s="83"/>
      <c r="BQ72" s="83"/>
      <c r="BR72" s="83"/>
      <c r="BS72" s="83"/>
      <c r="BT72" s="83"/>
      <c r="BU72" s="83"/>
      <c r="BV72" s="83"/>
      <c r="BW72" s="83"/>
      <c r="BX72" s="83"/>
      <c r="BY72" s="83"/>
      <c r="BZ72" s="83"/>
      <c r="CA72" s="83"/>
      <c r="CB72" s="83"/>
    </row>
    <row r="73" spans="1:80" x14ac:dyDescent="0.25">
      <c r="A73" s="83"/>
      <c r="B73" s="83"/>
      <c r="C73" s="83"/>
      <c r="D73" s="83"/>
      <c r="E73" s="83"/>
      <c r="F73" s="83"/>
      <c r="G73" s="83"/>
      <c r="H73" s="83"/>
      <c r="I73" s="83"/>
      <c r="J73" s="83"/>
      <c r="K73" s="83"/>
      <c r="L73" s="83"/>
      <c r="M73" s="83"/>
      <c r="N73" s="83"/>
      <c r="O73" s="83"/>
      <c r="P73" s="83"/>
      <c r="Q73" s="83"/>
      <c r="R73" s="83"/>
      <c r="S73" s="83"/>
      <c r="T73" s="83"/>
      <c r="U73" s="83"/>
      <c r="V73" s="83"/>
      <c r="W73" s="83"/>
      <c r="X73" s="83"/>
      <c r="Y73" s="83"/>
      <c r="Z73" s="83"/>
      <c r="AA73" s="83"/>
      <c r="AB73" s="83"/>
      <c r="AC73" s="83"/>
      <c r="AD73" s="83"/>
      <c r="AE73" s="83"/>
      <c r="AF73" s="83"/>
      <c r="AG73" s="83"/>
      <c r="AH73" s="83"/>
      <c r="AI73" s="83"/>
      <c r="AJ73" s="83"/>
      <c r="AK73" s="83"/>
      <c r="AL73" s="83"/>
      <c r="AM73" s="83"/>
      <c r="AN73" s="83"/>
      <c r="AO73" s="83"/>
      <c r="AP73" s="83"/>
      <c r="AQ73" s="83"/>
      <c r="AR73" s="83"/>
      <c r="AS73" s="83"/>
      <c r="AT73" s="83"/>
      <c r="AU73" s="83"/>
      <c r="AV73" s="83"/>
      <c r="AW73" s="83"/>
      <c r="AX73" s="83"/>
      <c r="AY73" s="83"/>
      <c r="AZ73" s="83"/>
      <c r="BA73" s="83"/>
      <c r="BB73" s="83"/>
      <c r="BC73" s="83"/>
      <c r="BD73" s="83"/>
      <c r="BE73" s="83"/>
      <c r="BF73" s="83"/>
      <c r="BG73" s="83"/>
      <c r="BH73" s="83"/>
      <c r="BI73" s="83"/>
      <c r="BJ73" s="83"/>
      <c r="BK73" s="83"/>
      <c r="BL73" s="83"/>
      <c r="BM73" s="83"/>
      <c r="BN73" s="83"/>
      <c r="BO73" s="83"/>
      <c r="BP73" s="83"/>
      <c r="BQ73" s="83"/>
      <c r="BR73" s="83"/>
      <c r="BS73" s="83"/>
      <c r="BT73" s="83"/>
      <c r="BU73" s="83"/>
      <c r="BV73" s="83"/>
      <c r="BW73" s="83"/>
      <c r="BX73" s="83"/>
      <c r="BY73" s="83"/>
      <c r="BZ73" s="83"/>
      <c r="CA73" s="83"/>
      <c r="CB73" s="83"/>
    </row>
    <row r="74" spans="1:80" x14ac:dyDescent="0.25">
      <c r="A74" s="83"/>
      <c r="B74" s="83"/>
      <c r="C74" s="83"/>
      <c r="D74" s="83"/>
      <c r="E74" s="83"/>
      <c r="F74" s="83"/>
      <c r="G74" s="83"/>
      <c r="H74" s="83"/>
      <c r="I74" s="83"/>
      <c r="J74" s="83"/>
      <c r="K74" s="83"/>
      <c r="L74" s="83"/>
      <c r="M74" s="83"/>
      <c r="N74" s="83"/>
      <c r="O74" s="83"/>
      <c r="P74" s="83"/>
      <c r="Q74" s="83"/>
      <c r="R74" s="83"/>
      <c r="S74" s="83"/>
      <c r="T74" s="83"/>
      <c r="U74" s="83"/>
      <c r="V74" s="83"/>
      <c r="W74" s="83"/>
      <c r="X74" s="83"/>
      <c r="Y74" s="83"/>
      <c r="Z74" s="83"/>
      <c r="AA74" s="83"/>
      <c r="AB74" s="83"/>
      <c r="AC74" s="83"/>
      <c r="AD74" s="83"/>
      <c r="AE74" s="83"/>
      <c r="AF74" s="83"/>
      <c r="AG74" s="83"/>
      <c r="AH74" s="83"/>
      <c r="AI74" s="83"/>
      <c r="AJ74" s="83"/>
      <c r="AK74" s="83"/>
      <c r="AL74" s="83"/>
      <c r="AM74" s="83"/>
      <c r="AN74" s="83"/>
      <c r="AO74" s="83"/>
      <c r="AP74" s="83"/>
      <c r="AQ74" s="83"/>
      <c r="AR74" s="83"/>
      <c r="AS74" s="83"/>
      <c r="AT74" s="83"/>
      <c r="AU74" s="83"/>
      <c r="AV74" s="83"/>
      <c r="AW74" s="83"/>
      <c r="AX74" s="83"/>
      <c r="AY74" s="83"/>
      <c r="AZ74" s="83"/>
      <c r="BA74" s="83"/>
      <c r="BB74" s="83"/>
      <c r="BC74" s="83"/>
      <c r="BD74" s="83"/>
      <c r="BE74" s="83"/>
      <c r="BF74" s="83"/>
      <c r="BG74" s="83"/>
      <c r="BH74" s="83"/>
      <c r="BI74" s="83"/>
      <c r="BJ74" s="83"/>
      <c r="BK74" s="83"/>
      <c r="BL74" s="83"/>
      <c r="BM74" s="83"/>
      <c r="BN74" s="83"/>
      <c r="BO74" s="83"/>
      <c r="BP74" s="83"/>
      <c r="BQ74" s="83"/>
      <c r="BR74" s="83"/>
      <c r="BS74" s="83"/>
      <c r="BT74" s="83"/>
      <c r="BU74" s="83"/>
      <c r="BV74" s="83"/>
      <c r="BW74" s="83"/>
      <c r="BX74" s="83"/>
      <c r="BY74" s="83"/>
      <c r="BZ74" s="83"/>
      <c r="CA74" s="83"/>
      <c r="CB74" s="83"/>
    </row>
    <row r="75" spans="1:80" x14ac:dyDescent="0.25">
      <c r="A75" s="83"/>
      <c r="B75" s="83"/>
      <c r="C75" s="83"/>
      <c r="D75" s="83"/>
      <c r="E75" s="83"/>
      <c r="F75" s="83"/>
      <c r="G75" s="83"/>
      <c r="H75" s="83"/>
      <c r="I75" s="83"/>
      <c r="J75" s="83"/>
      <c r="K75" s="83"/>
      <c r="L75" s="83"/>
      <c r="M75" s="83"/>
      <c r="N75" s="83"/>
      <c r="O75" s="83"/>
      <c r="P75" s="83"/>
      <c r="Q75" s="83"/>
      <c r="R75" s="83"/>
      <c r="S75" s="83"/>
      <c r="T75" s="83"/>
      <c r="U75" s="83"/>
      <c r="V75" s="83"/>
      <c r="W75" s="83"/>
      <c r="X75" s="83"/>
      <c r="Y75" s="83"/>
      <c r="Z75" s="83"/>
      <c r="AA75" s="83"/>
      <c r="AB75" s="83"/>
      <c r="AC75" s="83"/>
      <c r="AD75" s="83"/>
      <c r="AE75" s="83"/>
      <c r="AF75" s="83"/>
      <c r="AG75" s="83"/>
      <c r="AH75" s="83"/>
      <c r="AI75" s="83"/>
      <c r="AJ75" s="83"/>
      <c r="AK75" s="83"/>
      <c r="AL75" s="83"/>
      <c r="AM75" s="83"/>
      <c r="AN75" s="83"/>
      <c r="AO75" s="83"/>
      <c r="AP75" s="83"/>
      <c r="AQ75" s="83"/>
      <c r="AR75" s="83"/>
      <c r="AS75" s="83"/>
      <c r="AT75" s="83"/>
      <c r="AU75" s="83"/>
      <c r="AV75" s="83"/>
      <c r="AW75" s="83"/>
      <c r="AX75" s="83"/>
      <c r="AY75" s="83"/>
      <c r="AZ75" s="83"/>
      <c r="BA75" s="83"/>
      <c r="BB75" s="83"/>
      <c r="BC75" s="83"/>
      <c r="BD75" s="83"/>
      <c r="BE75" s="83"/>
      <c r="BF75" s="83"/>
      <c r="BG75" s="83"/>
      <c r="BH75" s="83"/>
      <c r="BI75" s="83"/>
      <c r="BJ75" s="83"/>
      <c r="BK75" s="83"/>
      <c r="BL75" s="83"/>
      <c r="BM75" s="83"/>
      <c r="BN75" s="83"/>
      <c r="BO75" s="83"/>
      <c r="BP75" s="83"/>
      <c r="BQ75" s="83"/>
      <c r="BR75" s="83"/>
      <c r="BS75" s="83"/>
      <c r="BT75" s="83"/>
      <c r="BU75" s="83"/>
      <c r="BV75" s="83"/>
      <c r="BW75" s="83"/>
      <c r="BX75" s="83"/>
      <c r="BY75" s="83"/>
      <c r="BZ75" s="83"/>
      <c r="CA75" s="83"/>
      <c r="CB75" s="83"/>
    </row>
    <row r="76" spans="1:80" x14ac:dyDescent="0.25">
      <c r="A76" s="83"/>
      <c r="B76" s="83"/>
      <c r="C76" s="83"/>
      <c r="D76" s="83"/>
      <c r="E76" s="83"/>
      <c r="F76" s="83"/>
      <c r="G76" s="83"/>
      <c r="H76" s="83"/>
      <c r="I76" s="83"/>
      <c r="J76" s="83"/>
      <c r="K76" s="83"/>
      <c r="L76" s="83"/>
      <c r="M76" s="83"/>
      <c r="N76" s="83"/>
      <c r="O76" s="83"/>
      <c r="P76" s="83"/>
      <c r="Q76" s="83"/>
      <c r="R76" s="83"/>
      <c r="S76" s="83"/>
      <c r="T76" s="83"/>
      <c r="U76" s="83"/>
      <c r="V76" s="83"/>
      <c r="W76" s="83"/>
      <c r="X76" s="83"/>
      <c r="Y76" s="83"/>
      <c r="Z76" s="83"/>
      <c r="AA76" s="83"/>
      <c r="AB76" s="83"/>
      <c r="AC76" s="83"/>
      <c r="AD76" s="83"/>
      <c r="AE76" s="83"/>
      <c r="AF76" s="83"/>
      <c r="AG76" s="83"/>
      <c r="AH76" s="83"/>
      <c r="AI76" s="83"/>
      <c r="AJ76" s="83"/>
      <c r="AK76" s="83"/>
      <c r="AL76" s="83"/>
      <c r="AM76" s="83"/>
      <c r="AN76" s="83"/>
      <c r="AO76" s="83"/>
      <c r="AP76" s="83"/>
      <c r="AQ76" s="83"/>
      <c r="AR76" s="83"/>
      <c r="AS76" s="83"/>
      <c r="AT76" s="83"/>
      <c r="AU76" s="83"/>
      <c r="AV76" s="83"/>
      <c r="AW76" s="83"/>
      <c r="AX76" s="83"/>
      <c r="AY76" s="83"/>
      <c r="AZ76" s="83"/>
      <c r="BA76" s="83"/>
      <c r="BB76" s="83"/>
      <c r="BC76" s="83"/>
      <c r="BD76" s="83"/>
      <c r="BE76" s="83"/>
      <c r="BF76" s="83"/>
      <c r="BG76" s="83"/>
      <c r="BH76" s="83"/>
      <c r="BI76" s="83"/>
      <c r="BJ76" s="83"/>
      <c r="BK76" s="83"/>
      <c r="BL76" s="83"/>
      <c r="BM76" s="83"/>
      <c r="BN76" s="83"/>
      <c r="BO76" s="83"/>
      <c r="BP76" s="83"/>
      <c r="BQ76" s="83"/>
      <c r="BR76" s="83"/>
      <c r="BS76" s="83"/>
      <c r="BT76" s="83"/>
      <c r="BU76" s="83"/>
      <c r="BV76" s="83"/>
      <c r="BW76" s="83"/>
      <c r="BX76" s="83"/>
      <c r="BY76" s="83"/>
      <c r="BZ76" s="83"/>
      <c r="CA76" s="83"/>
      <c r="CB76" s="83"/>
    </row>
    <row r="77" spans="1:80"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83"/>
      <c r="AE77" s="83"/>
      <c r="AF77" s="83"/>
      <c r="AG77" s="83"/>
      <c r="AH77" s="83"/>
      <c r="AI77" s="83"/>
      <c r="AJ77" s="83"/>
      <c r="AK77" s="83"/>
      <c r="AL77" s="83"/>
      <c r="AM77" s="83"/>
      <c r="AN77" s="83"/>
      <c r="AO77" s="83"/>
      <c r="AP77" s="83"/>
      <c r="AQ77" s="83"/>
      <c r="AR77" s="83"/>
      <c r="AS77" s="83"/>
      <c r="AT77" s="83"/>
      <c r="AU77" s="83"/>
      <c r="AV77" s="83"/>
      <c r="AW77" s="83"/>
      <c r="AX77" s="83"/>
      <c r="AY77" s="83"/>
      <c r="AZ77" s="83"/>
      <c r="BA77" s="83"/>
      <c r="BB77" s="83"/>
      <c r="BC77" s="83"/>
      <c r="BD77" s="83"/>
      <c r="BE77" s="83"/>
      <c r="BF77" s="83"/>
      <c r="BG77" s="83"/>
      <c r="BH77" s="83"/>
      <c r="BI77" s="83"/>
      <c r="BJ77" s="83"/>
      <c r="BK77" s="83"/>
      <c r="BL77" s="83"/>
      <c r="BM77" s="83"/>
      <c r="BN77" s="83"/>
      <c r="BO77" s="83"/>
      <c r="BP77" s="83"/>
      <c r="BQ77" s="83"/>
      <c r="BR77" s="83"/>
      <c r="BS77" s="83"/>
      <c r="BT77" s="83"/>
      <c r="BU77" s="83"/>
      <c r="BV77" s="83"/>
      <c r="BW77" s="83"/>
      <c r="BX77" s="83"/>
      <c r="BY77" s="83"/>
      <c r="BZ77" s="83"/>
      <c r="CA77" s="83"/>
      <c r="CB77" s="83"/>
    </row>
    <row r="78" spans="1:80" x14ac:dyDescent="0.25">
      <c r="A78" s="83"/>
      <c r="B78" s="83"/>
      <c r="C78" s="83"/>
      <c r="D78" s="83"/>
      <c r="E78" s="83"/>
      <c r="F78" s="83"/>
      <c r="G78" s="83"/>
      <c r="H78" s="83"/>
      <c r="I78" s="83"/>
      <c r="J78" s="83"/>
      <c r="K78" s="83"/>
      <c r="L78" s="83"/>
      <c r="M78" s="83"/>
      <c r="N78" s="83"/>
      <c r="O78" s="83"/>
      <c r="P78" s="83"/>
      <c r="Q78" s="83"/>
      <c r="R78" s="83"/>
      <c r="S78" s="83"/>
      <c r="T78" s="83"/>
      <c r="U78" s="83"/>
      <c r="V78" s="83"/>
      <c r="W78" s="83"/>
      <c r="X78" s="83"/>
      <c r="Y78" s="83"/>
      <c r="Z78" s="83"/>
      <c r="AA78" s="83"/>
      <c r="AB78" s="83"/>
      <c r="AC78" s="83"/>
      <c r="AD78" s="83"/>
      <c r="AE78" s="83"/>
      <c r="AF78" s="83"/>
      <c r="AG78" s="83"/>
      <c r="AH78" s="83"/>
      <c r="AI78" s="83"/>
      <c r="AJ78" s="83"/>
      <c r="AK78" s="83"/>
      <c r="AL78" s="83"/>
      <c r="AM78" s="83"/>
      <c r="AN78" s="83"/>
      <c r="AO78" s="83"/>
      <c r="AP78" s="83"/>
      <c r="AQ78" s="83"/>
      <c r="AR78" s="83"/>
      <c r="AS78" s="83"/>
      <c r="AT78" s="83"/>
      <c r="AU78" s="83"/>
      <c r="AV78" s="83"/>
      <c r="AW78" s="83"/>
      <c r="AX78" s="83"/>
      <c r="AY78" s="83"/>
      <c r="AZ78" s="83"/>
      <c r="BA78" s="83"/>
      <c r="BB78" s="83"/>
      <c r="BC78" s="83"/>
      <c r="BD78" s="83"/>
      <c r="BE78" s="83"/>
      <c r="BF78" s="83"/>
      <c r="BG78" s="83"/>
      <c r="BH78" s="83"/>
      <c r="BI78" s="83"/>
      <c r="BJ78" s="83"/>
      <c r="BK78" s="83"/>
      <c r="BL78" s="83"/>
      <c r="BM78" s="83"/>
      <c r="BN78" s="83"/>
      <c r="BO78" s="83"/>
      <c r="BP78" s="83"/>
      <c r="BQ78" s="83"/>
      <c r="BR78" s="83"/>
      <c r="BS78" s="83"/>
      <c r="BT78" s="83"/>
      <c r="BU78" s="83"/>
      <c r="BV78" s="83"/>
      <c r="BW78" s="83"/>
      <c r="BX78" s="83"/>
      <c r="BY78" s="83"/>
      <c r="BZ78" s="83"/>
      <c r="CA78" s="83"/>
      <c r="CB78" s="83"/>
    </row>
    <row r="79" spans="1:80" x14ac:dyDescent="0.25">
      <c r="A79" s="83"/>
      <c r="B79" s="83"/>
      <c r="C79" s="83"/>
      <c r="D79" s="83"/>
      <c r="E79" s="83"/>
      <c r="F79" s="83"/>
      <c r="G79" s="83"/>
      <c r="H79" s="83"/>
      <c r="I79" s="83"/>
      <c r="J79" s="83"/>
      <c r="K79" s="83"/>
      <c r="L79" s="83"/>
      <c r="M79" s="83"/>
      <c r="N79" s="83"/>
      <c r="O79" s="83"/>
      <c r="P79" s="83"/>
      <c r="Q79" s="83"/>
      <c r="R79" s="83"/>
      <c r="S79" s="83"/>
      <c r="T79" s="83"/>
      <c r="U79" s="83"/>
      <c r="V79" s="83"/>
      <c r="W79" s="83"/>
      <c r="X79" s="83"/>
      <c r="Y79" s="83"/>
      <c r="Z79" s="83"/>
      <c r="AA79" s="83"/>
      <c r="AB79" s="83"/>
      <c r="AC79" s="83"/>
      <c r="AD79" s="83"/>
      <c r="AE79" s="83"/>
      <c r="AF79" s="83"/>
      <c r="AG79" s="83"/>
      <c r="AH79" s="83"/>
      <c r="AI79" s="83"/>
      <c r="AJ79" s="83"/>
      <c r="AK79" s="83"/>
      <c r="AL79" s="83"/>
      <c r="AM79" s="83"/>
      <c r="AN79" s="83"/>
      <c r="AO79" s="83"/>
      <c r="AP79" s="83"/>
      <c r="AQ79" s="83"/>
      <c r="AR79" s="83"/>
      <c r="AS79" s="83"/>
      <c r="AT79" s="83"/>
      <c r="AU79" s="83"/>
      <c r="AV79" s="83"/>
      <c r="AW79" s="83"/>
      <c r="AX79" s="83"/>
      <c r="AY79" s="83"/>
      <c r="AZ79" s="83"/>
      <c r="BA79" s="83"/>
      <c r="BB79" s="83"/>
      <c r="BC79" s="83"/>
      <c r="BD79" s="83"/>
      <c r="BE79" s="83"/>
      <c r="BF79" s="83"/>
      <c r="BG79" s="83"/>
      <c r="BH79" s="83"/>
      <c r="BI79" s="83"/>
      <c r="BJ79" s="83"/>
      <c r="BK79" s="83"/>
    </row>
    <row r="80" spans="1:80" x14ac:dyDescent="0.25">
      <c r="A80" s="83"/>
      <c r="B80" s="83"/>
      <c r="C80" s="83"/>
      <c r="D80" s="83"/>
      <c r="E80" s="83"/>
      <c r="F80" s="83"/>
      <c r="G80" s="83"/>
      <c r="H80" s="83"/>
      <c r="I80" s="83"/>
      <c r="J80" s="83"/>
      <c r="K80" s="83"/>
      <c r="L80" s="83"/>
      <c r="M80" s="83"/>
      <c r="N80" s="83"/>
      <c r="O80" s="83"/>
      <c r="P80" s="83"/>
      <c r="Q80" s="83"/>
      <c r="R80" s="83"/>
      <c r="S80" s="83"/>
      <c r="T80" s="83"/>
      <c r="U80" s="83"/>
      <c r="V80" s="83"/>
      <c r="W80" s="83"/>
      <c r="X80" s="83"/>
      <c r="Y80" s="83"/>
      <c r="Z80" s="83"/>
      <c r="AA80" s="83"/>
      <c r="AB80" s="83"/>
      <c r="AC80" s="83"/>
      <c r="AD80" s="83"/>
      <c r="AE80" s="83"/>
      <c r="AF80" s="83"/>
      <c r="AG80" s="83"/>
      <c r="AH80" s="83"/>
      <c r="AI80" s="83"/>
      <c r="AJ80" s="83"/>
      <c r="AK80" s="83"/>
      <c r="AL80" s="83"/>
      <c r="AM80" s="83"/>
      <c r="AN80" s="83"/>
      <c r="AO80" s="83"/>
      <c r="AP80" s="83"/>
      <c r="AQ80" s="83"/>
      <c r="AR80" s="83"/>
      <c r="AS80" s="83"/>
      <c r="AT80" s="83"/>
      <c r="AU80" s="83"/>
      <c r="AV80" s="83"/>
      <c r="AW80" s="83"/>
      <c r="AX80" s="83"/>
      <c r="AY80" s="83"/>
      <c r="AZ80" s="83"/>
      <c r="BA80" s="83"/>
      <c r="BB80" s="83"/>
      <c r="BC80" s="83"/>
      <c r="BD80" s="83"/>
      <c r="BE80" s="83"/>
      <c r="BF80" s="83"/>
      <c r="BG80" s="83"/>
      <c r="BH80" s="83"/>
      <c r="BI80" s="83"/>
      <c r="BJ80" s="83"/>
      <c r="BK80" s="83"/>
    </row>
    <row r="81" spans="1:63" x14ac:dyDescent="0.25">
      <c r="A81" s="83"/>
      <c r="B81" s="83"/>
      <c r="C81" s="83"/>
      <c r="D81" s="83"/>
      <c r="E81" s="83"/>
      <c r="F81" s="83"/>
      <c r="G81" s="83"/>
      <c r="H81" s="83"/>
      <c r="I81" s="83"/>
      <c r="J81" s="83"/>
      <c r="K81" s="83"/>
      <c r="L81" s="83"/>
      <c r="M81" s="83"/>
      <c r="N81" s="83"/>
      <c r="O81" s="83"/>
      <c r="P81" s="83"/>
      <c r="Q81" s="83"/>
      <c r="R81" s="83"/>
      <c r="S81" s="83"/>
      <c r="T81" s="83"/>
      <c r="U81" s="83"/>
      <c r="V81" s="83"/>
      <c r="W81" s="83"/>
      <c r="X81" s="83"/>
      <c r="Y81" s="83"/>
      <c r="Z81" s="83"/>
      <c r="AA81" s="83"/>
      <c r="AB81" s="83"/>
      <c r="AC81" s="83"/>
      <c r="AD81" s="83"/>
      <c r="AE81" s="83"/>
      <c r="AF81" s="83"/>
      <c r="AG81" s="83"/>
      <c r="AH81" s="83"/>
      <c r="AI81" s="83"/>
      <c r="AJ81" s="83"/>
      <c r="AK81" s="83"/>
      <c r="AL81" s="83"/>
      <c r="AM81" s="83"/>
      <c r="AN81" s="83"/>
      <c r="AO81" s="83"/>
      <c r="AP81" s="83"/>
      <c r="AQ81" s="83"/>
      <c r="AR81" s="83"/>
      <c r="AS81" s="83"/>
      <c r="AT81" s="83"/>
      <c r="AU81" s="83"/>
      <c r="AV81" s="83"/>
      <c r="AW81" s="83"/>
      <c r="AX81" s="83"/>
      <c r="AY81" s="83"/>
      <c r="AZ81" s="83"/>
      <c r="BA81" s="83"/>
      <c r="BB81" s="83"/>
      <c r="BC81" s="83"/>
      <c r="BD81" s="83"/>
      <c r="BE81" s="83"/>
      <c r="BF81" s="83"/>
      <c r="BG81" s="83"/>
      <c r="BH81" s="83"/>
      <c r="BI81" s="83"/>
      <c r="BJ81" s="83"/>
      <c r="BK81" s="83"/>
    </row>
    <row r="82" spans="1:63" x14ac:dyDescent="0.25">
      <c r="A82" s="83"/>
      <c r="B82" s="83"/>
      <c r="C82" s="83"/>
      <c r="D82" s="83"/>
      <c r="E82" s="83"/>
      <c r="F82" s="83"/>
      <c r="G82" s="83"/>
      <c r="H82" s="83"/>
      <c r="I82" s="83"/>
      <c r="J82" s="83"/>
      <c r="K82" s="83"/>
      <c r="L82" s="83"/>
      <c r="M82" s="83"/>
      <c r="N82" s="83"/>
      <c r="O82" s="83"/>
      <c r="P82" s="83"/>
      <c r="Q82" s="83"/>
      <c r="R82" s="83"/>
      <c r="S82" s="83"/>
      <c r="T82" s="83"/>
      <c r="U82" s="83"/>
      <c r="V82" s="83"/>
      <c r="W82" s="83"/>
      <c r="X82" s="83"/>
      <c r="Y82" s="83"/>
      <c r="Z82" s="83"/>
      <c r="AA82" s="83"/>
      <c r="AB82" s="83"/>
      <c r="AC82" s="83"/>
      <c r="AD82" s="83"/>
      <c r="AE82" s="83"/>
      <c r="AF82" s="83"/>
      <c r="AG82" s="83"/>
      <c r="AH82" s="83"/>
      <c r="AI82" s="83"/>
      <c r="AJ82" s="83"/>
      <c r="AK82" s="83"/>
      <c r="AL82" s="83"/>
      <c r="AM82" s="83"/>
      <c r="AN82" s="83"/>
      <c r="AO82" s="83"/>
      <c r="AP82" s="83"/>
      <c r="AQ82" s="83"/>
      <c r="AR82" s="83"/>
      <c r="AS82" s="83"/>
      <c r="AT82" s="83"/>
      <c r="AU82" s="83"/>
      <c r="AV82" s="83"/>
      <c r="AW82" s="83"/>
      <c r="AX82" s="83"/>
      <c r="AY82" s="83"/>
      <c r="AZ82" s="83"/>
      <c r="BA82" s="83"/>
      <c r="BB82" s="83"/>
      <c r="BC82" s="83"/>
      <c r="BD82" s="83"/>
      <c r="BE82" s="83"/>
      <c r="BF82" s="83"/>
      <c r="BG82" s="83"/>
      <c r="BH82" s="83"/>
      <c r="BI82" s="83"/>
      <c r="BJ82" s="83"/>
      <c r="BK82" s="83"/>
    </row>
    <row r="83" spans="1:63" x14ac:dyDescent="0.25">
      <c r="A83" s="83"/>
      <c r="B83" s="83"/>
      <c r="C83" s="83"/>
      <c r="D83" s="83"/>
      <c r="E83" s="83"/>
      <c r="F83" s="83"/>
      <c r="G83" s="83"/>
      <c r="H83" s="83"/>
      <c r="I83" s="83"/>
      <c r="J83" s="83"/>
      <c r="K83" s="83"/>
      <c r="L83" s="83"/>
      <c r="M83" s="83"/>
      <c r="N83" s="83"/>
      <c r="O83" s="83"/>
      <c r="P83" s="83"/>
      <c r="Q83" s="83"/>
      <c r="R83" s="83"/>
      <c r="S83" s="83"/>
      <c r="T83" s="83"/>
      <c r="U83" s="83"/>
      <c r="V83" s="83"/>
      <c r="W83" s="83"/>
      <c r="X83" s="83"/>
      <c r="Y83" s="83"/>
      <c r="Z83" s="83"/>
      <c r="AA83" s="83"/>
      <c r="AB83" s="83"/>
      <c r="AC83" s="83"/>
      <c r="AD83" s="83"/>
      <c r="AE83" s="83"/>
      <c r="AF83" s="83"/>
      <c r="AG83" s="83"/>
      <c r="AH83" s="83"/>
      <c r="AI83" s="83"/>
      <c r="AJ83" s="83"/>
      <c r="AK83" s="83"/>
      <c r="AL83" s="83"/>
      <c r="AM83" s="83"/>
      <c r="AN83" s="83"/>
      <c r="AO83" s="83"/>
      <c r="AP83" s="83"/>
      <c r="AQ83" s="83"/>
      <c r="AR83" s="83"/>
      <c r="AS83" s="83"/>
      <c r="AT83" s="83"/>
      <c r="AU83" s="83"/>
      <c r="AV83" s="83"/>
      <c r="AW83" s="83"/>
      <c r="AX83" s="83"/>
      <c r="AY83" s="83"/>
      <c r="AZ83" s="83"/>
      <c r="BA83" s="83"/>
      <c r="BB83" s="83"/>
      <c r="BC83" s="83"/>
      <c r="BD83" s="83"/>
      <c r="BE83" s="83"/>
      <c r="BF83" s="83"/>
      <c r="BG83" s="83"/>
      <c r="BH83" s="83"/>
      <c r="BI83" s="83"/>
      <c r="BJ83" s="83"/>
      <c r="BK83" s="83"/>
    </row>
    <row r="84" spans="1:63" x14ac:dyDescent="0.25">
      <c r="A84" s="83"/>
      <c r="B84" s="83"/>
      <c r="C84" s="83"/>
      <c r="D84" s="83"/>
      <c r="E84" s="83"/>
      <c r="F84" s="83"/>
      <c r="G84" s="83"/>
      <c r="H84" s="83"/>
      <c r="I84" s="83"/>
      <c r="J84" s="83"/>
      <c r="K84" s="83"/>
      <c r="L84" s="83"/>
      <c r="M84" s="83"/>
      <c r="N84" s="83"/>
      <c r="O84" s="83"/>
      <c r="P84" s="83"/>
      <c r="Q84" s="83"/>
      <c r="R84" s="83"/>
      <c r="S84" s="83"/>
      <c r="T84" s="83"/>
      <c r="U84" s="83"/>
      <c r="V84" s="83"/>
      <c r="W84" s="83"/>
      <c r="X84" s="83"/>
      <c r="Y84" s="83"/>
      <c r="Z84" s="83"/>
      <c r="AA84" s="83"/>
      <c r="AB84" s="83"/>
      <c r="AC84" s="83"/>
      <c r="AD84" s="83"/>
      <c r="AE84" s="83"/>
      <c r="AF84" s="83"/>
      <c r="AG84" s="83"/>
      <c r="AH84" s="83"/>
      <c r="AI84" s="83"/>
      <c r="AJ84" s="83"/>
      <c r="AK84" s="83"/>
      <c r="AL84" s="83"/>
      <c r="AM84" s="83"/>
      <c r="AN84" s="83"/>
      <c r="AO84" s="83"/>
      <c r="AP84" s="83"/>
      <c r="AQ84" s="83"/>
      <c r="AR84" s="83"/>
      <c r="AS84" s="83"/>
      <c r="AT84" s="83"/>
      <c r="AU84" s="83"/>
      <c r="AV84" s="83"/>
      <c r="AW84" s="83"/>
      <c r="AX84" s="83"/>
      <c r="AY84" s="83"/>
      <c r="AZ84" s="83"/>
      <c r="BA84" s="83"/>
      <c r="BB84" s="83"/>
      <c r="BC84" s="83"/>
      <c r="BD84" s="83"/>
      <c r="BE84" s="83"/>
      <c r="BF84" s="83"/>
      <c r="BG84" s="83"/>
      <c r="BH84" s="83"/>
      <c r="BI84" s="83"/>
      <c r="BJ84" s="83"/>
      <c r="BK84" s="83"/>
    </row>
    <row r="85" spans="1:63" x14ac:dyDescent="0.25">
      <c r="A85" s="83"/>
      <c r="B85" s="83"/>
      <c r="C85" s="83"/>
      <c r="D85" s="83"/>
      <c r="E85" s="83"/>
      <c r="F85" s="83"/>
      <c r="G85" s="83"/>
      <c r="H85" s="83"/>
      <c r="I85" s="83"/>
      <c r="J85" s="83"/>
      <c r="K85" s="83"/>
      <c r="L85" s="83"/>
      <c r="M85" s="83"/>
      <c r="N85" s="83"/>
      <c r="O85" s="83"/>
      <c r="P85" s="83"/>
      <c r="Q85" s="83"/>
      <c r="R85" s="83"/>
      <c r="S85" s="83"/>
      <c r="T85" s="83"/>
      <c r="U85" s="83"/>
      <c r="V85" s="83"/>
      <c r="W85" s="83"/>
      <c r="X85" s="83"/>
      <c r="Y85" s="83"/>
      <c r="Z85" s="83"/>
      <c r="AA85" s="83"/>
      <c r="AB85" s="83"/>
      <c r="AC85" s="83"/>
      <c r="AD85" s="83"/>
      <c r="AE85" s="83"/>
      <c r="AF85" s="83"/>
      <c r="AG85" s="83"/>
      <c r="AH85" s="83"/>
      <c r="AI85" s="83"/>
      <c r="AJ85" s="83"/>
      <c r="AK85" s="83"/>
      <c r="AL85" s="83"/>
      <c r="AM85" s="83"/>
      <c r="AN85" s="83"/>
      <c r="AO85" s="83"/>
      <c r="AP85" s="83"/>
      <c r="AQ85" s="83"/>
      <c r="AR85" s="83"/>
      <c r="AS85" s="83"/>
      <c r="AT85" s="83"/>
      <c r="AU85" s="83"/>
      <c r="AV85" s="83"/>
      <c r="AW85" s="83"/>
      <c r="AX85" s="83"/>
      <c r="AY85" s="83"/>
      <c r="AZ85" s="83"/>
      <c r="BA85" s="83"/>
      <c r="BB85" s="83"/>
      <c r="BC85" s="83"/>
      <c r="BD85" s="83"/>
      <c r="BE85" s="83"/>
      <c r="BF85" s="83"/>
      <c r="BG85" s="83"/>
      <c r="BH85" s="83"/>
      <c r="BI85" s="83"/>
      <c r="BJ85" s="83"/>
      <c r="BK85" s="83"/>
    </row>
    <row r="86" spans="1:63" x14ac:dyDescent="0.25">
      <c r="A86" s="83"/>
      <c r="B86" s="83"/>
      <c r="C86" s="83"/>
      <c r="D86" s="83"/>
      <c r="E86" s="83"/>
      <c r="F86" s="83"/>
      <c r="G86" s="83"/>
      <c r="H86" s="83"/>
      <c r="I86" s="83"/>
      <c r="J86" s="83"/>
      <c r="K86" s="83"/>
      <c r="L86" s="83"/>
      <c r="M86" s="83"/>
      <c r="N86" s="83"/>
      <c r="O86" s="83"/>
      <c r="P86" s="83"/>
      <c r="Q86" s="83"/>
      <c r="R86" s="83"/>
      <c r="S86" s="83"/>
      <c r="T86" s="83"/>
      <c r="U86" s="83"/>
      <c r="V86" s="83"/>
      <c r="W86" s="83"/>
      <c r="X86" s="83"/>
      <c r="Y86" s="83"/>
      <c r="Z86" s="83"/>
      <c r="AA86" s="83"/>
      <c r="AB86" s="83"/>
      <c r="AC86" s="83"/>
      <c r="AD86" s="83"/>
      <c r="AE86" s="83"/>
      <c r="AF86" s="83"/>
      <c r="AG86" s="83"/>
      <c r="AH86" s="83"/>
      <c r="AI86" s="83"/>
      <c r="AJ86" s="83"/>
      <c r="AK86" s="83"/>
      <c r="AL86" s="83"/>
      <c r="AM86" s="83"/>
      <c r="AN86" s="83"/>
      <c r="AO86" s="83"/>
      <c r="AP86" s="83"/>
      <c r="AQ86" s="83"/>
      <c r="AR86" s="83"/>
      <c r="AS86" s="83"/>
      <c r="AT86" s="83"/>
      <c r="AU86" s="83"/>
      <c r="AV86" s="83"/>
      <c r="AW86" s="83"/>
      <c r="AX86" s="83"/>
      <c r="AY86" s="83"/>
      <c r="AZ86" s="83"/>
      <c r="BA86" s="83"/>
      <c r="BB86" s="83"/>
      <c r="BC86" s="83"/>
      <c r="BD86" s="83"/>
      <c r="BE86" s="83"/>
      <c r="BF86" s="83"/>
      <c r="BG86" s="83"/>
      <c r="BH86" s="83"/>
      <c r="BI86" s="83"/>
      <c r="BJ86" s="83"/>
      <c r="BK86" s="83"/>
    </row>
    <row r="87" spans="1:63" x14ac:dyDescent="0.25">
      <c r="A87" s="83"/>
      <c r="B87" s="83"/>
      <c r="C87" s="83"/>
      <c r="D87" s="83"/>
      <c r="E87" s="83"/>
      <c r="F87" s="83"/>
      <c r="G87" s="83"/>
      <c r="H87" s="83"/>
      <c r="I87" s="83"/>
      <c r="J87" s="83"/>
      <c r="K87" s="83"/>
      <c r="L87" s="83"/>
      <c r="M87" s="83"/>
      <c r="N87" s="83"/>
      <c r="O87" s="83"/>
      <c r="P87" s="83"/>
      <c r="Q87" s="83"/>
      <c r="R87" s="83"/>
      <c r="S87" s="83"/>
      <c r="T87" s="83"/>
      <c r="U87" s="83"/>
      <c r="V87" s="83"/>
      <c r="W87" s="83"/>
      <c r="X87" s="83"/>
      <c r="Y87" s="83"/>
      <c r="Z87" s="83"/>
      <c r="AA87" s="83"/>
      <c r="AB87" s="83"/>
      <c r="AC87" s="83"/>
      <c r="AD87" s="83"/>
      <c r="AE87" s="83"/>
      <c r="AF87" s="83"/>
      <c r="AG87" s="83"/>
      <c r="AH87" s="83"/>
      <c r="AI87" s="83"/>
      <c r="AJ87" s="83"/>
      <c r="AK87" s="83"/>
      <c r="AL87" s="83"/>
      <c r="AM87" s="83"/>
      <c r="AN87" s="83"/>
      <c r="AO87" s="83"/>
      <c r="AP87" s="83"/>
      <c r="AQ87" s="83"/>
      <c r="AR87" s="83"/>
      <c r="AS87" s="83"/>
      <c r="AT87" s="83"/>
      <c r="AU87" s="83"/>
      <c r="AV87" s="83"/>
      <c r="AW87" s="83"/>
      <c r="AX87" s="83"/>
      <c r="AY87" s="83"/>
      <c r="AZ87" s="83"/>
      <c r="BA87" s="83"/>
      <c r="BB87" s="83"/>
      <c r="BC87" s="83"/>
      <c r="BD87" s="83"/>
      <c r="BE87" s="83"/>
      <c r="BF87" s="83"/>
      <c r="BG87" s="83"/>
      <c r="BH87" s="83"/>
      <c r="BI87" s="83"/>
      <c r="BJ87" s="83"/>
      <c r="BK87" s="83"/>
    </row>
    <row r="88" spans="1:63" x14ac:dyDescent="0.25">
      <c r="A88" s="83"/>
      <c r="B88" s="83"/>
      <c r="C88" s="83"/>
      <c r="D88" s="83"/>
      <c r="E88" s="83"/>
      <c r="F88" s="83"/>
      <c r="G88" s="83"/>
      <c r="H88" s="83"/>
      <c r="I88" s="83"/>
      <c r="J88" s="83"/>
      <c r="K88" s="83"/>
      <c r="L88" s="83"/>
      <c r="M88" s="83"/>
      <c r="N88" s="83"/>
      <c r="O88" s="83"/>
      <c r="P88" s="83"/>
      <c r="Q88" s="83"/>
      <c r="R88" s="83"/>
      <c r="S88" s="83"/>
      <c r="T88" s="83"/>
      <c r="U88" s="83"/>
      <c r="V88" s="83"/>
      <c r="W88" s="83"/>
      <c r="X88" s="83"/>
      <c r="Y88" s="83"/>
      <c r="Z88" s="83"/>
      <c r="AA88" s="83"/>
      <c r="AB88" s="83"/>
      <c r="AC88" s="83"/>
      <c r="AD88" s="83"/>
      <c r="AE88" s="83"/>
      <c r="AF88" s="83"/>
      <c r="AG88" s="83"/>
      <c r="AH88" s="83"/>
      <c r="AI88" s="83"/>
      <c r="AJ88" s="83"/>
      <c r="AK88" s="83"/>
      <c r="AL88" s="83"/>
      <c r="AM88" s="83"/>
      <c r="AN88" s="83"/>
      <c r="AO88" s="83"/>
      <c r="AP88" s="83"/>
      <c r="AQ88" s="83"/>
      <c r="AR88" s="83"/>
      <c r="AS88" s="83"/>
      <c r="AT88" s="83"/>
      <c r="AU88" s="83"/>
      <c r="AV88" s="83"/>
      <c r="AW88" s="83"/>
      <c r="AX88" s="83"/>
      <c r="AY88" s="83"/>
      <c r="AZ88" s="83"/>
      <c r="BA88" s="83"/>
      <c r="BB88" s="83"/>
      <c r="BC88" s="83"/>
      <c r="BD88" s="83"/>
      <c r="BE88" s="83"/>
      <c r="BF88" s="83"/>
      <c r="BG88" s="83"/>
      <c r="BH88" s="83"/>
      <c r="BI88" s="83"/>
      <c r="BJ88" s="83"/>
      <c r="BK88" s="83"/>
    </row>
    <row r="89" spans="1:63" x14ac:dyDescent="0.25">
      <c r="A89" s="83"/>
      <c r="B89" s="83"/>
      <c r="C89" s="83"/>
      <c r="D89" s="83"/>
      <c r="E89" s="83"/>
      <c r="F89" s="83"/>
      <c r="G89" s="83"/>
      <c r="H89" s="83"/>
      <c r="I89" s="83"/>
      <c r="J89" s="83"/>
      <c r="K89" s="83"/>
      <c r="L89" s="83"/>
      <c r="M89" s="83"/>
      <c r="N89" s="83"/>
      <c r="O89" s="83"/>
      <c r="P89" s="83"/>
      <c r="Q89" s="83"/>
      <c r="R89" s="83"/>
      <c r="S89" s="83"/>
      <c r="T89" s="83"/>
      <c r="U89" s="83"/>
      <c r="V89" s="83"/>
      <c r="W89" s="83"/>
      <c r="X89" s="83"/>
      <c r="Y89" s="83"/>
      <c r="Z89" s="83"/>
      <c r="AA89" s="83"/>
      <c r="AB89" s="83"/>
      <c r="AC89" s="83"/>
      <c r="AD89" s="83"/>
      <c r="AE89" s="83"/>
      <c r="AF89" s="83"/>
      <c r="AG89" s="83"/>
      <c r="AH89" s="83"/>
      <c r="AI89" s="83"/>
      <c r="AJ89" s="83"/>
      <c r="AK89" s="83"/>
      <c r="AL89" s="83"/>
      <c r="AM89" s="83"/>
      <c r="AN89" s="83"/>
      <c r="AO89" s="83"/>
      <c r="AP89" s="83"/>
      <c r="AQ89" s="83"/>
      <c r="AR89" s="83"/>
      <c r="AS89" s="83"/>
      <c r="AT89" s="83"/>
      <c r="AU89" s="83"/>
      <c r="AV89" s="83"/>
      <c r="AW89" s="83"/>
      <c r="AX89" s="83"/>
      <c r="AY89" s="83"/>
      <c r="AZ89" s="83"/>
      <c r="BA89" s="83"/>
      <c r="BB89" s="83"/>
      <c r="BC89" s="83"/>
      <c r="BD89" s="83"/>
      <c r="BE89" s="83"/>
      <c r="BF89" s="83"/>
      <c r="BG89" s="83"/>
      <c r="BH89" s="83"/>
      <c r="BI89" s="83"/>
      <c r="BJ89" s="83"/>
      <c r="BK89" s="83"/>
    </row>
    <row r="90" spans="1:63" x14ac:dyDescent="0.25">
      <c r="A90" s="83"/>
      <c r="B90" s="83"/>
      <c r="C90" s="83"/>
      <c r="D90" s="83"/>
      <c r="E90" s="83"/>
      <c r="F90" s="83"/>
      <c r="G90" s="83"/>
      <c r="H90" s="83"/>
      <c r="I90" s="83"/>
      <c r="J90" s="83"/>
      <c r="K90" s="83"/>
      <c r="L90" s="83"/>
      <c r="M90" s="83"/>
      <c r="N90" s="83"/>
      <c r="O90" s="83"/>
      <c r="P90" s="83"/>
      <c r="Q90" s="83"/>
      <c r="R90" s="83"/>
      <c r="S90" s="83"/>
      <c r="T90" s="83"/>
      <c r="U90" s="83"/>
      <c r="V90" s="83"/>
      <c r="W90" s="83"/>
      <c r="X90" s="83"/>
      <c r="Y90" s="83"/>
      <c r="Z90" s="83"/>
      <c r="AA90" s="83"/>
      <c r="AB90" s="83"/>
      <c r="AC90" s="83"/>
      <c r="AD90" s="83"/>
      <c r="AE90" s="83"/>
      <c r="AF90" s="83"/>
      <c r="AG90" s="83"/>
      <c r="AH90" s="83"/>
      <c r="AI90" s="83"/>
      <c r="AJ90" s="83"/>
      <c r="AK90" s="83"/>
      <c r="AL90" s="83"/>
      <c r="AM90" s="83"/>
      <c r="AN90" s="83"/>
      <c r="AO90" s="83"/>
      <c r="AP90" s="83"/>
      <c r="AQ90" s="83"/>
      <c r="AR90" s="83"/>
      <c r="AS90" s="83"/>
      <c r="AT90" s="83"/>
      <c r="AU90" s="83"/>
      <c r="AV90" s="83"/>
      <c r="AW90" s="83"/>
      <c r="AX90" s="83"/>
      <c r="AY90" s="83"/>
      <c r="AZ90" s="83"/>
      <c r="BA90" s="83"/>
      <c r="BB90" s="83"/>
      <c r="BC90" s="83"/>
      <c r="BD90" s="83"/>
      <c r="BE90" s="83"/>
      <c r="BF90" s="83"/>
      <c r="BG90" s="83"/>
      <c r="BH90" s="83"/>
      <c r="BI90" s="83"/>
      <c r="BJ90" s="83"/>
      <c r="BK90" s="83"/>
    </row>
    <row r="91" spans="1:63" x14ac:dyDescent="0.25">
      <c r="A91" s="83"/>
      <c r="B91" s="83"/>
      <c r="C91" s="83"/>
      <c r="D91" s="83"/>
      <c r="E91" s="83"/>
      <c r="F91" s="83"/>
      <c r="G91" s="83"/>
      <c r="H91" s="83"/>
      <c r="I91" s="83"/>
      <c r="J91" s="83"/>
      <c r="K91" s="83"/>
      <c r="L91" s="83"/>
      <c r="M91" s="83"/>
      <c r="N91" s="83"/>
      <c r="O91" s="83"/>
      <c r="P91" s="83"/>
      <c r="Q91" s="83"/>
      <c r="R91" s="83"/>
      <c r="S91" s="83"/>
      <c r="T91" s="83"/>
      <c r="U91" s="83"/>
      <c r="V91" s="83"/>
      <c r="W91" s="83"/>
      <c r="X91" s="83"/>
      <c r="Y91" s="83"/>
      <c r="Z91" s="83"/>
      <c r="AA91" s="83"/>
      <c r="AB91" s="83"/>
      <c r="AC91" s="83"/>
      <c r="AD91" s="83"/>
      <c r="AE91" s="83"/>
      <c r="AF91" s="83"/>
      <c r="AG91" s="83"/>
      <c r="AH91" s="83"/>
      <c r="AI91" s="83"/>
      <c r="AJ91" s="83"/>
      <c r="AK91" s="83"/>
      <c r="AL91" s="83"/>
      <c r="AM91" s="83"/>
      <c r="AN91" s="83"/>
      <c r="AO91" s="83"/>
      <c r="AP91" s="83"/>
      <c r="AQ91" s="83"/>
      <c r="AR91" s="83"/>
      <c r="AS91" s="83"/>
      <c r="AT91" s="83"/>
      <c r="AU91" s="83"/>
      <c r="AV91" s="83"/>
      <c r="AW91" s="83"/>
      <c r="AX91" s="83"/>
      <c r="AY91" s="83"/>
      <c r="AZ91" s="83"/>
      <c r="BA91" s="83"/>
      <c r="BB91" s="83"/>
      <c r="BC91" s="83"/>
      <c r="BD91" s="83"/>
      <c r="BE91" s="83"/>
      <c r="BF91" s="83"/>
      <c r="BG91" s="83"/>
      <c r="BH91" s="83"/>
      <c r="BI91" s="83"/>
      <c r="BJ91" s="83"/>
      <c r="BK91" s="83"/>
    </row>
    <row r="92" spans="1:63" x14ac:dyDescent="0.25">
      <c r="A92" s="83"/>
      <c r="B92" s="83"/>
      <c r="C92" s="83"/>
      <c r="D92" s="83"/>
      <c r="E92" s="83"/>
      <c r="F92" s="83"/>
      <c r="G92" s="83"/>
      <c r="H92" s="83"/>
      <c r="I92" s="83"/>
      <c r="J92" s="83"/>
      <c r="K92" s="83"/>
      <c r="L92" s="83"/>
      <c r="M92" s="83"/>
      <c r="N92" s="83"/>
      <c r="O92" s="83"/>
      <c r="P92" s="83"/>
      <c r="Q92" s="83"/>
      <c r="R92" s="83"/>
      <c r="S92" s="83"/>
      <c r="T92" s="83"/>
      <c r="U92" s="83"/>
      <c r="V92" s="83"/>
      <c r="W92" s="83"/>
      <c r="X92" s="83"/>
      <c r="Y92" s="83"/>
      <c r="Z92" s="83"/>
      <c r="AA92" s="83"/>
      <c r="AB92" s="83"/>
      <c r="AC92" s="83"/>
      <c r="AD92" s="83"/>
      <c r="AE92" s="83"/>
      <c r="AF92" s="83"/>
      <c r="AG92" s="83"/>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c r="BI92" s="83"/>
      <c r="BJ92" s="83"/>
      <c r="BK92" s="83"/>
    </row>
    <row r="93" spans="1:63" x14ac:dyDescent="0.25">
      <c r="A93" s="83"/>
      <c r="B93" s="83"/>
      <c r="C93" s="83"/>
      <c r="D93" s="83"/>
      <c r="E93" s="83"/>
      <c r="F93" s="83"/>
      <c r="G93" s="83"/>
      <c r="H93" s="83"/>
      <c r="I93" s="83"/>
      <c r="J93" s="83"/>
      <c r="K93" s="83"/>
      <c r="L93" s="83"/>
      <c r="M93" s="83"/>
      <c r="N93" s="83"/>
      <c r="O93" s="83"/>
      <c r="P93" s="83"/>
      <c r="Q93" s="83"/>
      <c r="R93" s="83"/>
      <c r="S93" s="83"/>
      <c r="T93" s="83"/>
      <c r="U93" s="83"/>
      <c r="V93" s="83"/>
      <c r="W93" s="83"/>
      <c r="X93" s="83"/>
      <c r="Y93" s="83"/>
      <c r="Z93" s="83"/>
      <c r="AA93" s="83"/>
      <c r="AB93" s="83"/>
      <c r="AC93" s="83"/>
      <c r="AD93" s="83"/>
      <c r="AE93" s="83"/>
      <c r="AF93" s="83"/>
      <c r="AG93" s="83"/>
      <c r="AH93" s="83"/>
      <c r="AI93" s="83"/>
      <c r="AJ93" s="83"/>
      <c r="AK93" s="83"/>
      <c r="AL93" s="83"/>
      <c r="AM93" s="83"/>
      <c r="AN93" s="83"/>
      <c r="AO93" s="83"/>
      <c r="AP93" s="83"/>
      <c r="AQ93" s="83"/>
      <c r="AR93" s="83"/>
      <c r="AS93" s="83"/>
      <c r="AT93" s="83"/>
      <c r="AU93" s="83"/>
      <c r="AV93" s="83"/>
      <c r="AW93" s="83"/>
      <c r="AX93" s="83"/>
      <c r="AY93" s="83"/>
      <c r="AZ93" s="83"/>
      <c r="BA93" s="83"/>
      <c r="BB93" s="83"/>
      <c r="BC93" s="83"/>
      <c r="BD93" s="83"/>
      <c r="BE93" s="83"/>
      <c r="BF93" s="83"/>
      <c r="BG93" s="83"/>
      <c r="BH93" s="83"/>
      <c r="BI93" s="83"/>
      <c r="BJ93" s="83"/>
      <c r="BK93" s="83"/>
    </row>
    <row r="94" spans="1:63" x14ac:dyDescent="0.25">
      <c r="A94" s="83"/>
      <c r="B94" s="83"/>
      <c r="C94" s="83"/>
      <c r="D94" s="83"/>
      <c r="E94" s="83"/>
      <c r="F94" s="83"/>
      <c r="G94" s="83"/>
      <c r="H94" s="83"/>
      <c r="I94" s="83"/>
      <c r="J94" s="83"/>
      <c r="K94" s="83"/>
      <c r="L94" s="83"/>
      <c r="M94" s="83"/>
      <c r="N94" s="83"/>
      <c r="O94" s="83"/>
      <c r="P94" s="83"/>
      <c r="Q94" s="83"/>
      <c r="R94" s="83"/>
      <c r="S94" s="83"/>
      <c r="T94" s="83"/>
      <c r="U94" s="83"/>
      <c r="V94" s="83"/>
      <c r="W94" s="83"/>
      <c r="X94" s="83"/>
      <c r="Y94" s="83"/>
      <c r="Z94" s="83"/>
      <c r="AA94" s="83"/>
      <c r="AB94" s="83"/>
      <c r="AC94" s="83"/>
      <c r="AD94" s="83"/>
      <c r="AE94" s="83"/>
      <c r="AF94" s="83"/>
      <c r="AG94" s="83"/>
      <c r="AH94" s="83"/>
      <c r="AI94" s="83"/>
      <c r="AJ94" s="83"/>
      <c r="AK94" s="83"/>
      <c r="AL94" s="83"/>
      <c r="AM94" s="83"/>
      <c r="AN94" s="83"/>
      <c r="AO94" s="83"/>
      <c r="AP94" s="83"/>
      <c r="AQ94" s="83"/>
      <c r="AR94" s="83"/>
      <c r="AS94" s="83"/>
      <c r="AT94" s="83"/>
      <c r="AU94" s="83"/>
      <c r="AV94" s="83"/>
      <c r="AW94" s="83"/>
      <c r="AX94" s="83"/>
      <c r="AY94" s="83"/>
      <c r="AZ94" s="83"/>
      <c r="BA94" s="83"/>
      <c r="BB94" s="83"/>
      <c r="BC94" s="83"/>
      <c r="BD94" s="83"/>
      <c r="BE94" s="83"/>
      <c r="BF94" s="83"/>
      <c r="BG94" s="83"/>
      <c r="BH94" s="83"/>
      <c r="BI94" s="83"/>
      <c r="BJ94" s="83"/>
      <c r="BK94" s="83"/>
    </row>
    <row r="95" spans="1:63" x14ac:dyDescent="0.25">
      <c r="A95" s="83"/>
      <c r="B95" s="83"/>
      <c r="C95" s="83"/>
      <c r="D95" s="83"/>
      <c r="E95" s="83"/>
      <c r="F95" s="83"/>
      <c r="G95" s="83"/>
      <c r="H95" s="83"/>
      <c r="I95" s="83"/>
      <c r="J95" s="83"/>
      <c r="K95" s="83"/>
      <c r="L95" s="83"/>
      <c r="M95" s="83"/>
      <c r="N95" s="83"/>
      <c r="O95" s="83"/>
      <c r="P95" s="83"/>
      <c r="Q95" s="83"/>
      <c r="R95" s="83"/>
      <c r="S95" s="83"/>
      <c r="T95" s="83"/>
      <c r="U95" s="83"/>
      <c r="V95" s="83"/>
      <c r="W95" s="83"/>
      <c r="X95" s="83"/>
      <c r="Y95" s="83"/>
      <c r="Z95" s="83"/>
      <c r="AA95" s="83"/>
      <c r="AB95" s="83"/>
      <c r="AC95" s="83"/>
      <c r="AD95" s="83"/>
      <c r="AE95" s="83"/>
      <c r="AF95" s="83"/>
      <c r="AG95" s="83"/>
      <c r="AH95" s="83"/>
      <c r="AI95" s="83"/>
      <c r="AJ95" s="83"/>
      <c r="AK95" s="83"/>
      <c r="AL95" s="83"/>
      <c r="AM95" s="83"/>
      <c r="AN95" s="83"/>
      <c r="AO95" s="83"/>
      <c r="AP95" s="83"/>
      <c r="AQ95" s="83"/>
      <c r="AR95" s="83"/>
      <c r="AS95" s="83"/>
      <c r="AT95" s="83"/>
      <c r="AU95" s="83"/>
      <c r="AV95" s="83"/>
      <c r="AW95" s="83"/>
      <c r="AX95" s="83"/>
      <c r="AY95" s="83"/>
      <c r="AZ95" s="83"/>
      <c r="BA95" s="83"/>
      <c r="BB95" s="83"/>
      <c r="BC95" s="83"/>
      <c r="BD95" s="83"/>
      <c r="BE95" s="83"/>
      <c r="BF95" s="83"/>
      <c r="BG95" s="83"/>
      <c r="BH95" s="83"/>
      <c r="BI95" s="83"/>
      <c r="BJ95" s="83"/>
      <c r="BK95" s="83"/>
    </row>
    <row r="96" spans="1:63" x14ac:dyDescent="0.25">
      <c r="A96" s="83"/>
      <c r="B96" s="83"/>
      <c r="C96" s="83"/>
      <c r="D96" s="83"/>
      <c r="E96" s="83"/>
      <c r="F96" s="83"/>
      <c r="G96" s="83"/>
      <c r="H96" s="83"/>
      <c r="I96" s="83"/>
      <c r="J96" s="83"/>
      <c r="K96" s="83"/>
      <c r="L96" s="83"/>
      <c r="M96" s="83"/>
      <c r="N96" s="83"/>
      <c r="O96" s="83"/>
      <c r="P96" s="83"/>
      <c r="Q96" s="83"/>
      <c r="R96" s="83"/>
      <c r="S96" s="83"/>
      <c r="T96" s="83"/>
      <c r="U96" s="83"/>
      <c r="V96" s="83"/>
      <c r="W96" s="83"/>
      <c r="X96" s="83"/>
      <c r="Y96" s="83"/>
      <c r="Z96" s="83"/>
      <c r="AA96" s="83"/>
      <c r="AB96" s="83"/>
      <c r="AC96" s="83"/>
      <c r="AD96" s="83"/>
      <c r="AE96" s="83"/>
      <c r="AF96" s="83"/>
      <c r="AG96" s="83"/>
      <c r="AH96" s="83"/>
      <c r="AI96" s="83"/>
      <c r="AJ96" s="83"/>
      <c r="AK96" s="83"/>
      <c r="AL96" s="83"/>
      <c r="AM96" s="83"/>
      <c r="AN96" s="83"/>
      <c r="AO96" s="83"/>
      <c r="AP96" s="83"/>
      <c r="AQ96" s="83"/>
      <c r="AR96" s="83"/>
      <c r="AS96" s="83"/>
      <c r="AT96" s="83"/>
      <c r="AU96" s="83"/>
      <c r="AV96" s="83"/>
      <c r="AW96" s="83"/>
      <c r="AX96" s="83"/>
      <c r="AY96" s="83"/>
      <c r="AZ96" s="83"/>
      <c r="BA96" s="83"/>
      <c r="BB96" s="83"/>
      <c r="BC96" s="83"/>
      <c r="BD96" s="83"/>
      <c r="BE96" s="83"/>
      <c r="BF96" s="83"/>
      <c r="BG96" s="83"/>
      <c r="BH96" s="83"/>
      <c r="BI96" s="83"/>
      <c r="BJ96" s="83"/>
      <c r="BK96" s="83"/>
    </row>
    <row r="97" spans="1:63" x14ac:dyDescent="0.25">
      <c r="A97" s="83"/>
      <c r="B97" s="83"/>
      <c r="C97" s="83"/>
      <c r="D97" s="83"/>
      <c r="E97" s="83"/>
      <c r="F97" s="83"/>
      <c r="G97" s="83"/>
      <c r="H97" s="83"/>
      <c r="I97" s="83"/>
      <c r="J97" s="83"/>
      <c r="K97" s="83"/>
      <c r="L97" s="83"/>
      <c r="M97" s="83"/>
      <c r="N97" s="83"/>
      <c r="O97" s="83"/>
      <c r="P97" s="83"/>
      <c r="Q97" s="83"/>
      <c r="R97" s="83"/>
      <c r="S97" s="83"/>
      <c r="T97" s="83"/>
      <c r="U97" s="83"/>
      <c r="V97" s="83"/>
      <c r="W97" s="83"/>
      <c r="X97" s="83"/>
      <c r="Y97" s="83"/>
      <c r="Z97" s="83"/>
      <c r="AA97" s="83"/>
      <c r="AB97" s="83"/>
      <c r="AC97" s="83"/>
      <c r="AD97" s="83"/>
      <c r="AE97" s="83"/>
      <c r="AF97" s="83"/>
      <c r="AG97" s="83"/>
      <c r="AH97" s="83"/>
      <c r="AI97" s="83"/>
      <c r="AJ97" s="83"/>
      <c r="AK97" s="83"/>
      <c r="AL97" s="83"/>
      <c r="AM97" s="83"/>
      <c r="AN97" s="83"/>
      <c r="AO97" s="83"/>
      <c r="AP97" s="83"/>
      <c r="AQ97" s="83"/>
      <c r="AR97" s="83"/>
      <c r="AS97" s="83"/>
      <c r="AT97" s="83"/>
      <c r="AU97" s="83"/>
      <c r="AV97" s="83"/>
      <c r="AW97" s="83"/>
      <c r="AX97" s="83"/>
      <c r="AY97" s="83"/>
      <c r="AZ97" s="83"/>
      <c r="BA97" s="83"/>
      <c r="BB97" s="83"/>
      <c r="BC97" s="83"/>
      <c r="BD97" s="83"/>
      <c r="BE97" s="83"/>
      <c r="BF97" s="83"/>
      <c r="BG97" s="83"/>
      <c r="BH97" s="83"/>
      <c r="BI97" s="83"/>
      <c r="BJ97" s="83"/>
      <c r="BK97" s="83"/>
    </row>
    <row r="98" spans="1:63" x14ac:dyDescent="0.25">
      <c r="A98" s="83"/>
      <c r="B98" s="83"/>
      <c r="C98" s="83"/>
      <c r="D98" s="83"/>
      <c r="E98" s="83"/>
      <c r="F98" s="83"/>
      <c r="G98" s="83"/>
      <c r="H98" s="83"/>
      <c r="I98" s="83"/>
      <c r="J98" s="83"/>
      <c r="K98" s="83"/>
      <c r="L98" s="83"/>
      <c r="M98" s="83"/>
      <c r="N98" s="83"/>
      <c r="O98" s="83"/>
      <c r="P98" s="83"/>
      <c r="Q98" s="83"/>
      <c r="R98" s="83"/>
      <c r="S98" s="83"/>
      <c r="T98" s="83"/>
      <c r="U98" s="83"/>
      <c r="V98" s="83"/>
      <c r="W98" s="83"/>
      <c r="X98" s="83"/>
      <c r="Y98" s="83"/>
      <c r="Z98" s="83"/>
      <c r="AA98" s="83"/>
      <c r="AB98" s="83"/>
      <c r="AC98" s="83"/>
      <c r="AD98" s="83"/>
      <c r="AE98" s="83"/>
      <c r="AF98" s="83"/>
      <c r="AG98" s="83"/>
      <c r="AH98" s="83"/>
      <c r="AI98" s="83"/>
      <c r="AJ98" s="83"/>
      <c r="AK98" s="83"/>
      <c r="AL98" s="83"/>
      <c r="AM98" s="83"/>
      <c r="AN98" s="83"/>
      <c r="AO98" s="83"/>
      <c r="AP98" s="83"/>
      <c r="AQ98" s="83"/>
      <c r="AR98" s="83"/>
      <c r="AS98" s="83"/>
      <c r="AT98" s="83"/>
      <c r="AU98" s="83"/>
      <c r="AV98" s="83"/>
      <c r="AW98" s="83"/>
      <c r="AX98" s="83"/>
      <c r="AY98" s="83"/>
      <c r="AZ98" s="83"/>
      <c r="BA98" s="83"/>
      <c r="BB98" s="83"/>
      <c r="BC98" s="83"/>
      <c r="BD98" s="83"/>
      <c r="BE98" s="83"/>
      <c r="BF98" s="83"/>
      <c r="BG98" s="83"/>
      <c r="BH98" s="83"/>
      <c r="BI98" s="83"/>
      <c r="BJ98" s="83"/>
      <c r="BK98" s="83"/>
    </row>
    <row r="99" spans="1:63" x14ac:dyDescent="0.25">
      <c r="A99" s="83"/>
      <c r="B99" s="83"/>
      <c r="C99" s="83"/>
      <c r="D99" s="83"/>
      <c r="E99" s="83"/>
      <c r="F99" s="83"/>
      <c r="G99" s="83"/>
      <c r="H99" s="83"/>
      <c r="I99" s="83"/>
      <c r="J99" s="83"/>
      <c r="K99" s="83"/>
      <c r="L99" s="83"/>
      <c r="M99" s="83"/>
      <c r="N99" s="83"/>
      <c r="O99" s="83"/>
      <c r="P99" s="83"/>
      <c r="Q99" s="83"/>
      <c r="R99" s="83"/>
      <c r="S99" s="83"/>
      <c r="T99" s="83"/>
      <c r="U99" s="83"/>
      <c r="V99" s="83"/>
      <c r="W99" s="83"/>
      <c r="X99" s="83"/>
      <c r="Y99" s="83"/>
      <c r="Z99" s="83"/>
      <c r="AA99" s="83"/>
      <c r="AB99" s="83"/>
      <c r="AC99" s="83"/>
      <c r="AD99" s="83"/>
      <c r="AE99" s="83"/>
      <c r="AF99" s="83"/>
      <c r="AG99" s="83"/>
      <c r="AH99" s="83"/>
      <c r="AI99" s="83"/>
      <c r="AJ99" s="83"/>
      <c r="AK99" s="83"/>
      <c r="AL99" s="83"/>
      <c r="AM99" s="83"/>
      <c r="AN99" s="83"/>
      <c r="AO99" s="83"/>
      <c r="AP99" s="83"/>
      <c r="AQ99" s="83"/>
      <c r="AR99" s="83"/>
      <c r="AS99" s="83"/>
      <c r="AT99" s="83"/>
      <c r="AU99" s="83"/>
      <c r="AV99" s="83"/>
      <c r="AW99" s="83"/>
      <c r="AX99" s="83"/>
      <c r="AY99" s="83"/>
      <c r="AZ99" s="83"/>
      <c r="BA99" s="83"/>
      <c r="BB99" s="83"/>
      <c r="BC99" s="83"/>
      <c r="BD99" s="83"/>
      <c r="BE99" s="83"/>
      <c r="BF99" s="83"/>
      <c r="BG99" s="83"/>
      <c r="BH99" s="83"/>
      <c r="BI99" s="83"/>
      <c r="BJ99" s="83"/>
      <c r="BK99" s="83"/>
    </row>
    <row r="100" spans="1:63"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83"/>
      <c r="AE100" s="83"/>
      <c r="AF100" s="83"/>
      <c r="AG100" s="83"/>
      <c r="AH100" s="83"/>
      <c r="AI100" s="83"/>
      <c r="AJ100" s="83"/>
      <c r="AK100" s="83"/>
      <c r="AL100" s="83"/>
      <c r="AM100" s="83"/>
      <c r="AN100" s="83"/>
      <c r="AO100" s="83"/>
      <c r="AP100" s="83"/>
      <c r="AQ100" s="83"/>
      <c r="AR100" s="83"/>
      <c r="AS100" s="83"/>
      <c r="AT100" s="83"/>
      <c r="AU100" s="83"/>
      <c r="AV100" s="83"/>
      <c r="AW100" s="83"/>
      <c r="AX100" s="83"/>
      <c r="AY100" s="83"/>
      <c r="AZ100" s="83"/>
      <c r="BA100" s="83"/>
      <c r="BB100" s="83"/>
      <c r="BC100" s="83"/>
      <c r="BD100" s="83"/>
      <c r="BE100" s="83"/>
      <c r="BF100" s="83"/>
      <c r="BG100" s="83"/>
      <c r="BH100" s="83"/>
      <c r="BI100" s="83"/>
      <c r="BJ100" s="83"/>
      <c r="BK100" s="83"/>
    </row>
    <row r="101" spans="1:63" x14ac:dyDescent="0.25">
      <c r="A101" s="83"/>
      <c r="B101" s="83"/>
      <c r="C101" s="83"/>
      <c r="D101" s="83"/>
      <c r="E101" s="83"/>
      <c r="F101" s="83"/>
      <c r="G101" s="83"/>
      <c r="H101" s="83"/>
      <c r="I101" s="83"/>
      <c r="J101" s="83"/>
      <c r="K101" s="83"/>
      <c r="L101" s="83"/>
      <c r="M101" s="83"/>
      <c r="N101" s="83"/>
      <c r="O101" s="83"/>
      <c r="P101" s="83"/>
      <c r="Q101" s="83"/>
      <c r="R101" s="83"/>
      <c r="S101" s="83"/>
      <c r="T101" s="83"/>
      <c r="U101" s="83"/>
      <c r="V101" s="83"/>
      <c r="W101" s="83"/>
      <c r="X101" s="83"/>
      <c r="Y101" s="83"/>
      <c r="Z101" s="83"/>
      <c r="AA101" s="83"/>
      <c r="AB101" s="83"/>
      <c r="AC101" s="83"/>
      <c r="AD101" s="83"/>
      <c r="AE101" s="83"/>
      <c r="AF101" s="83"/>
      <c r="AG101" s="83"/>
      <c r="AH101" s="83"/>
      <c r="AI101" s="83"/>
      <c r="AJ101" s="83"/>
      <c r="AK101" s="83"/>
      <c r="AL101" s="83"/>
      <c r="AM101" s="83"/>
      <c r="AN101" s="83"/>
      <c r="AO101" s="83"/>
      <c r="AP101" s="83"/>
      <c r="AQ101" s="83"/>
      <c r="AR101" s="83"/>
      <c r="AS101" s="83"/>
      <c r="AT101" s="83"/>
      <c r="AU101" s="83"/>
      <c r="AV101" s="83"/>
      <c r="AW101" s="83"/>
      <c r="AX101" s="83"/>
      <c r="AY101" s="83"/>
      <c r="AZ101" s="83"/>
      <c r="BA101" s="83"/>
      <c r="BB101" s="83"/>
      <c r="BC101" s="83"/>
      <c r="BD101" s="83"/>
      <c r="BE101" s="83"/>
      <c r="BF101" s="83"/>
      <c r="BG101" s="83"/>
      <c r="BH101" s="83"/>
      <c r="BI101" s="83"/>
      <c r="BJ101" s="83"/>
      <c r="BK101" s="83"/>
    </row>
    <row r="102" spans="1:63" x14ac:dyDescent="0.25">
      <c r="A102" s="83"/>
      <c r="B102" s="83"/>
      <c r="C102" s="83"/>
      <c r="D102" s="83"/>
      <c r="E102" s="83"/>
      <c r="F102" s="83"/>
      <c r="G102" s="83"/>
      <c r="H102" s="83"/>
      <c r="I102" s="83"/>
      <c r="J102" s="83"/>
      <c r="K102" s="83"/>
      <c r="L102" s="83"/>
      <c r="M102" s="83"/>
      <c r="N102" s="83"/>
      <c r="O102" s="83"/>
      <c r="P102" s="83"/>
      <c r="Q102" s="83"/>
      <c r="R102" s="83"/>
      <c r="S102" s="83"/>
      <c r="T102" s="83"/>
      <c r="U102" s="83"/>
      <c r="V102" s="83"/>
      <c r="W102" s="83"/>
      <c r="X102" s="83"/>
      <c r="Y102" s="83"/>
      <c r="Z102" s="83"/>
      <c r="AA102" s="83"/>
      <c r="AB102" s="83"/>
      <c r="AC102" s="83"/>
      <c r="AD102" s="83"/>
      <c r="AE102" s="83"/>
      <c r="AF102" s="83"/>
      <c r="AG102" s="83"/>
      <c r="AH102" s="83"/>
      <c r="AI102" s="83"/>
      <c r="AJ102" s="83"/>
      <c r="AK102" s="83"/>
      <c r="AL102" s="83"/>
      <c r="AM102" s="83"/>
      <c r="AN102" s="83"/>
      <c r="AO102" s="83"/>
      <c r="AP102" s="83"/>
      <c r="AQ102" s="83"/>
      <c r="AR102" s="83"/>
      <c r="AS102" s="83"/>
      <c r="AT102" s="83"/>
      <c r="AU102" s="83"/>
      <c r="AV102" s="83"/>
      <c r="AW102" s="83"/>
      <c r="AX102" s="83"/>
      <c r="AY102" s="83"/>
      <c r="AZ102" s="83"/>
      <c r="BA102" s="83"/>
      <c r="BB102" s="83"/>
      <c r="BC102" s="83"/>
      <c r="BD102" s="83"/>
      <c r="BE102" s="83"/>
      <c r="BF102" s="83"/>
      <c r="BG102" s="83"/>
      <c r="BH102" s="83"/>
      <c r="BI102" s="83"/>
      <c r="BJ102" s="83"/>
      <c r="BK102" s="83"/>
    </row>
    <row r="103" spans="1:63" x14ac:dyDescent="0.25">
      <c r="A103" s="83"/>
      <c r="B103" s="83"/>
      <c r="C103" s="83"/>
      <c r="D103" s="83"/>
      <c r="E103" s="83"/>
      <c r="F103" s="83"/>
      <c r="G103" s="83"/>
      <c r="H103" s="83"/>
      <c r="I103" s="83"/>
      <c r="J103" s="83"/>
      <c r="K103" s="83"/>
      <c r="L103" s="83"/>
      <c r="M103" s="83"/>
      <c r="N103" s="83"/>
      <c r="O103" s="83"/>
      <c r="P103" s="83"/>
      <c r="Q103" s="83"/>
      <c r="R103" s="83"/>
      <c r="S103" s="83"/>
      <c r="T103" s="83"/>
      <c r="U103" s="83"/>
      <c r="V103" s="83"/>
      <c r="W103" s="83"/>
      <c r="X103" s="83"/>
      <c r="Y103" s="83"/>
      <c r="Z103" s="83"/>
      <c r="AA103" s="83"/>
      <c r="AB103" s="83"/>
      <c r="AC103" s="83"/>
      <c r="AD103" s="83"/>
      <c r="AE103" s="83"/>
      <c r="AF103" s="83"/>
      <c r="AG103" s="83"/>
      <c r="AH103" s="83"/>
      <c r="AI103" s="83"/>
      <c r="AJ103" s="83"/>
      <c r="AK103" s="83"/>
      <c r="AL103" s="83"/>
      <c r="AM103" s="83"/>
      <c r="AN103" s="83"/>
      <c r="AO103" s="83"/>
      <c r="AP103" s="83"/>
      <c r="AQ103" s="83"/>
      <c r="AR103" s="83"/>
      <c r="AS103" s="83"/>
      <c r="AT103" s="83"/>
      <c r="AU103" s="83"/>
      <c r="AV103" s="83"/>
      <c r="AW103" s="83"/>
      <c r="AX103" s="83"/>
      <c r="AY103" s="83"/>
      <c r="AZ103" s="83"/>
      <c r="BA103" s="83"/>
      <c r="BB103" s="83"/>
      <c r="BC103" s="83"/>
      <c r="BD103" s="83"/>
      <c r="BE103" s="83"/>
      <c r="BF103" s="83"/>
      <c r="BG103" s="83"/>
      <c r="BH103" s="83"/>
      <c r="BI103" s="83"/>
      <c r="BJ103" s="83"/>
      <c r="BK103" s="83"/>
    </row>
    <row r="104" spans="1:63" x14ac:dyDescent="0.25">
      <c r="A104" s="83"/>
      <c r="B104" s="83"/>
      <c r="C104" s="83"/>
      <c r="D104" s="83"/>
      <c r="E104" s="83"/>
      <c r="F104" s="83"/>
      <c r="G104" s="83"/>
      <c r="H104" s="83"/>
      <c r="I104" s="83"/>
      <c r="J104" s="83"/>
      <c r="K104" s="83"/>
      <c r="L104" s="83"/>
      <c r="M104" s="83"/>
      <c r="N104" s="83"/>
      <c r="O104" s="83"/>
      <c r="P104" s="83"/>
      <c r="Q104" s="83"/>
      <c r="R104" s="83"/>
      <c r="S104" s="83"/>
      <c r="T104" s="83"/>
      <c r="U104" s="83"/>
      <c r="V104" s="83"/>
      <c r="W104" s="83"/>
      <c r="X104" s="83"/>
      <c r="Y104" s="83"/>
      <c r="Z104" s="83"/>
      <c r="AA104" s="83"/>
      <c r="AB104" s="83"/>
      <c r="AC104" s="83"/>
      <c r="AD104" s="83"/>
      <c r="AE104" s="83"/>
      <c r="AF104" s="83"/>
      <c r="AG104" s="83"/>
      <c r="AH104" s="83"/>
      <c r="AI104" s="83"/>
      <c r="AJ104" s="83"/>
      <c r="AK104" s="83"/>
      <c r="AL104" s="83"/>
      <c r="AM104" s="83"/>
      <c r="AN104" s="83"/>
      <c r="AO104" s="83"/>
      <c r="AP104" s="83"/>
      <c r="AQ104" s="83"/>
      <c r="AR104" s="83"/>
      <c r="AS104" s="83"/>
      <c r="AT104" s="83"/>
      <c r="AU104" s="83"/>
      <c r="AV104" s="83"/>
      <c r="AW104" s="83"/>
      <c r="AX104" s="83"/>
      <c r="AY104" s="83"/>
      <c r="AZ104" s="83"/>
      <c r="BA104" s="83"/>
      <c r="BB104" s="83"/>
      <c r="BC104" s="83"/>
      <c r="BD104" s="83"/>
      <c r="BE104" s="83"/>
      <c r="BF104" s="83"/>
      <c r="BG104" s="83"/>
      <c r="BH104" s="83"/>
      <c r="BI104" s="83"/>
      <c r="BJ104" s="83"/>
      <c r="BK104" s="83"/>
    </row>
    <row r="105" spans="1:63" x14ac:dyDescent="0.25">
      <c r="A105" s="83"/>
      <c r="B105" s="83"/>
      <c r="C105" s="83"/>
      <c r="D105" s="83"/>
      <c r="E105" s="83"/>
      <c r="F105" s="83"/>
      <c r="G105" s="83"/>
      <c r="H105" s="83"/>
      <c r="I105" s="83"/>
      <c r="J105" s="83"/>
      <c r="K105" s="83"/>
      <c r="L105" s="83"/>
      <c r="M105" s="83"/>
      <c r="N105" s="83"/>
      <c r="O105" s="83"/>
      <c r="P105" s="83"/>
      <c r="Q105" s="83"/>
      <c r="R105" s="83"/>
      <c r="S105" s="83"/>
      <c r="T105" s="83"/>
      <c r="U105" s="83"/>
      <c r="V105" s="83"/>
      <c r="W105" s="83"/>
      <c r="X105" s="83"/>
      <c r="Y105" s="83"/>
      <c r="Z105" s="83"/>
      <c r="AA105" s="83"/>
      <c r="AB105" s="83"/>
      <c r="AC105" s="83"/>
      <c r="AD105" s="83"/>
      <c r="AE105" s="83"/>
      <c r="AF105" s="83"/>
      <c r="AG105" s="83"/>
      <c r="AH105" s="83"/>
      <c r="AI105" s="83"/>
      <c r="AJ105" s="83"/>
      <c r="AK105" s="83"/>
      <c r="AL105" s="83"/>
      <c r="AM105" s="83"/>
      <c r="AN105" s="83"/>
      <c r="AO105" s="83"/>
      <c r="AP105" s="83"/>
      <c r="AQ105" s="83"/>
      <c r="AR105" s="83"/>
      <c r="AS105" s="83"/>
      <c r="AT105" s="83"/>
      <c r="AU105" s="83"/>
      <c r="AV105" s="83"/>
      <c r="AW105" s="83"/>
      <c r="AX105" s="83"/>
      <c r="AY105" s="83"/>
      <c r="AZ105" s="83"/>
      <c r="BA105" s="83"/>
      <c r="BB105" s="83"/>
      <c r="BC105" s="83"/>
      <c r="BD105" s="83"/>
      <c r="BE105" s="83"/>
      <c r="BF105" s="83"/>
      <c r="BG105" s="83"/>
      <c r="BH105" s="83"/>
      <c r="BI105" s="83"/>
      <c r="BJ105" s="83"/>
      <c r="BK105" s="83"/>
    </row>
    <row r="106" spans="1:63" x14ac:dyDescent="0.25">
      <c r="A106" s="83"/>
      <c r="B106" s="83"/>
      <c r="C106" s="83"/>
      <c r="D106" s="83"/>
      <c r="E106" s="83"/>
      <c r="F106" s="83"/>
      <c r="G106" s="83"/>
      <c r="H106" s="83"/>
      <c r="I106" s="83"/>
      <c r="J106" s="83"/>
      <c r="K106" s="83"/>
      <c r="L106" s="83"/>
      <c r="M106" s="83"/>
      <c r="N106" s="83"/>
      <c r="O106" s="83"/>
      <c r="P106" s="83"/>
      <c r="Q106" s="83"/>
      <c r="R106" s="83"/>
      <c r="S106" s="83"/>
      <c r="T106" s="83"/>
      <c r="U106" s="83"/>
      <c r="V106" s="83"/>
      <c r="W106" s="83"/>
      <c r="X106" s="83"/>
      <c r="Y106" s="83"/>
      <c r="Z106" s="83"/>
      <c r="AA106" s="83"/>
      <c r="AB106" s="83"/>
      <c r="AC106" s="83"/>
      <c r="AD106" s="83"/>
      <c r="AE106" s="83"/>
      <c r="AF106" s="83"/>
      <c r="AG106" s="83"/>
      <c r="AH106" s="83"/>
      <c r="AI106" s="83"/>
      <c r="AJ106" s="83"/>
      <c r="AK106" s="83"/>
      <c r="AL106" s="83"/>
      <c r="AM106" s="83"/>
      <c r="AN106" s="83"/>
      <c r="AO106" s="83"/>
      <c r="AP106" s="83"/>
      <c r="AQ106" s="83"/>
      <c r="AR106" s="83"/>
      <c r="AS106" s="83"/>
      <c r="AT106" s="83"/>
      <c r="AU106" s="83"/>
      <c r="AV106" s="83"/>
      <c r="AW106" s="83"/>
      <c r="AX106" s="83"/>
      <c r="AY106" s="83"/>
      <c r="AZ106" s="83"/>
      <c r="BA106" s="83"/>
      <c r="BB106" s="83"/>
      <c r="BC106" s="83"/>
      <c r="BD106" s="83"/>
      <c r="BE106" s="83"/>
      <c r="BF106" s="83"/>
      <c r="BG106" s="83"/>
      <c r="BH106" s="83"/>
      <c r="BI106" s="83"/>
      <c r="BJ106" s="83"/>
      <c r="BK106" s="83"/>
    </row>
    <row r="107" spans="1:63" x14ac:dyDescent="0.25">
      <c r="A107" s="83"/>
      <c r="B107" s="83"/>
      <c r="C107" s="83"/>
      <c r="D107" s="83"/>
      <c r="E107" s="83"/>
      <c r="F107" s="83"/>
      <c r="G107" s="83"/>
      <c r="H107" s="83"/>
      <c r="I107" s="83"/>
      <c r="J107" s="83"/>
      <c r="K107" s="83"/>
      <c r="L107" s="83"/>
      <c r="M107" s="83"/>
      <c r="N107" s="83"/>
      <c r="O107" s="83"/>
      <c r="P107" s="83"/>
      <c r="Q107" s="83"/>
      <c r="R107" s="83"/>
      <c r="S107" s="83"/>
      <c r="T107" s="83"/>
      <c r="U107" s="83"/>
      <c r="V107" s="83"/>
      <c r="W107" s="83"/>
      <c r="X107" s="83"/>
      <c r="Y107" s="83"/>
      <c r="Z107" s="83"/>
      <c r="AA107" s="83"/>
      <c r="AB107" s="83"/>
      <c r="AC107" s="83"/>
      <c r="AD107" s="83"/>
      <c r="AE107" s="83"/>
      <c r="AF107" s="83"/>
      <c r="AG107" s="83"/>
      <c r="AH107" s="83"/>
      <c r="AI107" s="83"/>
      <c r="AJ107" s="83"/>
      <c r="AK107" s="83"/>
      <c r="AL107" s="83"/>
      <c r="AM107" s="83"/>
      <c r="AN107" s="83"/>
      <c r="AO107" s="83"/>
      <c r="AP107" s="83"/>
      <c r="AQ107" s="83"/>
      <c r="AR107" s="83"/>
      <c r="AS107" s="83"/>
      <c r="AT107" s="83"/>
      <c r="AU107" s="83"/>
      <c r="AV107" s="83"/>
      <c r="AW107" s="83"/>
      <c r="AX107" s="83"/>
      <c r="AY107" s="83"/>
      <c r="AZ107" s="83"/>
      <c r="BA107" s="83"/>
      <c r="BB107" s="83"/>
      <c r="BC107" s="83"/>
      <c r="BD107" s="83"/>
      <c r="BE107" s="83"/>
      <c r="BF107" s="83"/>
      <c r="BG107" s="83"/>
      <c r="BH107" s="83"/>
      <c r="BI107" s="83"/>
      <c r="BJ107" s="83"/>
      <c r="BK107" s="83"/>
    </row>
    <row r="108" spans="1:63" x14ac:dyDescent="0.25">
      <c r="A108" s="83"/>
      <c r="B108" s="83"/>
      <c r="C108" s="83"/>
      <c r="D108" s="83"/>
      <c r="E108" s="83"/>
      <c r="F108" s="83"/>
      <c r="G108" s="83"/>
      <c r="H108" s="83"/>
      <c r="I108" s="83"/>
      <c r="J108" s="83"/>
      <c r="K108" s="83"/>
      <c r="L108" s="83"/>
      <c r="M108" s="83"/>
      <c r="N108" s="83"/>
      <c r="O108" s="83"/>
      <c r="P108" s="83"/>
      <c r="Q108" s="83"/>
      <c r="R108" s="83"/>
      <c r="S108" s="83"/>
      <c r="T108" s="83"/>
      <c r="U108" s="83"/>
      <c r="V108" s="83"/>
      <c r="W108" s="83"/>
      <c r="X108" s="83"/>
      <c r="Y108" s="83"/>
      <c r="Z108" s="83"/>
      <c r="AA108" s="83"/>
      <c r="AB108" s="83"/>
      <c r="AC108" s="83"/>
      <c r="AD108" s="83"/>
      <c r="AE108" s="83"/>
      <c r="AF108" s="83"/>
      <c r="AG108" s="83"/>
      <c r="AH108" s="83"/>
      <c r="AI108" s="83"/>
      <c r="AJ108" s="83"/>
      <c r="AK108" s="83"/>
      <c r="AL108" s="83"/>
      <c r="AM108" s="83"/>
      <c r="AN108" s="83"/>
      <c r="AO108" s="83"/>
      <c r="AP108" s="83"/>
      <c r="AQ108" s="83"/>
      <c r="AR108" s="83"/>
      <c r="AS108" s="83"/>
      <c r="AT108" s="83"/>
      <c r="AU108" s="83"/>
      <c r="AV108" s="83"/>
      <c r="AW108" s="83"/>
      <c r="AX108" s="83"/>
      <c r="AY108" s="83"/>
      <c r="AZ108" s="83"/>
      <c r="BA108" s="83"/>
      <c r="BB108" s="83"/>
      <c r="BC108" s="83"/>
      <c r="BD108" s="83"/>
      <c r="BE108" s="83"/>
      <c r="BF108" s="83"/>
      <c r="BG108" s="83"/>
      <c r="BH108" s="83"/>
      <c r="BI108" s="83"/>
      <c r="BJ108" s="83"/>
      <c r="BK108" s="83"/>
    </row>
    <row r="109" spans="1:63" x14ac:dyDescent="0.25">
      <c r="A109" s="83"/>
      <c r="B109" s="83"/>
      <c r="C109" s="83"/>
      <c r="D109" s="83"/>
      <c r="E109" s="83"/>
      <c r="F109" s="83"/>
      <c r="G109" s="83"/>
      <c r="H109" s="83"/>
      <c r="I109" s="83"/>
      <c r="J109" s="83"/>
      <c r="K109" s="83"/>
      <c r="L109" s="83"/>
      <c r="M109" s="83"/>
      <c r="N109" s="83"/>
      <c r="O109" s="83"/>
      <c r="P109" s="83"/>
      <c r="Q109" s="83"/>
      <c r="R109" s="83"/>
      <c r="S109" s="83"/>
      <c r="T109" s="83"/>
      <c r="U109" s="83"/>
      <c r="V109" s="83"/>
      <c r="W109" s="83"/>
      <c r="X109" s="83"/>
      <c r="Y109" s="83"/>
      <c r="Z109" s="83"/>
      <c r="AA109" s="83"/>
      <c r="AB109" s="83"/>
      <c r="AC109" s="83"/>
      <c r="AD109" s="83"/>
      <c r="AE109" s="83"/>
      <c r="AF109" s="83"/>
      <c r="AG109" s="83"/>
      <c r="AH109" s="83"/>
      <c r="AI109" s="83"/>
      <c r="AJ109" s="83"/>
      <c r="AK109" s="83"/>
      <c r="AL109" s="83"/>
      <c r="AM109" s="83"/>
      <c r="AN109" s="83"/>
      <c r="AO109" s="83"/>
      <c r="AP109" s="83"/>
      <c r="AQ109" s="83"/>
      <c r="AR109" s="83"/>
      <c r="AS109" s="83"/>
      <c r="AT109" s="83"/>
      <c r="AU109" s="83"/>
      <c r="AV109" s="83"/>
      <c r="AW109" s="83"/>
      <c r="AX109" s="83"/>
      <c r="AY109" s="83"/>
      <c r="AZ109" s="83"/>
      <c r="BA109" s="83"/>
      <c r="BB109" s="83"/>
      <c r="BC109" s="83"/>
      <c r="BD109" s="83"/>
      <c r="BE109" s="83"/>
      <c r="BF109" s="83"/>
      <c r="BG109" s="83"/>
      <c r="BH109" s="83"/>
      <c r="BI109" s="83"/>
      <c r="BJ109" s="83"/>
      <c r="BK109" s="83"/>
    </row>
    <row r="110" spans="1:63" x14ac:dyDescent="0.25">
      <c r="A110" s="83"/>
      <c r="B110" s="83"/>
      <c r="C110" s="83"/>
      <c r="D110" s="83"/>
      <c r="E110" s="83"/>
      <c r="F110" s="83"/>
      <c r="G110" s="83"/>
      <c r="H110" s="83"/>
      <c r="I110" s="83"/>
      <c r="J110" s="83"/>
      <c r="K110" s="83"/>
      <c r="L110" s="83"/>
      <c r="M110" s="83"/>
      <c r="N110" s="83"/>
      <c r="O110" s="83"/>
      <c r="P110" s="83"/>
      <c r="Q110" s="83"/>
      <c r="R110" s="83"/>
      <c r="S110" s="83"/>
      <c r="T110" s="83"/>
      <c r="U110" s="83"/>
      <c r="V110" s="83"/>
      <c r="W110" s="83"/>
      <c r="X110" s="83"/>
      <c r="Y110" s="83"/>
      <c r="Z110" s="83"/>
      <c r="AA110" s="83"/>
      <c r="AB110" s="83"/>
      <c r="AC110" s="83"/>
      <c r="AD110" s="83"/>
      <c r="AE110" s="83"/>
      <c r="AF110" s="83"/>
      <c r="AG110" s="83"/>
      <c r="AH110" s="83"/>
      <c r="AI110" s="83"/>
      <c r="AJ110" s="83"/>
      <c r="AK110" s="83"/>
      <c r="AL110" s="83"/>
      <c r="AM110" s="83"/>
      <c r="AN110" s="83"/>
      <c r="AO110" s="83"/>
      <c r="AP110" s="83"/>
      <c r="AQ110" s="83"/>
      <c r="AR110" s="83"/>
      <c r="AS110" s="83"/>
      <c r="AT110" s="83"/>
      <c r="AU110" s="83"/>
      <c r="AV110" s="83"/>
      <c r="AW110" s="83"/>
      <c r="AX110" s="83"/>
      <c r="AY110" s="83"/>
      <c r="AZ110" s="83"/>
      <c r="BA110" s="83"/>
      <c r="BB110" s="83"/>
      <c r="BC110" s="83"/>
      <c r="BD110" s="83"/>
      <c r="BE110" s="83"/>
      <c r="BF110" s="83"/>
      <c r="BG110" s="83"/>
      <c r="BH110" s="83"/>
      <c r="BI110" s="83"/>
      <c r="BJ110" s="83"/>
      <c r="BK110" s="83"/>
    </row>
    <row r="111" spans="1:63" x14ac:dyDescent="0.25">
      <c r="A111" s="83"/>
      <c r="B111" s="83"/>
      <c r="C111" s="83"/>
      <c r="D111" s="83"/>
      <c r="E111" s="83"/>
      <c r="F111" s="83"/>
      <c r="G111" s="83"/>
      <c r="H111" s="83"/>
      <c r="I111" s="83"/>
      <c r="J111" s="83"/>
      <c r="K111" s="83"/>
      <c r="L111" s="83"/>
      <c r="M111" s="83"/>
      <c r="N111" s="83"/>
      <c r="O111" s="83"/>
      <c r="P111" s="83"/>
      <c r="Q111" s="83"/>
      <c r="R111" s="83"/>
      <c r="S111" s="83"/>
      <c r="T111" s="83"/>
      <c r="U111" s="83"/>
      <c r="V111" s="83"/>
      <c r="W111" s="83"/>
      <c r="X111" s="83"/>
      <c r="Y111" s="83"/>
      <c r="Z111" s="83"/>
      <c r="AA111" s="83"/>
      <c r="AB111" s="83"/>
      <c r="AC111" s="83"/>
      <c r="AD111" s="83"/>
      <c r="AE111" s="83"/>
      <c r="AF111" s="83"/>
      <c r="AG111" s="83"/>
      <c r="AH111" s="83"/>
      <c r="AI111" s="83"/>
      <c r="AJ111" s="83"/>
      <c r="AK111" s="83"/>
      <c r="AL111" s="83"/>
      <c r="AM111" s="83"/>
      <c r="AN111" s="83"/>
      <c r="AO111" s="83"/>
      <c r="AP111" s="83"/>
      <c r="AQ111" s="83"/>
      <c r="AR111" s="83"/>
      <c r="AS111" s="83"/>
      <c r="AT111" s="83"/>
      <c r="AU111" s="83"/>
      <c r="AV111" s="83"/>
      <c r="AW111" s="83"/>
      <c r="AX111" s="83"/>
      <c r="AY111" s="83"/>
      <c r="AZ111" s="83"/>
      <c r="BA111" s="83"/>
      <c r="BB111" s="83"/>
      <c r="BC111" s="83"/>
      <c r="BD111" s="83"/>
      <c r="BE111" s="83"/>
      <c r="BF111" s="83"/>
      <c r="BG111" s="83"/>
      <c r="BH111" s="83"/>
      <c r="BI111" s="83"/>
      <c r="BJ111" s="83"/>
      <c r="BK111" s="83"/>
    </row>
    <row r="112" spans="1:63" x14ac:dyDescent="0.25">
      <c r="A112" s="83"/>
      <c r="B112" s="83"/>
      <c r="C112" s="83"/>
      <c r="D112" s="83"/>
      <c r="E112" s="83"/>
      <c r="F112" s="83"/>
      <c r="G112" s="83"/>
      <c r="H112" s="83"/>
      <c r="I112" s="83"/>
      <c r="J112" s="83"/>
      <c r="K112" s="83"/>
      <c r="L112" s="83"/>
      <c r="M112" s="83"/>
      <c r="N112" s="83"/>
      <c r="O112" s="83"/>
      <c r="P112" s="83"/>
      <c r="Q112" s="83"/>
      <c r="R112" s="83"/>
      <c r="S112" s="83"/>
      <c r="T112" s="83"/>
      <c r="U112" s="83"/>
      <c r="V112" s="83"/>
      <c r="W112" s="83"/>
      <c r="X112" s="83"/>
      <c r="Y112" s="83"/>
      <c r="Z112" s="83"/>
      <c r="AA112" s="83"/>
      <c r="AB112" s="83"/>
      <c r="AC112" s="83"/>
      <c r="AD112" s="83"/>
      <c r="AE112" s="83"/>
      <c r="AF112" s="83"/>
      <c r="AG112" s="83"/>
      <c r="AH112" s="83"/>
      <c r="AI112" s="83"/>
      <c r="AJ112" s="83"/>
      <c r="AK112" s="83"/>
      <c r="AL112" s="83"/>
      <c r="AM112" s="83"/>
      <c r="AN112" s="83"/>
      <c r="AO112" s="83"/>
      <c r="AP112" s="83"/>
      <c r="AQ112" s="83"/>
      <c r="AR112" s="83"/>
      <c r="AS112" s="83"/>
      <c r="AT112" s="83"/>
      <c r="AU112" s="83"/>
      <c r="AV112" s="83"/>
      <c r="AW112" s="83"/>
      <c r="AX112" s="83"/>
      <c r="AY112" s="83"/>
      <c r="AZ112" s="83"/>
      <c r="BA112" s="83"/>
      <c r="BB112" s="83"/>
      <c r="BC112" s="83"/>
      <c r="BD112" s="83"/>
      <c r="BE112" s="83"/>
      <c r="BF112" s="83"/>
      <c r="BG112" s="83"/>
      <c r="BH112" s="83"/>
      <c r="BI112" s="83"/>
      <c r="BJ112" s="83"/>
      <c r="BK112" s="83"/>
    </row>
    <row r="113" spans="1:63" x14ac:dyDescent="0.25">
      <c r="A113" s="83"/>
      <c r="B113" s="83"/>
      <c r="C113" s="83"/>
      <c r="D113" s="83"/>
      <c r="E113" s="83"/>
      <c r="F113" s="83"/>
      <c r="G113" s="83"/>
      <c r="H113" s="83"/>
      <c r="I113" s="83"/>
      <c r="J113" s="83"/>
      <c r="K113" s="83"/>
      <c r="L113" s="83"/>
      <c r="M113" s="83"/>
      <c r="N113" s="83"/>
      <c r="O113" s="83"/>
      <c r="P113" s="83"/>
      <c r="Q113" s="83"/>
      <c r="R113" s="83"/>
      <c r="S113" s="83"/>
      <c r="T113" s="83"/>
      <c r="U113" s="83"/>
      <c r="V113" s="83"/>
      <c r="W113" s="83"/>
      <c r="X113" s="83"/>
      <c r="Y113" s="83"/>
      <c r="Z113" s="83"/>
      <c r="AA113" s="83"/>
      <c r="AB113" s="83"/>
      <c r="AC113" s="83"/>
      <c r="AD113" s="83"/>
      <c r="AE113" s="83"/>
      <c r="AF113" s="83"/>
      <c r="AG113" s="83"/>
      <c r="AH113" s="83"/>
      <c r="AI113" s="83"/>
      <c r="AJ113" s="83"/>
      <c r="AK113" s="83"/>
      <c r="AL113" s="83"/>
      <c r="AM113" s="83"/>
      <c r="AN113" s="83"/>
      <c r="AO113" s="83"/>
      <c r="AP113" s="83"/>
      <c r="AQ113" s="83"/>
      <c r="AR113" s="83"/>
      <c r="AS113" s="83"/>
      <c r="AT113" s="83"/>
      <c r="AU113" s="83"/>
      <c r="AV113" s="83"/>
      <c r="AW113" s="83"/>
      <c r="AX113" s="83"/>
      <c r="AY113" s="83"/>
      <c r="AZ113" s="83"/>
      <c r="BA113" s="83"/>
      <c r="BB113" s="83"/>
      <c r="BC113" s="83"/>
      <c r="BD113" s="83"/>
      <c r="BE113" s="83"/>
      <c r="BF113" s="83"/>
      <c r="BG113" s="83"/>
      <c r="BH113" s="83"/>
      <c r="BI113" s="83"/>
      <c r="BJ113" s="83"/>
      <c r="BK113" s="83"/>
    </row>
    <row r="114" spans="1:63" x14ac:dyDescent="0.25">
      <c r="A114" s="83"/>
      <c r="B114" s="83"/>
      <c r="C114" s="83"/>
      <c r="D114" s="83"/>
      <c r="E114" s="83"/>
      <c r="F114" s="83"/>
      <c r="G114" s="83"/>
      <c r="H114" s="83"/>
      <c r="I114" s="83"/>
      <c r="J114" s="83"/>
      <c r="K114" s="83"/>
      <c r="L114" s="83"/>
      <c r="M114" s="83"/>
      <c r="N114" s="83"/>
      <c r="O114" s="83"/>
      <c r="P114" s="83"/>
      <c r="Q114" s="83"/>
      <c r="R114" s="83"/>
      <c r="S114" s="83"/>
      <c r="T114" s="83"/>
      <c r="U114" s="83"/>
      <c r="V114" s="83"/>
      <c r="W114" s="83"/>
      <c r="X114" s="83"/>
      <c r="Y114" s="83"/>
      <c r="Z114" s="83"/>
      <c r="AA114" s="83"/>
      <c r="AB114" s="83"/>
      <c r="AC114" s="83"/>
      <c r="AD114" s="83"/>
      <c r="AE114" s="83"/>
      <c r="AF114" s="83"/>
      <c r="AG114" s="83"/>
      <c r="AH114" s="83"/>
      <c r="AI114" s="83"/>
      <c r="AJ114" s="83"/>
      <c r="AK114" s="83"/>
      <c r="AL114" s="83"/>
      <c r="AM114" s="83"/>
      <c r="AN114" s="83"/>
      <c r="AO114" s="83"/>
      <c r="AP114" s="83"/>
      <c r="AQ114" s="83"/>
      <c r="AR114" s="83"/>
      <c r="AS114" s="83"/>
      <c r="AT114" s="83"/>
      <c r="AU114" s="83"/>
      <c r="AV114" s="83"/>
      <c r="AW114" s="83"/>
      <c r="AX114" s="83"/>
      <c r="AY114" s="83"/>
      <c r="AZ114" s="83"/>
      <c r="BA114" s="83"/>
      <c r="BB114" s="83"/>
      <c r="BC114" s="83"/>
      <c r="BD114" s="83"/>
      <c r="BE114" s="83"/>
      <c r="BF114" s="83"/>
      <c r="BG114" s="83"/>
      <c r="BH114" s="83"/>
      <c r="BI114" s="83"/>
      <c r="BJ114" s="83"/>
      <c r="BK114" s="83"/>
    </row>
    <row r="115" spans="1:63" x14ac:dyDescent="0.25">
      <c r="A115" s="83"/>
      <c r="B115" s="83"/>
      <c r="C115" s="83"/>
      <c r="D115" s="83"/>
      <c r="E115" s="83"/>
      <c r="F115" s="83"/>
      <c r="G115" s="83"/>
      <c r="H115" s="83"/>
      <c r="I115" s="83"/>
      <c r="J115" s="83"/>
      <c r="K115" s="83"/>
      <c r="L115" s="83"/>
      <c r="M115" s="83"/>
      <c r="N115" s="83"/>
      <c r="O115" s="83"/>
      <c r="P115" s="83"/>
      <c r="Q115" s="83"/>
      <c r="R115" s="83"/>
      <c r="S115" s="83"/>
      <c r="T115" s="83"/>
      <c r="U115" s="83"/>
      <c r="V115" s="83"/>
      <c r="W115" s="83"/>
      <c r="X115" s="83"/>
      <c r="Y115" s="83"/>
      <c r="Z115" s="83"/>
      <c r="AA115" s="83"/>
      <c r="AB115" s="83"/>
      <c r="AC115" s="83"/>
      <c r="AD115" s="83"/>
      <c r="AE115" s="83"/>
      <c r="AF115" s="83"/>
      <c r="AG115" s="83"/>
      <c r="AH115" s="83"/>
      <c r="AI115" s="83"/>
      <c r="AJ115" s="83"/>
      <c r="AK115" s="83"/>
      <c r="AL115" s="83"/>
      <c r="AM115" s="83"/>
      <c r="AN115" s="83"/>
      <c r="AO115" s="83"/>
      <c r="AP115" s="83"/>
      <c r="AQ115" s="83"/>
      <c r="AR115" s="83"/>
      <c r="AS115" s="83"/>
      <c r="AT115" s="83"/>
      <c r="AU115" s="83"/>
      <c r="AV115" s="83"/>
      <c r="AW115" s="83"/>
      <c r="AX115" s="83"/>
      <c r="AY115" s="83"/>
      <c r="AZ115" s="83"/>
      <c r="BA115" s="83"/>
      <c r="BB115" s="83"/>
      <c r="BC115" s="83"/>
      <c r="BD115" s="83"/>
      <c r="BE115" s="83"/>
      <c r="BF115" s="83"/>
      <c r="BG115" s="83"/>
      <c r="BH115" s="83"/>
      <c r="BI115" s="83"/>
      <c r="BJ115" s="83"/>
      <c r="BK115" s="83"/>
    </row>
    <row r="116" spans="1:63" x14ac:dyDescent="0.25">
      <c r="A116" s="83"/>
      <c r="B116" s="83"/>
      <c r="C116" s="83"/>
      <c r="D116" s="83"/>
      <c r="E116" s="83"/>
      <c r="F116" s="83"/>
      <c r="G116" s="83"/>
      <c r="H116" s="83"/>
      <c r="I116" s="83"/>
      <c r="J116" s="83"/>
      <c r="K116" s="83"/>
      <c r="L116" s="83"/>
      <c r="M116" s="83"/>
      <c r="N116" s="83"/>
      <c r="O116" s="83"/>
      <c r="P116" s="83"/>
      <c r="Q116" s="83"/>
      <c r="R116" s="83"/>
      <c r="S116" s="83"/>
      <c r="T116" s="83"/>
      <c r="U116" s="83"/>
      <c r="V116" s="83"/>
      <c r="W116" s="83"/>
      <c r="X116" s="83"/>
      <c r="Y116" s="83"/>
      <c r="Z116" s="83"/>
      <c r="AA116" s="83"/>
      <c r="AB116" s="83"/>
      <c r="AC116" s="83"/>
      <c r="AD116" s="83"/>
      <c r="AE116" s="83"/>
      <c r="AF116" s="83"/>
      <c r="AG116" s="83"/>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83"/>
      <c r="BH116" s="83"/>
      <c r="BI116" s="83"/>
      <c r="BJ116" s="83"/>
      <c r="BK116" s="83"/>
    </row>
    <row r="117" spans="1:63" x14ac:dyDescent="0.25">
      <c r="A117" s="83"/>
      <c r="B117" s="83"/>
      <c r="C117" s="83"/>
      <c r="D117" s="83"/>
      <c r="E117" s="83"/>
      <c r="F117" s="83"/>
      <c r="G117" s="83"/>
      <c r="H117" s="83"/>
      <c r="I117" s="83"/>
      <c r="J117" s="83"/>
      <c r="K117" s="83"/>
      <c r="L117" s="83"/>
      <c r="M117" s="83"/>
      <c r="N117" s="83"/>
      <c r="O117" s="83"/>
      <c r="P117" s="83"/>
      <c r="Q117" s="83"/>
      <c r="R117" s="83"/>
      <c r="S117" s="83"/>
      <c r="T117" s="83"/>
      <c r="U117" s="83"/>
      <c r="V117" s="83"/>
      <c r="W117" s="83"/>
      <c r="X117" s="83"/>
      <c r="Y117" s="83"/>
      <c r="Z117" s="83"/>
      <c r="AA117" s="83"/>
      <c r="AB117" s="83"/>
      <c r="AC117" s="83"/>
      <c r="AD117" s="83"/>
      <c r="AE117" s="83"/>
      <c r="AF117" s="83"/>
      <c r="AG117" s="83"/>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83"/>
      <c r="BH117" s="83"/>
      <c r="BI117" s="83"/>
      <c r="BJ117" s="83"/>
      <c r="BK117" s="83"/>
    </row>
    <row r="118" spans="1:63" x14ac:dyDescent="0.25">
      <c r="A118" s="83"/>
      <c r="B118" s="83"/>
      <c r="C118" s="83"/>
      <c r="D118" s="83"/>
      <c r="E118" s="83"/>
      <c r="F118" s="83"/>
      <c r="G118" s="83"/>
      <c r="H118" s="83"/>
      <c r="I118" s="83"/>
      <c r="J118" s="83"/>
      <c r="K118" s="83"/>
      <c r="L118" s="83"/>
      <c r="M118" s="83"/>
      <c r="N118" s="83"/>
      <c r="O118" s="83"/>
      <c r="P118" s="83"/>
      <c r="Q118" s="83"/>
      <c r="R118" s="83"/>
      <c r="S118" s="83"/>
      <c r="T118" s="83"/>
      <c r="U118" s="83"/>
      <c r="V118" s="83"/>
      <c r="W118" s="83"/>
      <c r="X118" s="83"/>
      <c r="Y118" s="83"/>
      <c r="Z118" s="83"/>
      <c r="AA118" s="83"/>
      <c r="AB118" s="83"/>
      <c r="AC118" s="83"/>
      <c r="AD118" s="83"/>
      <c r="AE118" s="83"/>
      <c r="AF118" s="83"/>
      <c r="AG118" s="83"/>
      <c r="AH118" s="83"/>
      <c r="AI118" s="83"/>
      <c r="AJ118" s="83"/>
      <c r="AK118" s="83"/>
      <c r="AL118" s="83"/>
      <c r="AM118" s="83"/>
      <c r="AN118" s="83"/>
      <c r="AO118" s="83"/>
      <c r="AP118" s="83"/>
      <c r="AQ118" s="83"/>
      <c r="AR118" s="83"/>
      <c r="AS118" s="83"/>
      <c r="AT118" s="83"/>
      <c r="AU118" s="83"/>
      <c r="AV118" s="83"/>
      <c r="AW118" s="83"/>
      <c r="AX118" s="83"/>
      <c r="AY118" s="83"/>
      <c r="AZ118" s="83"/>
      <c r="BA118" s="83"/>
      <c r="BB118" s="83"/>
      <c r="BC118" s="83"/>
      <c r="BD118" s="83"/>
      <c r="BE118" s="83"/>
      <c r="BF118" s="83"/>
      <c r="BG118" s="83"/>
      <c r="BH118" s="83"/>
      <c r="BI118" s="83"/>
      <c r="BJ118" s="83"/>
      <c r="BK118" s="83"/>
    </row>
    <row r="119" spans="1:63" x14ac:dyDescent="0.25">
      <c r="A119" s="83"/>
      <c r="B119" s="83"/>
      <c r="C119" s="83"/>
      <c r="D119" s="83"/>
      <c r="E119" s="83"/>
      <c r="F119" s="83"/>
      <c r="G119" s="83"/>
      <c r="H119" s="83"/>
      <c r="I119" s="83"/>
      <c r="J119" s="83"/>
      <c r="K119" s="83"/>
      <c r="L119" s="83"/>
      <c r="M119" s="83"/>
      <c r="N119" s="83"/>
      <c r="O119" s="83"/>
      <c r="P119" s="83"/>
      <c r="Q119" s="83"/>
      <c r="R119" s="83"/>
      <c r="S119" s="83"/>
      <c r="T119" s="83"/>
      <c r="U119" s="83"/>
      <c r="V119" s="83"/>
      <c r="W119" s="83"/>
      <c r="X119" s="83"/>
      <c r="Y119" s="83"/>
      <c r="Z119" s="83"/>
      <c r="AA119" s="83"/>
      <c r="AB119" s="83"/>
      <c r="AC119" s="83"/>
      <c r="AD119" s="83"/>
      <c r="AE119" s="83"/>
      <c r="AF119" s="83"/>
      <c r="AG119" s="83"/>
      <c r="AH119" s="83"/>
      <c r="AI119" s="83"/>
      <c r="AJ119" s="83"/>
      <c r="AK119" s="83"/>
      <c r="AL119" s="83"/>
      <c r="AM119" s="83"/>
      <c r="AN119" s="83"/>
      <c r="AO119" s="83"/>
      <c r="AP119" s="83"/>
      <c r="AQ119" s="83"/>
      <c r="AR119" s="83"/>
      <c r="AS119" s="83"/>
      <c r="AT119" s="83"/>
      <c r="AU119" s="83"/>
      <c r="AV119" s="83"/>
      <c r="AW119" s="83"/>
      <c r="AX119" s="83"/>
      <c r="AY119" s="83"/>
      <c r="AZ119" s="83"/>
      <c r="BA119" s="83"/>
      <c r="BB119" s="83"/>
      <c r="BC119" s="83"/>
      <c r="BD119" s="83"/>
      <c r="BE119" s="83"/>
      <c r="BF119" s="83"/>
      <c r="BG119" s="83"/>
      <c r="BH119" s="83"/>
      <c r="BI119" s="83"/>
      <c r="BJ119" s="83"/>
      <c r="BK119" s="83"/>
    </row>
    <row r="120" spans="1:63" x14ac:dyDescent="0.25">
      <c r="A120" s="83"/>
      <c r="B120" s="83"/>
      <c r="C120" s="83"/>
      <c r="D120" s="83"/>
      <c r="E120" s="83"/>
      <c r="F120" s="83"/>
      <c r="G120" s="83"/>
      <c r="H120" s="83"/>
      <c r="I120" s="83"/>
      <c r="J120" s="83"/>
      <c r="K120" s="83"/>
      <c r="L120" s="83"/>
      <c r="M120" s="83"/>
      <c r="N120" s="83"/>
      <c r="O120" s="83"/>
      <c r="P120" s="83"/>
      <c r="Q120" s="83"/>
      <c r="R120" s="83"/>
      <c r="S120" s="83"/>
      <c r="T120" s="83"/>
      <c r="U120" s="83"/>
      <c r="V120" s="83"/>
      <c r="W120" s="83"/>
      <c r="X120" s="83"/>
      <c r="Y120" s="83"/>
      <c r="Z120" s="83"/>
      <c r="AA120" s="83"/>
      <c r="AB120" s="83"/>
      <c r="AC120" s="83"/>
      <c r="AD120" s="83"/>
      <c r="AE120" s="83"/>
      <c r="AF120" s="83"/>
      <c r="AG120" s="83"/>
      <c r="AH120" s="83"/>
      <c r="AI120" s="83"/>
      <c r="AJ120" s="83"/>
      <c r="AK120" s="83"/>
      <c r="AL120" s="83"/>
      <c r="AM120" s="83"/>
      <c r="AN120" s="83"/>
      <c r="AO120" s="83"/>
      <c r="AP120" s="83"/>
      <c r="AQ120" s="83"/>
      <c r="AR120" s="83"/>
      <c r="AS120" s="83"/>
      <c r="AT120" s="83"/>
      <c r="AU120" s="83"/>
      <c r="AV120" s="83"/>
      <c r="AW120" s="83"/>
      <c r="AX120" s="83"/>
      <c r="AY120" s="83"/>
      <c r="AZ120" s="83"/>
      <c r="BA120" s="83"/>
      <c r="BB120" s="83"/>
      <c r="BC120" s="83"/>
      <c r="BD120" s="83"/>
      <c r="BE120" s="83"/>
      <c r="BF120" s="83"/>
      <c r="BG120" s="83"/>
      <c r="BH120" s="83"/>
      <c r="BI120" s="83"/>
      <c r="BJ120" s="83"/>
      <c r="BK120" s="83"/>
    </row>
    <row r="121" spans="1:63" x14ac:dyDescent="0.25">
      <c r="A121" s="83"/>
      <c r="B121" s="83"/>
      <c r="C121" s="83"/>
      <c r="D121" s="83"/>
      <c r="E121" s="83"/>
      <c r="F121" s="83"/>
      <c r="G121" s="83"/>
      <c r="H121" s="83"/>
      <c r="I121" s="83"/>
      <c r="J121" s="83"/>
      <c r="K121" s="83"/>
      <c r="L121" s="83"/>
      <c r="M121" s="83"/>
      <c r="N121" s="83"/>
      <c r="O121" s="83"/>
      <c r="P121" s="83"/>
      <c r="Q121" s="83"/>
      <c r="R121" s="83"/>
      <c r="S121" s="83"/>
      <c r="T121" s="83"/>
      <c r="U121" s="83"/>
      <c r="V121" s="83"/>
      <c r="W121" s="83"/>
      <c r="X121" s="83"/>
      <c r="Y121" s="83"/>
      <c r="Z121" s="83"/>
      <c r="AA121" s="83"/>
      <c r="AB121" s="83"/>
      <c r="AC121" s="83"/>
      <c r="AD121" s="83"/>
      <c r="AE121" s="83"/>
      <c r="AF121" s="83"/>
      <c r="AG121" s="83"/>
      <c r="AH121" s="83"/>
      <c r="AI121" s="83"/>
      <c r="AJ121" s="83"/>
      <c r="AK121" s="83"/>
      <c r="AL121" s="83"/>
      <c r="AM121" s="83"/>
      <c r="AN121" s="83"/>
      <c r="AO121" s="83"/>
      <c r="AP121" s="83"/>
      <c r="AQ121" s="83"/>
      <c r="AR121" s="83"/>
      <c r="AS121" s="83"/>
      <c r="AT121" s="83"/>
      <c r="AU121" s="83"/>
      <c r="AV121" s="83"/>
      <c r="AW121" s="83"/>
      <c r="AX121" s="83"/>
      <c r="AY121" s="83"/>
      <c r="AZ121" s="83"/>
      <c r="BA121" s="83"/>
      <c r="BB121" s="83"/>
      <c r="BC121" s="83"/>
      <c r="BD121" s="83"/>
      <c r="BE121" s="83"/>
      <c r="BF121" s="83"/>
      <c r="BG121" s="83"/>
      <c r="BH121" s="83"/>
      <c r="BI121" s="83"/>
      <c r="BJ121" s="83"/>
      <c r="BK121" s="83"/>
    </row>
    <row r="122" spans="1:63" x14ac:dyDescent="0.25">
      <c r="B122" s="83"/>
      <c r="C122" s="83"/>
      <c r="D122" s="83"/>
      <c r="E122" s="83"/>
      <c r="F122" s="83"/>
      <c r="G122" s="83"/>
      <c r="H122" s="83"/>
      <c r="I122" s="83"/>
      <c r="J122" s="83"/>
      <c r="K122" s="83"/>
      <c r="L122" s="83"/>
      <c r="M122" s="83"/>
      <c r="N122" s="83"/>
      <c r="O122" s="83"/>
      <c r="P122" s="83"/>
      <c r="Q122" s="83"/>
      <c r="R122" s="83"/>
      <c r="S122" s="83"/>
      <c r="T122" s="83"/>
      <c r="U122" s="83"/>
      <c r="V122" s="83"/>
      <c r="W122" s="83"/>
      <c r="X122" s="83"/>
      <c r="Y122" s="83"/>
      <c r="Z122" s="83"/>
      <c r="AA122" s="83"/>
      <c r="AB122" s="83"/>
      <c r="AC122" s="83"/>
      <c r="AD122" s="83"/>
      <c r="AE122" s="83"/>
      <c r="AF122" s="83"/>
      <c r="AG122" s="83"/>
      <c r="AH122" s="83"/>
      <c r="AI122" s="83"/>
      <c r="AJ122" s="83"/>
      <c r="AK122" s="83"/>
      <c r="AL122" s="83"/>
      <c r="AM122" s="83"/>
      <c r="AN122" s="83"/>
      <c r="AO122" s="83"/>
      <c r="AP122" s="83"/>
      <c r="AQ122" s="83"/>
      <c r="AR122" s="83"/>
      <c r="AS122" s="83"/>
      <c r="AT122" s="83"/>
      <c r="AU122" s="83"/>
      <c r="AV122" s="83"/>
      <c r="AW122" s="83"/>
      <c r="AX122" s="83"/>
      <c r="AY122" s="83"/>
      <c r="AZ122" s="83"/>
      <c r="BA122" s="83"/>
      <c r="BB122" s="83"/>
      <c r="BC122" s="83"/>
      <c r="BD122" s="83"/>
      <c r="BE122" s="83"/>
      <c r="BF122" s="83"/>
      <c r="BG122" s="83"/>
      <c r="BH122" s="83"/>
      <c r="BI122" s="83"/>
      <c r="BJ122" s="83"/>
      <c r="BK122" s="83"/>
    </row>
    <row r="123" spans="1:63" x14ac:dyDescent="0.25">
      <c r="B123" s="83"/>
      <c r="C123" s="83"/>
      <c r="D123" s="83"/>
      <c r="E123" s="83"/>
      <c r="F123" s="83"/>
      <c r="G123" s="83"/>
      <c r="H123" s="83"/>
      <c r="I123" s="83"/>
      <c r="J123" s="83"/>
      <c r="K123" s="83"/>
      <c r="L123" s="83"/>
      <c r="M123" s="83"/>
      <c r="N123" s="83"/>
      <c r="O123" s="83"/>
      <c r="P123" s="83"/>
      <c r="Q123" s="83"/>
      <c r="R123" s="83"/>
      <c r="S123" s="83"/>
      <c r="T123" s="83"/>
      <c r="U123" s="83"/>
      <c r="V123" s="83"/>
      <c r="W123" s="83"/>
      <c r="X123" s="83"/>
      <c r="Y123" s="83"/>
      <c r="Z123" s="83"/>
      <c r="AA123" s="83"/>
      <c r="AB123" s="83"/>
      <c r="AC123" s="83"/>
      <c r="AD123" s="83"/>
      <c r="AE123" s="83"/>
      <c r="AF123" s="83"/>
      <c r="AG123" s="83"/>
      <c r="AH123" s="83"/>
      <c r="AI123" s="83"/>
      <c r="AJ123" s="83"/>
      <c r="AK123" s="83"/>
      <c r="AL123" s="83"/>
      <c r="AM123" s="83"/>
      <c r="AN123" s="83"/>
      <c r="AO123" s="83"/>
      <c r="AP123" s="83"/>
      <c r="AQ123" s="83"/>
      <c r="AR123" s="83"/>
      <c r="AS123" s="83"/>
      <c r="AT123" s="83"/>
      <c r="AU123" s="83"/>
      <c r="AV123" s="83"/>
      <c r="AW123" s="83"/>
      <c r="AX123" s="83"/>
      <c r="AY123" s="83"/>
      <c r="AZ123" s="83"/>
      <c r="BA123" s="83"/>
      <c r="BB123" s="83"/>
      <c r="BC123" s="83"/>
      <c r="BD123" s="83"/>
      <c r="BE123" s="83"/>
      <c r="BF123" s="83"/>
      <c r="BG123" s="83"/>
      <c r="BH123" s="83"/>
      <c r="BI123" s="83"/>
      <c r="BJ123" s="83"/>
      <c r="BK123" s="83"/>
    </row>
    <row r="124" spans="1:63" x14ac:dyDescent="0.25">
      <c r="B124" s="83"/>
      <c r="C124" s="83"/>
      <c r="D124" s="83"/>
      <c r="E124" s="83"/>
      <c r="F124" s="83"/>
      <c r="G124" s="83"/>
      <c r="H124" s="83"/>
      <c r="I124" s="83"/>
      <c r="J124" s="83"/>
      <c r="K124" s="83"/>
      <c r="L124" s="83"/>
      <c r="M124" s="83"/>
      <c r="N124" s="83"/>
      <c r="O124" s="83"/>
      <c r="P124" s="83"/>
      <c r="Q124" s="83"/>
      <c r="R124" s="83"/>
      <c r="S124" s="83"/>
      <c r="T124" s="83"/>
      <c r="U124" s="83"/>
      <c r="V124" s="83"/>
      <c r="W124" s="83"/>
      <c r="X124" s="83"/>
      <c r="Y124" s="83"/>
      <c r="Z124" s="83"/>
      <c r="AA124" s="83"/>
      <c r="AB124" s="83"/>
      <c r="AC124" s="83"/>
      <c r="AD124" s="83"/>
      <c r="AE124" s="83"/>
      <c r="AF124" s="83"/>
      <c r="AG124" s="83"/>
      <c r="AH124" s="83"/>
      <c r="AI124" s="83"/>
      <c r="AJ124" s="83"/>
      <c r="AK124" s="83"/>
      <c r="AL124" s="83"/>
      <c r="AM124" s="83"/>
      <c r="AN124" s="83"/>
      <c r="AO124" s="83"/>
      <c r="AP124" s="83"/>
      <c r="AQ124" s="83"/>
      <c r="AR124" s="83"/>
      <c r="AS124" s="83"/>
      <c r="AT124" s="83"/>
      <c r="AU124" s="83"/>
      <c r="AV124" s="83"/>
      <c r="AW124" s="83"/>
      <c r="AX124" s="83"/>
      <c r="AY124" s="83"/>
      <c r="AZ124" s="83"/>
      <c r="BA124" s="83"/>
      <c r="BB124" s="83"/>
      <c r="BC124" s="83"/>
      <c r="BD124" s="83"/>
      <c r="BE124" s="83"/>
      <c r="BF124" s="83"/>
      <c r="BG124" s="83"/>
      <c r="BH124" s="83"/>
      <c r="BI124" s="83"/>
      <c r="BJ124" s="83"/>
      <c r="BK124" s="83"/>
    </row>
    <row r="125" spans="1:63" x14ac:dyDescent="0.25">
      <c r="B125" s="83"/>
      <c r="C125" s="83"/>
      <c r="D125" s="83"/>
      <c r="E125" s="83"/>
      <c r="F125" s="83"/>
      <c r="G125" s="83"/>
      <c r="H125" s="83"/>
      <c r="I125" s="83"/>
      <c r="J125" s="83"/>
      <c r="K125" s="83"/>
      <c r="L125" s="83"/>
      <c r="M125" s="83"/>
      <c r="N125" s="83"/>
      <c r="O125" s="83"/>
      <c r="P125" s="83"/>
      <c r="Q125" s="83"/>
      <c r="R125" s="83"/>
      <c r="S125" s="83"/>
      <c r="T125" s="83"/>
      <c r="U125" s="83"/>
      <c r="V125" s="83"/>
      <c r="W125" s="83"/>
      <c r="X125" s="83"/>
      <c r="Y125" s="83"/>
      <c r="Z125" s="83"/>
      <c r="AA125" s="83"/>
      <c r="AB125" s="83"/>
      <c r="AC125" s="83"/>
      <c r="AD125" s="83"/>
      <c r="AE125" s="83"/>
      <c r="AF125" s="83"/>
      <c r="AG125" s="83"/>
      <c r="AH125" s="83"/>
      <c r="AI125" s="83"/>
      <c r="AJ125" s="83"/>
      <c r="AK125" s="83"/>
      <c r="AL125" s="83"/>
      <c r="AM125" s="83"/>
      <c r="AN125" s="83"/>
      <c r="AO125" s="83"/>
      <c r="AP125" s="83"/>
      <c r="AQ125" s="83"/>
      <c r="AR125" s="83"/>
      <c r="AS125" s="83"/>
      <c r="AT125" s="83"/>
      <c r="AU125" s="83"/>
      <c r="AV125" s="83"/>
      <c r="AW125" s="83"/>
      <c r="AX125" s="83"/>
      <c r="AY125" s="83"/>
      <c r="AZ125" s="83"/>
      <c r="BA125" s="83"/>
      <c r="BB125" s="83"/>
      <c r="BC125" s="83"/>
      <c r="BD125" s="83"/>
      <c r="BE125" s="83"/>
      <c r="BF125" s="83"/>
      <c r="BG125" s="83"/>
      <c r="BH125" s="83"/>
      <c r="BI125" s="83"/>
      <c r="BJ125" s="83"/>
      <c r="BK125" s="83"/>
    </row>
    <row r="126" spans="1:63" x14ac:dyDescent="0.25">
      <c r="B126" s="83"/>
      <c r="C126" s="83"/>
      <c r="D126" s="83"/>
      <c r="E126" s="83"/>
      <c r="F126" s="83"/>
      <c r="G126" s="83"/>
      <c r="H126" s="83"/>
      <c r="I126" s="83"/>
      <c r="J126" s="83"/>
      <c r="K126" s="83"/>
      <c r="L126" s="83"/>
      <c r="M126" s="83"/>
      <c r="N126" s="83"/>
      <c r="O126" s="83"/>
      <c r="P126" s="83"/>
      <c r="Q126" s="83"/>
      <c r="R126" s="83"/>
      <c r="S126" s="83"/>
      <c r="T126" s="83"/>
      <c r="U126" s="83"/>
      <c r="V126" s="83"/>
      <c r="W126" s="83"/>
      <c r="X126" s="83"/>
      <c r="Y126" s="83"/>
      <c r="Z126" s="83"/>
      <c r="AA126" s="83"/>
      <c r="AB126" s="83"/>
      <c r="AC126" s="83"/>
      <c r="AD126" s="83"/>
      <c r="AE126" s="83"/>
      <c r="AF126" s="83"/>
      <c r="AG126" s="83"/>
      <c r="AH126" s="83"/>
      <c r="AI126" s="83"/>
      <c r="AJ126" s="83"/>
      <c r="AK126" s="83"/>
      <c r="AL126" s="83"/>
      <c r="AM126" s="83"/>
      <c r="AN126" s="83"/>
      <c r="AO126" s="83"/>
      <c r="AP126" s="83"/>
      <c r="AQ126" s="83"/>
      <c r="AR126" s="83"/>
      <c r="AS126" s="83"/>
      <c r="AT126" s="83"/>
      <c r="AU126" s="83"/>
      <c r="AV126" s="83"/>
      <c r="AW126" s="83"/>
      <c r="AX126" s="83"/>
      <c r="AY126" s="83"/>
      <c r="AZ126" s="83"/>
      <c r="BA126" s="83"/>
      <c r="BB126" s="83"/>
      <c r="BC126" s="83"/>
      <c r="BD126" s="83"/>
      <c r="BE126" s="83"/>
      <c r="BF126" s="83"/>
      <c r="BG126" s="83"/>
      <c r="BH126" s="83"/>
      <c r="BI126" s="83"/>
      <c r="BJ126" s="83"/>
      <c r="BK126" s="83"/>
    </row>
    <row r="127" spans="1:63" x14ac:dyDescent="0.25">
      <c r="B127" s="83"/>
      <c r="C127" s="83"/>
      <c r="D127" s="83"/>
      <c r="E127" s="83"/>
      <c r="F127" s="83"/>
      <c r="G127" s="83"/>
      <c r="H127" s="83"/>
      <c r="I127" s="83"/>
      <c r="J127" s="83"/>
      <c r="K127" s="83"/>
      <c r="L127" s="83"/>
      <c r="M127" s="83"/>
      <c r="N127" s="83"/>
      <c r="O127" s="83"/>
      <c r="P127" s="83"/>
      <c r="Q127" s="83"/>
      <c r="R127" s="83"/>
      <c r="S127" s="83"/>
      <c r="T127" s="83"/>
      <c r="U127" s="83"/>
      <c r="V127" s="83"/>
      <c r="W127" s="83"/>
      <c r="X127" s="83"/>
      <c r="Y127" s="83"/>
      <c r="Z127" s="83"/>
      <c r="AA127" s="83"/>
      <c r="AB127" s="83"/>
      <c r="AC127" s="83"/>
      <c r="AD127" s="83"/>
      <c r="AE127" s="83"/>
      <c r="AF127" s="83"/>
      <c r="AG127" s="83"/>
      <c r="AH127" s="83"/>
      <c r="AI127" s="83"/>
      <c r="AJ127" s="83"/>
      <c r="AK127" s="83"/>
      <c r="AL127" s="83"/>
      <c r="AM127" s="83"/>
      <c r="AN127" s="83"/>
      <c r="AO127" s="83"/>
      <c r="AP127" s="83"/>
      <c r="AQ127" s="83"/>
      <c r="AR127" s="83"/>
      <c r="AS127" s="83"/>
      <c r="AT127" s="83"/>
      <c r="AU127" s="83"/>
      <c r="AV127" s="83"/>
      <c r="AW127" s="83"/>
      <c r="AX127" s="83"/>
      <c r="AY127" s="83"/>
      <c r="AZ127" s="83"/>
      <c r="BA127" s="83"/>
      <c r="BB127" s="83"/>
      <c r="BC127" s="83"/>
      <c r="BD127" s="83"/>
      <c r="BE127" s="83"/>
      <c r="BF127" s="83"/>
      <c r="BG127" s="83"/>
      <c r="BH127" s="83"/>
      <c r="BI127" s="83"/>
      <c r="BJ127" s="83"/>
      <c r="BK127" s="83"/>
    </row>
    <row r="128" spans="1:63" x14ac:dyDescent="0.25">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83"/>
      <c r="AE128" s="83"/>
      <c r="AF128" s="83"/>
      <c r="AG128" s="83"/>
      <c r="AH128" s="83"/>
      <c r="AI128" s="83"/>
      <c r="AJ128" s="83"/>
      <c r="AK128" s="83"/>
      <c r="AL128" s="83"/>
      <c r="AM128" s="83"/>
      <c r="AN128" s="83"/>
      <c r="AO128" s="83"/>
      <c r="AP128" s="83"/>
      <c r="AQ128" s="83"/>
      <c r="AR128" s="83"/>
      <c r="AS128" s="83"/>
      <c r="AT128" s="83"/>
      <c r="AU128" s="83"/>
      <c r="AV128" s="83"/>
      <c r="AW128" s="83"/>
      <c r="AX128" s="83"/>
      <c r="AY128" s="83"/>
      <c r="AZ128" s="83"/>
      <c r="BA128" s="83"/>
      <c r="BB128" s="83"/>
      <c r="BC128" s="83"/>
      <c r="BD128" s="83"/>
      <c r="BE128" s="83"/>
      <c r="BF128" s="83"/>
      <c r="BG128" s="83"/>
      <c r="BH128" s="83"/>
      <c r="BI128" s="83"/>
      <c r="BJ128" s="83"/>
      <c r="BK128" s="83"/>
    </row>
    <row r="129" spans="2:63" x14ac:dyDescent="0.25">
      <c r="B129" s="83"/>
      <c r="C129" s="83"/>
      <c r="D129" s="83"/>
      <c r="E129" s="83"/>
      <c r="F129" s="83"/>
      <c r="G129" s="83"/>
      <c r="H129" s="83"/>
      <c r="I129" s="83"/>
      <c r="J129" s="83"/>
      <c r="K129" s="83"/>
      <c r="L129" s="83"/>
      <c r="M129" s="83"/>
      <c r="N129" s="83"/>
      <c r="O129" s="83"/>
      <c r="P129" s="83"/>
      <c r="Q129" s="83"/>
      <c r="R129" s="83"/>
      <c r="S129" s="83"/>
      <c r="T129" s="83"/>
      <c r="U129" s="83"/>
      <c r="V129" s="83"/>
      <c r="W129" s="83"/>
      <c r="X129" s="83"/>
      <c r="Y129" s="83"/>
      <c r="Z129" s="83"/>
      <c r="AA129" s="83"/>
      <c r="AB129" s="83"/>
      <c r="AC129" s="83"/>
      <c r="AD129" s="83"/>
      <c r="AE129" s="83"/>
      <c r="AF129" s="83"/>
      <c r="AG129" s="83"/>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c r="BI129" s="83"/>
      <c r="BJ129" s="83"/>
      <c r="BK129" s="83"/>
    </row>
    <row r="130" spans="2:63" x14ac:dyDescent="0.25">
      <c r="B130" s="83"/>
      <c r="C130" s="83"/>
      <c r="D130" s="83"/>
      <c r="E130" s="83"/>
      <c r="F130" s="83"/>
      <c r="G130" s="83"/>
      <c r="H130" s="83"/>
      <c r="I130" s="83"/>
      <c r="J130" s="83"/>
      <c r="K130" s="83"/>
      <c r="L130" s="83"/>
      <c r="M130" s="83"/>
      <c r="N130" s="83"/>
      <c r="O130" s="83"/>
      <c r="P130" s="83"/>
      <c r="Q130" s="83"/>
      <c r="R130" s="83"/>
      <c r="S130" s="83"/>
      <c r="T130" s="83"/>
      <c r="U130" s="83"/>
      <c r="V130" s="83"/>
      <c r="W130" s="83"/>
      <c r="X130" s="83"/>
      <c r="Y130" s="83"/>
      <c r="Z130" s="83"/>
      <c r="AA130" s="83"/>
      <c r="AB130" s="83"/>
      <c r="AC130" s="83"/>
      <c r="AD130" s="83"/>
      <c r="AE130" s="83"/>
      <c r="AF130" s="83"/>
      <c r="AG130" s="83"/>
      <c r="AH130" s="83"/>
      <c r="AI130" s="83"/>
      <c r="AJ130" s="83"/>
      <c r="AK130" s="83"/>
      <c r="AL130" s="83"/>
      <c r="AM130" s="83"/>
      <c r="AN130" s="83"/>
      <c r="AO130" s="83"/>
      <c r="AP130" s="83"/>
      <c r="AQ130" s="83"/>
      <c r="AR130" s="83"/>
      <c r="AS130" s="83"/>
      <c r="AT130" s="83"/>
      <c r="AU130" s="83"/>
      <c r="AV130" s="83"/>
      <c r="AW130" s="83"/>
      <c r="AX130" s="83"/>
      <c r="AY130" s="83"/>
      <c r="AZ130" s="83"/>
      <c r="BA130" s="83"/>
      <c r="BB130" s="83"/>
      <c r="BC130" s="83"/>
      <c r="BD130" s="83"/>
      <c r="BE130" s="83"/>
      <c r="BF130" s="83"/>
      <c r="BG130" s="83"/>
      <c r="BH130" s="83"/>
      <c r="BI130" s="83"/>
      <c r="BJ130" s="83"/>
      <c r="BK130" s="83"/>
    </row>
    <row r="131" spans="2:63" x14ac:dyDescent="0.25">
      <c r="B131" s="83"/>
      <c r="C131" s="83"/>
      <c r="D131" s="83"/>
      <c r="E131" s="83"/>
      <c r="F131" s="83"/>
      <c r="G131" s="83"/>
      <c r="H131" s="83"/>
      <c r="I131" s="83"/>
      <c r="J131" s="83"/>
      <c r="K131" s="83"/>
      <c r="L131" s="83"/>
      <c r="M131" s="83"/>
      <c r="N131" s="83"/>
      <c r="O131" s="83"/>
      <c r="P131" s="83"/>
      <c r="Q131" s="83"/>
      <c r="R131" s="83"/>
      <c r="S131" s="83"/>
      <c r="T131" s="83"/>
      <c r="U131" s="83"/>
      <c r="V131" s="83"/>
      <c r="W131" s="83"/>
      <c r="X131" s="83"/>
      <c r="Y131" s="83"/>
      <c r="Z131" s="83"/>
      <c r="AA131" s="83"/>
      <c r="AB131" s="83"/>
      <c r="AC131" s="83"/>
      <c r="AD131" s="83"/>
      <c r="AE131" s="83"/>
      <c r="AF131" s="83"/>
      <c r="AG131" s="83"/>
      <c r="AH131" s="83"/>
      <c r="AI131" s="83"/>
      <c r="AJ131" s="83"/>
      <c r="AK131" s="83"/>
      <c r="AL131" s="83"/>
      <c r="AM131" s="83"/>
      <c r="AN131" s="83"/>
      <c r="AO131" s="83"/>
      <c r="AP131" s="83"/>
      <c r="AQ131" s="83"/>
      <c r="AR131" s="83"/>
      <c r="AS131" s="83"/>
      <c r="AT131" s="83"/>
      <c r="AU131" s="83"/>
      <c r="AV131" s="83"/>
      <c r="AW131" s="83"/>
      <c r="AX131" s="83"/>
      <c r="AY131" s="83"/>
      <c r="AZ131" s="83"/>
      <c r="BA131" s="83"/>
      <c r="BB131" s="83"/>
      <c r="BC131" s="83"/>
      <c r="BD131" s="83"/>
      <c r="BE131" s="83"/>
      <c r="BF131" s="83"/>
      <c r="BG131" s="83"/>
      <c r="BH131" s="83"/>
      <c r="BI131" s="83"/>
      <c r="BJ131" s="83"/>
      <c r="BK131" s="83"/>
    </row>
    <row r="132" spans="2:63" x14ac:dyDescent="0.25">
      <c r="B132" s="83"/>
      <c r="C132" s="83"/>
      <c r="D132" s="83"/>
      <c r="E132" s="83"/>
      <c r="F132" s="83"/>
      <c r="G132" s="83"/>
      <c r="H132" s="83"/>
      <c r="I132" s="83"/>
      <c r="J132" s="83"/>
      <c r="K132" s="83"/>
      <c r="L132" s="83"/>
      <c r="M132" s="83"/>
      <c r="N132" s="83"/>
      <c r="O132" s="83"/>
      <c r="P132" s="83"/>
      <c r="Q132" s="83"/>
      <c r="R132" s="83"/>
      <c r="S132" s="83"/>
      <c r="T132" s="83"/>
      <c r="U132" s="83"/>
      <c r="V132" s="83"/>
      <c r="W132" s="83"/>
      <c r="X132" s="83"/>
      <c r="Y132" s="83"/>
      <c r="Z132" s="83"/>
      <c r="AA132" s="83"/>
      <c r="AB132" s="83"/>
      <c r="AC132" s="83"/>
      <c r="AD132" s="83"/>
      <c r="AE132" s="83"/>
      <c r="AF132" s="83"/>
      <c r="AG132" s="83"/>
      <c r="AH132" s="83"/>
      <c r="AI132" s="83"/>
      <c r="AJ132" s="83"/>
      <c r="AK132" s="83"/>
      <c r="AL132" s="83"/>
      <c r="AM132" s="83"/>
      <c r="AN132" s="83"/>
      <c r="AO132" s="83"/>
      <c r="AP132" s="83"/>
      <c r="AQ132" s="83"/>
      <c r="AR132" s="83"/>
      <c r="AS132" s="83"/>
      <c r="AT132" s="83"/>
      <c r="AU132" s="83"/>
      <c r="AV132" s="83"/>
      <c r="AW132" s="83"/>
      <c r="AX132" s="83"/>
      <c r="AY132" s="83"/>
      <c r="AZ132" s="83"/>
      <c r="BA132" s="83"/>
      <c r="BB132" s="83"/>
      <c r="BC132" s="83"/>
      <c r="BD132" s="83"/>
      <c r="BE132" s="83"/>
      <c r="BF132" s="83"/>
      <c r="BG132" s="83"/>
      <c r="BH132" s="83"/>
      <c r="BI132" s="83"/>
      <c r="BJ132" s="83"/>
      <c r="BK132" s="83"/>
    </row>
    <row r="133" spans="2:63" x14ac:dyDescent="0.25">
      <c r="B133" s="83"/>
      <c r="C133" s="83"/>
      <c r="D133" s="83"/>
      <c r="E133" s="83"/>
      <c r="F133" s="83"/>
      <c r="G133" s="83"/>
      <c r="H133" s="83"/>
      <c r="I133" s="83"/>
      <c r="J133" s="83"/>
      <c r="K133" s="83"/>
      <c r="L133" s="83"/>
      <c r="M133" s="83"/>
      <c r="N133" s="83"/>
      <c r="O133" s="83"/>
      <c r="P133" s="83"/>
      <c r="Q133" s="83"/>
      <c r="R133" s="83"/>
      <c r="S133" s="83"/>
      <c r="T133" s="83"/>
      <c r="U133" s="83"/>
      <c r="V133" s="83"/>
      <c r="W133" s="83"/>
      <c r="X133" s="83"/>
      <c r="Y133" s="83"/>
      <c r="Z133" s="83"/>
      <c r="AA133" s="83"/>
      <c r="AB133" s="83"/>
      <c r="AC133" s="83"/>
      <c r="AD133" s="83"/>
      <c r="AE133" s="83"/>
      <c r="AF133" s="83"/>
      <c r="AG133" s="83"/>
      <c r="AH133" s="83"/>
      <c r="AI133" s="83"/>
      <c r="AJ133" s="83"/>
      <c r="AK133" s="83"/>
      <c r="AL133" s="83"/>
      <c r="AM133" s="83"/>
      <c r="AN133" s="83"/>
      <c r="AO133" s="83"/>
      <c r="AP133" s="83"/>
      <c r="AQ133" s="83"/>
      <c r="AR133" s="83"/>
      <c r="AS133" s="83"/>
      <c r="AT133" s="83"/>
      <c r="AU133" s="83"/>
      <c r="AV133" s="83"/>
      <c r="AW133" s="83"/>
      <c r="AX133" s="83"/>
      <c r="AY133" s="83"/>
      <c r="AZ133" s="83"/>
      <c r="BA133" s="83"/>
      <c r="BB133" s="83"/>
      <c r="BC133" s="83"/>
      <c r="BD133" s="83"/>
      <c r="BE133" s="83"/>
      <c r="BF133" s="83"/>
      <c r="BG133" s="83"/>
      <c r="BH133" s="83"/>
      <c r="BI133" s="83"/>
      <c r="BJ133" s="83"/>
      <c r="BK133" s="83"/>
    </row>
    <row r="134" spans="2:63" x14ac:dyDescent="0.25">
      <c r="B134" s="83"/>
      <c r="C134" s="83"/>
      <c r="D134" s="83"/>
      <c r="E134" s="83"/>
      <c r="F134" s="83"/>
      <c r="G134" s="83"/>
      <c r="H134" s="83"/>
      <c r="I134" s="83"/>
      <c r="J134" s="83"/>
      <c r="K134" s="83"/>
      <c r="L134" s="83"/>
      <c r="M134" s="83"/>
      <c r="N134" s="83"/>
      <c r="O134" s="83"/>
      <c r="P134" s="83"/>
      <c r="Q134" s="83"/>
      <c r="R134" s="83"/>
      <c r="S134" s="83"/>
      <c r="T134" s="83"/>
      <c r="U134" s="83"/>
      <c r="V134" s="83"/>
      <c r="W134" s="83"/>
      <c r="X134" s="83"/>
      <c r="Y134" s="83"/>
      <c r="Z134" s="83"/>
      <c r="AA134" s="83"/>
      <c r="AB134" s="83"/>
      <c r="AC134" s="83"/>
      <c r="AD134" s="83"/>
      <c r="AE134" s="83"/>
      <c r="AF134" s="83"/>
      <c r="AG134" s="83"/>
      <c r="AH134" s="83"/>
      <c r="AI134" s="83"/>
      <c r="AJ134" s="83"/>
      <c r="AK134" s="83"/>
      <c r="AL134" s="83"/>
      <c r="AM134" s="83"/>
      <c r="AN134" s="83"/>
      <c r="AO134" s="83"/>
      <c r="AP134" s="83"/>
      <c r="AQ134" s="83"/>
      <c r="AR134" s="83"/>
      <c r="AS134" s="83"/>
      <c r="AT134" s="83"/>
      <c r="AU134" s="83"/>
      <c r="AV134" s="83"/>
      <c r="AW134" s="83"/>
      <c r="AX134" s="83"/>
      <c r="AY134" s="83"/>
      <c r="AZ134" s="83"/>
      <c r="BA134" s="83"/>
      <c r="BB134" s="83"/>
      <c r="BC134" s="83"/>
      <c r="BD134" s="83"/>
      <c r="BE134" s="83"/>
      <c r="BF134" s="83"/>
      <c r="BG134" s="83"/>
      <c r="BH134" s="83"/>
      <c r="BI134" s="83"/>
      <c r="BJ134" s="83"/>
      <c r="BK134" s="83"/>
    </row>
    <row r="135" spans="2:63" x14ac:dyDescent="0.25">
      <c r="B135" s="83"/>
      <c r="C135" s="83"/>
      <c r="D135" s="83"/>
      <c r="E135" s="83"/>
      <c r="F135" s="83"/>
      <c r="G135" s="83"/>
      <c r="H135" s="83"/>
      <c r="I135" s="83"/>
      <c r="J135" s="83"/>
      <c r="K135" s="83"/>
      <c r="L135" s="83"/>
      <c r="M135" s="83"/>
      <c r="N135" s="83"/>
      <c r="O135" s="83"/>
      <c r="P135" s="83"/>
      <c r="Q135" s="83"/>
      <c r="R135" s="83"/>
      <c r="S135" s="83"/>
      <c r="T135" s="83"/>
      <c r="U135" s="83"/>
      <c r="V135" s="83"/>
      <c r="W135" s="83"/>
      <c r="X135" s="83"/>
      <c r="Y135" s="83"/>
      <c r="Z135" s="83"/>
      <c r="AA135" s="83"/>
      <c r="AB135" s="83"/>
      <c r="AC135" s="83"/>
      <c r="AD135" s="83"/>
      <c r="AE135" s="83"/>
      <c r="AF135" s="83"/>
      <c r="AG135" s="83"/>
      <c r="AH135" s="83"/>
      <c r="AI135" s="83"/>
      <c r="AJ135" s="83"/>
      <c r="AK135" s="83"/>
      <c r="AL135" s="83"/>
      <c r="AM135" s="83"/>
      <c r="AN135" s="83"/>
      <c r="AO135" s="83"/>
      <c r="AP135" s="83"/>
      <c r="AQ135" s="83"/>
      <c r="AR135" s="83"/>
      <c r="AS135" s="83"/>
      <c r="AT135" s="83"/>
      <c r="AU135" s="83"/>
      <c r="AV135" s="83"/>
      <c r="AW135" s="83"/>
      <c r="AX135" s="83"/>
      <c r="AY135" s="83"/>
      <c r="AZ135" s="83"/>
      <c r="BA135" s="83"/>
      <c r="BB135" s="83"/>
      <c r="BC135" s="83"/>
      <c r="BD135" s="83"/>
      <c r="BE135" s="83"/>
      <c r="BF135" s="83"/>
      <c r="BG135" s="83"/>
      <c r="BH135" s="83"/>
      <c r="BI135" s="83"/>
      <c r="BJ135" s="83"/>
      <c r="BK135" s="83"/>
    </row>
    <row r="136" spans="2:63" x14ac:dyDescent="0.25">
      <c r="B136" s="83"/>
      <c r="C136" s="83"/>
      <c r="D136" s="83"/>
      <c r="E136" s="83"/>
      <c r="F136" s="83"/>
      <c r="G136" s="83"/>
      <c r="H136" s="83"/>
      <c r="I136" s="83"/>
      <c r="J136" s="83"/>
      <c r="K136" s="83"/>
      <c r="L136" s="83"/>
      <c r="M136" s="83"/>
      <c r="N136" s="83"/>
      <c r="O136" s="83"/>
      <c r="P136" s="83"/>
      <c r="Q136" s="83"/>
      <c r="R136" s="83"/>
      <c r="S136" s="83"/>
      <c r="T136" s="83"/>
      <c r="U136" s="83"/>
      <c r="V136" s="83"/>
      <c r="W136" s="83"/>
      <c r="X136" s="83"/>
      <c r="Y136" s="83"/>
      <c r="Z136" s="83"/>
      <c r="AA136" s="83"/>
      <c r="AB136" s="83"/>
      <c r="AC136" s="83"/>
      <c r="AD136" s="83"/>
      <c r="AE136" s="83"/>
      <c r="AF136" s="83"/>
      <c r="AG136" s="83"/>
      <c r="AH136" s="83"/>
      <c r="AI136" s="83"/>
      <c r="AJ136" s="83"/>
      <c r="AK136" s="83"/>
      <c r="AL136" s="83"/>
      <c r="AM136" s="83"/>
      <c r="AN136" s="83"/>
      <c r="AO136" s="83"/>
      <c r="AP136" s="83"/>
      <c r="AQ136" s="83"/>
      <c r="AR136" s="83"/>
      <c r="AS136" s="83"/>
      <c r="AT136" s="83"/>
      <c r="AU136" s="83"/>
      <c r="AV136" s="83"/>
      <c r="AW136" s="83"/>
      <c r="AX136" s="83"/>
      <c r="AY136" s="83"/>
      <c r="AZ136" s="83"/>
      <c r="BA136" s="83"/>
      <c r="BB136" s="83"/>
      <c r="BC136" s="83"/>
      <c r="BD136" s="83"/>
      <c r="BE136" s="83"/>
      <c r="BF136" s="83"/>
      <c r="BG136" s="83"/>
      <c r="BH136" s="83"/>
      <c r="BI136" s="83"/>
      <c r="BJ136" s="83"/>
      <c r="BK136" s="83"/>
    </row>
    <row r="137" spans="2:63" x14ac:dyDescent="0.25">
      <c r="B137" s="83"/>
      <c r="C137" s="83"/>
      <c r="D137" s="83"/>
      <c r="E137" s="83"/>
      <c r="F137" s="83"/>
      <c r="G137" s="83"/>
      <c r="H137" s="83"/>
      <c r="I137" s="83"/>
    </row>
    <row r="138" spans="2:63" x14ac:dyDescent="0.25">
      <c r="B138" s="83"/>
      <c r="C138" s="83"/>
      <c r="D138" s="83"/>
      <c r="E138" s="83"/>
      <c r="F138" s="83"/>
      <c r="G138" s="83"/>
      <c r="H138" s="83"/>
      <c r="I138" s="83"/>
    </row>
    <row r="139" spans="2:63" x14ac:dyDescent="0.25">
      <c r="B139" s="83"/>
      <c r="C139" s="83"/>
      <c r="D139" s="83"/>
      <c r="E139" s="83"/>
      <c r="F139" s="83"/>
      <c r="G139" s="83"/>
      <c r="H139" s="83"/>
      <c r="I139" s="83"/>
    </row>
    <row r="140" spans="2:63" x14ac:dyDescent="0.25">
      <c r="B140" s="83"/>
      <c r="C140" s="83"/>
      <c r="D140" s="83"/>
      <c r="E140" s="83"/>
      <c r="F140" s="83"/>
      <c r="G140" s="83"/>
      <c r="H140" s="83"/>
      <c r="I140" s="83"/>
    </row>
  </sheetData>
  <sheetProtection algorithmName="SHA-512" hashValue="kpXlidzmWxbP3brn8k4eIEWxhYHkoNV8mMuhH1lPT/xypiCOesm15jiCfvbsOoPDCD8/umcOeC7isQqNzzQXVQ==" saltValue="e8t6+j8RQ+iPDyNDapgnxw==" spinCount="100000" sheet="1" objects="1" scenarios="1"/>
  <mergeCells count="317">
    <mergeCell ref="B2:I4"/>
    <mergeCell ref="P42:Q43"/>
    <mergeCell ref="R42:S43"/>
    <mergeCell ref="T42:U43"/>
    <mergeCell ref="P44:Q45"/>
    <mergeCell ref="R44:S45"/>
    <mergeCell ref="T44:U45"/>
    <mergeCell ref="P38:Q39"/>
    <mergeCell ref="R38:S39"/>
    <mergeCell ref="T38:U39"/>
    <mergeCell ref="P40:Q41"/>
    <mergeCell ref="R40:S41"/>
    <mergeCell ref="T40:U41"/>
    <mergeCell ref="J42:K43"/>
    <mergeCell ref="L42:M43"/>
    <mergeCell ref="N42:O43"/>
    <mergeCell ref="J44:K45"/>
    <mergeCell ref="L44:M45"/>
    <mergeCell ref="N44:O45"/>
    <mergeCell ref="J38:K39"/>
    <mergeCell ref="L38:M39"/>
    <mergeCell ref="N38:O39"/>
    <mergeCell ref="J40:K41"/>
    <mergeCell ref="L40:M41"/>
    <mergeCell ref="N40:O41"/>
    <mergeCell ref="J34:K35"/>
    <mergeCell ref="L34:M35"/>
    <mergeCell ref="N34:O35"/>
    <mergeCell ref="J36:K37"/>
    <mergeCell ref="L36:M37"/>
    <mergeCell ref="N36:O37"/>
    <mergeCell ref="J30:K31"/>
    <mergeCell ref="L30:M31"/>
    <mergeCell ref="N30:O31"/>
    <mergeCell ref="J32:K33"/>
    <mergeCell ref="L32:M33"/>
    <mergeCell ref="N32:O33"/>
    <mergeCell ref="V42:W43"/>
    <mergeCell ref="X42:Y43"/>
    <mergeCell ref="Z42:AA43"/>
    <mergeCell ref="V44:W45"/>
    <mergeCell ref="X44:Y45"/>
    <mergeCell ref="Z44:AA45"/>
    <mergeCell ref="V38:W39"/>
    <mergeCell ref="X38:Y39"/>
    <mergeCell ref="Z38:AA39"/>
    <mergeCell ref="V40:W41"/>
    <mergeCell ref="X40:Y41"/>
    <mergeCell ref="Z40:AA41"/>
    <mergeCell ref="P34:Q35"/>
    <mergeCell ref="R34:S35"/>
    <mergeCell ref="T34:U35"/>
    <mergeCell ref="P36:Q37"/>
    <mergeCell ref="R36:S37"/>
    <mergeCell ref="T36:U37"/>
    <mergeCell ref="P30:Q31"/>
    <mergeCell ref="R30:S31"/>
    <mergeCell ref="T30:U31"/>
    <mergeCell ref="P32:Q33"/>
    <mergeCell ref="R32:S33"/>
    <mergeCell ref="T32:U33"/>
    <mergeCell ref="V34:W35"/>
    <mergeCell ref="X34:Y35"/>
    <mergeCell ref="Z34:AA35"/>
    <mergeCell ref="V36:W37"/>
    <mergeCell ref="X36:Y37"/>
    <mergeCell ref="Z36:AA37"/>
    <mergeCell ref="V30:W31"/>
    <mergeCell ref="X30:Y31"/>
    <mergeCell ref="Z30:AA31"/>
    <mergeCell ref="V32:W33"/>
    <mergeCell ref="X32:Y33"/>
    <mergeCell ref="Z32:AA33"/>
    <mergeCell ref="V26:W27"/>
    <mergeCell ref="X26:Y27"/>
    <mergeCell ref="Z26:AA27"/>
    <mergeCell ref="V28:W29"/>
    <mergeCell ref="X28:Y29"/>
    <mergeCell ref="Z28:AA29"/>
    <mergeCell ref="V22:W23"/>
    <mergeCell ref="X22:Y23"/>
    <mergeCell ref="Z22:AA23"/>
    <mergeCell ref="V24:W25"/>
    <mergeCell ref="X24:Y25"/>
    <mergeCell ref="Z24:AA25"/>
    <mergeCell ref="P26:Q27"/>
    <mergeCell ref="R26:S27"/>
    <mergeCell ref="T26:U27"/>
    <mergeCell ref="P28:Q29"/>
    <mergeCell ref="R28:S29"/>
    <mergeCell ref="T28:U29"/>
    <mergeCell ref="P22:Q23"/>
    <mergeCell ref="R22:S23"/>
    <mergeCell ref="T22:U23"/>
    <mergeCell ref="P24:Q25"/>
    <mergeCell ref="R24:S25"/>
    <mergeCell ref="T24:U25"/>
    <mergeCell ref="J26:K27"/>
    <mergeCell ref="L26:M27"/>
    <mergeCell ref="N26:O27"/>
    <mergeCell ref="J28:K29"/>
    <mergeCell ref="L28:M29"/>
    <mergeCell ref="N28:O29"/>
    <mergeCell ref="J22:K23"/>
    <mergeCell ref="L22:M23"/>
    <mergeCell ref="N22:O23"/>
    <mergeCell ref="J24:K25"/>
    <mergeCell ref="L24:M25"/>
    <mergeCell ref="N24:O25"/>
    <mergeCell ref="P18:Q19"/>
    <mergeCell ref="R18:S19"/>
    <mergeCell ref="T18:U19"/>
    <mergeCell ref="P20:Q21"/>
    <mergeCell ref="R20:S21"/>
    <mergeCell ref="T20:U21"/>
    <mergeCell ref="P14:Q15"/>
    <mergeCell ref="R14:S15"/>
    <mergeCell ref="T14:U15"/>
    <mergeCell ref="P16:Q17"/>
    <mergeCell ref="R16:S17"/>
    <mergeCell ref="T16:U17"/>
    <mergeCell ref="J18:K19"/>
    <mergeCell ref="L18:M19"/>
    <mergeCell ref="N18:O19"/>
    <mergeCell ref="J20:K21"/>
    <mergeCell ref="L20:M21"/>
    <mergeCell ref="N20:O21"/>
    <mergeCell ref="J14:K15"/>
    <mergeCell ref="L14:M15"/>
    <mergeCell ref="N14:O15"/>
    <mergeCell ref="J16:K17"/>
    <mergeCell ref="L16:M17"/>
    <mergeCell ref="N16:O17"/>
    <mergeCell ref="AH42:AI43"/>
    <mergeCell ref="AJ42:AK43"/>
    <mergeCell ref="AL42:AM43"/>
    <mergeCell ref="AH44:AI45"/>
    <mergeCell ref="AJ44:AK45"/>
    <mergeCell ref="AL44:AM45"/>
    <mergeCell ref="AH38:AI39"/>
    <mergeCell ref="AJ38:AK39"/>
    <mergeCell ref="AL38:AM39"/>
    <mergeCell ref="AH40:AI41"/>
    <mergeCell ref="AJ40:AK41"/>
    <mergeCell ref="AL40:AM41"/>
    <mergeCell ref="AH34:AI35"/>
    <mergeCell ref="AJ34:AK35"/>
    <mergeCell ref="AL34:AM35"/>
    <mergeCell ref="AH36:AI37"/>
    <mergeCell ref="AJ36:AK37"/>
    <mergeCell ref="AL36:AM37"/>
    <mergeCell ref="AH30:AI31"/>
    <mergeCell ref="AJ30:AK31"/>
    <mergeCell ref="AL30:AM31"/>
    <mergeCell ref="AH32:AI33"/>
    <mergeCell ref="AJ32:AK33"/>
    <mergeCell ref="AL32:AM33"/>
    <mergeCell ref="AH26:AI27"/>
    <mergeCell ref="AJ26:AK27"/>
    <mergeCell ref="AL26:AM27"/>
    <mergeCell ref="AH28:AI29"/>
    <mergeCell ref="AJ28:AK29"/>
    <mergeCell ref="AL28:AM29"/>
    <mergeCell ref="AH22:AI23"/>
    <mergeCell ref="AJ22:AK23"/>
    <mergeCell ref="AL22:AM23"/>
    <mergeCell ref="AH24:AI25"/>
    <mergeCell ref="AJ24:AK25"/>
    <mergeCell ref="AL24:AM25"/>
    <mergeCell ref="AH18:AI19"/>
    <mergeCell ref="AJ18:AK19"/>
    <mergeCell ref="AL18:AM19"/>
    <mergeCell ref="AH20:AI21"/>
    <mergeCell ref="AJ20:AK21"/>
    <mergeCell ref="AL20:AM21"/>
    <mergeCell ref="AH14:AI15"/>
    <mergeCell ref="AJ14:AK15"/>
    <mergeCell ref="AL14:AM15"/>
    <mergeCell ref="AH16:AI17"/>
    <mergeCell ref="AJ16:AK17"/>
    <mergeCell ref="AL16:AM17"/>
    <mergeCell ref="AH10:AI11"/>
    <mergeCell ref="AJ10:AK11"/>
    <mergeCell ref="AL10:AM11"/>
    <mergeCell ref="AH12:AI13"/>
    <mergeCell ref="AJ12:AK13"/>
    <mergeCell ref="AL12:AM13"/>
    <mergeCell ref="AH6:AI7"/>
    <mergeCell ref="AJ6:AK7"/>
    <mergeCell ref="AL6:AM7"/>
    <mergeCell ref="AH8:AI9"/>
    <mergeCell ref="AJ8:AK9"/>
    <mergeCell ref="AL8:AM9"/>
    <mergeCell ref="AB42:AC43"/>
    <mergeCell ref="AD42:AE43"/>
    <mergeCell ref="AF42:AG43"/>
    <mergeCell ref="AB44:AC45"/>
    <mergeCell ref="AD44:AE45"/>
    <mergeCell ref="AF44:AG45"/>
    <mergeCell ref="AB38:AC39"/>
    <mergeCell ref="AD38:AE39"/>
    <mergeCell ref="AF38:AG39"/>
    <mergeCell ref="AB40:AC41"/>
    <mergeCell ref="AD40:AE41"/>
    <mergeCell ref="AF40:AG41"/>
    <mergeCell ref="AB34:AC35"/>
    <mergeCell ref="AD34:AE35"/>
    <mergeCell ref="AF34:AG35"/>
    <mergeCell ref="AB36:AC37"/>
    <mergeCell ref="AD36:AE37"/>
    <mergeCell ref="AF36:AG37"/>
    <mergeCell ref="AB30:AC31"/>
    <mergeCell ref="AD30:AE31"/>
    <mergeCell ref="AF30:AG31"/>
    <mergeCell ref="AB32:AC33"/>
    <mergeCell ref="AD32:AE33"/>
    <mergeCell ref="AF32:AG33"/>
    <mergeCell ref="AB26:AC27"/>
    <mergeCell ref="AD26:AE27"/>
    <mergeCell ref="AF26:AG27"/>
    <mergeCell ref="AB28:AC29"/>
    <mergeCell ref="AD28:AE29"/>
    <mergeCell ref="AF28:AG29"/>
    <mergeCell ref="AB22:AC23"/>
    <mergeCell ref="AD22:AE23"/>
    <mergeCell ref="AF22:AG23"/>
    <mergeCell ref="AB24:AC25"/>
    <mergeCell ref="AD24:AE25"/>
    <mergeCell ref="AF24:AG25"/>
    <mergeCell ref="AB14:AC15"/>
    <mergeCell ref="AD14:AE15"/>
    <mergeCell ref="AF14:AG15"/>
    <mergeCell ref="AB16:AC17"/>
    <mergeCell ref="AD16:AE17"/>
    <mergeCell ref="AF16:AG17"/>
    <mergeCell ref="V20:W21"/>
    <mergeCell ref="X20:Y21"/>
    <mergeCell ref="Z20:AA21"/>
    <mergeCell ref="V14:W15"/>
    <mergeCell ref="X14:Y15"/>
    <mergeCell ref="Z14:AA15"/>
    <mergeCell ref="V16:W17"/>
    <mergeCell ref="X16:Y17"/>
    <mergeCell ref="Z16:AA17"/>
    <mergeCell ref="AB18:AC19"/>
    <mergeCell ref="AD18:AE19"/>
    <mergeCell ref="V18:W19"/>
    <mergeCell ref="X18:Y19"/>
    <mergeCell ref="Z18:AA19"/>
    <mergeCell ref="AF18:AG19"/>
    <mergeCell ref="AB20:AC21"/>
    <mergeCell ref="AD20:AE21"/>
    <mergeCell ref="AF20:AG21"/>
    <mergeCell ref="AF6:AG7"/>
    <mergeCell ref="AB8:AC9"/>
    <mergeCell ref="AD8:AE9"/>
    <mergeCell ref="AF8:AG9"/>
    <mergeCell ref="AB10:AC11"/>
    <mergeCell ref="AD10:AE11"/>
    <mergeCell ref="AF10:AG11"/>
    <mergeCell ref="Z10:AA11"/>
    <mergeCell ref="V12:W13"/>
    <mergeCell ref="X12:Y13"/>
    <mergeCell ref="Z12:AA13"/>
    <mergeCell ref="AB6:AC7"/>
    <mergeCell ref="AD6:AE7"/>
    <mergeCell ref="AB12:AC13"/>
    <mergeCell ref="AD12:AE13"/>
    <mergeCell ref="AF12:AG13"/>
    <mergeCell ref="J2:AM4"/>
    <mergeCell ref="E6:I13"/>
    <mergeCell ref="E14:I21"/>
    <mergeCell ref="J6:K7"/>
    <mergeCell ref="AB46:AG51"/>
    <mergeCell ref="AH46:AM51"/>
    <mergeCell ref="P6:Q7"/>
    <mergeCell ref="P12:Q13"/>
    <mergeCell ref="L6:M7"/>
    <mergeCell ref="N6:O7"/>
    <mergeCell ref="N8:O9"/>
    <mergeCell ref="L8:M9"/>
    <mergeCell ref="J8:K9"/>
    <mergeCell ref="J10:K11"/>
    <mergeCell ref="E30:I37"/>
    <mergeCell ref="P8:Q9"/>
    <mergeCell ref="R8:S9"/>
    <mergeCell ref="T8:U9"/>
    <mergeCell ref="P10:Q11"/>
    <mergeCell ref="R10:S11"/>
    <mergeCell ref="T10:U11"/>
    <mergeCell ref="J12:K13"/>
    <mergeCell ref="L10:M11"/>
    <mergeCell ref="L12:M13"/>
    <mergeCell ref="B6:D45"/>
    <mergeCell ref="AO6:AT13"/>
    <mergeCell ref="AO14:AT21"/>
    <mergeCell ref="AO22:AT29"/>
    <mergeCell ref="AO30:AT37"/>
    <mergeCell ref="E22:I29"/>
    <mergeCell ref="E38:I45"/>
    <mergeCell ref="J46:O51"/>
    <mergeCell ref="P46:U51"/>
    <mergeCell ref="V46:AA51"/>
    <mergeCell ref="N10:O11"/>
    <mergeCell ref="N12:O13"/>
    <mergeCell ref="R12:S13"/>
    <mergeCell ref="T12:U13"/>
    <mergeCell ref="V6:W7"/>
    <mergeCell ref="X6:Y7"/>
    <mergeCell ref="Z6:AA7"/>
    <mergeCell ref="V8:W9"/>
    <mergeCell ref="X8:Y9"/>
    <mergeCell ref="Z8:AA9"/>
    <mergeCell ref="V10:W11"/>
    <mergeCell ref="X10:Y11"/>
    <mergeCell ref="R6:S7"/>
    <mergeCell ref="T6:U7"/>
  </mergeCell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M248"/>
  <sheetViews>
    <sheetView zoomScale="50" zoomScaleNormal="50" workbookViewId="0">
      <selection activeCell="B2" sqref="B2:AT61"/>
    </sheetView>
  </sheetViews>
  <sheetFormatPr baseColWidth="10" defaultRowHeight="15" x14ac:dyDescent="0.2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5.7109375" customWidth="1"/>
    <col min="29" max="29" width="7.42578125" customWidth="1"/>
    <col min="30" max="33" width="5.7109375" customWidth="1"/>
    <col min="34" max="34" width="8.5703125" customWidth="1"/>
    <col min="35" max="39" width="5.7109375" customWidth="1"/>
    <col min="41" max="46" width="5.7109375" customWidth="1"/>
  </cols>
  <sheetData>
    <row r="1" spans="1:9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83"/>
      <c r="AF1" s="83"/>
      <c r="AG1" s="83"/>
      <c r="AH1" s="83"/>
      <c r="AI1" s="83"/>
      <c r="AJ1" s="83"/>
      <c r="AK1" s="83"/>
      <c r="AL1" s="83"/>
      <c r="AM1" s="83"/>
      <c r="AN1" s="83"/>
      <c r="AO1" s="83"/>
      <c r="AP1" s="83"/>
      <c r="AQ1" s="83"/>
      <c r="AR1" s="83"/>
      <c r="AS1" s="83"/>
      <c r="AT1" s="83"/>
      <c r="AU1" s="83"/>
      <c r="AV1" s="83"/>
      <c r="AW1" s="83"/>
      <c r="AX1" s="83"/>
      <c r="AY1" s="83"/>
      <c r="AZ1" s="83"/>
      <c r="BA1" s="83"/>
      <c r="BB1" s="83"/>
      <c r="BC1" s="83"/>
      <c r="BD1" s="83"/>
      <c r="BE1" s="83"/>
      <c r="BF1" s="83"/>
      <c r="BG1" s="83"/>
      <c r="BH1" s="83"/>
      <c r="BI1" s="83"/>
      <c r="BJ1" s="83"/>
      <c r="BK1" s="83"/>
      <c r="BL1" s="83"/>
      <c r="BM1" s="83"/>
      <c r="BN1" s="83"/>
      <c r="BO1" s="83"/>
      <c r="BP1" s="83"/>
      <c r="BQ1" s="83"/>
      <c r="BR1" s="83"/>
      <c r="BS1" s="83"/>
      <c r="BT1" s="83"/>
      <c r="BU1" s="83"/>
      <c r="BV1" s="83"/>
      <c r="BW1" s="83"/>
      <c r="BX1" s="83"/>
      <c r="BY1" s="83"/>
      <c r="BZ1" s="83"/>
      <c r="CA1" s="83"/>
      <c r="CB1" s="83"/>
      <c r="CC1" s="83"/>
      <c r="CD1" s="83"/>
      <c r="CE1" s="83"/>
      <c r="CF1" s="83"/>
      <c r="CG1" s="83"/>
      <c r="CH1" s="83"/>
      <c r="CI1" s="83"/>
      <c r="CJ1" s="83"/>
      <c r="CK1" s="83"/>
      <c r="CL1" s="83"/>
      <c r="CM1" s="83"/>
    </row>
    <row r="2" spans="1:91" ht="18" customHeight="1" x14ac:dyDescent="0.25">
      <c r="A2" s="83"/>
      <c r="B2" s="1175" t="s">
        <v>160</v>
      </c>
      <c r="C2" s="1176"/>
      <c r="D2" s="1176"/>
      <c r="E2" s="1176"/>
      <c r="F2" s="1176"/>
      <c r="G2" s="1176"/>
      <c r="H2" s="1176"/>
      <c r="I2" s="1176"/>
      <c r="J2" s="1117" t="s">
        <v>2</v>
      </c>
      <c r="K2" s="1117"/>
      <c r="L2" s="1117"/>
      <c r="M2" s="1117"/>
      <c r="N2" s="1117"/>
      <c r="O2" s="1117"/>
      <c r="P2" s="1117"/>
      <c r="Q2" s="1117"/>
      <c r="R2" s="1117"/>
      <c r="S2" s="1117"/>
      <c r="T2" s="1117"/>
      <c r="U2" s="1117"/>
      <c r="V2" s="1117"/>
      <c r="W2" s="1117"/>
      <c r="X2" s="1117"/>
      <c r="Y2" s="1117"/>
      <c r="Z2" s="1117"/>
      <c r="AA2" s="1117"/>
      <c r="AB2" s="1117"/>
      <c r="AC2" s="1117"/>
      <c r="AD2" s="1117"/>
      <c r="AE2" s="1117"/>
      <c r="AF2" s="1117"/>
      <c r="AG2" s="1117"/>
      <c r="AH2" s="1117"/>
      <c r="AI2" s="1117"/>
      <c r="AJ2" s="1117"/>
      <c r="AK2" s="1117"/>
      <c r="AL2" s="1117"/>
      <c r="AM2" s="1117"/>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c r="CA2" s="83"/>
      <c r="CB2" s="83"/>
      <c r="CC2" s="83"/>
      <c r="CD2" s="83"/>
      <c r="CE2" s="83"/>
      <c r="CF2" s="83"/>
      <c r="CG2" s="83"/>
      <c r="CH2" s="83"/>
      <c r="CI2" s="83"/>
      <c r="CJ2" s="83"/>
      <c r="CK2" s="83"/>
      <c r="CL2" s="83"/>
      <c r="CM2" s="83"/>
    </row>
    <row r="3" spans="1:91" ht="18.75" customHeight="1" x14ac:dyDescent="0.25">
      <c r="A3" s="83"/>
      <c r="B3" s="1176"/>
      <c r="C3" s="1176"/>
      <c r="D3" s="1176"/>
      <c r="E3" s="1176"/>
      <c r="F3" s="1176"/>
      <c r="G3" s="1176"/>
      <c r="H3" s="1176"/>
      <c r="I3" s="1176"/>
      <c r="J3" s="1117"/>
      <c r="K3" s="1117"/>
      <c r="L3" s="1117"/>
      <c r="M3" s="1117"/>
      <c r="N3" s="1117"/>
      <c r="O3" s="1117"/>
      <c r="P3" s="1117"/>
      <c r="Q3" s="1117"/>
      <c r="R3" s="1117"/>
      <c r="S3" s="1117"/>
      <c r="T3" s="1117"/>
      <c r="U3" s="1117"/>
      <c r="V3" s="1117"/>
      <c r="W3" s="1117"/>
      <c r="X3" s="1117"/>
      <c r="Y3" s="1117"/>
      <c r="Z3" s="1117"/>
      <c r="AA3" s="1117"/>
      <c r="AB3" s="1117"/>
      <c r="AC3" s="1117"/>
      <c r="AD3" s="1117"/>
      <c r="AE3" s="1117"/>
      <c r="AF3" s="1117"/>
      <c r="AG3" s="1117"/>
      <c r="AH3" s="1117"/>
      <c r="AI3" s="1117"/>
      <c r="AJ3" s="1117"/>
      <c r="AK3" s="1117"/>
      <c r="AL3" s="1117"/>
      <c r="AM3" s="1117"/>
      <c r="AN3" s="83"/>
      <c r="AO3" s="83"/>
      <c r="AP3" s="83"/>
      <c r="AQ3" s="83"/>
      <c r="AR3" s="83"/>
      <c r="AS3" s="83"/>
      <c r="AT3" s="83"/>
      <c r="AU3" s="83"/>
      <c r="AV3" s="83"/>
      <c r="AW3" s="83"/>
      <c r="AX3" s="83"/>
      <c r="AY3" s="83"/>
      <c r="AZ3" s="83"/>
      <c r="BA3" s="83"/>
      <c r="BB3" s="83"/>
      <c r="BC3" s="83"/>
      <c r="BD3" s="83"/>
      <c r="BE3" s="83"/>
      <c r="BF3" s="83"/>
      <c r="BG3" s="83"/>
      <c r="BH3" s="83"/>
      <c r="BI3" s="83"/>
      <c r="BJ3" s="83"/>
      <c r="BK3" s="83"/>
      <c r="BL3" s="83"/>
      <c r="BM3" s="83"/>
      <c r="BN3" s="83"/>
      <c r="BO3" s="83"/>
      <c r="BP3" s="83"/>
      <c r="BQ3" s="83"/>
      <c r="BR3" s="83"/>
      <c r="BS3" s="83"/>
      <c r="BT3" s="83"/>
      <c r="BU3" s="83"/>
      <c r="BV3" s="83"/>
      <c r="BW3" s="83"/>
      <c r="BX3" s="83"/>
      <c r="BY3" s="83"/>
      <c r="BZ3" s="83"/>
      <c r="CA3" s="83"/>
      <c r="CB3" s="83"/>
      <c r="CC3" s="83"/>
      <c r="CD3" s="83"/>
      <c r="CE3" s="83"/>
      <c r="CF3" s="83"/>
      <c r="CG3" s="83"/>
      <c r="CH3" s="83"/>
      <c r="CI3" s="83"/>
      <c r="CJ3" s="83"/>
      <c r="CK3" s="83"/>
      <c r="CL3" s="83"/>
      <c r="CM3" s="83"/>
    </row>
    <row r="4" spans="1:91" ht="15" customHeight="1" x14ac:dyDescent="0.25">
      <c r="A4" s="83"/>
      <c r="B4" s="1176"/>
      <c r="C4" s="1176"/>
      <c r="D4" s="1176"/>
      <c r="E4" s="1176"/>
      <c r="F4" s="1176"/>
      <c r="G4" s="1176"/>
      <c r="H4" s="1176"/>
      <c r="I4" s="1176"/>
      <c r="J4" s="1117"/>
      <c r="K4" s="1117"/>
      <c r="L4" s="1117"/>
      <c r="M4" s="1117"/>
      <c r="N4" s="1117"/>
      <c r="O4" s="1117"/>
      <c r="P4" s="1117"/>
      <c r="Q4" s="1117"/>
      <c r="R4" s="1117"/>
      <c r="S4" s="1117"/>
      <c r="T4" s="1117"/>
      <c r="U4" s="1117"/>
      <c r="V4" s="1117"/>
      <c r="W4" s="1117"/>
      <c r="X4" s="1117"/>
      <c r="Y4" s="1117"/>
      <c r="Z4" s="1117"/>
      <c r="AA4" s="1117"/>
      <c r="AB4" s="1117"/>
      <c r="AC4" s="1117"/>
      <c r="AD4" s="1117"/>
      <c r="AE4" s="1117"/>
      <c r="AF4" s="1117"/>
      <c r="AG4" s="1117"/>
      <c r="AH4" s="1117"/>
      <c r="AI4" s="1117"/>
      <c r="AJ4" s="1117"/>
      <c r="AK4" s="1117"/>
      <c r="AL4" s="1117"/>
      <c r="AM4" s="1117"/>
      <c r="AN4" s="83"/>
      <c r="AO4" s="83"/>
      <c r="AP4" s="83"/>
      <c r="AQ4" s="83"/>
      <c r="AR4" s="83"/>
      <c r="AS4" s="83"/>
      <c r="AT4" s="83"/>
      <c r="AU4" s="83"/>
      <c r="AV4" s="83"/>
      <c r="AW4" s="83"/>
      <c r="AX4" s="83"/>
      <c r="AY4" s="83"/>
      <c r="AZ4" s="83"/>
      <c r="BA4" s="83"/>
      <c r="BB4" s="83"/>
      <c r="BC4" s="83"/>
      <c r="BD4" s="83"/>
      <c r="BE4" s="83"/>
      <c r="BF4" s="83"/>
      <c r="BG4" s="83"/>
      <c r="BH4" s="83"/>
      <c r="BI4" s="83"/>
      <c r="BJ4" s="83"/>
      <c r="BK4" s="83"/>
      <c r="BL4" s="83"/>
      <c r="BM4" s="83"/>
      <c r="BN4" s="83"/>
      <c r="BO4" s="83"/>
      <c r="BP4" s="83"/>
      <c r="BQ4" s="83"/>
      <c r="BR4" s="83"/>
      <c r="BS4" s="83"/>
      <c r="BT4" s="83"/>
      <c r="BU4" s="83"/>
      <c r="BV4" s="83"/>
      <c r="BW4" s="83"/>
      <c r="BX4" s="83"/>
      <c r="BY4" s="83"/>
      <c r="BZ4" s="83"/>
      <c r="CA4" s="83"/>
      <c r="CB4" s="83"/>
      <c r="CC4" s="83"/>
      <c r="CD4" s="83"/>
      <c r="CE4" s="83"/>
      <c r="CF4" s="83"/>
      <c r="CG4" s="83"/>
      <c r="CH4" s="83"/>
      <c r="CI4" s="83"/>
      <c r="CJ4" s="83"/>
      <c r="CK4" s="83"/>
      <c r="CL4" s="83"/>
      <c r="CM4" s="83"/>
    </row>
    <row r="5" spans="1:91" ht="15.75" thickBot="1" x14ac:dyDescent="0.3">
      <c r="A5" s="83"/>
      <c r="B5" s="83"/>
      <c r="C5" s="83"/>
      <c r="D5" s="83"/>
      <c r="E5" s="83"/>
      <c r="F5" s="83"/>
      <c r="G5" s="83"/>
      <c r="H5" s="83"/>
      <c r="I5" s="83"/>
      <c r="J5" s="83"/>
      <c r="K5" s="83"/>
      <c r="L5" s="83"/>
      <c r="M5" s="83"/>
      <c r="N5" s="83"/>
      <c r="O5" s="83"/>
      <c r="P5" s="83"/>
      <c r="Q5" s="83"/>
      <c r="R5" s="83"/>
      <c r="S5" s="83"/>
      <c r="T5" s="83"/>
      <c r="U5" s="83"/>
      <c r="V5" s="83"/>
      <c r="W5" s="83"/>
      <c r="X5" s="83"/>
      <c r="Y5" s="83"/>
      <c r="Z5" s="83"/>
      <c r="AA5" s="83"/>
      <c r="AB5" s="83"/>
      <c r="AC5" s="83"/>
      <c r="AD5" s="83"/>
      <c r="AE5" s="83"/>
      <c r="AF5" s="83"/>
      <c r="AG5" s="83"/>
      <c r="AH5" s="83"/>
      <c r="AI5" s="83"/>
      <c r="AJ5" s="83"/>
      <c r="AK5" s="83"/>
      <c r="AL5" s="83"/>
      <c r="AM5" s="83"/>
      <c r="AN5" s="83"/>
      <c r="AO5" s="83"/>
      <c r="AP5" s="83"/>
      <c r="AQ5" s="83"/>
      <c r="AR5" s="83"/>
      <c r="AS5" s="83"/>
      <c r="AT5" s="83"/>
      <c r="AU5" s="83"/>
      <c r="AV5" s="83"/>
      <c r="AW5" s="83"/>
      <c r="AX5" s="83"/>
      <c r="AY5" s="83"/>
      <c r="AZ5" s="83"/>
      <c r="BA5" s="83"/>
      <c r="BB5" s="83"/>
      <c r="BC5" s="83"/>
      <c r="BD5" s="83"/>
      <c r="BE5" s="83"/>
      <c r="BF5" s="83"/>
      <c r="BG5" s="83"/>
      <c r="BH5" s="83"/>
      <c r="BI5" s="83"/>
      <c r="BJ5" s="83"/>
      <c r="BK5" s="83"/>
      <c r="BL5" s="83"/>
      <c r="BM5" s="83"/>
      <c r="BN5" s="83"/>
      <c r="BO5" s="83"/>
      <c r="BP5" s="83"/>
      <c r="BQ5" s="83"/>
      <c r="BR5" s="83"/>
      <c r="BS5" s="83"/>
      <c r="BT5" s="83"/>
      <c r="BU5" s="83"/>
    </row>
    <row r="6" spans="1:91" ht="15" customHeight="1" x14ac:dyDescent="0.25">
      <c r="A6" s="83"/>
      <c r="B6" s="1064" t="s">
        <v>4</v>
      </c>
      <c r="C6" s="1064"/>
      <c r="D6" s="1065"/>
      <c r="E6" s="1159" t="s">
        <v>116</v>
      </c>
      <c r="F6" s="1160"/>
      <c r="G6" s="1160"/>
      <c r="H6" s="1160"/>
      <c r="I6" s="1177"/>
      <c r="J6" s="46" t="str">
        <f ca="1">IF(AND('Riesgos de gestión'!$Y$10="Muy Alta",'Riesgos de gestión'!$AA$10="Leve"),CONCATENATE("R1C",'Riesgos de gestión'!$O$10),"")</f>
        <v/>
      </c>
      <c r="K6" s="47" t="str">
        <f>IF(AND('Riesgos de gestión'!$Y$11="Muy Alta",'Riesgos de gestión'!$AA$11="Leve"),CONCATENATE("R1C",'Riesgos de gestión'!$O$11),"")</f>
        <v/>
      </c>
      <c r="L6" s="47" t="str">
        <f>IF(AND('Riesgos de gestión'!$Y$12="Muy Alta",'Riesgos de gestión'!$AA$12="Leve"),CONCATENATE("R1C",'Riesgos de gestión'!$O$12),"")</f>
        <v/>
      </c>
      <c r="M6" s="47" t="str">
        <f>IF(AND('Riesgos de gestión'!$Y$13="Muy Alta",'Riesgos de gestión'!$AA$13="Leve"),CONCATENATE("R1C",'Riesgos de gestión'!$O$13),"")</f>
        <v/>
      </c>
      <c r="N6" s="47" t="str">
        <f>IF(AND('Riesgos de gestión'!$Y$14="Muy Alta",'Riesgos de gestión'!$AA$14="Leve"),CONCATENATE("R1C",'Riesgos de gestión'!$O$14),"")</f>
        <v/>
      </c>
      <c r="O6" s="48" t="str">
        <f>IF(AND('Riesgos de gestión'!$Y$15="Muy Alta",'Riesgos de gestión'!$AA$15="Leve"),CONCATENATE("R1C",'Riesgos de gestión'!$O$15),"")</f>
        <v/>
      </c>
      <c r="P6" s="46" t="str">
        <f ca="1">IF(AND('Riesgos de gestión'!$Y$10="Muy Alta",'Riesgos de gestión'!$AA$10="Menor"),CONCATENATE("R1C",'Riesgos de gestión'!$O$10),"")</f>
        <v/>
      </c>
      <c r="Q6" s="47" t="str">
        <f>IF(AND('Riesgos de gestión'!$Y$11="Muy Alta",'Riesgos de gestión'!$AA$11="Menor"),CONCATENATE("R1C",'Riesgos de gestión'!$O$11),"")</f>
        <v/>
      </c>
      <c r="R6" s="47" t="str">
        <f>IF(AND('Riesgos de gestión'!$Y$12="Muy Alta",'Riesgos de gestión'!$AA$12="Menor"),CONCATENATE("R1C",'Riesgos de gestión'!$O$12),"")</f>
        <v/>
      </c>
      <c r="S6" s="47" t="str">
        <f>IF(AND('Riesgos de gestión'!$Y$13="Muy Alta",'Riesgos de gestión'!$AA$13="Menor"),CONCATENATE("R1C",'Riesgos de gestión'!$O$13),"")</f>
        <v/>
      </c>
      <c r="T6" s="47" t="str">
        <f>IF(AND('Riesgos de gestión'!$Y$14="Muy Alta",'Riesgos de gestión'!$AA$14="Menor"),CONCATENATE("R1C",'Riesgos de gestión'!$O$14),"")</f>
        <v/>
      </c>
      <c r="U6" s="48" t="str">
        <f>IF(AND('Riesgos de gestión'!$Y$15="Muy Alta",'Riesgos de gestión'!$AA$15="Menor"),CONCATENATE("R1C",'Riesgos de gestión'!$O$15),"")</f>
        <v/>
      </c>
      <c r="V6" s="46" t="str">
        <f ca="1">IF(AND('Riesgos de gestión'!$Y$10="Muy Alta",'Riesgos de gestión'!$AA$10="Moderado"),CONCATENATE("R1C",'Riesgos de gestión'!$O$10),"")</f>
        <v/>
      </c>
      <c r="W6" s="47" t="str">
        <f>IF(AND('Riesgos de gestión'!$Y$11="Muy Alta",'Riesgos de gestión'!$AA$11="Moderado"),CONCATENATE("R1C",'Riesgos de gestión'!$O$11),"")</f>
        <v/>
      </c>
      <c r="X6" s="47" t="str">
        <f>IF(AND('Riesgos de gestión'!$Y$12="Muy Alta",'Riesgos de gestión'!$AA$12="Moderado"),CONCATENATE("R1C",'Riesgos de gestión'!$O$12),"")</f>
        <v/>
      </c>
      <c r="Y6" s="47" t="str">
        <f>IF(AND('Riesgos de gestión'!$Y$13="Muy Alta",'Riesgos de gestión'!$AA$13="Moderado"),CONCATENATE("R1C",'Riesgos de gestión'!$O$13),"")</f>
        <v/>
      </c>
      <c r="Z6" s="47" t="str">
        <f>IF(AND('Riesgos de gestión'!$Y$14="Muy Alta",'Riesgos de gestión'!$AA$14="Moderado"),CONCATENATE("R1C",'Riesgos de gestión'!$O$14),"")</f>
        <v/>
      </c>
      <c r="AA6" s="48" t="str">
        <f>IF(AND('Riesgos de gestión'!$Y$15="Muy Alta",'Riesgos de gestión'!$AA$15="Moderado"),CONCATENATE("R1C",'Riesgos de gestión'!$O$15),"")</f>
        <v/>
      </c>
      <c r="AB6" s="46" t="str">
        <f ca="1">IF(AND('Riesgos de gestión'!$Y$10="Muy Alta",'Riesgos de gestión'!$AA$10="Mayor"),CONCATENATE("R1C",'Riesgos de gestión'!$O$10),"")</f>
        <v/>
      </c>
      <c r="AC6" s="47" t="str">
        <f>IF(AND('Riesgos de gestión'!$Y$11="Muy Alta",'Riesgos de gestión'!$AA$11="Mayor"),CONCATENATE("R1C",'Riesgos de gestión'!$O$11),"")</f>
        <v/>
      </c>
      <c r="AD6" s="47" t="str">
        <f>IF(AND('Riesgos de gestión'!$Y$12="Muy Alta",'Riesgos de gestión'!$AA$12="Mayor"),CONCATENATE("R1C",'Riesgos de gestión'!$O$12),"")</f>
        <v/>
      </c>
      <c r="AE6" s="47" t="str">
        <f>IF(AND('Riesgos de gestión'!$Y$13="Muy Alta",'Riesgos de gestión'!$AA$13="Mayor"),CONCATENATE("R1C",'Riesgos de gestión'!$O$13),"")</f>
        <v/>
      </c>
      <c r="AF6" s="47" t="str">
        <f>IF(AND('Riesgos de gestión'!$Y$14="Muy Alta",'Riesgos de gestión'!$AA$14="Mayor"),CONCATENATE("R1C",'Riesgos de gestión'!$O$14),"")</f>
        <v/>
      </c>
      <c r="AG6" s="48" t="str">
        <f>IF(AND('Riesgos de gestión'!$Y$15="Muy Alta",'Riesgos de gestión'!$AA$15="Mayor"),CONCATENATE("R1C",'Riesgos de gestión'!$O$15),"")</f>
        <v/>
      </c>
      <c r="AH6" s="49" t="str">
        <f ca="1">IF(AND('Riesgos de gestión'!$Y$10="Muy Alta",'Riesgos de gestión'!$AA$10="Catastrófico"),CONCATENATE("R1C",'Riesgos de gestión'!$O$10),"")</f>
        <v/>
      </c>
      <c r="AI6" s="50" t="str">
        <f>IF(AND('Riesgos de gestión'!$Y$11="Muy Alta",'Riesgos de gestión'!$AA$11="Catastrófico"),CONCATENATE("R1C",'Riesgos de gestión'!$O$11),"")</f>
        <v/>
      </c>
      <c r="AJ6" s="50" t="str">
        <f>IF(AND('Riesgos de gestión'!$Y$12="Muy Alta",'Riesgos de gestión'!$AA$12="Catastrófico"),CONCATENATE("R1C",'Riesgos de gestión'!$O$12),"")</f>
        <v/>
      </c>
      <c r="AK6" s="50" t="str">
        <f>IF(AND('Riesgos de gestión'!$Y$13="Muy Alta",'Riesgos de gestión'!$AA$13="Catastrófico"),CONCATENATE("R1C",'Riesgos de gestión'!$O$13),"")</f>
        <v/>
      </c>
      <c r="AL6" s="50" t="str">
        <f>IF(AND('Riesgos de gestión'!$Y$14="Muy Alta",'Riesgos de gestión'!$AA$14="Catastrófico"),CONCATENATE("R1C",'Riesgos de gestión'!$O$14),"")</f>
        <v/>
      </c>
      <c r="AM6" s="51" t="str">
        <f>IF(AND('Riesgos de gestión'!$Y$15="Muy Alta",'Riesgos de gestión'!$AA$15="Catastrófico"),CONCATENATE("R1C",'Riesgos de gestión'!$O$15),"")</f>
        <v/>
      </c>
      <c r="AN6" s="83"/>
      <c r="AO6" s="1166" t="s">
        <v>79</v>
      </c>
      <c r="AP6" s="1167"/>
      <c r="AQ6" s="1167"/>
      <c r="AR6" s="1167"/>
      <c r="AS6" s="1167"/>
      <c r="AT6" s="1168"/>
      <c r="AU6" s="83"/>
      <c r="AV6" s="83"/>
      <c r="AW6" s="83"/>
      <c r="AX6" s="83"/>
      <c r="AY6" s="83"/>
      <c r="AZ6" s="83"/>
      <c r="BA6" s="83"/>
      <c r="BB6" s="83"/>
      <c r="BC6" s="83"/>
      <c r="BD6" s="83"/>
      <c r="BE6" s="83"/>
      <c r="BF6" s="83"/>
      <c r="BG6" s="83"/>
      <c r="BH6" s="83"/>
      <c r="BI6" s="83"/>
      <c r="BJ6" s="83"/>
      <c r="BK6" s="83"/>
      <c r="BL6" s="83"/>
      <c r="BM6" s="83"/>
      <c r="BN6" s="83"/>
      <c r="BO6" s="83"/>
      <c r="BP6" s="83"/>
      <c r="BQ6" s="83"/>
      <c r="BR6" s="83"/>
      <c r="BS6" s="83"/>
      <c r="BT6" s="83"/>
      <c r="BU6" s="83"/>
      <c r="BV6" s="83"/>
      <c r="BW6" s="83"/>
      <c r="BX6" s="83"/>
    </row>
    <row r="7" spans="1:91" ht="15" customHeight="1" x14ac:dyDescent="0.25">
      <c r="A7" s="83"/>
      <c r="B7" s="1064"/>
      <c r="C7" s="1064"/>
      <c r="D7" s="1065"/>
      <c r="E7" s="1163"/>
      <c r="F7" s="1162"/>
      <c r="G7" s="1162"/>
      <c r="H7" s="1162"/>
      <c r="I7" s="1178"/>
      <c r="J7" s="52" t="str">
        <f>IF(AND('Riesgos de gestión'!$Y$16="Muy Alta",'Riesgos de gestión'!$AA$16="Leve"),CONCATENATE("R2C",'Riesgos de gestión'!$O$16),"")</f>
        <v/>
      </c>
      <c r="K7" s="53" t="str">
        <f>IF(AND('Riesgos de gestión'!$Y$17="Muy Alta",'Riesgos de gestión'!$AA$17="Leve"),CONCATENATE("R2C",'Riesgos de gestión'!$O$17),"")</f>
        <v/>
      </c>
      <c r="L7" s="53" t="str">
        <f>IF(AND('Riesgos de gestión'!$Y$18="Muy Alta",'Riesgos de gestión'!$AA$18="Leve"),CONCATENATE("R2C",'Riesgos de gestión'!$O$18),"")</f>
        <v/>
      </c>
      <c r="M7" s="53" t="str">
        <f>IF(AND('Riesgos de gestión'!$Y$19="Muy Alta",'Riesgos de gestión'!$AA$19="Leve"),CONCATENATE("R2C",'Riesgos de gestión'!$O$19),"")</f>
        <v/>
      </c>
      <c r="N7" s="53" t="str">
        <f>IF(AND('Riesgos de gestión'!$Y$20="Muy Alta",'Riesgos de gestión'!$AA$20="Leve"),CONCATENATE("R2C",'Riesgos de gestión'!$O$20),"")</f>
        <v/>
      </c>
      <c r="O7" s="54" t="str">
        <f>IF(AND('Riesgos de gestión'!$Y$21="Muy Alta",'Riesgos de gestión'!$AA$21="Leve"),CONCATENATE("R2C",'Riesgos de gestión'!$O$21),"")</f>
        <v/>
      </c>
      <c r="P7" s="52" t="str">
        <f>IF(AND('Riesgos de gestión'!$Y$16="Muy Alta",'Riesgos de gestión'!$AA$16="Menor"),CONCATENATE("R2C",'Riesgos de gestión'!$O$16),"")</f>
        <v/>
      </c>
      <c r="Q7" s="53" t="str">
        <f>IF(AND('Riesgos de gestión'!$Y$17="Muy Alta",'Riesgos de gestión'!$AA$17="Menor"),CONCATENATE("R2C",'Riesgos de gestión'!$O$17),"")</f>
        <v/>
      </c>
      <c r="R7" s="53" t="str">
        <f>IF(AND('Riesgos de gestión'!$Y$18="Muy Alta",'Riesgos de gestión'!$AA$18="Menor"),CONCATENATE("R2C",'Riesgos de gestión'!$O$18),"")</f>
        <v/>
      </c>
      <c r="S7" s="53" t="str">
        <f>IF(AND('Riesgos de gestión'!$Y$19="Muy Alta",'Riesgos de gestión'!$AA$19="Menor"),CONCATENATE("R2C",'Riesgos de gestión'!$O$19),"")</f>
        <v/>
      </c>
      <c r="T7" s="53" t="str">
        <f>IF(AND('Riesgos de gestión'!$Y$20="Muy Alta",'Riesgos de gestión'!$AA$20="Menor"),CONCATENATE("R2C",'Riesgos de gestión'!$O$20),"")</f>
        <v/>
      </c>
      <c r="U7" s="54" t="str">
        <f>IF(AND('Riesgos de gestión'!$Y$21="Muy Alta",'Riesgos de gestión'!$AA$21="Menor"),CONCATENATE("R2C",'Riesgos de gestión'!$O$21),"")</f>
        <v/>
      </c>
      <c r="V7" s="52" t="str">
        <f>IF(AND('Riesgos de gestión'!$Y$16="Muy Alta",'Riesgos de gestión'!$AA$16="Moderado"),CONCATENATE("R2C",'Riesgos de gestión'!$O$16),"")</f>
        <v/>
      </c>
      <c r="W7" s="53" t="str">
        <f>IF(AND('Riesgos de gestión'!$Y$17="Muy Alta",'Riesgos de gestión'!$AA$17="Moderado"),CONCATENATE("R2C",'Riesgos de gestión'!$O$17),"")</f>
        <v/>
      </c>
      <c r="X7" s="53" t="str">
        <f>IF(AND('Riesgos de gestión'!$Y$18="Muy Alta",'Riesgos de gestión'!$AA$18="Moderado"),CONCATENATE("R2C",'Riesgos de gestión'!$O$18),"")</f>
        <v/>
      </c>
      <c r="Y7" s="53" t="str">
        <f>IF(AND('Riesgos de gestión'!$Y$19="Muy Alta",'Riesgos de gestión'!$AA$19="Moderado"),CONCATENATE("R2C",'Riesgos de gestión'!$O$19),"")</f>
        <v/>
      </c>
      <c r="Z7" s="53" t="str">
        <f>IF(AND('Riesgos de gestión'!$Y$20="Muy Alta",'Riesgos de gestión'!$AA$20="Moderado"),CONCATENATE("R2C",'Riesgos de gestión'!$O$20),"")</f>
        <v/>
      </c>
      <c r="AA7" s="54" t="str">
        <f>IF(AND('Riesgos de gestión'!$Y$21="Muy Alta",'Riesgos de gestión'!$AA$21="Moderado"),CONCATENATE("R2C",'Riesgos de gestión'!$O$21),"")</f>
        <v/>
      </c>
      <c r="AB7" s="52" t="str">
        <f>IF(AND('Riesgos de gestión'!$Y$16="Muy Alta",'Riesgos de gestión'!$AA$16="Mayor"),CONCATENATE("R2C",'Riesgos de gestión'!$O$16),"")</f>
        <v/>
      </c>
      <c r="AC7" s="53" t="str">
        <f>IF(AND('Riesgos de gestión'!$Y$17="Muy Alta",'Riesgos de gestión'!$AA$17="Mayor"),CONCATENATE("R2C",'Riesgos de gestión'!$O$17),"")</f>
        <v/>
      </c>
      <c r="AD7" s="53" t="str">
        <f>IF(AND('Riesgos de gestión'!$Y$18="Muy Alta",'Riesgos de gestión'!$AA$18="Mayor"),CONCATENATE("R2C",'Riesgos de gestión'!$O$18),"")</f>
        <v/>
      </c>
      <c r="AE7" s="53" t="str">
        <f>IF(AND('Riesgos de gestión'!$Y$19="Muy Alta",'Riesgos de gestión'!$AA$19="Mayor"),CONCATENATE("R2C",'Riesgos de gestión'!$O$19),"")</f>
        <v/>
      </c>
      <c r="AF7" s="53" t="str">
        <f>IF(AND('Riesgos de gestión'!$Y$20="Muy Alta",'Riesgos de gestión'!$AA$20="Mayor"),CONCATENATE("R2C",'Riesgos de gestión'!$O$20),"")</f>
        <v/>
      </c>
      <c r="AG7" s="54" t="str">
        <f>IF(AND('Riesgos de gestión'!$Y$21="Muy Alta",'Riesgos de gestión'!$AA$21="Mayor"),CONCATENATE("R2C",'Riesgos de gestión'!$O$21),"")</f>
        <v/>
      </c>
      <c r="AH7" s="55" t="str">
        <f>IF(AND('Riesgos de gestión'!$Y$16="Muy Alta",'Riesgos de gestión'!$AA$16="Catastrófico"),CONCATENATE("R2C",'Riesgos de gestión'!$O$16),"")</f>
        <v/>
      </c>
      <c r="AI7" s="56" t="str">
        <f>IF(AND('Riesgos de gestión'!$Y$17="Muy Alta",'Riesgos de gestión'!$AA$17="Catastrófico"),CONCATENATE("R2C",'Riesgos de gestión'!$O$17),"")</f>
        <v/>
      </c>
      <c r="AJ7" s="56" t="str">
        <f>IF(AND('Riesgos de gestión'!$Y$18="Muy Alta",'Riesgos de gestión'!$AA$18="Catastrófico"),CONCATENATE("R2C",'Riesgos de gestión'!$O$18),"")</f>
        <v/>
      </c>
      <c r="AK7" s="56" t="str">
        <f>IF(AND('Riesgos de gestión'!$Y$19="Muy Alta",'Riesgos de gestión'!$AA$19="Catastrófico"),CONCATENATE("R2C",'Riesgos de gestión'!$O$19),"")</f>
        <v/>
      </c>
      <c r="AL7" s="56" t="str">
        <f>IF(AND('Riesgos de gestión'!$Y$20="Muy Alta",'Riesgos de gestión'!$AA$20="Catastrófico"),CONCATENATE("R2C",'Riesgos de gestión'!$O$20),"")</f>
        <v/>
      </c>
      <c r="AM7" s="57" t="str">
        <f>IF(AND('Riesgos de gestión'!$Y$21="Muy Alta",'Riesgos de gestión'!$AA$21="Catastrófico"),CONCATENATE("R2C",'Riesgos de gestión'!$O$21),"")</f>
        <v/>
      </c>
      <c r="AN7" s="83"/>
      <c r="AO7" s="1169"/>
      <c r="AP7" s="1170"/>
      <c r="AQ7" s="1170"/>
      <c r="AR7" s="1170"/>
      <c r="AS7" s="1170"/>
      <c r="AT7" s="1171"/>
      <c r="AU7" s="83"/>
      <c r="AV7" s="83"/>
      <c r="AW7" s="83"/>
      <c r="AX7" s="83"/>
      <c r="AY7" s="83"/>
      <c r="AZ7" s="83"/>
      <c r="BA7" s="83"/>
      <c r="BB7" s="83"/>
      <c r="BC7" s="83"/>
      <c r="BD7" s="83"/>
      <c r="BE7" s="83"/>
      <c r="BF7" s="83"/>
      <c r="BG7" s="83"/>
      <c r="BH7" s="83"/>
      <c r="BI7" s="83"/>
      <c r="BJ7" s="83"/>
      <c r="BK7" s="83"/>
      <c r="BL7" s="83"/>
      <c r="BM7" s="83"/>
      <c r="BN7" s="83"/>
      <c r="BO7" s="83"/>
      <c r="BP7" s="83"/>
      <c r="BQ7" s="83"/>
      <c r="BR7" s="83"/>
      <c r="BS7" s="83"/>
      <c r="BT7" s="83"/>
      <c r="BU7" s="83"/>
      <c r="BV7" s="83"/>
      <c r="BW7" s="83"/>
      <c r="BX7" s="83"/>
    </row>
    <row r="8" spans="1:91" ht="15" customHeight="1" x14ac:dyDescent="0.25">
      <c r="A8" s="83"/>
      <c r="B8" s="1064"/>
      <c r="C8" s="1064"/>
      <c r="D8" s="1065"/>
      <c r="E8" s="1163"/>
      <c r="F8" s="1162"/>
      <c r="G8" s="1162"/>
      <c r="H8" s="1162"/>
      <c r="I8" s="1178"/>
      <c r="J8" s="52" t="str">
        <f>IF(AND('Riesgos de gestión'!$Y$22="Muy Alta",'Riesgos de gestión'!$AA$22="Leve"),CONCATENATE("R3C",'Riesgos de gestión'!$O$22),"")</f>
        <v/>
      </c>
      <c r="K8" s="53" t="str">
        <f>IF(AND('Riesgos de gestión'!$Y$23="Muy Alta",'Riesgos de gestión'!$AA$23="Leve"),CONCATENATE("R3C",'Riesgos de gestión'!$O$23),"")</f>
        <v/>
      </c>
      <c r="L8" s="53" t="str">
        <f>IF(AND('Riesgos de gestión'!$Y$24="Muy Alta",'Riesgos de gestión'!$AA$24="Leve"),CONCATENATE("R3C",'Riesgos de gestión'!$O$24),"")</f>
        <v/>
      </c>
      <c r="M8" s="53" t="str">
        <f>IF(AND('Riesgos de gestión'!$Y$25="Muy Alta",'Riesgos de gestión'!$AA$25="Leve"),CONCATENATE("R3C",'Riesgos de gestión'!$O$25),"")</f>
        <v/>
      </c>
      <c r="N8" s="53" t="str">
        <f>IF(AND('Riesgos de gestión'!$Y$26="Muy Alta",'Riesgos de gestión'!$AA$26="Leve"),CONCATENATE("R3C",'Riesgos de gestión'!$O$26),"")</f>
        <v/>
      </c>
      <c r="O8" s="54" t="str">
        <f>IF(AND('Riesgos de gestión'!$Y$27="Muy Alta",'Riesgos de gestión'!$AA$27="Leve"),CONCATENATE("R3C",'Riesgos de gestión'!$O$27),"")</f>
        <v/>
      </c>
      <c r="P8" s="52" t="str">
        <f>IF(AND('Riesgos de gestión'!$Y$22="Muy Alta",'Riesgos de gestión'!$AA$22="Menor"),CONCATENATE("R3C",'Riesgos de gestión'!$O$22),"")</f>
        <v/>
      </c>
      <c r="Q8" s="53" t="str">
        <f>IF(AND('Riesgos de gestión'!$Y$23="Muy Alta",'Riesgos de gestión'!$AA$23="Menor"),CONCATENATE("R3C",'Riesgos de gestión'!$O$23),"")</f>
        <v/>
      </c>
      <c r="R8" s="53" t="str">
        <f>IF(AND('Riesgos de gestión'!$Y$24="Muy Alta",'Riesgos de gestión'!$AA$24="Menor"),CONCATENATE("R3C",'Riesgos de gestión'!$O$24),"")</f>
        <v/>
      </c>
      <c r="S8" s="53" t="str">
        <f>IF(AND('Riesgos de gestión'!$Y$25="Muy Alta",'Riesgos de gestión'!$AA$25="Menor"),CONCATENATE("R3C",'Riesgos de gestión'!$O$25),"")</f>
        <v/>
      </c>
      <c r="T8" s="53" t="str">
        <f>IF(AND('Riesgos de gestión'!$Y$26="Muy Alta",'Riesgos de gestión'!$AA$26="Menor"),CONCATENATE("R3C",'Riesgos de gestión'!$O$26),"")</f>
        <v/>
      </c>
      <c r="U8" s="54" t="str">
        <f>IF(AND('Riesgos de gestión'!$Y$27="Muy Alta",'Riesgos de gestión'!$AA$27="Menor"),CONCATENATE("R3C",'Riesgos de gestión'!$O$27),"")</f>
        <v/>
      </c>
      <c r="V8" s="52" t="str">
        <f>IF(AND('Riesgos de gestión'!$Y$22="Muy Alta",'Riesgos de gestión'!$AA$22="Moderado"),CONCATENATE("R3C",'Riesgos de gestión'!$O$22),"")</f>
        <v/>
      </c>
      <c r="W8" s="53" t="str">
        <f>IF(AND('Riesgos de gestión'!$Y$23="Muy Alta",'Riesgos de gestión'!$AA$23="Moderado"),CONCATENATE("R3C",'Riesgos de gestión'!$O$23),"")</f>
        <v/>
      </c>
      <c r="X8" s="53" t="str">
        <f>IF(AND('Riesgos de gestión'!$Y$24="Muy Alta",'Riesgos de gestión'!$AA$24="Moderado"),CONCATENATE("R3C",'Riesgos de gestión'!$O$24),"")</f>
        <v/>
      </c>
      <c r="Y8" s="53" t="str">
        <f>IF(AND('Riesgos de gestión'!$Y$25="Muy Alta",'Riesgos de gestión'!$AA$25="Moderado"),CONCATENATE("R3C",'Riesgos de gestión'!$O$25),"")</f>
        <v/>
      </c>
      <c r="Z8" s="53" t="str">
        <f>IF(AND('Riesgos de gestión'!$Y$26="Muy Alta",'Riesgos de gestión'!$AA$26="Moderado"),CONCATENATE("R3C",'Riesgos de gestión'!$O$26),"")</f>
        <v/>
      </c>
      <c r="AA8" s="54" t="str">
        <f>IF(AND('Riesgos de gestión'!$Y$27="Muy Alta",'Riesgos de gestión'!$AA$27="Moderado"),CONCATENATE("R3C",'Riesgos de gestión'!$O$27),"")</f>
        <v/>
      </c>
      <c r="AB8" s="52" t="str">
        <f>IF(AND('Riesgos de gestión'!$Y$22="Muy Alta",'Riesgos de gestión'!$AA$22="Mayor"),CONCATENATE("R3C",'Riesgos de gestión'!$O$22),"")</f>
        <v/>
      </c>
      <c r="AC8" s="53" t="str">
        <f>IF(AND('Riesgos de gestión'!$Y$23="Muy Alta",'Riesgos de gestión'!$AA$23="Mayor"),CONCATENATE("R3C",'Riesgos de gestión'!$O$23),"")</f>
        <v/>
      </c>
      <c r="AD8" s="53" t="str">
        <f>IF(AND('Riesgos de gestión'!$Y$24="Muy Alta",'Riesgos de gestión'!$AA$24="Mayor"),CONCATENATE("R3C",'Riesgos de gestión'!$O$24),"")</f>
        <v/>
      </c>
      <c r="AE8" s="53" t="str">
        <f>IF(AND('Riesgos de gestión'!$Y$25="Muy Alta",'Riesgos de gestión'!$AA$25="Mayor"),CONCATENATE("R3C",'Riesgos de gestión'!$O$25),"")</f>
        <v/>
      </c>
      <c r="AF8" s="53" t="str">
        <f>IF(AND('Riesgos de gestión'!$Y$26="Muy Alta",'Riesgos de gestión'!$AA$26="Mayor"),CONCATENATE("R3C",'Riesgos de gestión'!$O$26),"")</f>
        <v/>
      </c>
      <c r="AG8" s="54" t="str">
        <f>IF(AND('Riesgos de gestión'!$Y$27="Muy Alta",'Riesgos de gestión'!$AA$27="Mayor"),CONCATENATE("R3C",'Riesgos de gestión'!$O$27),"")</f>
        <v/>
      </c>
      <c r="AH8" s="55" t="str">
        <f>IF(AND('Riesgos de gestión'!$Y$22="Muy Alta",'Riesgos de gestión'!$AA$22="Catastrófico"),CONCATENATE("R3C",'Riesgos de gestión'!$O$22),"")</f>
        <v/>
      </c>
      <c r="AI8" s="56" t="str">
        <f>IF(AND('Riesgos de gestión'!$Y$23="Muy Alta",'Riesgos de gestión'!$AA$23="Catastrófico"),CONCATENATE("R3C",'Riesgos de gestión'!$O$23),"")</f>
        <v/>
      </c>
      <c r="AJ8" s="56" t="str">
        <f>IF(AND('Riesgos de gestión'!$Y$24="Muy Alta",'Riesgos de gestión'!$AA$24="Catastrófico"),CONCATENATE("R3C",'Riesgos de gestión'!$O$24),"")</f>
        <v/>
      </c>
      <c r="AK8" s="56" t="str">
        <f>IF(AND('Riesgos de gestión'!$Y$25="Muy Alta",'Riesgos de gestión'!$AA$25="Catastrófico"),CONCATENATE("R3C",'Riesgos de gestión'!$O$25),"")</f>
        <v/>
      </c>
      <c r="AL8" s="56" t="str">
        <f>IF(AND('Riesgos de gestión'!$Y$26="Muy Alta",'Riesgos de gestión'!$AA$26="Catastrófico"),CONCATENATE("R3C",'Riesgos de gestión'!$O$26),"")</f>
        <v/>
      </c>
      <c r="AM8" s="57" t="str">
        <f>IF(AND('Riesgos de gestión'!$Y$27="Muy Alta",'Riesgos de gestión'!$AA$27="Catastrófico"),CONCATENATE("R3C",'Riesgos de gestión'!$O$27),"")</f>
        <v/>
      </c>
      <c r="AN8" s="83"/>
      <c r="AO8" s="1169"/>
      <c r="AP8" s="1170"/>
      <c r="AQ8" s="1170"/>
      <c r="AR8" s="1170"/>
      <c r="AS8" s="1170"/>
      <c r="AT8" s="1171"/>
      <c r="AU8" s="83"/>
      <c r="AV8" s="83"/>
      <c r="AW8" s="83"/>
      <c r="AX8" s="83"/>
      <c r="AY8" s="83"/>
      <c r="AZ8" s="83"/>
      <c r="BA8" s="83"/>
      <c r="BB8" s="83"/>
      <c r="BC8" s="83"/>
      <c r="BD8" s="83"/>
      <c r="BE8" s="83"/>
      <c r="BF8" s="83"/>
      <c r="BG8" s="83"/>
      <c r="BH8" s="83"/>
      <c r="BI8" s="83"/>
      <c r="BJ8" s="83"/>
      <c r="BK8" s="83"/>
      <c r="BL8" s="83"/>
      <c r="BM8" s="83"/>
      <c r="BN8" s="83"/>
      <c r="BO8" s="83"/>
      <c r="BP8" s="83"/>
      <c r="BQ8" s="83"/>
      <c r="BR8" s="83"/>
      <c r="BS8" s="83"/>
      <c r="BT8" s="83"/>
      <c r="BU8" s="83"/>
      <c r="BV8" s="83"/>
      <c r="BW8" s="83"/>
      <c r="BX8" s="83"/>
    </row>
    <row r="9" spans="1:91" ht="15" customHeight="1" x14ac:dyDescent="0.25">
      <c r="A9" s="83"/>
      <c r="B9" s="1064"/>
      <c r="C9" s="1064"/>
      <c r="D9" s="1065"/>
      <c r="E9" s="1163"/>
      <c r="F9" s="1162"/>
      <c r="G9" s="1162"/>
      <c r="H9" s="1162"/>
      <c r="I9" s="1178"/>
      <c r="J9" s="52" t="str">
        <f>IF(AND('Riesgos de gestión'!$Y$28="Muy Alta",'Riesgos de gestión'!$AA$28="Leve"),CONCATENATE("R4C",'Riesgos de gestión'!$O$28),"")</f>
        <v/>
      </c>
      <c r="K9" s="53" t="str">
        <f>IF(AND('Riesgos de gestión'!$Y$29="Muy Alta",'Riesgos de gestión'!$AA$29="Leve"),CONCATENATE("R4C",'Riesgos de gestión'!$O$29),"")</f>
        <v/>
      </c>
      <c r="L9" s="53" t="str">
        <f>IF(AND('Riesgos de gestión'!$Y$30="Muy Alta",'Riesgos de gestión'!$AA$30="Leve"),CONCATENATE("R4C",'Riesgos de gestión'!$O$30),"")</f>
        <v/>
      </c>
      <c r="M9" s="53" t="str">
        <f>IF(AND('Riesgos de gestión'!$Y$31="Muy Alta",'Riesgos de gestión'!$AA$31="Leve"),CONCATENATE("R4C",'Riesgos de gestión'!$O$31),"")</f>
        <v/>
      </c>
      <c r="N9" s="53" t="str">
        <f>IF(AND('Riesgos de gestión'!$Y$32="Muy Alta",'Riesgos de gestión'!$AA$32="Leve"),CONCATENATE("R4C",'Riesgos de gestión'!$O$32),"")</f>
        <v/>
      </c>
      <c r="O9" s="54" t="str">
        <f>IF(AND('Riesgos de gestión'!$Y$33="Muy Alta",'Riesgos de gestión'!$AA$33="Leve"),CONCATENATE("R4C",'Riesgos de gestión'!$O$33),"")</f>
        <v/>
      </c>
      <c r="P9" s="52" t="str">
        <f>IF(AND('Riesgos de gestión'!$Y$28="Muy Alta",'Riesgos de gestión'!$AA$28="Menor"),CONCATENATE("R4C",'Riesgos de gestión'!$O$28),"")</f>
        <v/>
      </c>
      <c r="Q9" s="53" t="str">
        <f>IF(AND('Riesgos de gestión'!$Y$29="Muy Alta",'Riesgos de gestión'!$AA$29="Menor"),CONCATENATE("R4C",'Riesgos de gestión'!$O$29),"")</f>
        <v/>
      </c>
      <c r="R9" s="53" t="str">
        <f>IF(AND('Riesgos de gestión'!$Y$30="Muy Alta",'Riesgos de gestión'!$AA$30="Menor"),CONCATENATE("R4C",'Riesgos de gestión'!$O$30),"")</f>
        <v/>
      </c>
      <c r="S9" s="53" t="str">
        <f>IF(AND('Riesgos de gestión'!$Y$31="Muy Alta",'Riesgos de gestión'!$AA$31="Menor"),CONCATENATE("R4C",'Riesgos de gestión'!$O$31),"")</f>
        <v/>
      </c>
      <c r="T9" s="53" t="str">
        <f>IF(AND('Riesgos de gestión'!$Y$32="Muy Alta",'Riesgos de gestión'!$AA$32="Menor"),CONCATENATE("R4C",'Riesgos de gestión'!$O$32),"")</f>
        <v/>
      </c>
      <c r="U9" s="54" t="str">
        <f>IF(AND('Riesgos de gestión'!$Y$33="Muy Alta",'Riesgos de gestión'!$AA$33="Menor"),CONCATENATE("R4C",'Riesgos de gestión'!$O$33),"")</f>
        <v/>
      </c>
      <c r="V9" s="52" t="str">
        <f>IF(AND('Riesgos de gestión'!$Y$28="Muy Alta",'Riesgos de gestión'!$AA$28="Moderado"),CONCATENATE("R4C",'Riesgos de gestión'!$O$28),"")</f>
        <v/>
      </c>
      <c r="W9" s="53" t="str">
        <f>IF(AND('Riesgos de gestión'!$Y$29="Muy Alta",'Riesgos de gestión'!$AA$29="Moderado"),CONCATENATE("R4C",'Riesgos de gestión'!$O$29),"")</f>
        <v/>
      </c>
      <c r="X9" s="53" t="str">
        <f>IF(AND('Riesgos de gestión'!$Y$30="Muy Alta",'Riesgos de gestión'!$AA$30="Moderado"),CONCATENATE("R4C",'Riesgos de gestión'!$O$30),"")</f>
        <v/>
      </c>
      <c r="Y9" s="53" t="str">
        <f>IF(AND('Riesgos de gestión'!$Y$31="Muy Alta",'Riesgos de gestión'!$AA$31="Moderado"),CONCATENATE("R4C",'Riesgos de gestión'!$O$31),"")</f>
        <v/>
      </c>
      <c r="Z9" s="53" t="str">
        <f>IF(AND('Riesgos de gestión'!$Y$32="Muy Alta",'Riesgos de gestión'!$AA$32="Moderado"),CONCATENATE("R4C",'Riesgos de gestión'!$O$32),"")</f>
        <v/>
      </c>
      <c r="AA9" s="54" t="str">
        <f>IF(AND('Riesgos de gestión'!$Y$33="Muy Alta",'Riesgos de gestión'!$AA$33="Moderado"),CONCATENATE("R4C",'Riesgos de gestión'!$O$33),"")</f>
        <v/>
      </c>
      <c r="AB9" s="52" t="str">
        <f>IF(AND('Riesgos de gestión'!$Y$28="Muy Alta",'Riesgos de gestión'!$AA$28="Mayor"),CONCATENATE("R4C",'Riesgos de gestión'!$O$28),"")</f>
        <v/>
      </c>
      <c r="AC9" s="53" t="str">
        <f>IF(AND('Riesgos de gestión'!$Y$29="Muy Alta",'Riesgos de gestión'!$AA$29="Mayor"),CONCATENATE("R4C",'Riesgos de gestión'!$O$29),"")</f>
        <v/>
      </c>
      <c r="AD9" s="53" t="str">
        <f>IF(AND('Riesgos de gestión'!$Y$30="Muy Alta",'Riesgos de gestión'!$AA$30="Mayor"),CONCATENATE("R4C",'Riesgos de gestión'!$O$30),"")</f>
        <v/>
      </c>
      <c r="AE9" s="53" t="str">
        <f>IF(AND('Riesgos de gestión'!$Y$31="Muy Alta",'Riesgos de gestión'!$AA$31="Mayor"),CONCATENATE("R4C",'Riesgos de gestión'!$O$31),"")</f>
        <v/>
      </c>
      <c r="AF9" s="53" t="str">
        <f>IF(AND('Riesgos de gestión'!$Y$32="Muy Alta",'Riesgos de gestión'!$AA$32="Mayor"),CONCATENATE("R4C",'Riesgos de gestión'!$O$32),"")</f>
        <v/>
      </c>
      <c r="AG9" s="54" t="str">
        <f>IF(AND('Riesgos de gestión'!$Y$33="Muy Alta",'Riesgos de gestión'!$AA$33="Mayor"),CONCATENATE("R4C",'Riesgos de gestión'!$O$33),"")</f>
        <v/>
      </c>
      <c r="AH9" s="55" t="str">
        <f>IF(AND('Riesgos de gestión'!$Y$28="Muy Alta",'Riesgos de gestión'!$AA$28="Catastrófico"),CONCATENATE("R4C",'Riesgos de gestión'!$O$28),"")</f>
        <v/>
      </c>
      <c r="AI9" s="56" t="str">
        <f>IF(AND('Riesgos de gestión'!$Y$29="Muy Alta",'Riesgos de gestión'!$AA$29="Catastrófico"),CONCATENATE("R4C",'Riesgos de gestión'!$O$29),"")</f>
        <v/>
      </c>
      <c r="AJ9" s="56" t="str">
        <f>IF(AND('Riesgos de gestión'!$Y$30="Muy Alta",'Riesgos de gestión'!$AA$30="Catastrófico"),CONCATENATE("R4C",'Riesgos de gestión'!$O$30),"")</f>
        <v/>
      </c>
      <c r="AK9" s="56" t="str">
        <f>IF(AND('Riesgos de gestión'!$Y$31="Muy Alta",'Riesgos de gestión'!$AA$31="Catastrófico"),CONCATENATE("R4C",'Riesgos de gestión'!$O$31),"")</f>
        <v/>
      </c>
      <c r="AL9" s="56" t="str">
        <f>IF(AND('Riesgos de gestión'!$Y$32="Muy Alta",'Riesgos de gestión'!$AA$32="Catastrófico"),CONCATENATE("R4C",'Riesgos de gestión'!$O$32),"")</f>
        <v/>
      </c>
      <c r="AM9" s="57" t="str">
        <f>IF(AND('Riesgos de gestión'!$Y$33="Muy Alta",'Riesgos de gestión'!$AA$33="Catastrófico"),CONCATENATE("R4C",'Riesgos de gestión'!$O$33),"")</f>
        <v/>
      </c>
      <c r="AN9" s="83"/>
      <c r="AO9" s="1169"/>
      <c r="AP9" s="1170"/>
      <c r="AQ9" s="1170"/>
      <c r="AR9" s="1170"/>
      <c r="AS9" s="1170"/>
      <c r="AT9" s="1171"/>
      <c r="AU9" s="83"/>
      <c r="AV9" s="83"/>
      <c r="AW9" s="83"/>
      <c r="AX9" s="83"/>
      <c r="AY9" s="83"/>
      <c r="AZ9" s="83"/>
      <c r="BA9" s="83"/>
      <c r="BB9" s="83"/>
      <c r="BC9" s="83"/>
      <c r="BD9" s="83"/>
      <c r="BE9" s="83"/>
      <c r="BF9" s="83"/>
      <c r="BG9" s="83"/>
      <c r="BH9" s="83"/>
      <c r="BI9" s="83"/>
      <c r="BJ9" s="83"/>
      <c r="BK9" s="83"/>
      <c r="BL9" s="83"/>
      <c r="BM9" s="83"/>
      <c r="BN9" s="83"/>
      <c r="BO9" s="83"/>
      <c r="BP9" s="83"/>
      <c r="BQ9" s="83"/>
      <c r="BR9" s="83"/>
      <c r="BS9" s="83"/>
      <c r="BT9" s="83"/>
      <c r="BU9" s="83"/>
      <c r="BV9" s="83"/>
      <c r="BW9" s="83"/>
      <c r="BX9" s="83"/>
    </row>
    <row r="10" spans="1:91" ht="15" customHeight="1" x14ac:dyDescent="0.25">
      <c r="A10" s="83"/>
      <c r="B10" s="1064"/>
      <c r="C10" s="1064"/>
      <c r="D10" s="1065"/>
      <c r="E10" s="1163"/>
      <c r="F10" s="1162"/>
      <c r="G10" s="1162"/>
      <c r="H10" s="1162"/>
      <c r="I10" s="1178"/>
      <c r="J10" s="52" t="str">
        <f>IF(AND('Riesgos de gestión'!$Y$34="Muy Alta",'Riesgos de gestión'!$AA$34="Leve"),CONCATENATE("R5C",'Riesgos de gestión'!$O$34),"")</f>
        <v/>
      </c>
      <c r="K10" s="53" t="str">
        <f>IF(AND('Riesgos de gestión'!$Y$35="Muy Alta",'Riesgos de gestión'!$AA$35="Leve"),CONCATENATE("R5C",'Riesgos de gestión'!$O$35),"")</f>
        <v/>
      </c>
      <c r="L10" s="53" t="str">
        <f>IF(AND('Riesgos de gestión'!$Y$36="Muy Alta",'Riesgos de gestión'!$AA$36="Leve"),CONCATENATE("R5C",'Riesgos de gestión'!$O$36),"")</f>
        <v/>
      </c>
      <c r="M10" s="53" t="str">
        <f>IF(AND('Riesgos de gestión'!$Y$37="Muy Alta",'Riesgos de gestión'!$AA$37="Leve"),CONCATENATE("R5C",'Riesgos de gestión'!$O$37),"")</f>
        <v/>
      </c>
      <c r="N10" s="53" t="str">
        <f>IF(AND('Riesgos de gestión'!$Y$38="Muy Alta",'Riesgos de gestión'!$AA$38="Leve"),CONCATENATE("R5C",'Riesgos de gestión'!$O$38),"")</f>
        <v/>
      </c>
      <c r="O10" s="54" t="str">
        <f>IF(AND('Riesgos de gestión'!$Y$39="Muy Alta",'Riesgos de gestión'!$AA$39="Leve"),CONCATENATE("R5C",'Riesgos de gestión'!$O$39),"")</f>
        <v/>
      </c>
      <c r="P10" s="52" t="str">
        <f>IF(AND('Riesgos de gestión'!$Y$34="Muy Alta",'Riesgos de gestión'!$AA$34="Menor"),CONCATENATE("R5C",'Riesgos de gestión'!$O$34),"")</f>
        <v/>
      </c>
      <c r="Q10" s="53" t="str">
        <f>IF(AND('Riesgos de gestión'!$Y$35="Muy Alta",'Riesgos de gestión'!$AA$35="Menor"),CONCATENATE("R5C",'Riesgos de gestión'!$O$35),"")</f>
        <v/>
      </c>
      <c r="R10" s="53" t="str">
        <f>IF(AND('Riesgos de gestión'!$Y$36="Muy Alta",'Riesgos de gestión'!$AA$36="Menor"),CONCATENATE("R5C",'Riesgos de gestión'!$O$36),"")</f>
        <v/>
      </c>
      <c r="S10" s="53" t="str">
        <f>IF(AND('Riesgos de gestión'!$Y$37="Muy Alta",'Riesgos de gestión'!$AA$37="Menor"),CONCATENATE("R5C",'Riesgos de gestión'!$O$37),"")</f>
        <v/>
      </c>
      <c r="T10" s="53" t="str">
        <f>IF(AND('Riesgos de gestión'!$Y$38="Muy Alta",'Riesgos de gestión'!$AA$38="Menor"),CONCATENATE("R5C",'Riesgos de gestión'!$O$38),"")</f>
        <v/>
      </c>
      <c r="U10" s="54" t="str">
        <f>IF(AND('Riesgos de gestión'!$Y$39="Muy Alta",'Riesgos de gestión'!$AA$39="Menor"),CONCATENATE("R5C",'Riesgos de gestión'!$O$39),"")</f>
        <v/>
      </c>
      <c r="V10" s="52" t="str">
        <f>IF(AND('Riesgos de gestión'!$Y$34="Muy Alta",'Riesgos de gestión'!$AA$34="Moderado"),CONCATENATE("R5C",'Riesgos de gestión'!$O$34),"")</f>
        <v/>
      </c>
      <c r="W10" s="53" t="str">
        <f>IF(AND('Riesgos de gestión'!$Y$35="Muy Alta",'Riesgos de gestión'!$AA$35="Moderado"),CONCATENATE("R5C",'Riesgos de gestión'!$O$35),"")</f>
        <v/>
      </c>
      <c r="X10" s="53" t="str">
        <f>IF(AND('Riesgos de gestión'!$Y$36="Muy Alta",'Riesgos de gestión'!$AA$36="Moderado"),CONCATENATE("R5C",'Riesgos de gestión'!$O$36),"")</f>
        <v/>
      </c>
      <c r="Y10" s="53" t="str">
        <f>IF(AND('Riesgos de gestión'!$Y$37="Muy Alta",'Riesgos de gestión'!$AA$37="Moderado"),CONCATENATE("R5C",'Riesgos de gestión'!$O$37),"")</f>
        <v/>
      </c>
      <c r="Z10" s="53" t="str">
        <f>IF(AND('Riesgos de gestión'!$Y$38="Muy Alta",'Riesgos de gestión'!$AA$38="Moderado"),CONCATENATE("R5C",'Riesgos de gestión'!$O$38),"")</f>
        <v/>
      </c>
      <c r="AA10" s="54" t="str">
        <f>IF(AND('Riesgos de gestión'!$Y$39="Muy Alta",'Riesgos de gestión'!$AA$39="Moderado"),CONCATENATE("R5C",'Riesgos de gestión'!$O$39),"")</f>
        <v/>
      </c>
      <c r="AB10" s="52" t="str">
        <f>IF(AND('Riesgos de gestión'!$Y$34="Muy Alta",'Riesgos de gestión'!$AA$34="Mayor"),CONCATENATE("R5C",'Riesgos de gestión'!$O$34),"")</f>
        <v/>
      </c>
      <c r="AC10" s="53" t="str">
        <f>IF(AND('Riesgos de gestión'!$Y$35="Muy Alta",'Riesgos de gestión'!$AA$35="Mayor"),CONCATENATE("R5C",'Riesgos de gestión'!$O$35),"")</f>
        <v/>
      </c>
      <c r="AD10" s="53" t="str">
        <f>IF(AND('Riesgos de gestión'!$Y$36="Muy Alta",'Riesgos de gestión'!$AA$36="Mayor"),CONCATENATE("R5C",'Riesgos de gestión'!$O$36),"")</f>
        <v/>
      </c>
      <c r="AE10" s="53" t="str">
        <f>IF(AND('Riesgos de gestión'!$Y$37="Muy Alta",'Riesgos de gestión'!$AA$37="Mayor"),CONCATENATE("R5C",'Riesgos de gestión'!$O$37),"")</f>
        <v/>
      </c>
      <c r="AF10" s="53" t="str">
        <f>IF(AND('Riesgos de gestión'!$Y$38="Muy Alta",'Riesgos de gestión'!$AA$38="Mayor"),CONCATENATE("R5C",'Riesgos de gestión'!$O$38),"")</f>
        <v/>
      </c>
      <c r="AG10" s="54" t="str">
        <f>IF(AND('Riesgos de gestión'!$Y$39="Muy Alta",'Riesgos de gestión'!$AA$39="Mayor"),CONCATENATE("R5C",'Riesgos de gestión'!$O$39),"")</f>
        <v/>
      </c>
      <c r="AH10" s="55" t="str">
        <f>IF(AND('Riesgos de gestión'!$Y$34="Muy Alta",'Riesgos de gestión'!$AA$34="Catastrófico"),CONCATENATE("R5C",'Riesgos de gestión'!$O$34),"")</f>
        <v/>
      </c>
      <c r="AI10" s="56" t="str">
        <f>IF(AND('Riesgos de gestión'!$Y$35="Muy Alta",'Riesgos de gestión'!$AA$35="Catastrófico"),CONCATENATE("R5C",'Riesgos de gestión'!$O$35),"")</f>
        <v/>
      </c>
      <c r="AJ10" s="56" t="str">
        <f>IF(AND('Riesgos de gestión'!$Y$36="Muy Alta",'Riesgos de gestión'!$AA$36="Catastrófico"),CONCATENATE("R5C",'Riesgos de gestión'!$O$36),"")</f>
        <v/>
      </c>
      <c r="AK10" s="56" t="str">
        <f>IF(AND('Riesgos de gestión'!$Y$37="Muy Alta",'Riesgos de gestión'!$AA$37="Catastrófico"),CONCATENATE("R5C",'Riesgos de gestión'!$O$37),"")</f>
        <v/>
      </c>
      <c r="AL10" s="56" t="str">
        <f>IF(AND('Riesgos de gestión'!$Y$38="Muy Alta",'Riesgos de gestión'!$AA$38="Catastrófico"),CONCATENATE("R5C",'Riesgos de gestión'!$O$38),"")</f>
        <v/>
      </c>
      <c r="AM10" s="57" t="str">
        <f>IF(AND('Riesgos de gestión'!$Y$39="Muy Alta",'Riesgos de gestión'!$AA$39="Catastrófico"),CONCATENATE("R5C",'Riesgos de gestión'!$O$39),"")</f>
        <v/>
      </c>
      <c r="AN10" s="83"/>
      <c r="AO10" s="1169"/>
      <c r="AP10" s="1170"/>
      <c r="AQ10" s="1170"/>
      <c r="AR10" s="1170"/>
      <c r="AS10" s="1170"/>
      <c r="AT10" s="1171"/>
      <c r="AU10" s="83"/>
      <c r="AV10" s="83"/>
      <c r="AW10" s="83"/>
      <c r="AX10" s="83"/>
      <c r="AY10" s="83"/>
      <c r="AZ10" s="83"/>
      <c r="BA10" s="83"/>
      <c r="BB10" s="83"/>
      <c r="BC10" s="83"/>
      <c r="BD10" s="83"/>
      <c r="BE10" s="83"/>
      <c r="BF10" s="83"/>
      <c r="BG10" s="83"/>
      <c r="BH10" s="83"/>
      <c r="BI10" s="83"/>
      <c r="BJ10" s="83"/>
      <c r="BK10" s="83"/>
      <c r="BL10" s="83"/>
      <c r="BM10" s="83"/>
      <c r="BN10" s="83"/>
      <c r="BO10" s="83"/>
      <c r="BP10" s="83"/>
      <c r="BQ10" s="83"/>
      <c r="BR10" s="83"/>
      <c r="BS10" s="83"/>
      <c r="BT10" s="83"/>
      <c r="BU10" s="83"/>
      <c r="BV10" s="83"/>
      <c r="BW10" s="83"/>
      <c r="BX10" s="83"/>
    </row>
    <row r="11" spans="1:91" ht="15" customHeight="1" x14ac:dyDescent="0.25">
      <c r="A11" s="83"/>
      <c r="B11" s="1064"/>
      <c r="C11" s="1064"/>
      <c r="D11" s="1065"/>
      <c r="E11" s="1163"/>
      <c r="F11" s="1162"/>
      <c r="G11" s="1162"/>
      <c r="H11" s="1162"/>
      <c r="I11" s="1178"/>
      <c r="J11" s="52" t="str">
        <f>IF(AND('Riesgos de gestión'!$Y$40="Muy Alta",'Riesgos de gestión'!$AA$40="Leve"),CONCATENATE("R6C",'Riesgos de gestión'!$O$40),"")</f>
        <v/>
      </c>
      <c r="K11" s="53" t="str">
        <f>IF(AND('Riesgos de gestión'!$Y$41="Muy Alta",'Riesgos de gestión'!$AA$41="Leve"),CONCATENATE("R6C",'Riesgos de gestión'!$O$41),"")</f>
        <v/>
      </c>
      <c r="L11" s="53" t="str">
        <f>IF(AND('Riesgos de gestión'!$Y$42="Muy Alta",'Riesgos de gestión'!$AA$42="Leve"),CONCATENATE("R6C",'Riesgos de gestión'!$O$42),"")</f>
        <v/>
      </c>
      <c r="M11" s="53" t="str">
        <f>IF(AND('Riesgos de gestión'!$Y$43="Muy Alta",'Riesgos de gestión'!$AA$43="Leve"),CONCATENATE("R6C",'Riesgos de gestión'!$O$43),"")</f>
        <v/>
      </c>
      <c r="N11" s="53" t="str">
        <f>IF(AND('Riesgos de gestión'!$Y$44="Muy Alta",'Riesgos de gestión'!$AA$44="Leve"),CONCATENATE("R6C",'Riesgos de gestión'!$O$44),"")</f>
        <v/>
      </c>
      <c r="O11" s="54" t="str">
        <f>IF(AND('Riesgos de gestión'!$Y$45="Muy Alta",'Riesgos de gestión'!$AA$45="Leve"),CONCATENATE("R6C",'Riesgos de gestión'!$O$45),"")</f>
        <v/>
      </c>
      <c r="P11" s="52" t="str">
        <f>IF(AND('Riesgos de gestión'!$Y$40="Muy Alta",'Riesgos de gestión'!$AA$40="Menor"),CONCATENATE("R6C",'Riesgos de gestión'!$O$40),"")</f>
        <v/>
      </c>
      <c r="Q11" s="53" t="str">
        <f>IF(AND('Riesgos de gestión'!$Y$41="Muy Alta",'Riesgos de gestión'!$AA$41="Menor"),CONCATENATE("R6C",'Riesgos de gestión'!$O$41),"")</f>
        <v/>
      </c>
      <c r="R11" s="53" t="str">
        <f>IF(AND('Riesgos de gestión'!$Y$42="Muy Alta",'Riesgos de gestión'!$AA$42="Menor"),CONCATENATE("R6C",'Riesgos de gestión'!$O$42),"")</f>
        <v/>
      </c>
      <c r="S11" s="53" t="str">
        <f>IF(AND('Riesgos de gestión'!$Y$43="Muy Alta",'Riesgos de gestión'!$AA$43="Menor"),CONCATENATE("R6C",'Riesgos de gestión'!$O$43),"")</f>
        <v/>
      </c>
      <c r="T11" s="53" t="str">
        <f>IF(AND('Riesgos de gestión'!$Y$44="Muy Alta",'Riesgos de gestión'!$AA$44="Menor"),CONCATENATE("R6C",'Riesgos de gestión'!$O$44),"")</f>
        <v/>
      </c>
      <c r="U11" s="54" t="str">
        <f>IF(AND('Riesgos de gestión'!$Y$45="Muy Alta",'Riesgos de gestión'!$AA$45="Menor"),CONCATENATE("R6C",'Riesgos de gestión'!$O$45),"")</f>
        <v/>
      </c>
      <c r="V11" s="52" t="str">
        <f>IF(AND('Riesgos de gestión'!$Y$40="Muy Alta",'Riesgos de gestión'!$AA$40="Moderado"),CONCATENATE("R6C",'Riesgos de gestión'!$O$40),"")</f>
        <v/>
      </c>
      <c r="W11" s="53" t="str">
        <f>IF(AND('Riesgos de gestión'!$Y$41="Muy Alta",'Riesgos de gestión'!$AA$41="Moderado"),CONCATENATE("R6C",'Riesgos de gestión'!$O$41),"")</f>
        <v/>
      </c>
      <c r="X11" s="53" t="str">
        <f>IF(AND('Riesgos de gestión'!$Y$42="Muy Alta",'Riesgos de gestión'!$AA$42="Moderado"),CONCATENATE("R6C",'Riesgos de gestión'!$O$42),"")</f>
        <v/>
      </c>
      <c r="Y11" s="53" t="str">
        <f>IF(AND('Riesgos de gestión'!$Y$43="Muy Alta",'Riesgos de gestión'!$AA$43="Moderado"),CONCATENATE("R6C",'Riesgos de gestión'!$O$43),"")</f>
        <v/>
      </c>
      <c r="Z11" s="53" t="str">
        <f>IF(AND('Riesgos de gestión'!$Y$44="Muy Alta",'Riesgos de gestión'!$AA$44="Moderado"),CONCATENATE("R6C",'Riesgos de gestión'!$O$44),"")</f>
        <v/>
      </c>
      <c r="AA11" s="54" t="str">
        <f>IF(AND('Riesgos de gestión'!$Y$45="Muy Alta",'Riesgos de gestión'!$AA$45="Moderado"),CONCATENATE("R6C",'Riesgos de gestión'!$O$45),"")</f>
        <v/>
      </c>
      <c r="AB11" s="52" t="str">
        <f>IF(AND('Riesgos de gestión'!$Y$40="Muy Alta",'Riesgos de gestión'!$AA$40="Mayor"),CONCATENATE("R6C",'Riesgos de gestión'!$O$40),"")</f>
        <v/>
      </c>
      <c r="AC11" s="53" t="str">
        <f>IF(AND('Riesgos de gestión'!$Y$41="Muy Alta",'Riesgos de gestión'!$AA$41="Mayor"),CONCATENATE("R6C",'Riesgos de gestión'!$O$41),"")</f>
        <v/>
      </c>
      <c r="AD11" s="53" t="str">
        <f>IF(AND('Riesgos de gestión'!$Y$42="Muy Alta",'Riesgos de gestión'!$AA$42="Mayor"),CONCATENATE("R6C",'Riesgos de gestión'!$O$42),"")</f>
        <v/>
      </c>
      <c r="AE11" s="53" t="str">
        <f>IF(AND('Riesgos de gestión'!$Y$43="Muy Alta",'Riesgos de gestión'!$AA$43="Mayor"),CONCATENATE("R6C",'Riesgos de gestión'!$O$43),"")</f>
        <v/>
      </c>
      <c r="AF11" s="53" t="str">
        <f>IF(AND('Riesgos de gestión'!$Y$44="Muy Alta",'Riesgos de gestión'!$AA$44="Mayor"),CONCATENATE("R6C",'Riesgos de gestión'!$O$44),"")</f>
        <v/>
      </c>
      <c r="AG11" s="54" t="str">
        <f>IF(AND('Riesgos de gestión'!$Y$45="Muy Alta",'Riesgos de gestión'!$AA$45="Mayor"),CONCATENATE("R6C",'Riesgos de gestión'!$O$45),"")</f>
        <v/>
      </c>
      <c r="AH11" s="55" t="str">
        <f>IF(AND('Riesgos de gestión'!$Y$40="Muy Alta",'Riesgos de gestión'!$AA$40="Catastrófico"),CONCATENATE("R6C",'Riesgos de gestión'!$O$40),"")</f>
        <v/>
      </c>
      <c r="AI11" s="56" t="str">
        <f>IF(AND('Riesgos de gestión'!$Y$41="Muy Alta",'Riesgos de gestión'!$AA$41="Catastrófico"),CONCATENATE("R6C",'Riesgos de gestión'!$O$41),"")</f>
        <v/>
      </c>
      <c r="AJ11" s="56" t="str">
        <f>IF(AND('Riesgos de gestión'!$Y$42="Muy Alta",'Riesgos de gestión'!$AA$42="Catastrófico"),CONCATENATE("R6C",'Riesgos de gestión'!$O$42),"")</f>
        <v/>
      </c>
      <c r="AK11" s="56" t="str">
        <f>IF(AND('Riesgos de gestión'!$Y$43="Muy Alta",'Riesgos de gestión'!$AA$43="Catastrófico"),CONCATENATE("R6C",'Riesgos de gestión'!$O$43),"")</f>
        <v/>
      </c>
      <c r="AL11" s="56" t="str">
        <f>IF(AND('Riesgos de gestión'!$Y$44="Muy Alta",'Riesgos de gestión'!$AA$44="Catastrófico"),CONCATENATE("R6C",'Riesgos de gestión'!$O$44),"")</f>
        <v/>
      </c>
      <c r="AM11" s="57" t="str">
        <f>IF(AND('Riesgos de gestión'!$Y$45="Muy Alta",'Riesgos de gestión'!$AA$45="Catastrófico"),CONCATENATE("R6C",'Riesgos de gestión'!$O$45),"")</f>
        <v/>
      </c>
      <c r="AN11" s="83"/>
      <c r="AO11" s="1169"/>
      <c r="AP11" s="1170"/>
      <c r="AQ11" s="1170"/>
      <c r="AR11" s="1170"/>
      <c r="AS11" s="1170"/>
      <c r="AT11" s="1171"/>
      <c r="AU11" s="83"/>
      <c r="AV11" s="83"/>
      <c r="AW11" s="83"/>
      <c r="AX11" s="83"/>
      <c r="AY11" s="83"/>
      <c r="AZ11" s="83"/>
      <c r="BA11" s="83"/>
      <c r="BB11" s="83"/>
      <c r="BC11" s="83"/>
      <c r="BD11" s="83"/>
      <c r="BE11" s="83"/>
      <c r="BF11" s="83"/>
      <c r="BG11" s="83"/>
      <c r="BH11" s="83"/>
      <c r="BI11" s="83"/>
      <c r="BJ11" s="83"/>
      <c r="BK11" s="83"/>
      <c r="BL11" s="83"/>
      <c r="BM11" s="83"/>
      <c r="BN11" s="83"/>
      <c r="BO11" s="83"/>
      <c r="BP11" s="83"/>
      <c r="BQ11" s="83"/>
      <c r="BR11" s="83"/>
      <c r="BS11" s="83"/>
      <c r="BT11" s="83"/>
      <c r="BU11" s="83"/>
      <c r="BV11" s="83"/>
      <c r="BW11" s="83"/>
      <c r="BX11" s="83"/>
    </row>
    <row r="12" spans="1:91" ht="15" customHeight="1" x14ac:dyDescent="0.25">
      <c r="A12" s="83"/>
      <c r="B12" s="1064"/>
      <c r="C12" s="1064"/>
      <c r="D12" s="1065"/>
      <c r="E12" s="1163"/>
      <c r="F12" s="1162"/>
      <c r="G12" s="1162"/>
      <c r="H12" s="1162"/>
      <c r="I12" s="1178"/>
      <c r="J12" s="52" t="str">
        <f>IF(AND('Riesgos de gestión'!$Y$46="Muy Alta",'Riesgos de gestión'!$AA$46="Leve"),CONCATENATE("R7C",'Riesgos de gestión'!$O$46),"")</f>
        <v/>
      </c>
      <c r="K12" s="53" t="str">
        <f>IF(AND('Riesgos de gestión'!$Y$47="Muy Alta",'Riesgos de gestión'!$AA$47="Leve"),CONCATENATE("R7C",'Riesgos de gestión'!$O$47),"")</f>
        <v/>
      </c>
      <c r="L12" s="53" t="str">
        <f>IF(AND('Riesgos de gestión'!$Y$48="Muy Alta",'Riesgos de gestión'!$AA$48="Leve"),CONCATENATE("R7C",'Riesgos de gestión'!$O$48),"")</f>
        <v/>
      </c>
      <c r="M12" s="53" t="str">
        <f>IF(AND('Riesgos de gestión'!$Y$49="Muy Alta",'Riesgos de gestión'!$AA$49="Leve"),CONCATENATE("R7C",'Riesgos de gestión'!$O$49),"")</f>
        <v/>
      </c>
      <c r="N12" s="53" t="str">
        <f>IF(AND('Riesgos de gestión'!$Y$50="Muy Alta",'Riesgos de gestión'!$AA$50="Leve"),CONCATENATE("R7C",'Riesgos de gestión'!$O$50),"")</f>
        <v/>
      </c>
      <c r="O12" s="54" t="str">
        <f>IF(AND('Riesgos de gestión'!$Y$51="Muy Alta",'Riesgos de gestión'!$AA$51="Leve"),CONCATENATE("R7C",'Riesgos de gestión'!$O$51),"")</f>
        <v/>
      </c>
      <c r="P12" s="52" t="str">
        <f>IF(AND('Riesgos de gestión'!$Y$46="Muy Alta",'Riesgos de gestión'!$AA$46="Menor"),CONCATENATE("R7C",'Riesgos de gestión'!$O$46),"")</f>
        <v/>
      </c>
      <c r="Q12" s="53" t="str">
        <f>IF(AND('Riesgos de gestión'!$Y$47="Muy Alta",'Riesgos de gestión'!$AA$47="Menor"),CONCATENATE("R7C",'Riesgos de gestión'!$O$47),"")</f>
        <v/>
      </c>
      <c r="R12" s="53" t="str">
        <f>IF(AND('Riesgos de gestión'!$Y$48="Muy Alta",'Riesgos de gestión'!$AA$48="Menor"),CONCATENATE("R7C",'Riesgos de gestión'!$O$48),"")</f>
        <v/>
      </c>
      <c r="S12" s="53" t="str">
        <f>IF(AND('Riesgos de gestión'!$Y$49="Muy Alta",'Riesgos de gestión'!$AA$49="Menor"),CONCATENATE("R7C",'Riesgos de gestión'!$O$49),"")</f>
        <v/>
      </c>
      <c r="T12" s="53" t="str">
        <f>IF(AND('Riesgos de gestión'!$Y$50="Muy Alta",'Riesgos de gestión'!$AA$50="Menor"),CONCATENATE("R7C",'Riesgos de gestión'!$O$50),"")</f>
        <v/>
      </c>
      <c r="U12" s="54" t="str">
        <f>IF(AND('Riesgos de gestión'!$Y$51="Muy Alta",'Riesgos de gestión'!$AA$51="Menor"),CONCATENATE("R7C",'Riesgos de gestión'!$O$51),"")</f>
        <v/>
      </c>
      <c r="V12" s="52" t="str">
        <f>IF(AND('Riesgos de gestión'!$Y$46="Muy Alta",'Riesgos de gestión'!$AA$46="Moderado"),CONCATENATE("R7C",'Riesgos de gestión'!$O$46),"")</f>
        <v/>
      </c>
      <c r="W12" s="53" t="str">
        <f>IF(AND('Riesgos de gestión'!$Y$47="Muy Alta",'Riesgos de gestión'!$AA$47="Moderado"),CONCATENATE("R7C",'Riesgos de gestión'!$O$47),"")</f>
        <v/>
      </c>
      <c r="X12" s="53" t="str">
        <f>IF(AND('Riesgos de gestión'!$Y$48="Muy Alta",'Riesgos de gestión'!$AA$48="Moderado"),CONCATENATE("R7C",'Riesgos de gestión'!$O$48),"")</f>
        <v/>
      </c>
      <c r="Y12" s="53" t="str">
        <f>IF(AND('Riesgos de gestión'!$Y$49="Muy Alta",'Riesgos de gestión'!$AA$49="Moderado"),CONCATENATE("R7C",'Riesgos de gestión'!$O$49),"")</f>
        <v/>
      </c>
      <c r="Z12" s="53" t="str">
        <f>IF(AND('Riesgos de gestión'!$Y$50="Muy Alta",'Riesgos de gestión'!$AA$50="Moderado"),CONCATENATE("R7C",'Riesgos de gestión'!$O$50),"")</f>
        <v/>
      </c>
      <c r="AA12" s="54" t="str">
        <f>IF(AND('Riesgos de gestión'!$Y$51="Muy Alta",'Riesgos de gestión'!$AA$51="Moderado"),CONCATENATE("R7C",'Riesgos de gestión'!$O$51),"")</f>
        <v/>
      </c>
      <c r="AB12" s="52" t="str">
        <f>IF(AND('Riesgos de gestión'!$Y$46="Muy Alta",'Riesgos de gestión'!$AA$46="Mayor"),CONCATENATE("R7C",'Riesgos de gestión'!$O$46),"")</f>
        <v/>
      </c>
      <c r="AC12" s="53" t="str">
        <f>IF(AND('Riesgos de gestión'!$Y$47="Muy Alta",'Riesgos de gestión'!$AA$47="Mayor"),CONCATENATE("R7C",'Riesgos de gestión'!$O$47),"")</f>
        <v/>
      </c>
      <c r="AD12" s="53" t="str">
        <f>IF(AND('Riesgos de gestión'!$Y$48="Muy Alta",'Riesgos de gestión'!$AA$48="Mayor"),CONCATENATE("R7C",'Riesgos de gestión'!$O$48),"")</f>
        <v/>
      </c>
      <c r="AE12" s="53" t="str">
        <f>IF(AND('Riesgos de gestión'!$Y$49="Muy Alta",'Riesgos de gestión'!$AA$49="Mayor"),CONCATENATE("R7C",'Riesgos de gestión'!$O$49),"")</f>
        <v/>
      </c>
      <c r="AF12" s="53" t="str">
        <f>IF(AND('Riesgos de gestión'!$Y$50="Muy Alta",'Riesgos de gestión'!$AA$50="Mayor"),CONCATENATE("R7C",'Riesgos de gestión'!$O$50),"")</f>
        <v/>
      </c>
      <c r="AG12" s="54" t="str">
        <f>IF(AND('Riesgos de gestión'!$Y$51="Muy Alta",'Riesgos de gestión'!$AA$51="Mayor"),CONCATENATE("R7C",'Riesgos de gestión'!$O$51),"")</f>
        <v/>
      </c>
      <c r="AH12" s="55" t="str">
        <f>IF(AND('Riesgos de gestión'!$Y$46="Muy Alta",'Riesgos de gestión'!$AA$46="Catastrófico"),CONCATENATE("R7C",'Riesgos de gestión'!$O$46),"")</f>
        <v/>
      </c>
      <c r="AI12" s="56" t="str">
        <f>IF(AND('Riesgos de gestión'!$Y$47="Muy Alta",'Riesgos de gestión'!$AA$47="Catastrófico"),CONCATENATE("R7C",'Riesgos de gestión'!$O$47),"")</f>
        <v/>
      </c>
      <c r="AJ12" s="56" t="str">
        <f>IF(AND('Riesgos de gestión'!$Y$48="Muy Alta",'Riesgos de gestión'!$AA$48="Catastrófico"),CONCATENATE("R7C",'Riesgos de gestión'!$O$48),"")</f>
        <v/>
      </c>
      <c r="AK12" s="56" t="str">
        <f>IF(AND('Riesgos de gestión'!$Y$49="Muy Alta",'Riesgos de gestión'!$AA$49="Catastrófico"),CONCATENATE("R7C",'Riesgos de gestión'!$O$49),"")</f>
        <v/>
      </c>
      <c r="AL12" s="56" t="str">
        <f>IF(AND('Riesgos de gestión'!$Y$50="Muy Alta",'Riesgos de gestión'!$AA$50="Catastrófico"),CONCATENATE("R7C",'Riesgos de gestión'!$O$50),"")</f>
        <v/>
      </c>
      <c r="AM12" s="57" t="str">
        <f>IF(AND('Riesgos de gestión'!$Y$51="Muy Alta",'Riesgos de gestión'!$AA$51="Catastrófico"),CONCATENATE("R7C",'Riesgos de gestión'!$O$51),"")</f>
        <v/>
      </c>
      <c r="AN12" s="83"/>
      <c r="AO12" s="1169"/>
      <c r="AP12" s="1170"/>
      <c r="AQ12" s="1170"/>
      <c r="AR12" s="1170"/>
      <c r="AS12" s="1170"/>
      <c r="AT12" s="1171"/>
      <c r="AU12" s="83"/>
      <c r="AV12" s="83"/>
      <c r="AW12" s="83"/>
      <c r="AX12" s="83"/>
      <c r="AY12" s="83"/>
      <c r="AZ12" s="83"/>
      <c r="BA12" s="83"/>
      <c r="BB12" s="83"/>
      <c r="BC12" s="83"/>
      <c r="BD12" s="83"/>
      <c r="BE12" s="83"/>
      <c r="BF12" s="83"/>
      <c r="BG12" s="83"/>
      <c r="BH12" s="83"/>
      <c r="BI12" s="83"/>
      <c r="BJ12" s="83"/>
      <c r="BK12" s="83"/>
      <c r="BL12" s="83"/>
      <c r="BM12" s="83"/>
      <c r="BN12" s="83"/>
      <c r="BO12" s="83"/>
      <c r="BP12" s="83"/>
      <c r="BQ12" s="83"/>
      <c r="BR12" s="83"/>
      <c r="BS12" s="83"/>
      <c r="BT12" s="83"/>
      <c r="BU12" s="83"/>
      <c r="BV12" s="83"/>
      <c r="BW12" s="83"/>
      <c r="BX12" s="83"/>
    </row>
    <row r="13" spans="1:91" ht="15" customHeight="1" x14ac:dyDescent="0.25">
      <c r="A13" s="83"/>
      <c r="B13" s="1064"/>
      <c r="C13" s="1064"/>
      <c r="D13" s="1065"/>
      <c r="E13" s="1163"/>
      <c r="F13" s="1162"/>
      <c r="G13" s="1162"/>
      <c r="H13" s="1162"/>
      <c r="I13" s="1178"/>
      <c r="J13" s="52" t="str">
        <f>IF(AND('Riesgos de gestión'!$Y$52="Muy Alta",'Riesgos de gestión'!$AA$52="Leve"),CONCATENATE("R8C",'Riesgos de gestión'!$O$52),"")</f>
        <v/>
      </c>
      <c r="K13" s="53" t="str">
        <f>IF(AND('Riesgos de gestión'!$Y$53="Muy Alta",'Riesgos de gestión'!$AA$53="Leve"),CONCATENATE("R8C",'Riesgos de gestión'!$O$53),"")</f>
        <v/>
      </c>
      <c r="L13" s="53" t="str">
        <f>IF(AND('Riesgos de gestión'!$Y$54="Muy Alta",'Riesgos de gestión'!$AA$54="Leve"),CONCATENATE("R8C",'Riesgos de gestión'!$O$54),"")</f>
        <v/>
      </c>
      <c r="M13" s="53" t="str">
        <f>IF(AND('Riesgos de gestión'!$Y$55="Muy Alta",'Riesgos de gestión'!$AA$55="Leve"),CONCATENATE("R8C",'Riesgos de gestión'!$O$55),"")</f>
        <v/>
      </c>
      <c r="N13" s="53" t="str">
        <f>IF(AND('Riesgos de gestión'!$Y$56="Muy Alta",'Riesgos de gestión'!$AA$56="Leve"),CONCATENATE("R8C",'Riesgos de gestión'!$O$56),"")</f>
        <v/>
      </c>
      <c r="O13" s="54" t="str">
        <f>IF(AND('Riesgos de gestión'!$Y$57="Muy Alta",'Riesgos de gestión'!$AA$57="Leve"),CONCATENATE("R8C",'Riesgos de gestión'!$O$57),"")</f>
        <v/>
      </c>
      <c r="P13" s="52" t="str">
        <f>IF(AND('Riesgos de gestión'!$Y$52="Muy Alta",'Riesgos de gestión'!$AA$52="Menor"),CONCATENATE("R8C",'Riesgos de gestión'!$O$52),"")</f>
        <v/>
      </c>
      <c r="Q13" s="53" t="str">
        <f>IF(AND('Riesgos de gestión'!$Y$53="Muy Alta",'Riesgos de gestión'!$AA$53="Menor"),CONCATENATE("R8C",'Riesgos de gestión'!$O$53),"")</f>
        <v/>
      </c>
      <c r="R13" s="53" t="str">
        <f>IF(AND('Riesgos de gestión'!$Y$54="Muy Alta",'Riesgos de gestión'!$AA$54="Menor"),CONCATENATE("R8C",'Riesgos de gestión'!$O$54),"")</f>
        <v/>
      </c>
      <c r="S13" s="53" t="str">
        <f>IF(AND('Riesgos de gestión'!$Y$55="Muy Alta",'Riesgos de gestión'!$AA$55="Menor"),CONCATENATE("R8C",'Riesgos de gestión'!$O$55),"")</f>
        <v/>
      </c>
      <c r="T13" s="53" t="str">
        <f>IF(AND('Riesgos de gestión'!$Y$56="Muy Alta",'Riesgos de gestión'!$AA$56="Menor"),CONCATENATE("R8C",'Riesgos de gestión'!$O$56),"")</f>
        <v/>
      </c>
      <c r="U13" s="54" t="str">
        <f>IF(AND('Riesgos de gestión'!$Y$57="Muy Alta",'Riesgos de gestión'!$AA$57="Menor"),CONCATENATE("R8C",'Riesgos de gestión'!$O$57),"")</f>
        <v/>
      </c>
      <c r="V13" s="52" t="str">
        <f>IF(AND('Riesgos de gestión'!$Y$52="Muy Alta",'Riesgos de gestión'!$AA$52="Moderado"),CONCATENATE("R8C",'Riesgos de gestión'!$O$52),"")</f>
        <v/>
      </c>
      <c r="W13" s="53" t="str">
        <f>IF(AND('Riesgos de gestión'!$Y$53="Muy Alta",'Riesgos de gestión'!$AA$53="Moderado"),CONCATENATE("R8C",'Riesgos de gestión'!$O$53),"")</f>
        <v/>
      </c>
      <c r="X13" s="53" t="str">
        <f>IF(AND('Riesgos de gestión'!$Y$54="Muy Alta",'Riesgos de gestión'!$AA$54="Moderado"),CONCATENATE("R8C",'Riesgos de gestión'!$O$54),"")</f>
        <v/>
      </c>
      <c r="Y13" s="53" t="str">
        <f>IF(AND('Riesgos de gestión'!$Y$55="Muy Alta",'Riesgos de gestión'!$AA$55="Moderado"),CONCATENATE("R8C",'Riesgos de gestión'!$O$55),"")</f>
        <v/>
      </c>
      <c r="Z13" s="53" t="str">
        <f>IF(AND('Riesgos de gestión'!$Y$56="Muy Alta",'Riesgos de gestión'!$AA$56="Moderado"),CONCATENATE("R8C",'Riesgos de gestión'!$O$56),"")</f>
        <v/>
      </c>
      <c r="AA13" s="54" t="str">
        <f>IF(AND('Riesgos de gestión'!$Y$57="Muy Alta",'Riesgos de gestión'!$AA$57="Moderado"),CONCATENATE("R8C",'Riesgos de gestión'!$O$57),"")</f>
        <v/>
      </c>
      <c r="AB13" s="52" t="str">
        <f>IF(AND('Riesgos de gestión'!$Y$52="Muy Alta",'Riesgos de gestión'!$AA$52="Mayor"),CONCATENATE("R8C",'Riesgos de gestión'!$O$52),"")</f>
        <v/>
      </c>
      <c r="AC13" s="53" t="str">
        <f>IF(AND('Riesgos de gestión'!$Y$53="Muy Alta",'Riesgos de gestión'!$AA$53="Mayor"),CONCATENATE("R8C",'Riesgos de gestión'!$O$53),"")</f>
        <v/>
      </c>
      <c r="AD13" s="53" t="str">
        <f>IF(AND('Riesgos de gestión'!$Y$54="Muy Alta",'Riesgos de gestión'!$AA$54="Mayor"),CONCATENATE("R8C",'Riesgos de gestión'!$O$54),"")</f>
        <v/>
      </c>
      <c r="AE13" s="53" t="str">
        <f>IF(AND('Riesgos de gestión'!$Y$55="Muy Alta",'Riesgos de gestión'!$AA$55="Mayor"),CONCATENATE("R8C",'Riesgos de gestión'!$O$55),"")</f>
        <v/>
      </c>
      <c r="AF13" s="53" t="str">
        <f>IF(AND('Riesgos de gestión'!$Y$56="Muy Alta",'Riesgos de gestión'!$AA$56="Mayor"),CONCATENATE("R8C",'Riesgos de gestión'!$O$56),"")</f>
        <v/>
      </c>
      <c r="AG13" s="54" t="str">
        <f>IF(AND('Riesgos de gestión'!$Y$57="Muy Alta",'Riesgos de gestión'!$AA$57="Mayor"),CONCATENATE("R8C",'Riesgos de gestión'!$O$57),"")</f>
        <v/>
      </c>
      <c r="AH13" s="55" t="str">
        <f>IF(AND('Riesgos de gestión'!$Y$52="Muy Alta",'Riesgos de gestión'!$AA$52="Catastrófico"),CONCATENATE("R8C",'Riesgos de gestión'!$O$52),"")</f>
        <v/>
      </c>
      <c r="AI13" s="56" t="str">
        <f>IF(AND('Riesgos de gestión'!$Y$53="Muy Alta",'Riesgos de gestión'!$AA$53="Catastrófico"),CONCATENATE("R8C",'Riesgos de gestión'!$O$53),"")</f>
        <v/>
      </c>
      <c r="AJ13" s="56" t="str">
        <f>IF(AND('Riesgos de gestión'!$Y$54="Muy Alta",'Riesgos de gestión'!$AA$54="Catastrófico"),CONCATENATE("R8C",'Riesgos de gestión'!$O$54),"")</f>
        <v/>
      </c>
      <c r="AK13" s="56" t="str">
        <f>IF(AND('Riesgos de gestión'!$Y$55="Muy Alta",'Riesgos de gestión'!$AA$55="Catastrófico"),CONCATENATE("R8C",'Riesgos de gestión'!$O$55),"")</f>
        <v/>
      </c>
      <c r="AL13" s="56" t="str">
        <f>IF(AND('Riesgos de gestión'!$Y$56="Muy Alta",'Riesgos de gestión'!$AA$56="Catastrófico"),CONCATENATE("R8C",'Riesgos de gestión'!$O$56),"")</f>
        <v/>
      </c>
      <c r="AM13" s="57" t="str">
        <f>IF(AND('Riesgos de gestión'!$Y$57="Muy Alta",'Riesgos de gestión'!$AA$57="Catastrófico"),CONCATENATE("R8C",'Riesgos de gestión'!$O$57),"")</f>
        <v/>
      </c>
      <c r="AN13" s="83"/>
      <c r="AO13" s="1169"/>
      <c r="AP13" s="1170"/>
      <c r="AQ13" s="1170"/>
      <c r="AR13" s="1170"/>
      <c r="AS13" s="1170"/>
      <c r="AT13" s="1171"/>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row>
    <row r="14" spans="1:91" ht="15" customHeight="1" x14ac:dyDescent="0.25">
      <c r="A14" s="83"/>
      <c r="B14" s="1064"/>
      <c r="C14" s="1064"/>
      <c r="D14" s="1065"/>
      <c r="E14" s="1163"/>
      <c r="F14" s="1162"/>
      <c r="G14" s="1162"/>
      <c r="H14" s="1162"/>
      <c r="I14" s="1178"/>
      <c r="J14" s="52" t="str">
        <f>IF(AND('Riesgos de gestión'!$Y$58="Muy Alta",'Riesgos de gestión'!$AA$58="Leve"),CONCATENATE("R9C",'Riesgos de gestión'!$O$58),"")</f>
        <v/>
      </c>
      <c r="K14" s="53" t="str">
        <f>IF(AND('Riesgos de gestión'!$Y$59="Muy Alta",'Riesgos de gestión'!$AA$59="Leve"),CONCATENATE("R9C",'Riesgos de gestión'!$O$59),"")</f>
        <v/>
      </c>
      <c r="L14" s="53" t="str">
        <f>IF(AND('Riesgos de gestión'!$Y$60="Muy Alta",'Riesgos de gestión'!$AA$60="Leve"),CONCATENATE("R9C",'Riesgos de gestión'!$O$60),"")</f>
        <v/>
      </c>
      <c r="M14" s="53" t="str">
        <f>IF(AND('Riesgos de gestión'!$Y$61="Muy Alta",'Riesgos de gestión'!$AA$61="Leve"),CONCATENATE("R9C",'Riesgos de gestión'!$O$61),"")</f>
        <v/>
      </c>
      <c r="N14" s="53" t="str">
        <f>IF(AND('Riesgos de gestión'!$Y$62="Muy Alta",'Riesgos de gestión'!$AA$62="Leve"),CONCATENATE("R9C",'Riesgos de gestión'!$O$62),"")</f>
        <v/>
      </c>
      <c r="O14" s="54" t="str">
        <f>IF(AND('Riesgos de gestión'!$Y$63="Muy Alta",'Riesgos de gestión'!$AA$63="Leve"),CONCATENATE("R9C",'Riesgos de gestión'!$O$63),"")</f>
        <v/>
      </c>
      <c r="P14" s="52" t="str">
        <f>IF(AND('Riesgos de gestión'!$Y$58="Muy Alta",'Riesgos de gestión'!$AA$58="Menor"),CONCATENATE("R9C",'Riesgos de gestión'!$O$58),"")</f>
        <v/>
      </c>
      <c r="Q14" s="53" t="str">
        <f>IF(AND('Riesgos de gestión'!$Y$59="Muy Alta",'Riesgos de gestión'!$AA$59="Menor"),CONCATENATE("R9C",'Riesgos de gestión'!$O$59),"")</f>
        <v/>
      </c>
      <c r="R14" s="53" t="str">
        <f>IF(AND('Riesgos de gestión'!$Y$60="Muy Alta",'Riesgos de gestión'!$AA$60="Menor"),CONCATENATE("R9C",'Riesgos de gestión'!$O$60),"")</f>
        <v/>
      </c>
      <c r="S14" s="53" t="str">
        <f>IF(AND('Riesgos de gestión'!$Y$61="Muy Alta",'Riesgos de gestión'!$AA$61="Menor"),CONCATENATE("R9C",'Riesgos de gestión'!$O$61),"")</f>
        <v/>
      </c>
      <c r="T14" s="53" t="str">
        <f>IF(AND('Riesgos de gestión'!$Y$62="Muy Alta",'Riesgos de gestión'!$AA$62="Menor"),CONCATENATE("R9C",'Riesgos de gestión'!$O$62),"")</f>
        <v/>
      </c>
      <c r="U14" s="54" t="str">
        <f>IF(AND('Riesgos de gestión'!$Y$63="Muy Alta",'Riesgos de gestión'!$AA$63="Menor"),CONCATENATE("R9C",'Riesgos de gestión'!$O$63),"")</f>
        <v/>
      </c>
      <c r="V14" s="52" t="str">
        <f>IF(AND('Riesgos de gestión'!$Y$58="Muy Alta",'Riesgos de gestión'!$AA$58="Moderado"),CONCATENATE("R9C",'Riesgos de gestión'!$O$58),"")</f>
        <v/>
      </c>
      <c r="W14" s="53" t="str">
        <f>IF(AND('Riesgos de gestión'!$Y$59="Muy Alta",'Riesgos de gestión'!$AA$59="Moderado"),CONCATENATE("R9C",'Riesgos de gestión'!$O$59),"")</f>
        <v/>
      </c>
      <c r="X14" s="53" t="str">
        <f>IF(AND('Riesgos de gestión'!$Y$60="Muy Alta",'Riesgos de gestión'!$AA$60="Moderado"),CONCATENATE("R9C",'Riesgos de gestión'!$O$60),"")</f>
        <v/>
      </c>
      <c r="Y14" s="53" t="str">
        <f>IF(AND('Riesgos de gestión'!$Y$61="Muy Alta",'Riesgos de gestión'!$AA$61="Moderado"),CONCATENATE("R9C",'Riesgos de gestión'!$O$61),"")</f>
        <v/>
      </c>
      <c r="Z14" s="53" t="str">
        <f>IF(AND('Riesgos de gestión'!$Y$62="Muy Alta",'Riesgos de gestión'!$AA$62="Moderado"),CONCATENATE("R9C",'Riesgos de gestión'!$O$62),"")</f>
        <v/>
      </c>
      <c r="AA14" s="54" t="str">
        <f>IF(AND('Riesgos de gestión'!$Y$63="Muy Alta",'Riesgos de gestión'!$AA$63="Moderado"),CONCATENATE("R9C",'Riesgos de gestión'!$O$63),"")</f>
        <v/>
      </c>
      <c r="AB14" s="52" t="str">
        <f>IF(AND('Riesgos de gestión'!$Y$58="Muy Alta",'Riesgos de gestión'!$AA$58="Mayor"),CONCATENATE("R9C",'Riesgos de gestión'!$O$58),"")</f>
        <v/>
      </c>
      <c r="AC14" s="53" t="str">
        <f>IF(AND('Riesgos de gestión'!$Y$59="Muy Alta",'Riesgos de gestión'!$AA$59="Mayor"),CONCATENATE("R9C",'Riesgos de gestión'!$O$59),"")</f>
        <v/>
      </c>
      <c r="AD14" s="53" t="str">
        <f>IF(AND('Riesgos de gestión'!$Y$60="Muy Alta",'Riesgos de gestión'!$AA$60="Mayor"),CONCATENATE("R9C",'Riesgos de gestión'!$O$60),"")</f>
        <v/>
      </c>
      <c r="AE14" s="53" t="str">
        <f>IF(AND('Riesgos de gestión'!$Y$61="Muy Alta",'Riesgos de gestión'!$AA$61="Mayor"),CONCATENATE("R9C",'Riesgos de gestión'!$O$61),"")</f>
        <v/>
      </c>
      <c r="AF14" s="53" t="str">
        <f>IF(AND('Riesgos de gestión'!$Y$62="Muy Alta",'Riesgos de gestión'!$AA$62="Mayor"),CONCATENATE("R9C",'Riesgos de gestión'!$O$62),"")</f>
        <v/>
      </c>
      <c r="AG14" s="54" t="str">
        <f>IF(AND('Riesgos de gestión'!$Y$63="Muy Alta",'Riesgos de gestión'!$AA$63="Mayor"),CONCATENATE("R9C",'Riesgos de gestión'!$O$63),"")</f>
        <v/>
      </c>
      <c r="AH14" s="55" t="str">
        <f>IF(AND('Riesgos de gestión'!$Y$58="Muy Alta",'Riesgos de gestión'!$AA$58="Catastrófico"),CONCATENATE("R9C",'Riesgos de gestión'!$O$58),"")</f>
        <v/>
      </c>
      <c r="AI14" s="56" t="str">
        <f>IF(AND('Riesgos de gestión'!$Y$59="Muy Alta",'Riesgos de gestión'!$AA$59="Catastrófico"),CONCATENATE("R9C",'Riesgos de gestión'!$O$59),"")</f>
        <v/>
      </c>
      <c r="AJ14" s="56" t="str">
        <f>IF(AND('Riesgos de gestión'!$Y$60="Muy Alta",'Riesgos de gestión'!$AA$60="Catastrófico"),CONCATENATE("R9C",'Riesgos de gestión'!$O$60),"")</f>
        <v/>
      </c>
      <c r="AK14" s="56" t="str">
        <f>IF(AND('Riesgos de gestión'!$Y$61="Muy Alta",'Riesgos de gestión'!$AA$61="Catastrófico"),CONCATENATE("R9C",'Riesgos de gestión'!$O$61),"")</f>
        <v/>
      </c>
      <c r="AL14" s="56" t="str">
        <f>IF(AND('Riesgos de gestión'!$Y$62="Muy Alta",'Riesgos de gestión'!$AA$62="Catastrófico"),CONCATENATE("R9C",'Riesgos de gestión'!$O$62),"")</f>
        <v/>
      </c>
      <c r="AM14" s="57" t="str">
        <f>IF(AND('Riesgos de gestión'!$Y$63="Muy Alta",'Riesgos de gestión'!$AA$63="Catastrófico"),CONCATENATE("R9C",'Riesgos de gestión'!$O$63),"")</f>
        <v/>
      </c>
      <c r="AN14" s="83"/>
      <c r="AO14" s="1169"/>
      <c r="AP14" s="1170"/>
      <c r="AQ14" s="1170"/>
      <c r="AR14" s="1170"/>
      <c r="AS14" s="1170"/>
      <c r="AT14" s="1171"/>
      <c r="AU14" s="83"/>
      <c r="AV14" s="83"/>
      <c r="AW14" s="83"/>
      <c r="AX14" s="83"/>
      <c r="AY14" s="83"/>
      <c r="AZ14" s="83"/>
      <c r="BA14" s="83"/>
      <c r="BB14" s="83"/>
      <c r="BC14" s="83"/>
      <c r="BD14" s="83"/>
      <c r="BE14" s="83"/>
      <c r="BF14" s="83"/>
      <c r="BG14" s="83"/>
      <c r="BH14" s="83"/>
      <c r="BI14" s="83"/>
      <c r="BJ14" s="83"/>
      <c r="BK14" s="83"/>
      <c r="BL14" s="83"/>
      <c r="BM14" s="83"/>
      <c r="BN14" s="83"/>
      <c r="BO14" s="83"/>
      <c r="BP14" s="83"/>
      <c r="BQ14" s="83"/>
      <c r="BR14" s="83"/>
      <c r="BS14" s="83"/>
      <c r="BT14" s="83"/>
      <c r="BU14" s="83"/>
      <c r="BV14" s="83"/>
      <c r="BW14" s="83"/>
      <c r="BX14" s="83"/>
    </row>
    <row r="15" spans="1:91" ht="15.75" customHeight="1" thickBot="1" x14ac:dyDescent="0.3">
      <c r="A15" s="83"/>
      <c r="B15" s="1064"/>
      <c r="C15" s="1064"/>
      <c r="D15" s="1065"/>
      <c r="E15" s="1164"/>
      <c r="F15" s="1165"/>
      <c r="G15" s="1165"/>
      <c r="H15" s="1165"/>
      <c r="I15" s="1179"/>
      <c r="J15" s="58" t="str">
        <f>IF(AND('Riesgos de gestión'!$Y$64="Muy Alta",'Riesgos de gestión'!$AA$64="Leve"),CONCATENATE("R10C",'Riesgos de gestión'!$O$64),"")</f>
        <v/>
      </c>
      <c r="K15" s="59" t="str">
        <f>IF(AND('Riesgos de gestión'!$Y$65="Muy Alta",'Riesgos de gestión'!$AA$65="Leve"),CONCATENATE("R10C",'Riesgos de gestión'!$O$65),"")</f>
        <v/>
      </c>
      <c r="L15" s="59" t="str">
        <f>IF(AND('Riesgos de gestión'!$Y$66="Muy Alta",'Riesgos de gestión'!$AA$66="Leve"),CONCATENATE("R10C",'Riesgos de gestión'!$O$66),"")</f>
        <v/>
      </c>
      <c r="M15" s="59" t="str">
        <f>IF(AND('Riesgos de gestión'!$Y$67="Muy Alta",'Riesgos de gestión'!$AA$67="Leve"),CONCATENATE("R10C",'Riesgos de gestión'!$O$67),"")</f>
        <v/>
      </c>
      <c r="N15" s="59" t="str">
        <f>IF(AND('Riesgos de gestión'!$Y$68="Muy Alta",'Riesgos de gestión'!$AA$68="Leve"),CONCATENATE("R10C",'Riesgos de gestión'!$O$68),"")</f>
        <v/>
      </c>
      <c r="O15" s="60" t="str">
        <f>IF(AND('Riesgos de gestión'!$Y$69="Muy Alta",'Riesgos de gestión'!$AA$69="Leve"),CONCATENATE("R10C",'Riesgos de gestión'!$O$69),"")</f>
        <v/>
      </c>
      <c r="P15" s="52" t="str">
        <f>IF(AND('Riesgos de gestión'!$Y$64="Muy Alta",'Riesgos de gestión'!$AA$64="Menor"),CONCATENATE("R10C",'Riesgos de gestión'!$O$64),"")</f>
        <v/>
      </c>
      <c r="Q15" s="53" t="str">
        <f>IF(AND('Riesgos de gestión'!$Y$65="Muy Alta",'Riesgos de gestión'!$AA$65="Menor"),CONCATENATE("R10C",'Riesgos de gestión'!$O$65),"")</f>
        <v/>
      </c>
      <c r="R15" s="53" t="str">
        <f>IF(AND('Riesgos de gestión'!$Y$66="Muy Alta",'Riesgos de gestión'!$AA$66="Menor"),CONCATENATE("R10C",'Riesgos de gestión'!$O$66),"")</f>
        <v/>
      </c>
      <c r="S15" s="53" t="str">
        <f>IF(AND('Riesgos de gestión'!$Y$67="Muy Alta",'Riesgos de gestión'!$AA$67="Menor"),CONCATENATE("R10C",'Riesgos de gestión'!$O$67),"")</f>
        <v/>
      </c>
      <c r="T15" s="53" t="str">
        <f>IF(AND('Riesgos de gestión'!$Y$68="Muy Alta",'Riesgos de gestión'!$AA$68="Menor"),CONCATENATE("R10C",'Riesgos de gestión'!$O$68),"")</f>
        <v/>
      </c>
      <c r="U15" s="54" t="str">
        <f>IF(AND('Riesgos de gestión'!$Y$69="Muy Alta",'Riesgos de gestión'!$AA$69="Menor"),CONCATENATE("R10C",'Riesgos de gestión'!$O$69),"")</f>
        <v/>
      </c>
      <c r="V15" s="58" t="str">
        <f>IF(AND('Riesgos de gestión'!$Y$64="Muy Alta",'Riesgos de gestión'!$AA$64="Moderado"),CONCATENATE("R10C",'Riesgos de gestión'!$O$64),"")</f>
        <v/>
      </c>
      <c r="W15" s="59" t="str">
        <f>IF(AND('Riesgos de gestión'!$Y$65="Muy Alta",'Riesgos de gestión'!$AA$65="Moderado"),CONCATENATE("R10C",'Riesgos de gestión'!$O$65),"")</f>
        <v/>
      </c>
      <c r="X15" s="59" t="str">
        <f>IF(AND('Riesgos de gestión'!$Y$66="Muy Alta",'Riesgos de gestión'!$AA$66="Moderado"),CONCATENATE("R10C",'Riesgos de gestión'!$O$66),"")</f>
        <v/>
      </c>
      <c r="Y15" s="59" t="str">
        <f>IF(AND('Riesgos de gestión'!$Y$67="Muy Alta",'Riesgos de gestión'!$AA$67="Moderado"),CONCATENATE("R10C",'Riesgos de gestión'!$O$67),"")</f>
        <v/>
      </c>
      <c r="Z15" s="59" t="str">
        <f>IF(AND('Riesgos de gestión'!$Y$68="Muy Alta",'Riesgos de gestión'!$AA$68="Moderado"),CONCATENATE("R10C",'Riesgos de gestión'!$O$68),"")</f>
        <v/>
      </c>
      <c r="AA15" s="60" t="str">
        <f>IF(AND('Riesgos de gestión'!$Y$69="Muy Alta",'Riesgos de gestión'!$AA$69="Moderado"),CONCATENATE("R10C",'Riesgos de gestión'!$O$69),"")</f>
        <v/>
      </c>
      <c r="AB15" s="52" t="str">
        <f>IF(AND('Riesgos de gestión'!$Y$64="Muy Alta",'Riesgos de gestión'!$AA$64="Mayor"),CONCATENATE("R10C",'Riesgos de gestión'!$O$64),"")</f>
        <v/>
      </c>
      <c r="AC15" s="53" t="str">
        <f>IF(AND('Riesgos de gestión'!$Y$65="Muy Alta",'Riesgos de gestión'!$AA$65="Mayor"),CONCATENATE("R10C",'Riesgos de gestión'!$O$65),"")</f>
        <v/>
      </c>
      <c r="AD15" s="53" t="str">
        <f>IF(AND('Riesgos de gestión'!$Y$66="Muy Alta",'Riesgos de gestión'!$AA$66="Mayor"),CONCATENATE("R10C",'Riesgos de gestión'!$O$66),"")</f>
        <v/>
      </c>
      <c r="AE15" s="53" t="str">
        <f>IF(AND('Riesgos de gestión'!$Y$67="Muy Alta",'Riesgos de gestión'!$AA$67="Mayor"),CONCATENATE("R10C",'Riesgos de gestión'!$O$67),"")</f>
        <v/>
      </c>
      <c r="AF15" s="53" t="str">
        <f>IF(AND('Riesgos de gestión'!$Y$68="Muy Alta",'Riesgos de gestión'!$AA$68="Mayor"),CONCATENATE("R10C",'Riesgos de gestión'!$O$68),"")</f>
        <v/>
      </c>
      <c r="AG15" s="54" t="str">
        <f>IF(AND('Riesgos de gestión'!$Y$69="Muy Alta",'Riesgos de gestión'!$AA$69="Mayor"),CONCATENATE("R10C",'Riesgos de gestión'!$O$69),"")</f>
        <v/>
      </c>
      <c r="AH15" s="61" t="str">
        <f>IF(AND('Riesgos de gestión'!$Y$64="Muy Alta",'Riesgos de gestión'!$AA$64="Catastrófico"),CONCATENATE("R10C",'Riesgos de gestión'!$O$64),"")</f>
        <v/>
      </c>
      <c r="AI15" s="62" t="str">
        <f>IF(AND('Riesgos de gestión'!$Y$65="Muy Alta",'Riesgos de gestión'!$AA$65="Catastrófico"),CONCATENATE("R10C",'Riesgos de gestión'!$O$65),"")</f>
        <v/>
      </c>
      <c r="AJ15" s="62" t="str">
        <f>IF(AND('Riesgos de gestión'!$Y$66="Muy Alta",'Riesgos de gestión'!$AA$66="Catastrófico"),CONCATENATE("R10C",'Riesgos de gestión'!$O$66),"")</f>
        <v/>
      </c>
      <c r="AK15" s="62" t="str">
        <f>IF(AND('Riesgos de gestión'!$Y$67="Muy Alta",'Riesgos de gestión'!$AA$67="Catastrófico"),CONCATENATE("R10C",'Riesgos de gestión'!$O$67),"")</f>
        <v/>
      </c>
      <c r="AL15" s="62" t="str">
        <f>IF(AND('Riesgos de gestión'!$Y$68="Muy Alta",'Riesgos de gestión'!$AA$68="Catastrófico"),CONCATENATE("R10C",'Riesgos de gestión'!$O$68),"")</f>
        <v/>
      </c>
      <c r="AM15" s="63" t="str">
        <f>IF(AND('Riesgos de gestión'!$Y$69="Muy Alta",'Riesgos de gestión'!$AA$69="Catastrófico"),CONCATENATE("R10C",'Riesgos de gestión'!$O$69),"")</f>
        <v/>
      </c>
      <c r="AN15" s="83"/>
      <c r="AO15" s="1172"/>
      <c r="AP15" s="1173"/>
      <c r="AQ15" s="1173"/>
      <c r="AR15" s="1173"/>
      <c r="AS15" s="1173"/>
      <c r="AT15" s="1174"/>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row>
    <row r="16" spans="1:91" ht="15" customHeight="1" x14ac:dyDescent="0.25">
      <c r="A16" s="83"/>
      <c r="B16" s="1064"/>
      <c r="C16" s="1064"/>
      <c r="D16" s="1065"/>
      <c r="E16" s="1159" t="s">
        <v>115</v>
      </c>
      <c r="F16" s="1160"/>
      <c r="G16" s="1160"/>
      <c r="H16" s="1160"/>
      <c r="I16" s="1160"/>
      <c r="J16" s="64" t="str">
        <f ca="1">IF(AND('Riesgos de gestión'!$Y$10="Alta",'Riesgos de gestión'!$AA$10="Leve"),CONCATENATE("R1C",'Riesgos de gestión'!$O$10),"")</f>
        <v/>
      </c>
      <c r="K16" s="65" t="str">
        <f>IF(AND('Riesgos de gestión'!$Y$11="Alta",'Riesgos de gestión'!$AA$11="Leve"),CONCATENATE("R1C",'Riesgos de gestión'!$O$11),"")</f>
        <v/>
      </c>
      <c r="L16" s="65" t="str">
        <f>IF(AND('Riesgos de gestión'!$Y$12="Alta",'Riesgos de gestión'!$AA$12="Leve"),CONCATENATE("R1C",'Riesgos de gestión'!$O$12),"")</f>
        <v/>
      </c>
      <c r="M16" s="65" t="str">
        <f>IF(AND('Riesgos de gestión'!$Y$13="Alta",'Riesgos de gestión'!$AA$13="Leve"),CONCATENATE("R1C",'Riesgos de gestión'!$O$13),"")</f>
        <v/>
      </c>
      <c r="N16" s="65" t="str">
        <f>IF(AND('Riesgos de gestión'!$Y$14="Alta",'Riesgos de gestión'!$AA$14="Leve"),CONCATENATE("R1C",'Riesgos de gestión'!$O$14),"")</f>
        <v/>
      </c>
      <c r="O16" s="66" t="str">
        <f>IF(AND('Riesgos de gestión'!$Y$15="Alta",'Riesgos de gestión'!$AA$15="Leve"),CONCATENATE("R1C",'Riesgos de gestión'!$O$15),"")</f>
        <v/>
      </c>
      <c r="P16" s="64" t="str">
        <f ca="1">IF(AND('Riesgos de gestión'!$Y$10="Alta",'Riesgos de gestión'!$AA$10="Menor"),CONCATENATE("R1C",'Riesgos de gestión'!$O$10),"")</f>
        <v/>
      </c>
      <c r="Q16" s="65" t="str">
        <f>IF(AND('Riesgos de gestión'!$Y$11="Alta",'Riesgos de gestión'!$AA$11="Menor"),CONCATENATE("R1C",'Riesgos de gestión'!$O$11),"")</f>
        <v/>
      </c>
      <c r="R16" s="65" t="str">
        <f>IF(AND('Riesgos de gestión'!$Y$12="Alta",'Riesgos de gestión'!$AA$12="Menor"),CONCATENATE("R1C",'Riesgos de gestión'!$O$12),"")</f>
        <v/>
      </c>
      <c r="S16" s="65" t="str">
        <f>IF(AND('Riesgos de gestión'!$Y$13="Alta",'Riesgos de gestión'!$AA$13="Menor"),CONCATENATE("R1C",'Riesgos de gestión'!$O$13),"")</f>
        <v/>
      </c>
      <c r="T16" s="65" t="str">
        <f>IF(AND('Riesgos de gestión'!$Y$14="Alta",'Riesgos de gestión'!$AA$14="Menor"),CONCATENATE("R1C",'Riesgos de gestión'!$O$14),"")</f>
        <v/>
      </c>
      <c r="U16" s="66" t="str">
        <f>IF(AND('Riesgos de gestión'!$Y$15="Alta",'Riesgos de gestión'!$AA$15="Menor"),CONCATENATE("R1C",'Riesgos de gestión'!$O$15),"")</f>
        <v/>
      </c>
      <c r="V16" s="46" t="str">
        <f ca="1">IF(AND('Riesgos de gestión'!$Y$10="Alta",'Riesgos de gestión'!$AA$10="Moderado"),CONCATENATE("R1C",'Riesgos de gestión'!$O$10),"")</f>
        <v/>
      </c>
      <c r="W16" s="47" t="str">
        <f>IF(AND('Riesgos de gestión'!$Y$11="Alta",'Riesgos de gestión'!$AA$11="Moderado"),CONCATENATE("R1C",'Riesgos de gestión'!$O$11),"")</f>
        <v/>
      </c>
      <c r="X16" s="47" t="str">
        <f>IF(AND('Riesgos de gestión'!$Y$12="Alta",'Riesgos de gestión'!$AA$12="Moderado"),CONCATENATE("R1C",'Riesgos de gestión'!$O$12),"")</f>
        <v/>
      </c>
      <c r="Y16" s="47" t="str">
        <f>IF(AND('Riesgos de gestión'!$Y$13="Alta",'Riesgos de gestión'!$AA$13="Moderado"),CONCATENATE("R1C",'Riesgos de gestión'!$O$13),"")</f>
        <v/>
      </c>
      <c r="Z16" s="47" t="str">
        <f>IF(AND('Riesgos de gestión'!$Y$14="Alta",'Riesgos de gestión'!$AA$14="Moderado"),CONCATENATE("R1C",'Riesgos de gestión'!$O$14),"")</f>
        <v/>
      </c>
      <c r="AA16" s="48" t="str">
        <f>IF(AND('Riesgos de gestión'!$Y$15="Alta",'Riesgos de gestión'!$AA$15="Moderado"),CONCATENATE("R1C",'Riesgos de gestión'!$O$15),"")</f>
        <v/>
      </c>
      <c r="AB16" s="46" t="str">
        <f ca="1">IF(AND('Riesgos de gestión'!$Y$10="Alta",'Riesgos de gestión'!$AA$10="Mayor"),CONCATENATE("R1C",'Riesgos de gestión'!$O$10),"")</f>
        <v/>
      </c>
      <c r="AC16" s="47" t="str">
        <f>IF(AND('Riesgos de gestión'!$Y$11="Alta",'Riesgos de gestión'!$AA$11="Mayor"),CONCATENATE("R1C",'Riesgos de gestión'!$O$11),"")</f>
        <v/>
      </c>
      <c r="AD16" s="47" t="str">
        <f>IF(AND('Riesgos de gestión'!$Y$12="Alta",'Riesgos de gestión'!$AA$12="Mayor"),CONCATENATE("R1C",'Riesgos de gestión'!$O$12),"")</f>
        <v/>
      </c>
      <c r="AE16" s="47" t="str">
        <f>IF(AND('Riesgos de gestión'!$Y$13="Alta",'Riesgos de gestión'!$AA$13="Mayor"),CONCATENATE("R1C",'Riesgos de gestión'!$O$13),"")</f>
        <v/>
      </c>
      <c r="AF16" s="47" t="str">
        <f>IF(AND('Riesgos de gestión'!$Y$14="Alta",'Riesgos de gestión'!$AA$14="Mayor"),CONCATENATE("R1C",'Riesgos de gestión'!$O$14),"")</f>
        <v/>
      </c>
      <c r="AG16" s="48" t="str">
        <f>IF(AND('Riesgos de gestión'!$Y$15="Alta",'Riesgos de gestión'!$AA$15="Mayor"),CONCATENATE("R1C",'Riesgos de gestión'!$O$15),"")</f>
        <v/>
      </c>
      <c r="AH16" s="49" t="str">
        <f ca="1">IF(AND('Riesgos de gestión'!$Y$10="Alta",'Riesgos de gestión'!$AA$10="Catastrófico"),CONCATENATE("R1C",'Riesgos de gestión'!$O$10),"")</f>
        <v/>
      </c>
      <c r="AI16" s="50" t="str">
        <f>IF(AND('Riesgos de gestión'!$Y$11="Alta",'Riesgos de gestión'!$AA$11="Catastrófico"),CONCATENATE("R1C",'Riesgos de gestión'!$O$11),"")</f>
        <v/>
      </c>
      <c r="AJ16" s="50" t="str">
        <f>IF(AND('Riesgos de gestión'!$Y$12="Alta",'Riesgos de gestión'!$AA$12="Catastrófico"),CONCATENATE("R1C",'Riesgos de gestión'!$O$12),"")</f>
        <v/>
      </c>
      <c r="AK16" s="50" t="str">
        <f>IF(AND('Riesgos de gestión'!$Y$13="Alta",'Riesgos de gestión'!$AA$13="Catastrófico"),CONCATENATE("R1C",'Riesgos de gestión'!$O$13),"")</f>
        <v/>
      </c>
      <c r="AL16" s="50" t="str">
        <f>IF(AND('Riesgos de gestión'!$Y$14="Alta",'Riesgos de gestión'!$AA$14="Catastrófico"),CONCATENATE("R1C",'Riesgos de gestión'!$O$14),"")</f>
        <v/>
      </c>
      <c r="AM16" s="51" t="str">
        <f>IF(AND('Riesgos de gestión'!$Y$15="Alta",'Riesgos de gestión'!$AA$15="Catastrófico"),CONCATENATE("R1C",'Riesgos de gestión'!$O$15),"")</f>
        <v/>
      </c>
      <c r="AN16" s="83"/>
      <c r="AO16" s="1150" t="s">
        <v>80</v>
      </c>
      <c r="AP16" s="1151"/>
      <c r="AQ16" s="1151"/>
      <c r="AR16" s="1151"/>
      <c r="AS16" s="1151"/>
      <c r="AT16" s="1152"/>
      <c r="AU16" s="83"/>
      <c r="AV16" s="83"/>
      <c r="AW16" s="83"/>
      <c r="AX16" s="83"/>
      <c r="AY16" s="83"/>
      <c r="AZ16" s="83"/>
      <c r="BA16" s="83"/>
      <c r="BB16" s="83"/>
      <c r="BC16" s="83"/>
      <c r="BD16" s="83"/>
      <c r="BE16" s="83"/>
      <c r="BF16" s="83"/>
      <c r="BG16" s="83"/>
      <c r="BH16" s="83"/>
      <c r="BI16" s="83"/>
      <c r="BJ16" s="83"/>
      <c r="BK16" s="83"/>
      <c r="BL16" s="83"/>
      <c r="BM16" s="83"/>
      <c r="BN16" s="83"/>
      <c r="BO16" s="83"/>
      <c r="BP16" s="83"/>
      <c r="BQ16" s="83"/>
      <c r="BR16" s="83"/>
      <c r="BS16" s="83"/>
      <c r="BT16" s="83"/>
      <c r="BU16" s="83"/>
      <c r="BV16" s="83"/>
      <c r="BW16" s="83"/>
      <c r="BX16" s="83"/>
    </row>
    <row r="17" spans="1:76" ht="15" customHeight="1" x14ac:dyDescent="0.25">
      <c r="A17" s="83"/>
      <c r="B17" s="1064"/>
      <c r="C17" s="1064"/>
      <c r="D17" s="1065"/>
      <c r="E17" s="1161"/>
      <c r="F17" s="1162"/>
      <c r="G17" s="1162"/>
      <c r="H17" s="1162"/>
      <c r="I17" s="1162"/>
      <c r="J17" s="67" t="str">
        <f>IF(AND('Riesgos de gestión'!$Y$16="Alta",'Riesgos de gestión'!$AA$16="Leve"),CONCATENATE("R2C",'Riesgos de gestión'!$O$16),"")</f>
        <v/>
      </c>
      <c r="K17" s="68" t="str">
        <f>IF(AND('Riesgos de gestión'!$Y$17="Alta",'Riesgos de gestión'!$AA$17="Leve"),CONCATENATE("R2C",'Riesgos de gestión'!$O$17),"")</f>
        <v/>
      </c>
      <c r="L17" s="68" t="str">
        <f>IF(AND('Riesgos de gestión'!$Y$18="Alta",'Riesgos de gestión'!$AA$18="Leve"),CONCATENATE("R2C",'Riesgos de gestión'!$O$18),"")</f>
        <v/>
      </c>
      <c r="M17" s="68" t="str">
        <f>IF(AND('Riesgos de gestión'!$Y$19="Alta",'Riesgos de gestión'!$AA$19="Leve"),CONCATENATE("R2C",'Riesgos de gestión'!$O$19),"")</f>
        <v/>
      </c>
      <c r="N17" s="68" t="str">
        <f>IF(AND('Riesgos de gestión'!$Y$20="Alta",'Riesgos de gestión'!$AA$20="Leve"),CONCATENATE("R2C",'Riesgos de gestión'!$O$20),"")</f>
        <v/>
      </c>
      <c r="O17" s="69" t="str">
        <f>IF(AND('Riesgos de gestión'!$Y$21="Alta",'Riesgos de gestión'!$AA$21="Leve"),CONCATENATE("R2C",'Riesgos de gestión'!$O$21),"")</f>
        <v/>
      </c>
      <c r="P17" s="67" t="str">
        <f>IF(AND('Riesgos de gestión'!$Y$16="Alta",'Riesgos de gestión'!$AA$16="Menor"),CONCATENATE("R2C",'Riesgos de gestión'!$O$16),"")</f>
        <v/>
      </c>
      <c r="Q17" s="68" t="str">
        <f>IF(AND('Riesgos de gestión'!$Y$17="Alta",'Riesgos de gestión'!$AA$17="Menor"),CONCATENATE("R2C",'Riesgos de gestión'!$O$17),"")</f>
        <v/>
      </c>
      <c r="R17" s="68" t="str">
        <f>IF(AND('Riesgos de gestión'!$Y$18="Alta",'Riesgos de gestión'!$AA$18="Menor"),CONCATENATE("R2C",'Riesgos de gestión'!$O$18),"")</f>
        <v/>
      </c>
      <c r="S17" s="68" t="str">
        <f>IF(AND('Riesgos de gestión'!$Y$19="Alta",'Riesgos de gestión'!$AA$19="Menor"),CONCATENATE("R2C",'Riesgos de gestión'!$O$19),"")</f>
        <v/>
      </c>
      <c r="T17" s="68" t="str">
        <f>IF(AND('Riesgos de gestión'!$Y$20="Alta",'Riesgos de gestión'!$AA$20="Menor"),CONCATENATE("R2C",'Riesgos de gestión'!$O$20),"")</f>
        <v/>
      </c>
      <c r="U17" s="69" t="str">
        <f>IF(AND('Riesgos de gestión'!$Y$21="Alta",'Riesgos de gestión'!$AA$21="Menor"),CONCATENATE("R2C",'Riesgos de gestión'!$O$21),"")</f>
        <v/>
      </c>
      <c r="V17" s="52" t="str">
        <f>IF(AND('Riesgos de gestión'!$Y$16="Alta",'Riesgos de gestión'!$AA$16="Moderado"),CONCATENATE("R2C",'Riesgos de gestión'!$O$16),"")</f>
        <v/>
      </c>
      <c r="W17" s="53" t="str">
        <f>IF(AND('Riesgos de gestión'!$Y$17="Alta",'Riesgos de gestión'!$AA$17="Moderado"),CONCATENATE("R2C",'Riesgos de gestión'!$O$17),"")</f>
        <v/>
      </c>
      <c r="X17" s="53" t="str">
        <f>IF(AND('Riesgos de gestión'!$Y$18="Alta",'Riesgos de gestión'!$AA$18="Moderado"),CONCATENATE("R2C",'Riesgos de gestión'!$O$18),"")</f>
        <v/>
      </c>
      <c r="Y17" s="53" t="str">
        <f>IF(AND('Riesgos de gestión'!$Y$19="Alta",'Riesgos de gestión'!$AA$19="Moderado"),CONCATENATE("R2C",'Riesgos de gestión'!$O$19),"")</f>
        <v/>
      </c>
      <c r="Z17" s="53" t="str">
        <f>IF(AND('Riesgos de gestión'!$Y$20="Alta",'Riesgos de gestión'!$AA$20="Moderado"),CONCATENATE("R2C",'Riesgos de gestión'!$O$20),"")</f>
        <v/>
      </c>
      <c r="AA17" s="54" t="str">
        <f>IF(AND('Riesgos de gestión'!$Y$21="Alta",'Riesgos de gestión'!$AA$21="Moderado"),CONCATENATE("R2C",'Riesgos de gestión'!$O$21),"")</f>
        <v/>
      </c>
      <c r="AB17" s="52" t="str">
        <f>IF(AND('Riesgos de gestión'!$Y$16="Alta",'Riesgos de gestión'!$AA$16="Mayor"),CONCATENATE("R2C",'Riesgos de gestión'!$O$16),"")</f>
        <v/>
      </c>
      <c r="AC17" s="53" t="str">
        <f>IF(AND('Riesgos de gestión'!$Y$17="Alta",'Riesgos de gestión'!$AA$17="Mayor"),CONCATENATE("R2C",'Riesgos de gestión'!$O$17),"")</f>
        <v/>
      </c>
      <c r="AD17" s="53" t="str">
        <f>IF(AND('Riesgos de gestión'!$Y$18="Alta",'Riesgos de gestión'!$AA$18="Mayor"),CONCATENATE("R2C",'Riesgos de gestión'!$O$18),"")</f>
        <v/>
      </c>
      <c r="AE17" s="53" t="str">
        <f>IF(AND('Riesgos de gestión'!$Y$19="Alta",'Riesgos de gestión'!$AA$19="Mayor"),CONCATENATE("R2C",'Riesgos de gestión'!$O$19),"")</f>
        <v/>
      </c>
      <c r="AF17" s="53" t="str">
        <f>IF(AND('Riesgos de gestión'!$Y$20="Alta",'Riesgos de gestión'!$AA$20="Mayor"),CONCATENATE("R2C",'Riesgos de gestión'!$O$20),"")</f>
        <v/>
      </c>
      <c r="AG17" s="54" t="str">
        <f>IF(AND('Riesgos de gestión'!$Y$21="Alta",'Riesgos de gestión'!$AA$21="Mayor"),CONCATENATE("R2C",'Riesgos de gestión'!$O$21),"")</f>
        <v/>
      </c>
      <c r="AH17" s="55" t="str">
        <f>IF(AND('Riesgos de gestión'!$Y$16="Alta",'Riesgos de gestión'!$AA$16="Catastrófico"),CONCATENATE("R2C",'Riesgos de gestión'!$O$16),"")</f>
        <v/>
      </c>
      <c r="AI17" s="56" t="str">
        <f>IF(AND('Riesgos de gestión'!$Y$17="Alta",'Riesgos de gestión'!$AA$17="Catastrófico"),CONCATENATE("R2C",'Riesgos de gestión'!$O$17),"")</f>
        <v/>
      </c>
      <c r="AJ17" s="56" t="str">
        <f>IF(AND('Riesgos de gestión'!$Y$18="Alta",'Riesgos de gestión'!$AA$18="Catastrófico"),CONCATENATE("R2C",'Riesgos de gestión'!$O$18),"")</f>
        <v/>
      </c>
      <c r="AK17" s="56" t="str">
        <f>IF(AND('Riesgos de gestión'!$Y$19="Alta",'Riesgos de gestión'!$AA$19="Catastrófico"),CONCATENATE("R2C",'Riesgos de gestión'!$O$19),"")</f>
        <v/>
      </c>
      <c r="AL17" s="56" t="str">
        <f>IF(AND('Riesgos de gestión'!$Y$20="Alta",'Riesgos de gestión'!$AA$20="Catastrófico"),CONCATENATE("R2C",'Riesgos de gestión'!$O$20),"")</f>
        <v/>
      </c>
      <c r="AM17" s="57" t="str">
        <f>IF(AND('Riesgos de gestión'!$Y$21="Alta",'Riesgos de gestión'!$AA$21="Catastrófico"),CONCATENATE("R2C",'Riesgos de gestión'!$O$21),"")</f>
        <v/>
      </c>
      <c r="AN17" s="83"/>
      <c r="AO17" s="1153"/>
      <c r="AP17" s="1154"/>
      <c r="AQ17" s="1154"/>
      <c r="AR17" s="1154"/>
      <c r="AS17" s="1154"/>
      <c r="AT17" s="1155"/>
      <c r="AU17" s="83"/>
      <c r="AV17" s="83"/>
      <c r="AW17" s="83"/>
      <c r="AX17" s="83"/>
      <c r="AY17" s="83"/>
      <c r="AZ17" s="83"/>
      <c r="BA17" s="83"/>
      <c r="BB17" s="83"/>
      <c r="BC17" s="83"/>
      <c r="BD17" s="83"/>
      <c r="BE17" s="83"/>
      <c r="BF17" s="83"/>
      <c r="BG17" s="83"/>
      <c r="BH17" s="83"/>
      <c r="BI17" s="83"/>
      <c r="BJ17" s="83"/>
      <c r="BK17" s="83"/>
      <c r="BL17" s="83"/>
      <c r="BM17" s="83"/>
      <c r="BN17" s="83"/>
      <c r="BO17" s="83"/>
      <c r="BP17" s="83"/>
      <c r="BQ17" s="83"/>
      <c r="BR17" s="83"/>
      <c r="BS17" s="83"/>
      <c r="BT17" s="83"/>
      <c r="BU17" s="83"/>
      <c r="BV17" s="83"/>
      <c r="BW17" s="83"/>
      <c r="BX17" s="83"/>
    </row>
    <row r="18" spans="1:76" ht="15" customHeight="1" x14ac:dyDescent="0.25">
      <c r="A18" s="83"/>
      <c r="B18" s="1064"/>
      <c r="C18" s="1064"/>
      <c r="D18" s="1065"/>
      <c r="E18" s="1163"/>
      <c r="F18" s="1162"/>
      <c r="G18" s="1162"/>
      <c r="H18" s="1162"/>
      <c r="I18" s="1162"/>
      <c r="J18" s="67" t="str">
        <f>IF(AND('Riesgos de gestión'!$Y$22="Alta",'Riesgos de gestión'!$AA$22="Leve"),CONCATENATE("R3C",'Riesgos de gestión'!$O$22),"")</f>
        <v/>
      </c>
      <c r="K18" s="68" t="str">
        <f>IF(AND('Riesgos de gestión'!$Y$23="Alta",'Riesgos de gestión'!$AA$23="Leve"),CONCATENATE("R3C",'Riesgos de gestión'!$O$23),"")</f>
        <v/>
      </c>
      <c r="L18" s="68" t="str">
        <f>IF(AND('Riesgos de gestión'!$Y$24="Alta",'Riesgos de gestión'!$AA$24="Leve"),CONCATENATE("R3C",'Riesgos de gestión'!$O$24),"")</f>
        <v/>
      </c>
      <c r="M18" s="68" t="str">
        <f>IF(AND('Riesgos de gestión'!$Y$25="Alta",'Riesgos de gestión'!$AA$25="Leve"),CONCATENATE("R3C",'Riesgos de gestión'!$O$25),"")</f>
        <v/>
      </c>
      <c r="N18" s="68" t="str">
        <f>IF(AND('Riesgos de gestión'!$Y$26="Alta",'Riesgos de gestión'!$AA$26="Leve"),CONCATENATE("R3C",'Riesgos de gestión'!$O$26),"")</f>
        <v/>
      </c>
      <c r="O18" s="69" t="str">
        <f>IF(AND('Riesgos de gestión'!$Y$27="Alta",'Riesgos de gestión'!$AA$27="Leve"),CONCATENATE("R3C",'Riesgos de gestión'!$O$27),"")</f>
        <v/>
      </c>
      <c r="P18" s="67" t="str">
        <f>IF(AND('Riesgos de gestión'!$Y$22="Alta",'Riesgos de gestión'!$AA$22="Menor"),CONCATENATE("R3C",'Riesgos de gestión'!$O$22),"")</f>
        <v/>
      </c>
      <c r="Q18" s="68" t="str">
        <f>IF(AND('Riesgos de gestión'!$Y$23="Alta",'Riesgos de gestión'!$AA$23="Menor"),CONCATENATE("R3C",'Riesgos de gestión'!$O$23),"")</f>
        <v/>
      </c>
      <c r="R18" s="68" t="str">
        <f>IF(AND('Riesgos de gestión'!$Y$24="Alta",'Riesgos de gestión'!$AA$24="Menor"),CONCATENATE("R3C",'Riesgos de gestión'!$O$24),"")</f>
        <v/>
      </c>
      <c r="S18" s="68" t="str">
        <f>IF(AND('Riesgos de gestión'!$Y$25="Alta",'Riesgos de gestión'!$AA$25="Menor"),CONCATENATE("R3C",'Riesgos de gestión'!$O$25),"")</f>
        <v/>
      </c>
      <c r="T18" s="68" t="str">
        <f>IF(AND('Riesgos de gestión'!$Y$26="Alta",'Riesgos de gestión'!$AA$26="Menor"),CONCATENATE("R3C",'Riesgos de gestión'!$O$26),"")</f>
        <v/>
      </c>
      <c r="U18" s="69" t="str">
        <f>IF(AND('Riesgos de gestión'!$Y$27="Alta",'Riesgos de gestión'!$AA$27="Menor"),CONCATENATE("R3C",'Riesgos de gestión'!$O$27),"")</f>
        <v/>
      </c>
      <c r="V18" s="52" t="str">
        <f>IF(AND('Riesgos de gestión'!$Y$22="Alta",'Riesgos de gestión'!$AA$22="Moderado"),CONCATENATE("R3C",'Riesgos de gestión'!$O$22),"")</f>
        <v/>
      </c>
      <c r="W18" s="53" t="str">
        <f>IF(AND('Riesgos de gestión'!$Y$23="Alta",'Riesgos de gestión'!$AA$23="Moderado"),CONCATENATE("R3C",'Riesgos de gestión'!$O$23),"")</f>
        <v/>
      </c>
      <c r="X18" s="53" t="str">
        <f>IF(AND('Riesgos de gestión'!$Y$24="Alta",'Riesgos de gestión'!$AA$24="Moderado"),CONCATENATE("R3C",'Riesgos de gestión'!$O$24),"")</f>
        <v/>
      </c>
      <c r="Y18" s="53" t="str">
        <f>IF(AND('Riesgos de gestión'!$Y$25="Alta",'Riesgos de gestión'!$AA$25="Moderado"),CONCATENATE("R3C",'Riesgos de gestión'!$O$25),"")</f>
        <v/>
      </c>
      <c r="Z18" s="53" t="str">
        <f>IF(AND('Riesgos de gestión'!$Y$26="Alta",'Riesgos de gestión'!$AA$26="Moderado"),CONCATENATE("R3C",'Riesgos de gestión'!$O$26),"")</f>
        <v/>
      </c>
      <c r="AA18" s="54" t="str">
        <f>IF(AND('Riesgos de gestión'!$Y$27="Alta",'Riesgos de gestión'!$AA$27="Moderado"),CONCATENATE("R3C",'Riesgos de gestión'!$O$27),"")</f>
        <v/>
      </c>
      <c r="AB18" s="52" t="str">
        <f>IF(AND('Riesgos de gestión'!$Y$22="Alta",'Riesgos de gestión'!$AA$22="Mayor"),CONCATENATE("R3C",'Riesgos de gestión'!$O$22),"")</f>
        <v/>
      </c>
      <c r="AC18" s="53" t="str">
        <f>IF(AND('Riesgos de gestión'!$Y$23="Alta",'Riesgos de gestión'!$AA$23="Mayor"),CONCATENATE("R3C",'Riesgos de gestión'!$O$23),"")</f>
        <v/>
      </c>
      <c r="AD18" s="53" t="str">
        <f>IF(AND('Riesgos de gestión'!$Y$24="Alta",'Riesgos de gestión'!$AA$24="Mayor"),CONCATENATE("R3C",'Riesgos de gestión'!$O$24),"")</f>
        <v/>
      </c>
      <c r="AE18" s="53" t="str">
        <f>IF(AND('Riesgos de gestión'!$Y$25="Alta",'Riesgos de gestión'!$AA$25="Mayor"),CONCATENATE("R3C",'Riesgos de gestión'!$O$25),"")</f>
        <v/>
      </c>
      <c r="AF18" s="53" t="str">
        <f>IF(AND('Riesgos de gestión'!$Y$26="Alta",'Riesgos de gestión'!$AA$26="Mayor"),CONCATENATE("R3C",'Riesgos de gestión'!$O$26),"")</f>
        <v/>
      </c>
      <c r="AG18" s="54" t="str">
        <f>IF(AND('Riesgos de gestión'!$Y$27="Alta",'Riesgos de gestión'!$AA$27="Mayor"),CONCATENATE("R3C",'Riesgos de gestión'!$O$27),"")</f>
        <v/>
      </c>
      <c r="AH18" s="55" t="str">
        <f>IF(AND('Riesgos de gestión'!$Y$22="Alta",'Riesgos de gestión'!$AA$22="Catastrófico"),CONCATENATE("R3C",'Riesgos de gestión'!$O$22),"")</f>
        <v/>
      </c>
      <c r="AI18" s="56" t="str">
        <f>IF(AND('Riesgos de gestión'!$Y$23="Alta",'Riesgos de gestión'!$AA$23="Catastrófico"),CONCATENATE("R3C",'Riesgos de gestión'!$O$23),"")</f>
        <v/>
      </c>
      <c r="AJ18" s="56" t="str">
        <f>IF(AND('Riesgos de gestión'!$Y$24="Alta",'Riesgos de gestión'!$AA$24="Catastrófico"),CONCATENATE("R3C",'Riesgos de gestión'!$O$24),"")</f>
        <v/>
      </c>
      <c r="AK18" s="56" t="str">
        <f>IF(AND('Riesgos de gestión'!$Y$25="Alta",'Riesgos de gestión'!$AA$25="Catastrófico"),CONCATENATE("R3C",'Riesgos de gestión'!$O$25),"")</f>
        <v/>
      </c>
      <c r="AL18" s="56" t="str">
        <f>IF(AND('Riesgos de gestión'!$Y$26="Alta",'Riesgos de gestión'!$AA$26="Catastrófico"),CONCATENATE("R3C",'Riesgos de gestión'!$O$26),"")</f>
        <v/>
      </c>
      <c r="AM18" s="57" t="str">
        <f>IF(AND('Riesgos de gestión'!$Y$27="Alta",'Riesgos de gestión'!$AA$27="Catastrófico"),CONCATENATE("R3C",'Riesgos de gestión'!$O$27),"")</f>
        <v/>
      </c>
      <c r="AN18" s="83"/>
      <c r="AO18" s="1153"/>
      <c r="AP18" s="1154"/>
      <c r="AQ18" s="1154"/>
      <c r="AR18" s="1154"/>
      <c r="AS18" s="1154"/>
      <c r="AT18" s="1155"/>
      <c r="AU18" s="83"/>
      <c r="AV18" s="83"/>
      <c r="AW18" s="83"/>
      <c r="AX18" s="83"/>
      <c r="AY18" s="83"/>
      <c r="AZ18" s="83"/>
      <c r="BA18" s="83"/>
      <c r="BB18" s="83"/>
      <c r="BC18" s="83"/>
      <c r="BD18" s="83"/>
      <c r="BE18" s="83"/>
      <c r="BF18" s="83"/>
      <c r="BG18" s="83"/>
      <c r="BH18" s="83"/>
      <c r="BI18" s="83"/>
      <c r="BJ18" s="83"/>
      <c r="BK18" s="83"/>
      <c r="BL18" s="83"/>
      <c r="BM18" s="83"/>
      <c r="BN18" s="83"/>
      <c r="BO18" s="83"/>
      <c r="BP18" s="83"/>
      <c r="BQ18" s="83"/>
      <c r="BR18" s="83"/>
      <c r="BS18" s="83"/>
      <c r="BT18" s="83"/>
      <c r="BU18" s="83"/>
      <c r="BV18" s="83"/>
      <c r="BW18" s="83"/>
      <c r="BX18" s="83"/>
    </row>
    <row r="19" spans="1:76" ht="15" customHeight="1" x14ac:dyDescent="0.25">
      <c r="A19" s="83"/>
      <c r="B19" s="1064"/>
      <c r="C19" s="1064"/>
      <c r="D19" s="1065"/>
      <c r="E19" s="1163"/>
      <c r="F19" s="1162"/>
      <c r="G19" s="1162"/>
      <c r="H19" s="1162"/>
      <c r="I19" s="1162"/>
      <c r="J19" s="67" t="str">
        <f>IF(AND('Riesgos de gestión'!$Y$28="Alta",'Riesgos de gestión'!$AA$28="Leve"),CONCATENATE("R4C",'Riesgos de gestión'!$O$28),"")</f>
        <v/>
      </c>
      <c r="K19" s="68" t="str">
        <f>IF(AND('Riesgos de gestión'!$Y$29="Alta",'Riesgos de gestión'!$AA$29="Leve"),CONCATENATE("R4C",'Riesgos de gestión'!$O$29),"")</f>
        <v/>
      </c>
      <c r="L19" s="68" t="str">
        <f>IF(AND('Riesgos de gestión'!$Y$30="Alta",'Riesgos de gestión'!$AA$30="Leve"),CONCATENATE("R4C",'Riesgos de gestión'!$O$30),"")</f>
        <v/>
      </c>
      <c r="M19" s="68" t="str">
        <f>IF(AND('Riesgos de gestión'!$Y$31="Alta",'Riesgos de gestión'!$AA$31="Leve"),CONCATENATE("R4C",'Riesgos de gestión'!$O$31),"")</f>
        <v/>
      </c>
      <c r="N19" s="68" t="str">
        <f>IF(AND('Riesgos de gestión'!$Y$32="Alta",'Riesgos de gestión'!$AA$32="Leve"),CONCATENATE("R4C",'Riesgos de gestión'!$O$32),"")</f>
        <v/>
      </c>
      <c r="O19" s="69" t="str">
        <f>IF(AND('Riesgos de gestión'!$Y$33="Alta",'Riesgos de gestión'!$AA$33="Leve"),CONCATENATE("R4C",'Riesgos de gestión'!$O$33),"")</f>
        <v/>
      </c>
      <c r="P19" s="67" t="str">
        <f>IF(AND('Riesgos de gestión'!$Y$28="Alta",'Riesgos de gestión'!$AA$28="Menor"),CONCATENATE("R4C",'Riesgos de gestión'!$O$28),"")</f>
        <v/>
      </c>
      <c r="Q19" s="68" t="str">
        <f>IF(AND('Riesgos de gestión'!$Y$29="Alta",'Riesgos de gestión'!$AA$29="Menor"),CONCATENATE("R4C",'Riesgos de gestión'!$O$29),"")</f>
        <v/>
      </c>
      <c r="R19" s="68" t="str">
        <f>IF(AND('Riesgos de gestión'!$Y$30="Alta",'Riesgos de gestión'!$AA$30="Menor"),CONCATENATE("R4C",'Riesgos de gestión'!$O$30),"")</f>
        <v/>
      </c>
      <c r="S19" s="68" t="str">
        <f>IF(AND('Riesgos de gestión'!$Y$31="Alta",'Riesgos de gestión'!$AA$31="Menor"),CONCATENATE("R4C",'Riesgos de gestión'!$O$31),"")</f>
        <v/>
      </c>
      <c r="T19" s="68" t="str">
        <f>IF(AND('Riesgos de gestión'!$Y$32="Alta",'Riesgos de gestión'!$AA$32="Menor"),CONCATENATE("R4C",'Riesgos de gestión'!$O$32),"")</f>
        <v/>
      </c>
      <c r="U19" s="69" t="str">
        <f>IF(AND('Riesgos de gestión'!$Y$33="Alta",'Riesgos de gestión'!$AA$33="Menor"),CONCATENATE("R4C",'Riesgos de gestión'!$O$33),"")</f>
        <v/>
      </c>
      <c r="V19" s="52" t="str">
        <f>IF(AND('Riesgos de gestión'!$Y$28="Alta",'Riesgos de gestión'!$AA$28="Moderado"),CONCATENATE("R4C",'Riesgos de gestión'!$O$28),"")</f>
        <v/>
      </c>
      <c r="W19" s="53" t="str">
        <f>IF(AND('Riesgos de gestión'!$Y$29="Alta",'Riesgos de gestión'!$AA$29="Moderado"),CONCATENATE("R4C",'Riesgos de gestión'!$O$29),"")</f>
        <v/>
      </c>
      <c r="X19" s="53" t="str">
        <f>IF(AND('Riesgos de gestión'!$Y$30="Alta",'Riesgos de gestión'!$AA$30="Moderado"),CONCATENATE("R4C",'Riesgos de gestión'!$O$30),"")</f>
        <v/>
      </c>
      <c r="Y19" s="53" t="str">
        <f>IF(AND('Riesgos de gestión'!$Y$31="Alta",'Riesgos de gestión'!$AA$31="Moderado"),CONCATENATE("R4C",'Riesgos de gestión'!$O$31),"")</f>
        <v/>
      </c>
      <c r="Z19" s="53" t="str">
        <f>IF(AND('Riesgos de gestión'!$Y$32="Alta",'Riesgos de gestión'!$AA$32="Moderado"),CONCATENATE("R4C",'Riesgos de gestión'!$O$32),"")</f>
        <v/>
      </c>
      <c r="AA19" s="54" t="str">
        <f>IF(AND('Riesgos de gestión'!$Y$33="Alta",'Riesgos de gestión'!$AA$33="Moderado"),CONCATENATE("R4C",'Riesgos de gestión'!$O$33),"")</f>
        <v/>
      </c>
      <c r="AB19" s="52" t="str">
        <f>IF(AND('Riesgos de gestión'!$Y$28="Alta",'Riesgos de gestión'!$AA$28="Mayor"),CONCATENATE("R4C",'Riesgos de gestión'!$O$28),"")</f>
        <v/>
      </c>
      <c r="AC19" s="53" t="str">
        <f>IF(AND('Riesgos de gestión'!$Y$29="Alta",'Riesgos de gestión'!$AA$29="Mayor"),CONCATENATE("R4C",'Riesgos de gestión'!$O$29),"")</f>
        <v/>
      </c>
      <c r="AD19" s="53" t="str">
        <f>IF(AND('Riesgos de gestión'!$Y$30="Alta",'Riesgos de gestión'!$AA$30="Mayor"),CONCATENATE("R4C",'Riesgos de gestión'!$O$30),"")</f>
        <v/>
      </c>
      <c r="AE19" s="53" t="str">
        <f>IF(AND('Riesgos de gestión'!$Y$31="Alta",'Riesgos de gestión'!$AA$31="Mayor"),CONCATENATE("R4C",'Riesgos de gestión'!$O$31),"")</f>
        <v/>
      </c>
      <c r="AF19" s="53" t="str">
        <f>IF(AND('Riesgos de gestión'!$Y$32="Alta",'Riesgos de gestión'!$AA$32="Mayor"),CONCATENATE("R4C",'Riesgos de gestión'!$O$32),"")</f>
        <v/>
      </c>
      <c r="AG19" s="54" t="str">
        <f>IF(AND('Riesgos de gestión'!$Y$33="Alta",'Riesgos de gestión'!$AA$33="Mayor"),CONCATENATE("R4C",'Riesgos de gestión'!$O$33),"")</f>
        <v/>
      </c>
      <c r="AH19" s="55" t="str">
        <f>IF(AND('Riesgos de gestión'!$Y$28="Alta",'Riesgos de gestión'!$AA$28="Catastrófico"),CONCATENATE("R4C",'Riesgos de gestión'!$O$28),"")</f>
        <v/>
      </c>
      <c r="AI19" s="56" t="str">
        <f>IF(AND('Riesgos de gestión'!$Y$29="Alta",'Riesgos de gestión'!$AA$29="Catastrófico"),CONCATENATE("R4C",'Riesgos de gestión'!$O$29),"")</f>
        <v/>
      </c>
      <c r="AJ19" s="56" t="str">
        <f>IF(AND('Riesgos de gestión'!$Y$30="Alta",'Riesgos de gestión'!$AA$30="Catastrófico"),CONCATENATE("R4C",'Riesgos de gestión'!$O$30),"")</f>
        <v/>
      </c>
      <c r="AK19" s="56" t="str">
        <f>IF(AND('Riesgos de gestión'!$Y$31="Alta",'Riesgos de gestión'!$AA$31="Catastrófico"),CONCATENATE("R4C",'Riesgos de gestión'!$O$31),"")</f>
        <v/>
      </c>
      <c r="AL19" s="56" t="str">
        <f>IF(AND('Riesgos de gestión'!$Y$32="Alta",'Riesgos de gestión'!$AA$32="Catastrófico"),CONCATENATE("R4C",'Riesgos de gestión'!$O$32),"")</f>
        <v/>
      </c>
      <c r="AM19" s="57" t="str">
        <f>IF(AND('Riesgos de gestión'!$Y$33="Alta",'Riesgos de gestión'!$AA$33="Catastrófico"),CONCATENATE("R4C",'Riesgos de gestión'!$O$33),"")</f>
        <v/>
      </c>
      <c r="AN19" s="83"/>
      <c r="AO19" s="1153"/>
      <c r="AP19" s="1154"/>
      <c r="AQ19" s="1154"/>
      <c r="AR19" s="1154"/>
      <c r="AS19" s="1154"/>
      <c r="AT19" s="1155"/>
      <c r="AU19" s="83"/>
      <c r="AV19" s="83"/>
      <c r="AW19" s="83"/>
      <c r="AX19" s="83"/>
      <c r="AY19" s="83"/>
      <c r="AZ19" s="83"/>
      <c r="BA19" s="83"/>
      <c r="BB19" s="83"/>
      <c r="BC19" s="83"/>
      <c r="BD19" s="83"/>
      <c r="BE19" s="83"/>
      <c r="BF19" s="83"/>
      <c r="BG19" s="83"/>
      <c r="BH19" s="83"/>
      <c r="BI19" s="83"/>
      <c r="BJ19" s="83"/>
      <c r="BK19" s="83"/>
      <c r="BL19" s="83"/>
      <c r="BM19" s="83"/>
      <c r="BN19" s="83"/>
      <c r="BO19" s="83"/>
      <c r="BP19" s="83"/>
      <c r="BQ19" s="83"/>
      <c r="BR19" s="83"/>
      <c r="BS19" s="83"/>
      <c r="BT19" s="83"/>
      <c r="BU19" s="83"/>
      <c r="BV19" s="83"/>
      <c r="BW19" s="83"/>
      <c r="BX19" s="83"/>
    </row>
    <row r="20" spans="1:76" ht="15" customHeight="1" x14ac:dyDescent="0.25">
      <c r="A20" s="83"/>
      <c r="B20" s="1064"/>
      <c r="C20" s="1064"/>
      <c r="D20" s="1065"/>
      <c r="E20" s="1163"/>
      <c r="F20" s="1162"/>
      <c r="G20" s="1162"/>
      <c r="H20" s="1162"/>
      <c r="I20" s="1162"/>
      <c r="J20" s="67" t="str">
        <f>IF(AND('Riesgos de gestión'!$Y$34="Alta",'Riesgos de gestión'!$AA$34="Leve"),CONCATENATE("R5C",'Riesgos de gestión'!$O$34),"")</f>
        <v/>
      </c>
      <c r="K20" s="68" t="str">
        <f>IF(AND('Riesgos de gestión'!$Y$35="Alta",'Riesgos de gestión'!$AA$35="Leve"),CONCATENATE("R5C",'Riesgos de gestión'!$O$35),"")</f>
        <v/>
      </c>
      <c r="L20" s="68" t="str">
        <f>IF(AND('Riesgos de gestión'!$Y$36="Alta",'Riesgos de gestión'!$AA$36="Leve"),CONCATENATE("R5C",'Riesgos de gestión'!$O$36),"")</f>
        <v/>
      </c>
      <c r="M20" s="68" t="str">
        <f>IF(AND('Riesgos de gestión'!$Y$37="Alta",'Riesgos de gestión'!$AA$37="Leve"),CONCATENATE("R5C",'Riesgos de gestión'!$O$37),"")</f>
        <v/>
      </c>
      <c r="N20" s="68" t="str">
        <f>IF(AND('Riesgos de gestión'!$Y$38="Alta",'Riesgos de gestión'!$AA$38="Leve"),CONCATENATE("R5C",'Riesgos de gestión'!$O$38),"")</f>
        <v/>
      </c>
      <c r="O20" s="69" t="str">
        <f>IF(AND('Riesgos de gestión'!$Y$39="Alta",'Riesgos de gestión'!$AA$39="Leve"),CONCATENATE("R5C",'Riesgos de gestión'!$O$39),"")</f>
        <v/>
      </c>
      <c r="P20" s="67" t="str">
        <f>IF(AND('Riesgos de gestión'!$Y$34="Alta",'Riesgos de gestión'!$AA$34="Menor"),CONCATENATE("R5C",'Riesgos de gestión'!$O$34),"")</f>
        <v/>
      </c>
      <c r="Q20" s="68" t="str">
        <f>IF(AND('Riesgos de gestión'!$Y$35="Alta",'Riesgos de gestión'!$AA$35="Menor"),CONCATENATE("R5C",'Riesgos de gestión'!$O$35),"")</f>
        <v/>
      </c>
      <c r="R20" s="68" t="str">
        <f>IF(AND('Riesgos de gestión'!$Y$36="Alta",'Riesgos de gestión'!$AA$36="Menor"),CONCATENATE("R5C",'Riesgos de gestión'!$O$36),"")</f>
        <v/>
      </c>
      <c r="S20" s="68" t="str">
        <f>IF(AND('Riesgos de gestión'!$Y$37="Alta",'Riesgos de gestión'!$AA$37="Menor"),CONCATENATE("R5C",'Riesgos de gestión'!$O$37),"")</f>
        <v/>
      </c>
      <c r="T20" s="68" t="str">
        <f>IF(AND('Riesgos de gestión'!$Y$38="Alta",'Riesgos de gestión'!$AA$38="Menor"),CONCATENATE("R5C",'Riesgos de gestión'!$O$38),"")</f>
        <v/>
      </c>
      <c r="U20" s="69" t="str">
        <f>IF(AND('Riesgos de gestión'!$Y$39="Alta",'Riesgos de gestión'!$AA$39="Menor"),CONCATENATE("R5C",'Riesgos de gestión'!$O$39),"")</f>
        <v/>
      </c>
      <c r="V20" s="52" t="str">
        <f>IF(AND('Riesgos de gestión'!$Y$34="Alta",'Riesgos de gestión'!$AA$34="Moderado"),CONCATENATE("R5C",'Riesgos de gestión'!$O$34),"")</f>
        <v/>
      </c>
      <c r="W20" s="53" t="str">
        <f>IF(AND('Riesgos de gestión'!$Y$35="Alta",'Riesgos de gestión'!$AA$35="Moderado"),CONCATENATE("R5C",'Riesgos de gestión'!$O$35),"")</f>
        <v/>
      </c>
      <c r="X20" s="53" t="str">
        <f>IF(AND('Riesgos de gestión'!$Y$36="Alta",'Riesgos de gestión'!$AA$36="Moderado"),CONCATENATE("R5C",'Riesgos de gestión'!$O$36),"")</f>
        <v/>
      </c>
      <c r="Y20" s="53" t="str">
        <f>IF(AND('Riesgos de gestión'!$Y$37="Alta",'Riesgos de gestión'!$AA$37="Moderado"),CONCATENATE("R5C",'Riesgos de gestión'!$O$37),"")</f>
        <v/>
      </c>
      <c r="Z20" s="53" t="str">
        <f>IF(AND('Riesgos de gestión'!$Y$38="Alta",'Riesgos de gestión'!$AA$38="Moderado"),CONCATENATE("R5C",'Riesgos de gestión'!$O$38),"")</f>
        <v/>
      </c>
      <c r="AA20" s="54" t="str">
        <f>IF(AND('Riesgos de gestión'!$Y$39="Alta",'Riesgos de gestión'!$AA$39="Moderado"),CONCATENATE("R5C",'Riesgos de gestión'!$O$39),"")</f>
        <v/>
      </c>
      <c r="AB20" s="52" t="str">
        <f>IF(AND('Riesgos de gestión'!$Y$34="Alta",'Riesgos de gestión'!$AA$34="Mayor"),CONCATENATE("R5C",'Riesgos de gestión'!$O$34),"")</f>
        <v/>
      </c>
      <c r="AC20" s="53" t="str">
        <f>IF(AND('Riesgos de gestión'!$Y$35="Alta",'Riesgos de gestión'!$AA$35="Mayor"),CONCATENATE("R5C",'Riesgos de gestión'!$O$35),"")</f>
        <v/>
      </c>
      <c r="AD20" s="53" t="str">
        <f>IF(AND('Riesgos de gestión'!$Y$36="Alta",'Riesgos de gestión'!$AA$36="Mayor"),CONCATENATE("R5C",'Riesgos de gestión'!$O$36),"")</f>
        <v/>
      </c>
      <c r="AE20" s="53" t="str">
        <f>IF(AND('Riesgos de gestión'!$Y$37="Alta",'Riesgos de gestión'!$AA$37="Mayor"),CONCATENATE("R5C",'Riesgos de gestión'!$O$37),"")</f>
        <v/>
      </c>
      <c r="AF20" s="53" t="str">
        <f>IF(AND('Riesgos de gestión'!$Y$38="Alta",'Riesgos de gestión'!$AA$38="Mayor"),CONCATENATE("R5C",'Riesgos de gestión'!$O$38),"")</f>
        <v/>
      </c>
      <c r="AG20" s="54" t="str">
        <f>IF(AND('Riesgos de gestión'!$Y$39="Alta",'Riesgos de gestión'!$AA$39="Mayor"),CONCATENATE("R5C",'Riesgos de gestión'!$O$39),"")</f>
        <v/>
      </c>
      <c r="AH20" s="55" t="str">
        <f>IF(AND('Riesgos de gestión'!$Y$34="Alta",'Riesgos de gestión'!$AA$34="Catastrófico"),CONCATENATE("R5C",'Riesgos de gestión'!$O$34),"")</f>
        <v/>
      </c>
      <c r="AI20" s="56" t="str">
        <f>IF(AND('Riesgos de gestión'!$Y$35="Alta",'Riesgos de gestión'!$AA$35="Catastrófico"),CONCATENATE("R5C",'Riesgos de gestión'!$O$35),"")</f>
        <v/>
      </c>
      <c r="AJ20" s="56" t="str">
        <f>IF(AND('Riesgos de gestión'!$Y$36="Alta",'Riesgos de gestión'!$AA$36="Catastrófico"),CONCATENATE("R5C",'Riesgos de gestión'!$O$36),"")</f>
        <v/>
      </c>
      <c r="AK20" s="56" t="str">
        <f>IF(AND('Riesgos de gestión'!$Y$37="Alta",'Riesgos de gestión'!$AA$37="Catastrófico"),CONCATENATE("R5C",'Riesgos de gestión'!$O$37),"")</f>
        <v/>
      </c>
      <c r="AL20" s="56" t="str">
        <f>IF(AND('Riesgos de gestión'!$Y$38="Alta",'Riesgos de gestión'!$AA$38="Catastrófico"),CONCATENATE("R5C",'Riesgos de gestión'!$O$38),"")</f>
        <v/>
      </c>
      <c r="AM20" s="57" t="str">
        <f>IF(AND('Riesgos de gestión'!$Y$39="Alta",'Riesgos de gestión'!$AA$39="Catastrófico"),CONCATENATE("R5C",'Riesgos de gestión'!$O$39),"")</f>
        <v/>
      </c>
      <c r="AN20" s="83"/>
      <c r="AO20" s="1153"/>
      <c r="AP20" s="1154"/>
      <c r="AQ20" s="1154"/>
      <c r="AR20" s="1154"/>
      <c r="AS20" s="1154"/>
      <c r="AT20" s="1155"/>
      <c r="AU20" s="83"/>
      <c r="AV20" s="83"/>
      <c r="AW20" s="83"/>
      <c r="AX20" s="83"/>
      <c r="AY20" s="83"/>
      <c r="AZ20" s="83"/>
      <c r="BA20" s="83"/>
      <c r="BB20" s="83"/>
      <c r="BC20" s="83"/>
      <c r="BD20" s="83"/>
      <c r="BE20" s="83"/>
      <c r="BF20" s="83"/>
      <c r="BG20" s="83"/>
      <c r="BH20" s="83"/>
      <c r="BI20" s="83"/>
      <c r="BJ20" s="83"/>
      <c r="BK20" s="83"/>
      <c r="BL20" s="83"/>
      <c r="BM20" s="83"/>
      <c r="BN20" s="83"/>
      <c r="BO20" s="83"/>
      <c r="BP20" s="83"/>
      <c r="BQ20" s="83"/>
      <c r="BR20" s="83"/>
      <c r="BS20" s="83"/>
      <c r="BT20" s="83"/>
      <c r="BU20" s="83"/>
      <c r="BV20" s="83"/>
      <c r="BW20" s="83"/>
      <c r="BX20" s="83"/>
    </row>
    <row r="21" spans="1:76" ht="15" customHeight="1" x14ac:dyDescent="0.25">
      <c r="A21" s="83"/>
      <c r="B21" s="1064"/>
      <c r="C21" s="1064"/>
      <c r="D21" s="1065"/>
      <c r="E21" s="1163"/>
      <c r="F21" s="1162"/>
      <c r="G21" s="1162"/>
      <c r="H21" s="1162"/>
      <c r="I21" s="1162"/>
      <c r="J21" s="67" t="str">
        <f>IF(AND('Riesgos de gestión'!$Y$40="Alta",'Riesgos de gestión'!$AA$40="Leve"),CONCATENATE("R6C",'Riesgos de gestión'!$O$40),"")</f>
        <v/>
      </c>
      <c r="K21" s="68" t="str">
        <f>IF(AND('Riesgos de gestión'!$Y$41="Alta",'Riesgos de gestión'!$AA$41="Leve"),CONCATENATE("R6C",'Riesgos de gestión'!$O$41),"")</f>
        <v/>
      </c>
      <c r="L21" s="68" t="str">
        <f>IF(AND('Riesgos de gestión'!$Y$42="Alta",'Riesgos de gestión'!$AA$42="Leve"),CONCATENATE("R6C",'Riesgos de gestión'!$O$42),"")</f>
        <v/>
      </c>
      <c r="M21" s="68" t="str">
        <f>IF(AND('Riesgos de gestión'!$Y$43="Alta",'Riesgos de gestión'!$AA$43="Leve"),CONCATENATE("R6C",'Riesgos de gestión'!$O$43),"")</f>
        <v/>
      </c>
      <c r="N21" s="68" t="str">
        <f>IF(AND('Riesgos de gestión'!$Y$44="Alta",'Riesgos de gestión'!$AA$44="Leve"),CONCATENATE("R6C",'Riesgos de gestión'!$O$44),"")</f>
        <v/>
      </c>
      <c r="O21" s="69" t="str">
        <f>IF(AND('Riesgos de gestión'!$Y$45="Alta",'Riesgos de gestión'!$AA$45="Leve"),CONCATENATE("R6C",'Riesgos de gestión'!$O$45),"")</f>
        <v/>
      </c>
      <c r="P21" s="67" t="str">
        <f>IF(AND('Riesgos de gestión'!$Y$40="Alta",'Riesgos de gestión'!$AA$40="Menor"),CONCATENATE("R6C",'Riesgos de gestión'!$O$40),"")</f>
        <v/>
      </c>
      <c r="Q21" s="68" t="str">
        <f>IF(AND('Riesgos de gestión'!$Y$41="Alta",'Riesgos de gestión'!$AA$41="Menor"),CONCATENATE("R6C",'Riesgos de gestión'!$O$41),"")</f>
        <v/>
      </c>
      <c r="R21" s="68" t="str">
        <f>IF(AND('Riesgos de gestión'!$Y$42="Alta",'Riesgos de gestión'!$AA$42="Menor"),CONCATENATE("R6C",'Riesgos de gestión'!$O$42),"")</f>
        <v/>
      </c>
      <c r="S21" s="68" t="str">
        <f>IF(AND('Riesgos de gestión'!$Y$43="Alta",'Riesgos de gestión'!$AA$43="Menor"),CONCATENATE("R6C",'Riesgos de gestión'!$O$43),"")</f>
        <v/>
      </c>
      <c r="T21" s="68" t="str">
        <f>IF(AND('Riesgos de gestión'!$Y$44="Alta",'Riesgos de gestión'!$AA$44="Menor"),CONCATENATE("R6C",'Riesgos de gestión'!$O$44),"")</f>
        <v/>
      </c>
      <c r="U21" s="69" t="str">
        <f>IF(AND('Riesgos de gestión'!$Y$45="Alta",'Riesgos de gestión'!$AA$45="Menor"),CONCATENATE("R6C",'Riesgos de gestión'!$O$45),"")</f>
        <v/>
      </c>
      <c r="V21" s="52" t="str">
        <f>IF(AND('Riesgos de gestión'!$Y$40="Alta",'Riesgos de gestión'!$AA$40="Moderado"),CONCATENATE("R6C",'Riesgos de gestión'!$O$40),"")</f>
        <v/>
      </c>
      <c r="W21" s="53" t="str">
        <f>IF(AND('Riesgos de gestión'!$Y$41="Alta",'Riesgos de gestión'!$AA$41="Moderado"),CONCATENATE("R6C",'Riesgos de gestión'!$O$41),"")</f>
        <v/>
      </c>
      <c r="X21" s="53" t="str">
        <f>IF(AND('Riesgos de gestión'!$Y$42="Alta",'Riesgos de gestión'!$AA$42="Moderado"),CONCATENATE("R6C",'Riesgos de gestión'!$O$42),"")</f>
        <v/>
      </c>
      <c r="Y21" s="53" t="str">
        <f>IF(AND('Riesgos de gestión'!$Y$43="Alta",'Riesgos de gestión'!$AA$43="Moderado"),CONCATENATE("R6C",'Riesgos de gestión'!$O$43),"")</f>
        <v/>
      </c>
      <c r="Z21" s="53" t="str">
        <f>IF(AND('Riesgos de gestión'!$Y$44="Alta",'Riesgos de gestión'!$AA$44="Moderado"),CONCATENATE("R6C",'Riesgos de gestión'!$O$44),"")</f>
        <v/>
      </c>
      <c r="AA21" s="54" t="str">
        <f>IF(AND('Riesgos de gestión'!$Y$45="Alta",'Riesgos de gestión'!$AA$45="Moderado"),CONCATENATE("R6C",'Riesgos de gestión'!$O$45),"")</f>
        <v/>
      </c>
      <c r="AB21" s="52" t="str">
        <f>IF(AND('Riesgos de gestión'!$Y$40="Alta",'Riesgos de gestión'!$AA$40="Mayor"),CONCATENATE("R6C",'Riesgos de gestión'!$O$40),"")</f>
        <v/>
      </c>
      <c r="AC21" s="53" t="str">
        <f>IF(AND('Riesgos de gestión'!$Y$41="Alta",'Riesgos de gestión'!$AA$41="Mayor"),CONCATENATE("R6C",'Riesgos de gestión'!$O$41),"")</f>
        <v/>
      </c>
      <c r="AD21" s="53" t="str">
        <f>IF(AND('Riesgos de gestión'!$Y$42="Alta",'Riesgos de gestión'!$AA$42="Mayor"),CONCATENATE("R6C",'Riesgos de gestión'!$O$42),"")</f>
        <v/>
      </c>
      <c r="AE21" s="53" t="str">
        <f>IF(AND('Riesgos de gestión'!$Y$43="Alta",'Riesgos de gestión'!$AA$43="Mayor"),CONCATENATE("R6C",'Riesgos de gestión'!$O$43),"")</f>
        <v/>
      </c>
      <c r="AF21" s="53" t="str">
        <f>IF(AND('Riesgos de gestión'!$Y$44="Alta",'Riesgos de gestión'!$AA$44="Mayor"),CONCATENATE("R6C",'Riesgos de gestión'!$O$44),"")</f>
        <v/>
      </c>
      <c r="AG21" s="54" t="str">
        <f>IF(AND('Riesgos de gestión'!$Y$45="Alta",'Riesgos de gestión'!$AA$45="Mayor"),CONCATENATE("R6C",'Riesgos de gestión'!$O$45),"")</f>
        <v/>
      </c>
      <c r="AH21" s="55" t="str">
        <f>IF(AND('Riesgos de gestión'!$Y$40="Alta",'Riesgos de gestión'!$AA$40="Catastrófico"),CONCATENATE("R6C",'Riesgos de gestión'!$O$40),"")</f>
        <v/>
      </c>
      <c r="AI21" s="56" t="str">
        <f>IF(AND('Riesgos de gestión'!$Y$41="Alta",'Riesgos de gestión'!$AA$41="Catastrófico"),CONCATENATE("R6C",'Riesgos de gestión'!$O$41),"")</f>
        <v/>
      </c>
      <c r="AJ21" s="56" t="str">
        <f>IF(AND('Riesgos de gestión'!$Y$42="Alta",'Riesgos de gestión'!$AA$42="Catastrófico"),CONCATENATE("R6C",'Riesgos de gestión'!$O$42),"")</f>
        <v/>
      </c>
      <c r="AK21" s="56" t="str">
        <f>IF(AND('Riesgos de gestión'!$Y$43="Alta",'Riesgos de gestión'!$AA$43="Catastrófico"),CONCATENATE("R6C",'Riesgos de gestión'!$O$43),"")</f>
        <v/>
      </c>
      <c r="AL21" s="56" t="str">
        <f>IF(AND('Riesgos de gestión'!$Y$44="Alta",'Riesgos de gestión'!$AA$44="Catastrófico"),CONCATENATE("R6C",'Riesgos de gestión'!$O$44),"")</f>
        <v/>
      </c>
      <c r="AM21" s="57" t="str">
        <f>IF(AND('Riesgos de gestión'!$Y$45="Alta",'Riesgos de gestión'!$AA$45="Catastrófico"),CONCATENATE("R6C",'Riesgos de gestión'!$O$45),"")</f>
        <v/>
      </c>
      <c r="AN21" s="83"/>
      <c r="AO21" s="1153"/>
      <c r="AP21" s="1154"/>
      <c r="AQ21" s="1154"/>
      <c r="AR21" s="1154"/>
      <c r="AS21" s="1154"/>
      <c r="AT21" s="1155"/>
      <c r="AU21" s="83"/>
      <c r="AV21" s="83"/>
      <c r="AW21" s="83"/>
      <c r="AX21" s="83"/>
      <c r="AY21" s="83"/>
      <c r="AZ21" s="83"/>
      <c r="BA21" s="83"/>
      <c r="BB21" s="83"/>
      <c r="BC21" s="83"/>
      <c r="BD21" s="83"/>
      <c r="BE21" s="83"/>
      <c r="BF21" s="83"/>
      <c r="BG21" s="83"/>
      <c r="BH21" s="83"/>
      <c r="BI21" s="83"/>
      <c r="BJ21" s="83"/>
      <c r="BK21" s="83"/>
      <c r="BL21" s="83"/>
      <c r="BM21" s="83"/>
      <c r="BN21" s="83"/>
      <c r="BO21" s="83"/>
      <c r="BP21" s="83"/>
      <c r="BQ21" s="83"/>
      <c r="BR21" s="83"/>
      <c r="BS21" s="83"/>
      <c r="BT21" s="83"/>
      <c r="BU21" s="83"/>
      <c r="BV21" s="83"/>
      <c r="BW21" s="83"/>
      <c r="BX21" s="83"/>
    </row>
    <row r="22" spans="1:76" ht="15" customHeight="1" x14ac:dyDescent="0.25">
      <c r="A22" s="83"/>
      <c r="B22" s="1064"/>
      <c r="C22" s="1064"/>
      <c r="D22" s="1065"/>
      <c r="E22" s="1163"/>
      <c r="F22" s="1162"/>
      <c r="G22" s="1162"/>
      <c r="H22" s="1162"/>
      <c r="I22" s="1162"/>
      <c r="J22" s="67" t="str">
        <f>IF(AND('Riesgos de gestión'!$Y$46="Alta",'Riesgos de gestión'!$AA$46="Leve"),CONCATENATE("R7C",'Riesgos de gestión'!$O$46),"")</f>
        <v/>
      </c>
      <c r="K22" s="68" t="str">
        <f>IF(AND('Riesgos de gestión'!$Y$47="Alta",'Riesgos de gestión'!$AA$47="Leve"),CONCATENATE("R7C",'Riesgos de gestión'!$O$47),"")</f>
        <v/>
      </c>
      <c r="L22" s="68" t="str">
        <f>IF(AND('Riesgos de gestión'!$Y$48="Alta",'Riesgos de gestión'!$AA$48="Leve"),CONCATENATE("R7C",'Riesgos de gestión'!$O$48),"")</f>
        <v/>
      </c>
      <c r="M22" s="68" t="str">
        <f>IF(AND('Riesgos de gestión'!$Y$49="Alta",'Riesgos de gestión'!$AA$49="Leve"),CONCATENATE("R7C",'Riesgos de gestión'!$O$49),"")</f>
        <v/>
      </c>
      <c r="N22" s="68" t="str">
        <f>IF(AND('Riesgos de gestión'!$Y$50="Alta",'Riesgos de gestión'!$AA$50="Leve"),CONCATENATE("R7C",'Riesgos de gestión'!$O$50),"")</f>
        <v/>
      </c>
      <c r="O22" s="69" t="str">
        <f>IF(AND('Riesgos de gestión'!$Y$51="Alta",'Riesgos de gestión'!$AA$51="Leve"),CONCATENATE("R7C",'Riesgos de gestión'!$O$51),"")</f>
        <v/>
      </c>
      <c r="P22" s="67" t="str">
        <f>IF(AND('Riesgos de gestión'!$Y$46="Alta",'Riesgos de gestión'!$AA$46="Menor"),CONCATENATE("R7C",'Riesgos de gestión'!$O$46),"")</f>
        <v/>
      </c>
      <c r="Q22" s="68" t="str">
        <f>IF(AND('Riesgos de gestión'!$Y$47="Alta",'Riesgos de gestión'!$AA$47="Menor"),CONCATENATE("R7C",'Riesgos de gestión'!$O$47),"")</f>
        <v/>
      </c>
      <c r="R22" s="68" t="str">
        <f>IF(AND('Riesgos de gestión'!$Y$48="Alta",'Riesgos de gestión'!$AA$48="Menor"),CONCATENATE("R7C",'Riesgos de gestión'!$O$48),"")</f>
        <v/>
      </c>
      <c r="S22" s="68" t="str">
        <f>IF(AND('Riesgos de gestión'!$Y$49="Alta",'Riesgos de gestión'!$AA$49="Menor"),CONCATENATE("R7C",'Riesgos de gestión'!$O$49),"")</f>
        <v/>
      </c>
      <c r="T22" s="68" t="str">
        <f>IF(AND('Riesgos de gestión'!$Y$50="Alta",'Riesgos de gestión'!$AA$50="Menor"),CONCATENATE("R7C",'Riesgos de gestión'!$O$50),"")</f>
        <v/>
      </c>
      <c r="U22" s="69" t="str">
        <f>IF(AND('Riesgos de gestión'!$Y$51="Alta",'Riesgos de gestión'!$AA$51="Menor"),CONCATENATE("R7C",'Riesgos de gestión'!$O$51),"")</f>
        <v/>
      </c>
      <c r="V22" s="52" t="str">
        <f>IF(AND('Riesgos de gestión'!$Y$46="Alta",'Riesgos de gestión'!$AA$46="Moderado"),CONCATENATE("R7C",'Riesgos de gestión'!$O$46),"")</f>
        <v/>
      </c>
      <c r="W22" s="53" t="str">
        <f>IF(AND('Riesgos de gestión'!$Y$47="Alta",'Riesgos de gestión'!$AA$47="Moderado"),CONCATENATE("R7C",'Riesgos de gestión'!$O$47),"")</f>
        <v/>
      </c>
      <c r="X22" s="53" t="str">
        <f>IF(AND('Riesgos de gestión'!$Y$48="Alta",'Riesgos de gestión'!$AA$48="Moderado"),CONCATENATE("R7C",'Riesgos de gestión'!$O$48),"")</f>
        <v/>
      </c>
      <c r="Y22" s="53" t="str">
        <f>IF(AND('Riesgos de gestión'!$Y$49="Alta",'Riesgos de gestión'!$AA$49="Moderado"),CONCATENATE("R7C",'Riesgos de gestión'!$O$49),"")</f>
        <v/>
      </c>
      <c r="Z22" s="53" t="str">
        <f>IF(AND('Riesgos de gestión'!$Y$50="Alta",'Riesgos de gestión'!$AA$50="Moderado"),CONCATENATE("R7C",'Riesgos de gestión'!$O$50),"")</f>
        <v/>
      </c>
      <c r="AA22" s="54" t="str">
        <f>IF(AND('Riesgos de gestión'!$Y$51="Alta",'Riesgos de gestión'!$AA$51="Moderado"),CONCATENATE("R7C",'Riesgos de gestión'!$O$51),"")</f>
        <v/>
      </c>
      <c r="AB22" s="52" t="str">
        <f>IF(AND('Riesgos de gestión'!$Y$46="Alta",'Riesgos de gestión'!$AA$46="Mayor"),CONCATENATE("R7C",'Riesgos de gestión'!$O$46),"")</f>
        <v/>
      </c>
      <c r="AC22" s="53" t="str">
        <f>IF(AND('Riesgos de gestión'!$Y$47="Alta",'Riesgos de gestión'!$AA$47="Mayor"),CONCATENATE("R7C",'Riesgos de gestión'!$O$47),"")</f>
        <v/>
      </c>
      <c r="AD22" s="53" t="str">
        <f>IF(AND('Riesgos de gestión'!$Y$48="Alta",'Riesgos de gestión'!$AA$48="Mayor"),CONCATENATE("R7C",'Riesgos de gestión'!$O$48),"")</f>
        <v/>
      </c>
      <c r="AE22" s="53" t="str">
        <f>IF(AND('Riesgos de gestión'!$Y$49="Alta",'Riesgos de gestión'!$AA$49="Mayor"),CONCATENATE("R7C",'Riesgos de gestión'!$O$49),"")</f>
        <v/>
      </c>
      <c r="AF22" s="53" t="str">
        <f>IF(AND('Riesgos de gestión'!$Y$50="Alta",'Riesgos de gestión'!$AA$50="Mayor"),CONCATENATE("R7C",'Riesgos de gestión'!$O$50),"")</f>
        <v/>
      </c>
      <c r="AG22" s="54" t="str">
        <f>IF(AND('Riesgos de gestión'!$Y$51="Alta",'Riesgos de gestión'!$AA$51="Mayor"),CONCATENATE("R7C",'Riesgos de gestión'!$O$51),"")</f>
        <v/>
      </c>
      <c r="AH22" s="55" t="str">
        <f>IF(AND('Riesgos de gestión'!$Y$46="Alta",'Riesgos de gestión'!$AA$46="Catastrófico"),CONCATENATE("R7C",'Riesgos de gestión'!$O$46),"")</f>
        <v/>
      </c>
      <c r="AI22" s="56" t="str">
        <f>IF(AND('Riesgos de gestión'!$Y$47="Alta",'Riesgos de gestión'!$AA$47="Catastrófico"),CONCATENATE("R7C",'Riesgos de gestión'!$O$47),"")</f>
        <v/>
      </c>
      <c r="AJ22" s="56" t="str">
        <f>IF(AND('Riesgos de gestión'!$Y$48="Alta",'Riesgos de gestión'!$AA$48="Catastrófico"),CONCATENATE("R7C",'Riesgos de gestión'!$O$48),"")</f>
        <v/>
      </c>
      <c r="AK22" s="56" t="str">
        <f>IF(AND('Riesgos de gestión'!$Y$49="Alta",'Riesgos de gestión'!$AA$49="Catastrófico"),CONCATENATE("R7C",'Riesgos de gestión'!$O$49),"")</f>
        <v/>
      </c>
      <c r="AL22" s="56" t="str">
        <f>IF(AND('Riesgos de gestión'!$Y$50="Alta",'Riesgos de gestión'!$AA$50="Catastrófico"),CONCATENATE("R7C",'Riesgos de gestión'!$O$50),"")</f>
        <v/>
      </c>
      <c r="AM22" s="57" t="str">
        <f>IF(AND('Riesgos de gestión'!$Y$51="Alta",'Riesgos de gestión'!$AA$51="Catastrófico"),CONCATENATE("R7C",'Riesgos de gestión'!$O$51),"")</f>
        <v/>
      </c>
      <c r="AN22" s="83"/>
      <c r="AO22" s="1153"/>
      <c r="AP22" s="1154"/>
      <c r="AQ22" s="1154"/>
      <c r="AR22" s="1154"/>
      <c r="AS22" s="1154"/>
      <c r="AT22" s="1155"/>
      <c r="AU22" s="83"/>
      <c r="AV22" s="83"/>
      <c r="AW22" s="83"/>
      <c r="AX22" s="83"/>
      <c r="AY22" s="83"/>
      <c r="AZ22" s="83"/>
      <c r="BA22" s="83"/>
      <c r="BB22" s="83"/>
      <c r="BC22" s="83"/>
      <c r="BD22" s="83"/>
      <c r="BE22" s="83"/>
      <c r="BF22" s="83"/>
      <c r="BG22" s="83"/>
      <c r="BH22" s="83"/>
      <c r="BI22" s="83"/>
      <c r="BJ22" s="83"/>
      <c r="BK22" s="83"/>
      <c r="BL22" s="83"/>
      <c r="BM22" s="83"/>
      <c r="BN22" s="83"/>
      <c r="BO22" s="83"/>
      <c r="BP22" s="83"/>
      <c r="BQ22" s="83"/>
      <c r="BR22" s="83"/>
      <c r="BS22" s="83"/>
      <c r="BT22" s="83"/>
      <c r="BU22" s="83"/>
      <c r="BV22" s="83"/>
      <c r="BW22" s="83"/>
      <c r="BX22" s="83"/>
    </row>
    <row r="23" spans="1:76" ht="15" customHeight="1" x14ac:dyDescent="0.25">
      <c r="A23" s="83"/>
      <c r="B23" s="1064"/>
      <c r="C23" s="1064"/>
      <c r="D23" s="1065"/>
      <c r="E23" s="1163"/>
      <c r="F23" s="1162"/>
      <c r="G23" s="1162"/>
      <c r="H23" s="1162"/>
      <c r="I23" s="1162"/>
      <c r="J23" s="67" t="str">
        <f>IF(AND('Riesgos de gestión'!$Y$52="Alta",'Riesgos de gestión'!$AA$52="Leve"),CONCATENATE("R8C",'Riesgos de gestión'!$O$52),"")</f>
        <v/>
      </c>
      <c r="K23" s="68" t="str">
        <f>IF(AND('Riesgos de gestión'!$Y$53="Alta",'Riesgos de gestión'!$AA$53="Leve"),CONCATENATE("R8C",'Riesgos de gestión'!$O$53),"")</f>
        <v/>
      </c>
      <c r="L23" s="68" t="str">
        <f>IF(AND('Riesgos de gestión'!$Y$54="Alta",'Riesgos de gestión'!$AA$54="Leve"),CONCATENATE("R8C",'Riesgos de gestión'!$O$54),"")</f>
        <v/>
      </c>
      <c r="M23" s="68" t="str">
        <f>IF(AND('Riesgos de gestión'!$Y$55="Alta",'Riesgos de gestión'!$AA$55="Leve"),CONCATENATE("R8C",'Riesgos de gestión'!$O$55),"")</f>
        <v/>
      </c>
      <c r="N23" s="68" t="str">
        <f>IF(AND('Riesgos de gestión'!$Y$56="Alta",'Riesgos de gestión'!$AA$56="Leve"),CONCATENATE("R8C",'Riesgos de gestión'!$O$56),"")</f>
        <v/>
      </c>
      <c r="O23" s="69" t="str">
        <f>IF(AND('Riesgos de gestión'!$Y$57="Alta",'Riesgos de gestión'!$AA$57="Leve"),CONCATENATE("R8C",'Riesgos de gestión'!$O$57),"")</f>
        <v/>
      </c>
      <c r="P23" s="67" t="str">
        <f>IF(AND('Riesgos de gestión'!$Y$52="Alta",'Riesgos de gestión'!$AA$52="Menor"),CONCATENATE("R8C",'Riesgos de gestión'!$O$52),"")</f>
        <v/>
      </c>
      <c r="Q23" s="68" t="str">
        <f>IF(AND('Riesgos de gestión'!$Y$53="Alta",'Riesgos de gestión'!$AA$53="Menor"),CONCATENATE("R8C",'Riesgos de gestión'!$O$53),"")</f>
        <v/>
      </c>
      <c r="R23" s="68" t="str">
        <f>IF(AND('Riesgos de gestión'!$Y$54="Alta",'Riesgos de gestión'!$AA$54="Menor"),CONCATENATE("R8C",'Riesgos de gestión'!$O$54),"")</f>
        <v/>
      </c>
      <c r="S23" s="68" t="str">
        <f>IF(AND('Riesgos de gestión'!$Y$55="Alta",'Riesgos de gestión'!$AA$55="Menor"),CONCATENATE("R8C",'Riesgos de gestión'!$O$55),"")</f>
        <v/>
      </c>
      <c r="T23" s="68" t="str">
        <f>IF(AND('Riesgos de gestión'!$Y$56="Alta",'Riesgos de gestión'!$AA$56="Menor"),CONCATENATE("R8C",'Riesgos de gestión'!$O$56),"")</f>
        <v/>
      </c>
      <c r="U23" s="69" t="str">
        <f>IF(AND('Riesgos de gestión'!$Y$57="Alta",'Riesgos de gestión'!$AA$57="Menor"),CONCATENATE("R8C",'Riesgos de gestión'!$O$57),"")</f>
        <v/>
      </c>
      <c r="V23" s="52" t="str">
        <f>IF(AND('Riesgos de gestión'!$Y$52="Alta",'Riesgos de gestión'!$AA$52="Moderado"),CONCATENATE("R8C",'Riesgos de gestión'!$O$52),"")</f>
        <v/>
      </c>
      <c r="W23" s="53" t="str">
        <f>IF(AND('Riesgos de gestión'!$Y$53="Alta",'Riesgos de gestión'!$AA$53="Moderado"),CONCATENATE("R8C",'Riesgos de gestión'!$O$53),"")</f>
        <v/>
      </c>
      <c r="X23" s="53" t="str">
        <f>IF(AND('Riesgos de gestión'!$Y$54="Alta",'Riesgos de gestión'!$AA$54="Moderado"),CONCATENATE("R8C",'Riesgos de gestión'!$O$54),"")</f>
        <v/>
      </c>
      <c r="Y23" s="53" t="str">
        <f>IF(AND('Riesgos de gestión'!$Y$55="Alta",'Riesgos de gestión'!$AA$55="Moderado"),CONCATENATE("R8C",'Riesgos de gestión'!$O$55),"")</f>
        <v/>
      </c>
      <c r="Z23" s="53" t="str">
        <f>IF(AND('Riesgos de gestión'!$Y$56="Alta",'Riesgos de gestión'!$AA$56="Moderado"),CONCATENATE("R8C",'Riesgos de gestión'!$O$56),"")</f>
        <v/>
      </c>
      <c r="AA23" s="54" t="str">
        <f>IF(AND('Riesgos de gestión'!$Y$57="Alta",'Riesgos de gestión'!$AA$57="Moderado"),CONCATENATE("R8C",'Riesgos de gestión'!$O$57),"")</f>
        <v/>
      </c>
      <c r="AB23" s="52" t="str">
        <f>IF(AND('Riesgos de gestión'!$Y$52="Alta",'Riesgos de gestión'!$AA$52="Mayor"),CONCATENATE("R8C",'Riesgos de gestión'!$O$52),"")</f>
        <v/>
      </c>
      <c r="AC23" s="53" t="str">
        <f>IF(AND('Riesgos de gestión'!$Y$53="Alta",'Riesgos de gestión'!$AA$53="Mayor"),CONCATENATE("R8C",'Riesgos de gestión'!$O$53),"")</f>
        <v/>
      </c>
      <c r="AD23" s="53" t="str">
        <f>IF(AND('Riesgos de gestión'!$Y$54="Alta",'Riesgos de gestión'!$AA$54="Mayor"),CONCATENATE("R8C",'Riesgos de gestión'!$O$54),"")</f>
        <v/>
      </c>
      <c r="AE23" s="53" t="str">
        <f>IF(AND('Riesgos de gestión'!$Y$55="Alta",'Riesgos de gestión'!$AA$55="Mayor"),CONCATENATE("R8C",'Riesgos de gestión'!$O$55),"")</f>
        <v/>
      </c>
      <c r="AF23" s="53" t="str">
        <f>IF(AND('Riesgos de gestión'!$Y$56="Alta",'Riesgos de gestión'!$AA$56="Mayor"),CONCATENATE("R8C",'Riesgos de gestión'!$O$56),"")</f>
        <v/>
      </c>
      <c r="AG23" s="54" t="str">
        <f>IF(AND('Riesgos de gestión'!$Y$57="Alta",'Riesgos de gestión'!$AA$57="Mayor"),CONCATENATE("R8C",'Riesgos de gestión'!$O$57),"")</f>
        <v/>
      </c>
      <c r="AH23" s="55" t="str">
        <f>IF(AND('Riesgos de gestión'!$Y$52="Alta",'Riesgos de gestión'!$AA$52="Catastrófico"),CONCATENATE("R8C",'Riesgos de gestión'!$O$52),"")</f>
        <v/>
      </c>
      <c r="AI23" s="56" t="str">
        <f>IF(AND('Riesgos de gestión'!$Y$53="Alta",'Riesgos de gestión'!$AA$53="Catastrófico"),CONCATENATE("R8C",'Riesgos de gestión'!$O$53),"")</f>
        <v/>
      </c>
      <c r="AJ23" s="56" t="str">
        <f>IF(AND('Riesgos de gestión'!$Y$54="Alta",'Riesgos de gestión'!$AA$54="Catastrófico"),CONCATENATE("R8C",'Riesgos de gestión'!$O$54),"")</f>
        <v/>
      </c>
      <c r="AK23" s="56" t="str">
        <f>IF(AND('Riesgos de gestión'!$Y$55="Alta",'Riesgos de gestión'!$AA$55="Catastrófico"),CONCATENATE("R8C",'Riesgos de gestión'!$O$55),"")</f>
        <v/>
      </c>
      <c r="AL23" s="56" t="str">
        <f>IF(AND('Riesgos de gestión'!$Y$56="Alta",'Riesgos de gestión'!$AA$56="Catastrófico"),CONCATENATE("R8C",'Riesgos de gestión'!$O$56),"")</f>
        <v/>
      </c>
      <c r="AM23" s="57" t="str">
        <f>IF(AND('Riesgos de gestión'!$Y$57="Alta",'Riesgos de gestión'!$AA$57="Catastrófico"),CONCATENATE("R8C",'Riesgos de gestión'!$O$57),"")</f>
        <v/>
      </c>
      <c r="AN23" s="83"/>
      <c r="AO23" s="1153"/>
      <c r="AP23" s="1154"/>
      <c r="AQ23" s="1154"/>
      <c r="AR23" s="1154"/>
      <c r="AS23" s="1154"/>
      <c r="AT23" s="1155"/>
      <c r="AU23" s="83"/>
      <c r="AV23" s="83"/>
      <c r="AW23" s="83"/>
      <c r="AX23" s="83"/>
      <c r="AY23" s="83"/>
      <c r="AZ23" s="83"/>
      <c r="BA23" s="83"/>
      <c r="BB23" s="83"/>
      <c r="BC23" s="83"/>
      <c r="BD23" s="83"/>
      <c r="BE23" s="83"/>
      <c r="BF23" s="83"/>
      <c r="BG23" s="83"/>
      <c r="BH23" s="83"/>
      <c r="BI23" s="83"/>
      <c r="BJ23" s="83"/>
      <c r="BK23" s="83"/>
      <c r="BL23" s="83"/>
      <c r="BM23" s="83"/>
      <c r="BN23" s="83"/>
      <c r="BO23" s="83"/>
      <c r="BP23" s="83"/>
      <c r="BQ23" s="83"/>
      <c r="BR23" s="83"/>
      <c r="BS23" s="83"/>
      <c r="BT23" s="83"/>
      <c r="BU23" s="83"/>
      <c r="BV23" s="83"/>
      <c r="BW23" s="83"/>
      <c r="BX23" s="83"/>
    </row>
    <row r="24" spans="1:76" ht="15" customHeight="1" x14ac:dyDescent="0.25">
      <c r="A24" s="83"/>
      <c r="B24" s="1064"/>
      <c r="C24" s="1064"/>
      <c r="D24" s="1065"/>
      <c r="E24" s="1163"/>
      <c r="F24" s="1162"/>
      <c r="G24" s="1162"/>
      <c r="H24" s="1162"/>
      <c r="I24" s="1162"/>
      <c r="J24" s="67" t="str">
        <f>IF(AND('Riesgos de gestión'!$Y$58="Alta",'Riesgos de gestión'!$AA$58="Leve"),CONCATENATE("R9C",'Riesgos de gestión'!$O$58),"")</f>
        <v/>
      </c>
      <c r="K24" s="68" t="str">
        <f>IF(AND('Riesgos de gestión'!$Y$59="Alta",'Riesgos de gestión'!$AA$59="Leve"),CONCATENATE("R9C",'Riesgos de gestión'!$O$59),"")</f>
        <v/>
      </c>
      <c r="L24" s="68" t="str">
        <f>IF(AND('Riesgos de gestión'!$Y$60="Alta",'Riesgos de gestión'!$AA$60="Leve"),CONCATENATE("R9C",'Riesgos de gestión'!$O$60),"")</f>
        <v/>
      </c>
      <c r="M24" s="68" t="str">
        <f>IF(AND('Riesgos de gestión'!$Y$61="Alta",'Riesgos de gestión'!$AA$61="Leve"),CONCATENATE("R9C",'Riesgos de gestión'!$O$61),"")</f>
        <v/>
      </c>
      <c r="N24" s="68" t="str">
        <f>IF(AND('Riesgos de gestión'!$Y$62="Alta",'Riesgos de gestión'!$AA$62="Leve"),CONCATENATE("R9C",'Riesgos de gestión'!$O$62),"")</f>
        <v/>
      </c>
      <c r="O24" s="69" t="str">
        <f>IF(AND('Riesgos de gestión'!$Y$63="Alta",'Riesgos de gestión'!$AA$63="Leve"),CONCATENATE("R9C",'Riesgos de gestión'!$O$63),"")</f>
        <v/>
      </c>
      <c r="P24" s="67" t="str">
        <f>IF(AND('Riesgos de gestión'!$Y$58="Alta",'Riesgos de gestión'!$AA$58="Menor"),CONCATENATE("R9C",'Riesgos de gestión'!$O$58),"")</f>
        <v/>
      </c>
      <c r="Q24" s="68" t="str">
        <f>IF(AND('Riesgos de gestión'!$Y$59="Alta",'Riesgos de gestión'!$AA$59="Menor"),CONCATENATE("R9C",'Riesgos de gestión'!$O$59),"")</f>
        <v/>
      </c>
      <c r="R24" s="68" t="str">
        <f>IF(AND('Riesgos de gestión'!$Y$60="Alta",'Riesgos de gestión'!$AA$60="Menor"),CONCATENATE("R9C",'Riesgos de gestión'!$O$60),"")</f>
        <v/>
      </c>
      <c r="S24" s="68" t="str">
        <f>IF(AND('Riesgos de gestión'!$Y$61="Alta",'Riesgos de gestión'!$AA$61="Menor"),CONCATENATE("R9C",'Riesgos de gestión'!$O$61),"")</f>
        <v/>
      </c>
      <c r="T24" s="68" t="str">
        <f>IF(AND('Riesgos de gestión'!$Y$62="Alta",'Riesgos de gestión'!$AA$62="Menor"),CONCATENATE("R9C",'Riesgos de gestión'!$O$62),"")</f>
        <v/>
      </c>
      <c r="U24" s="69" t="str">
        <f>IF(AND('Riesgos de gestión'!$Y$63="Alta",'Riesgos de gestión'!$AA$63="Menor"),CONCATENATE("R9C",'Riesgos de gestión'!$O$63),"")</f>
        <v/>
      </c>
      <c r="V24" s="52" t="str">
        <f>IF(AND('Riesgos de gestión'!$Y$58="Alta",'Riesgos de gestión'!$AA$58="Moderado"),CONCATENATE("R9C",'Riesgos de gestión'!$O$58),"")</f>
        <v/>
      </c>
      <c r="W24" s="53" t="str">
        <f>IF(AND('Riesgos de gestión'!$Y$59="Alta",'Riesgos de gestión'!$AA$59="Moderado"),CONCATENATE("R9C",'Riesgos de gestión'!$O$59),"")</f>
        <v/>
      </c>
      <c r="X24" s="53" t="str">
        <f>IF(AND('Riesgos de gestión'!$Y$60="Alta",'Riesgos de gestión'!$AA$60="Moderado"),CONCATENATE("R9C",'Riesgos de gestión'!$O$60),"")</f>
        <v/>
      </c>
      <c r="Y24" s="53" t="str">
        <f>IF(AND('Riesgos de gestión'!$Y$61="Alta",'Riesgos de gestión'!$AA$61="Moderado"),CONCATENATE("R9C",'Riesgos de gestión'!$O$61),"")</f>
        <v/>
      </c>
      <c r="Z24" s="53" t="str">
        <f>IF(AND('Riesgos de gestión'!$Y$62="Alta",'Riesgos de gestión'!$AA$62="Moderado"),CONCATENATE("R9C",'Riesgos de gestión'!$O$62),"")</f>
        <v/>
      </c>
      <c r="AA24" s="54" t="str">
        <f>IF(AND('Riesgos de gestión'!$Y$63="Alta",'Riesgos de gestión'!$AA$63="Moderado"),CONCATENATE("R9C",'Riesgos de gestión'!$O$63),"")</f>
        <v/>
      </c>
      <c r="AB24" s="52" t="str">
        <f>IF(AND('Riesgos de gestión'!$Y$58="Alta",'Riesgos de gestión'!$AA$58="Mayor"),CONCATENATE("R9C",'Riesgos de gestión'!$O$58),"")</f>
        <v/>
      </c>
      <c r="AC24" s="53" t="str">
        <f>IF(AND('Riesgos de gestión'!$Y$59="Alta",'Riesgos de gestión'!$AA$59="Mayor"),CONCATENATE("R9C",'Riesgos de gestión'!$O$59),"")</f>
        <v/>
      </c>
      <c r="AD24" s="53" t="str">
        <f>IF(AND('Riesgos de gestión'!$Y$60="Alta",'Riesgos de gestión'!$AA$60="Mayor"),CONCATENATE("R9C",'Riesgos de gestión'!$O$60),"")</f>
        <v/>
      </c>
      <c r="AE24" s="53" t="str">
        <f>IF(AND('Riesgos de gestión'!$Y$61="Alta",'Riesgos de gestión'!$AA$61="Mayor"),CONCATENATE("R9C",'Riesgos de gestión'!$O$61),"")</f>
        <v/>
      </c>
      <c r="AF24" s="53" t="str">
        <f>IF(AND('Riesgos de gestión'!$Y$62="Alta",'Riesgos de gestión'!$AA$62="Mayor"),CONCATENATE("R9C",'Riesgos de gestión'!$O$62),"")</f>
        <v/>
      </c>
      <c r="AG24" s="54" t="str">
        <f>IF(AND('Riesgos de gestión'!$Y$63="Alta",'Riesgos de gestión'!$AA$63="Mayor"),CONCATENATE("R9C",'Riesgos de gestión'!$O$63),"")</f>
        <v/>
      </c>
      <c r="AH24" s="55" t="str">
        <f>IF(AND('Riesgos de gestión'!$Y$58="Alta",'Riesgos de gestión'!$AA$58="Catastrófico"),CONCATENATE("R9C",'Riesgos de gestión'!$O$58),"")</f>
        <v/>
      </c>
      <c r="AI24" s="56" t="str">
        <f>IF(AND('Riesgos de gestión'!$Y$59="Alta",'Riesgos de gestión'!$AA$59="Catastrófico"),CONCATENATE("R9C",'Riesgos de gestión'!$O$59),"")</f>
        <v/>
      </c>
      <c r="AJ24" s="56" t="str">
        <f>IF(AND('Riesgos de gestión'!$Y$60="Alta",'Riesgos de gestión'!$AA$60="Catastrófico"),CONCATENATE("R9C",'Riesgos de gestión'!$O$60),"")</f>
        <v/>
      </c>
      <c r="AK24" s="56" t="str">
        <f>IF(AND('Riesgos de gestión'!$Y$61="Alta",'Riesgos de gestión'!$AA$61="Catastrófico"),CONCATENATE("R9C",'Riesgos de gestión'!$O$61),"")</f>
        <v/>
      </c>
      <c r="AL24" s="56" t="str">
        <f>IF(AND('Riesgos de gestión'!$Y$62="Alta",'Riesgos de gestión'!$AA$62="Catastrófico"),CONCATENATE("R9C",'Riesgos de gestión'!$O$62),"")</f>
        <v/>
      </c>
      <c r="AM24" s="57" t="str">
        <f>IF(AND('Riesgos de gestión'!$Y$63="Alta",'Riesgos de gestión'!$AA$63="Catastrófico"),CONCATENATE("R9C",'Riesgos de gestión'!$O$63),"")</f>
        <v/>
      </c>
      <c r="AN24" s="83"/>
      <c r="AO24" s="1153"/>
      <c r="AP24" s="1154"/>
      <c r="AQ24" s="1154"/>
      <c r="AR24" s="1154"/>
      <c r="AS24" s="1154"/>
      <c r="AT24" s="1155"/>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row>
    <row r="25" spans="1:76" ht="15.75" customHeight="1" thickBot="1" x14ac:dyDescent="0.3">
      <c r="A25" s="83"/>
      <c r="B25" s="1064"/>
      <c r="C25" s="1064"/>
      <c r="D25" s="1065"/>
      <c r="E25" s="1164"/>
      <c r="F25" s="1165"/>
      <c r="G25" s="1165"/>
      <c r="H25" s="1165"/>
      <c r="I25" s="1165"/>
      <c r="J25" s="70" t="str">
        <f>IF(AND('Riesgos de gestión'!$Y$64="Alta",'Riesgos de gestión'!$AA$64="Leve"),CONCATENATE("R10C",'Riesgos de gestión'!$O$64),"")</f>
        <v/>
      </c>
      <c r="K25" s="71" t="str">
        <f>IF(AND('Riesgos de gestión'!$Y$65="Alta",'Riesgos de gestión'!$AA$65="Leve"),CONCATENATE("R10C",'Riesgos de gestión'!$O$65),"")</f>
        <v/>
      </c>
      <c r="L25" s="71" t="str">
        <f>IF(AND('Riesgos de gestión'!$Y$66="Alta",'Riesgos de gestión'!$AA$66="Leve"),CONCATENATE("R10C",'Riesgos de gestión'!$O$66),"")</f>
        <v/>
      </c>
      <c r="M25" s="71" t="str">
        <f>IF(AND('Riesgos de gestión'!$Y$67="Alta",'Riesgos de gestión'!$AA$67="Leve"),CONCATENATE("R10C",'Riesgos de gestión'!$O$67),"")</f>
        <v/>
      </c>
      <c r="N25" s="71" t="str">
        <f>IF(AND('Riesgos de gestión'!$Y$68="Alta",'Riesgos de gestión'!$AA$68="Leve"),CONCATENATE("R10C",'Riesgos de gestión'!$O$68),"")</f>
        <v/>
      </c>
      <c r="O25" s="72" t="str">
        <f>IF(AND('Riesgos de gestión'!$Y$69="Alta",'Riesgos de gestión'!$AA$69="Leve"),CONCATENATE("R10C",'Riesgos de gestión'!$O$69),"")</f>
        <v/>
      </c>
      <c r="P25" s="70" t="str">
        <f>IF(AND('Riesgos de gestión'!$Y$64="Alta",'Riesgos de gestión'!$AA$64="Menor"),CONCATENATE("R10C",'Riesgos de gestión'!$O$64),"")</f>
        <v/>
      </c>
      <c r="Q25" s="71" t="str">
        <f>IF(AND('Riesgos de gestión'!$Y$65="Alta",'Riesgos de gestión'!$AA$65="Menor"),CONCATENATE("R10C",'Riesgos de gestión'!$O$65),"")</f>
        <v/>
      </c>
      <c r="R25" s="71" t="str">
        <f>IF(AND('Riesgos de gestión'!$Y$66="Alta",'Riesgos de gestión'!$AA$66="Menor"),CONCATENATE("R10C",'Riesgos de gestión'!$O$66),"")</f>
        <v/>
      </c>
      <c r="S25" s="71" t="str">
        <f>IF(AND('Riesgos de gestión'!$Y$67="Alta",'Riesgos de gestión'!$AA$67="Menor"),CONCATENATE("R10C",'Riesgos de gestión'!$O$67),"")</f>
        <v/>
      </c>
      <c r="T25" s="71" t="str">
        <f>IF(AND('Riesgos de gestión'!$Y$68="Alta",'Riesgos de gestión'!$AA$68="Menor"),CONCATENATE("R10C",'Riesgos de gestión'!$O$68),"")</f>
        <v/>
      </c>
      <c r="U25" s="72" t="str">
        <f>IF(AND('Riesgos de gestión'!$Y$69="Alta",'Riesgos de gestión'!$AA$69="Menor"),CONCATENATE("R10C",'Riesgos de gestión'!$O$69),"")</f>
        <v/>
      </c>
      <c r="V25" s="58" t="str">
        <f>IF(AND('Riesgos de gestión'!$Y$64="Alta",'Riesgos de gestión'!$AA$64="Moderado"),CONCATENATE("R10C",'Riesgos de gestión'!$O$64),"")</f>
        <v/>
      </c>
      <c r="W25" s="59" t="str">
        <f>IF(AND('Riesgos de gestión'!$Y$65="Alta",'Riesgos de gestión'!$AA$65="Moderado"),CONCATENATE("R10C",'Riesgos de gestión'!$O$65),"")</f>
        <v/>
      </c>
      <c r="X25" s="59" t="str">
        <f>IF(AND('Riesgos de gestión'!$Y$66="Alta",'Riesgos de gestión'!$AA$66="Moderado"),CONCATENATE("R10C",'Riesgos de gestión'!$O$66),"")</f>
        <v/>
      </c>
      <c r="Y25" s="59" t="str">
        <f>IF(AND('Riesgos de gestión'!$Y$67="Alta",'Riesgos de gestión'!$AA$67="Moderado"),CONCATENATE("R10C",'Riesgos de gestión'!$O$67),"")</f>
        <v/>
      </c>
      <c r="Z25" s="59" t="str">
        <f>IF(AND('Riesgos de gestión'!$Y$68="Alta",'Riesgos de gestión'!$AA$68="Moderado"),CONCATENATE("R10C",'Riesgos de gestión'!$O$68),"")</f>
        <v/>
      </c>
      <c r="AA25" s="60" t="str">
        <f>IF(AND('Riesgos de gestión'!$Y$69="Alta",'Riesgos de gestión'!$AA$69="Moderado"),CONCATENATE("R10C",'Riesgos de gestión'!$O$69),"")</f>
        <v/>
      </c>
      <c r="AB25" s="58" t="str">
        <f>IF(AND('Riesgos de gestión'!$Y$64="Alta",'Riesgos de gestión'!$AA$64="Mayor"),CONCATENATE("R10C",'Riesgos de gestión'!$O$64),"")</f>
        <v/>
      </c>
      <c r="AC25" s="59" t="str">
        <f>IF(AND('Riesgos de gestión'!$Y$65="Alta",'Riesgos de gestión'!$AA$65="Mayor"),CONCATENATE("R10C",'Riesgos de gestión'!$O$65),"")</f>
        <v/>
      </c>
      <c r="AD25" s="59" t="str">
        <f>IF(AND('Riesgos de gestión'!$Y$66="Alta",'Riesgos de gestión'!$AA$66="Mayor"),CONCATENATE("R10C",'Riesgos de gestión'!$O$66),"")</f>
        <v/>
      </c>
      <c r="AE25" s="59" t="str">
        <f>IF(AND('Riesgos de gestión'!$Y$67="Alta",'Riesgos de gestión'!$AA$67="Mayor"),CONCATENATE("R10C",'Riesgos de gestión'!$O$67),"")</f>
        <v/>
      </c>
      <c r="AF25" s="59" t="str">
        <f>IF(AND('Riesgos de gestión'!$Y$68="Alta",'Riesgos de gestión'!$AA$68="Mayor"),CONCATENATE("R10C",'Riesgos de gestión'!$O$68),"")</f>
        <v/>
      </c>
      <c r="AG25" s="60" t="str">
        <f>IF(AND('Riesgos de gestión'!$Y$69="Alta",'Riesgos de gestión'!$AA$69="Mayor"),CONCATENATE("R10C",'Riesgos de gestión'!$O$69),"")</f>
        <v/>
      </c>
      <c r="AH25" s="61" t="str">
        <f>IF(AND('Riesgos de gestión'!$Y$64="Alta",'Riesgos de gestión'!$AA$64="Catastrófico"),CONCATENATE("R10C",'Riesgos de gestión'!$O$64),"")</f>
        <v/>
      </c>
      <c r="AI25" s="62" t="str">
        <f>IF(AND('Riesgos de gestión'!$Y$65="Alta",'Riesgos de gestión'!$AA$65="Catastrófico"),CONCATENATE("R10C",'Riesgos de gestión'!$O$65),"")</f>
        <v/>
      </c>
      <c r="AJ25" s="62" t="str">
        <f>IF(AND('Riesgos de gestión'!$Y$66="Alta",'Riesgos de gestión'!$AA$66="Catastrófico"),CONCATENATE("R10C",'Riesgos de gestión'!$O$66),"")</f>
        <v/>
      </c>
      <c r="AK25" s="62" t="str">
        <f>IF(AND('Riesgos de gestión'!$Y$67="Alta",'Riesgos de gestión'!$AA$67="Catastrófico"),CONCATENATE("R10C",'Riesgos de gestión'!$O$67),"")</f>
        <v/>
      </c>
      <c r="AL25" s="62" t="str">
        <f>IF(AND('Riesgos de gestión'!$Y$68="Alta",'Riesgos de gestión'!$AA$68="Catastrófico"),CONCATENATE("R10C",'Riesgos de gestión'!$O$68),"")</f>
        <v/>
      </c>
      <c r="AM25" s="63" t="str">
        <f>IF(AND('Riesgos de gestión'!$Y$69="Alta",'Riesgos de gestión'!$AA$69="Catastrófico"),CONCATENATE("R10C",'Riesgos de gestión'!$O$69),"")</f>
        <v/>
      </c>
      <c r="AN25" s="83"/>
      <c r="AO25" s="1156"/>
      <c r="AP25" s="1157"/>
      <c r="AQ25" s="1157"/>
      <c r="AR25" s="1157"/>
      <c r="AS25" s="1157"/>
      <c r="AT25" s="1158"/>
      <c r="AU25" s="83"/>
      <c r="AV25" s="83"/>
      <c r="AW25" s="83"/>
      <c r="AX25" s="83"/>
      <c r="AY25" s="83"/>
      <c r="AZ25" s="83"/>
      <c r="BA25" s="83"/>
      <c r="BB25" s="83"/>
      <c r="BC25" s="83"/>
      <c r="BD25" s="83"/>
      <c r="BE25" s="83"/>
      <c r="BF25" s="83"/>
      <c r="BG25" s="83"/>
      <c r="BH25" s="83"/>
      <c r="BI25" s="83"/>
      <c r="BJ25" s="83"/>
      <c r="BK25" s="83"/>
      <c r="BL25" s="83"/>
      <c r="BM25" s="83"/>
      <c r="BN25" s="83"/>
      <c r="BO25" s="83"/>
      <c r="BP25" s="83"/>
      <c r="BQ25" s="83"/>
      <c r="BR25" s="83"/>
      <c r="BS25" s="83"/>
      <c r="BT25" s="83"/>
      <c r="BU25" s="83"/>
      <c r="BV25" s="83"/>
      <c r="BW25" s="83"/>
      <c r="BX25" s="83"/>
    </row>
    <row r="26" spans="1:76" ht="15" customHeight="1" x14ac:dyDescent="0.25">
      <c r="A26" s="83"/>
      <c r="B26" s="1064"/>
      <c r="C26" s="1064"/>
      <c r="D26" s="1065"/>
      <c r="E26" s="1159" t="s">
        <v>117</v>
      </c>
      <c r="F26" s="1160"/>
      <c r="G26" s="1160"/>
      <c r="H26" s="1160"/>
      <c r="I26" s="1177"/>
      <c r="J26" s="64" t="str">
        <f ca="1">IF(AND('Riesgos de gestión'!$Y$10="Media",'Riesgos de gestión'!$AA$10="Leve"),CONCATENATE("R1C",'Riesgos de gestión'!$O$10),"")</f>
        <v/>
      </c>
      <c r="K26" s="65" t="str">
        <f>IF(AND('Riesgos de gestión'!$Y$11="Media",'Riesgos de gestión'!$AA$11="Leve"),CONCATENATE("R1C",'Riesgos de gestión'!$O$11),"")</f>
        <v/>
      </c>
      <c r="L26" s="65" t="str">
        <f>IF(AND('Riesgos de gestión'!$Y$12="Media",'Riesgos de gestión'!$AA$12="Leve"),CONCATENATE("R1C",'Riesgos de gestión'!$O$12),"")</f>
        <v/>
      </c>
      <c r="M26" s="65" t="str">
        <f>IF(AND('Riesgos de gestión'!$Y$13="Media",'Riesgos de gestión'!$AA$13="Leve"),CONCATENATE("R1C",'Riesgos de gestión'!$O$13),"")</f>
        <v/>
      </c>
      <c r="N26" s="65" t="str">
        <f>IF(AND('Riesgos de gestión'!$Y$14="Media",'Riesgos de gestión'!$AA$14="Leve"),CONCATENATE("R1C",'Riesgos de gestión'!$O$14),"")</f>
        <v/>
      </c>
      <c r="O26" s="66" t="str">
        <f>IF(AND('Riesgos de gestión'!$Y$15="Media",'Riesgos de gestión'!$AA$15="Leve"),CONCATENATE("R1C",'Riesgos de gestión'!$O$15),"")</f>
        <v/>
      </c>
      <c r="P26" s="64" t="str">
        <f ca="1">IF(AND('Riesgos de gestión'!$Y$10="Media",'Riesgos de gestión'!$AA$10="Menor"),CONCATENATE("R1C",'Riesgos de gestión'!$O$10),"")</f>
        <v/>
      </c>
      <c r="Q26" s="65" t="str">
        <f>IF(AND('Riesgos de gestión'!$Y$11="Media",'Riesgos de gestión'!$AA$11="Menor"),CONCATENATE("R1C",'Riesgos de gestión'!$O$11),"")</f>
        <v/>
      </c>
      <c r="R26" s="65" t="str">
        <f>IF(AND('Riesgos de gestión'!$Y$12="Media",'Riesgos de gestión'!$AA$12="Menor"),CONCATENATE("R1C",'Riesgos de gestión'!$O$12),"")</f>
        <v/>
      </c>
      <c r="S26" s="65" t="str">
        <f>IF(AND('Riesgos de gestión'!$Y$13="Media",'Riesgos de gestión'!$AA$13="Menor"),CONCATENATE("R1C",'Riesgos de gestión'!$O$13),"")</f>
        <v/>
      </c>
      <c r="T26" s="65" t="str">
        <f>IF(AND('Riesgos de gestión'!$Y$14="Media",'Riesgos de gestión'!$AA$14="Menor"),CONCATENATE("R1C",'Riesgos de gestión'!$O$14),"")</f>
        <v/>
      </c>
      <c r="U26" s="66" t="str">
        <f>IF(AND('Riesgos de gestión'!$Y$15="Media",'Riesgos de gestión'!$AA$15="Menor"),CONCATENATE("R1C",'Riesgos de gestión'!$O$15),"")</f>
        <v/>
      </c>
      <c r="V26" s="64" t="str">
        <f ca="1">IF(AND('Riesgos de gestión'!$Y$10="Media",'Riesgos de gestión'!$AA$10="Moderado"),CONCATENATE("R1C",'Riesgos de gestión'!$O$10),"")</f>
        <v/>
      </c>
      <c r="W26" s="65" t="str">
        <f>IF(AND('Riesgos de gestión'!$Y$11="Media",'Riesgos de gestión'!$AA$11="Moderado"),CONCATENATE("R1C",'Riesgos de gestión'!$O$11),"")</f>
        <v/>
      </c>
      <c r="X26" s="65" t="str">
        <f>IF(AND('Riesgos de gestión'!$Y$12="Media",'Riesgos de gestión'!$AA$12="Moderado"),CONCATENATE("R1C",'Riesgos de gestión'!$O$12),"")</f>
        <v/>
      </c>
      <c r="Y26" s="65" t="str">
        <f>IF(AND('Riesgos de gestión'!$Y$13="Media",'Riesgos de gestión'!$AA$13="Moderado"),CONCATENATE("R1C",'Riesgos de gestión'!$O$13),"")</f>
        <v/>
      </c>
      <c r="Z26" s="65" t="str">
        <f>IF(AND('Riesgos de gestión'!$Y$14="Media",'Riesgos de gestión'!$AA$14="Moderado"),CONCATENATE("R1C",'Riesgos de gestión'!$O$14),"")</f>
        <v/>
      </c>
      <c r="AA26" s="66" t="str">
        <f>IF(AND('Riesgos de gestión'!$Y$15="Media",'Riesgos de gestión'!$AA$15="Moderado"),CONCATENATE("R1C",'Riesgos de gestión'!$O$15),"")</f>
        <v/>
      </c>
      <c r="AB26" s="46" t="str">
        <f ca="1">IF(AND('Riesgos de gestión'!$Y$10="Media",'Riesgos de gestión'!$AA$10="Mayor"),CONCATENATE("R1C",'Riesgos de gestión'!$O$10),"")</f>
        <v/>
      </c>
      <c r="AC26" s="47" t="str">
        <f>IF(AND('Riesgos de gestión'!$Y$11="Media",'Riesgos de gestión'!$AA$11="Mayor"),CONCATENATE("R1C",'Riesgos de gestión'!$O$11),"")</f>
        <v/>
      </c>
      <c r="AD26" s="47" t="str">
        <f>IF(AND('Riesgos de gestión'!$Y$12="Media",'Riesgos de gestión'!$AA$12="Mayor"),CONCATENATE("R1C",'Riesgos de gestión'!$O$12),"")</f>
        <v/>
      </c>
      <c r="AE26" s="47" t="str">
        <f>IF(AND('Riesgos de gestión'!$Y$13="Media",'Riesgos de gestión'!$AA$13="Mayor"),CONCATENATE("R1C",'Riesgos de gestión'!$O$13),"")</f>
        <v/>
      </c>
      <c r="AF26" s="47" t="str">
        <f>IF(AND('Riesgos de gestión'!$Y$14="Media",'Riesgos de gestión'!$AA$14="Mayor"),CONCATENATE("R1C",'Riesgos de gestión'!$O$14),"")</f>
        <v/>
      </c>
      <c r="AG26" s="48" t="str">
        <f>IF(AND('Riesgos de gestión'!$Y$15="Media",'Riesgos de gestión'!$AA$15="Mayor"),CONCATENATE("R1C",'Riesgos de gestión'!$O$15),"")</f>
        <v/>
      </c>
      <c r="AH26" s="49" t="str">
        <f ca="1">IF(AND('Riesgos de gestión'!$Y$10="Media",'Riesgos de gestión'!$AA$10="Catastrófico"),CONCATENATE("R1C",'Riesgos de gestión'!$O$10),"")</f>
        <v/>
      </c>
      <c r="AI26" s="50" t="str">
        <f>IF(AND('Riesgos de gestión'!$Y$11="Media",'Riesgos de gestión'!$AA$11="Catastrófico"),CONCATENATE("R1C",'Riesgos de gestión'!$O$11),"")</f>
        <v/>
      </c>
      <c r="AJ26" s="50" t="str">
        <f>IF(AND('Riesgos de gestión'!$Y$12="Media",'Riesgos de gestión'!$AA$12="Catastrófico"),CONCATENATE("R1C",'Riesgos de gestión'!$O$12),"")</f>
        <v/>
      </c>
      <c r="AK26" s="50" t="str">
        <f>IF(AND('Riesgos de gestión'!$Y$13="Media",'Riesgos de gestión'!$AA$13="Catastrófico"),CONCATENATE("R1C",'Riesgos de gestión'!$O$13),"")</f>
        <v/>
      </c>
      <c r="AL26" s="50" t="str">
        <f>IF(AND('Riesgos de gestión'!$Y$14="Media",'Riesgos de gestión'!$AA$14="Catastrófico"),CONCATENATE("R1C",'Riesgos de gestión'!$O$14),"")</f>
        <v/>
      </c>
      <c r="AM26" s="51" t="str">
        <f>IF(AND('Riesgos de gestión'!$Y$15="Media",'Riesgos de gestión'!$AA$15="Catastrófico"),CONCATENATE("R1C",'Riesgos de gestión'!$O$15),"")</f>
        <v/>
      </c>
      <c r="AN26" s="83"/>
      <c r="AO26" s="1189" t="s">
        <v>81</v>
      </c>
      <c r="AP26" s="1190"/>
      <c r="AQ26" s="1190"/>
      <c r="AR26" s="1190"/>
      <c r="AS26" s="1190"/>
      <c r="AT26" s="1191"/>
      <c r="AU26" s="83"/>
      <c r="AV26" s="83"/>
      <c r="AW26" s="83"/>
      <c r="AX26" s="83"/>
      <c r="AY26" s="83"/>
      <c r="AZ26" s="83"/>
      <c r="BA26" s="83"/>
      <c r="BB26" s="83"/>
      <c r="BC26" s="83"/>
      <c r="BD26" s="83"/>
      <c r="BE26" s="83"/>
      <c r="BF26" s="83"/>
      <c r="BG26" s="83"/>
      <c r="BH26" s="83"/>
      <c r="BI26" s="83"/>
      <c r="BJ26" s="83"/>
      <c r="BK26" s="83"/>
      <c r="BL26" s="83"/>
      <c r="BM26" s="83"/>
      <c r="BN26" s="83"/>
      <c r="BO26" s="83"/>
      <c r="BP26" s="83"/>
      <c r="BQ26" s="83"/>
      <c r="BR26" s="83"/>
      <c r="BS26" s="83"/>
      <c r="BT26" s="83"/>
      <c r="BU26" s="83"/>
      <c r="BV26" s="83"/>
      <c r="BW26" s="83"/>
      <c r="BX26" s="83"/>
    </row>
    <row r="27" spans="1:76" ht="15" customHeight="1" x14ac:dyDescent="0.25">
      <c r="A27" s="83"/>
      <c r="B27" s="1064"/>
      <c r="C27" s="1064"/>
      <c r="D27" s="1065"/>
      <c r="E27" s="1161"/>
      <c r="F27" s="1162"/>
      <c r="G27" s="1162"/>
      <c r="H27" s="1162"/>
      <c r="I27" s="1178"/>
      <c r="J27" s="67" t="str">
        <f>IF(AND('Riesgos de gestión'!$Y$16="Media",'Riesgos de gestión'!$AA$16="Leve"),CONCATENATE("R2C",'Riesgos de gestión'!$O$16),"")</f>
        <v/>
      </c>
      <c r="K27" s="68" t="str">
        <f>IF(AND('Riesgos de gestión'!$Y$17="Media",'Riesgos de gestión'!$AA$17="Leve"),CONCATENATE("R2C",'Riesgos de gestión'!$O$17),"")</f>
        <v/>
      </c>
      <c r="L27" s="68" t="str">
        <f>IF(AND('Riesgos de gestión'!$Y$18="Media",'Riesgos de gestión'!$AA$18="Leve"),CONCATENATE("R2C",'Riesgos de gestión'!$O$18),"")</f>
        <v/>
      </c>
      <c r="M27" s="68" t="str">
        <f>IF(AND('Riesgos de gestión'!$Y$19="Media",'Riesgos de gestión'!$AA$19="Leve"),CONCATENATE("R2C",'Riesgos de gestión'!$O$19),"")</f>
        <v/>
      </c>
      <c r="N27" s="68" t="str">
        <f>IF(AND('Riesgos de gestión'!$Y$20="Media",'Riesgos de gestión'!$AA$20="Leve"),CONCATENATE("R2C",'Riesgos de gestión'!$O$20),"")</f>
        <v/>
      </c>
      <c r="O27" s="69" t="str">
        <f>IF(AND('Riesgos de gestión'!$Y$21="Media",'Riesgos de gestión'!$AA$21="Leve"),CONCATENATE("R2C",'Riesgos de gestión'!$O$21),"")</f>
        <v/>
      </c>
      <c r="P27" s="67" t="str">
        <f>IF(AND('Riesgos de gestión'!$Y$16="Media",'Riesgos de gestión'!$AA$16="Menor"),CONCATENATE("R2C",'Riesgos de gestión'!$O$16),"")</f>
        <v/>
      </c>
      <c r="Q27" s="68" t="str">
        <f>IF(AND('Riesgos de gestión'!$Y$17="Media",'Riesgos de gestión'!$AA$17="Menor"),CONCATENATE("R2C",'Riesgos de gestión'!$O$17),"")</f>
        <v/>
      </c>
      <c r="R27" s="68" t="str">
        <f>IF(AND('Riesgos de gestión'!$Y$18="Media",'Riesgos de gestión'!$AA$18="Menor"),CONCATENATE("R2C",'Riesgos de gestión'!$O$18),"")</f>
        <v/>
      </c>
      <c r="S27" s="68" t="str">
        <f>IF(AND('Riesgos de gestión'!$Y$19="Media",'Riesgos de gestión'!$AA$19="Menor"),CONCATENATE("R2C",'Riesgos de gestión'!$O$19),"")</f>
        <v/>
      </c>
      <c r="T27" s="68" t="str">
        <f>IF(AND('Riesgos de gestión'!$Y$20="Media",'Riesgos de gestión'!$AA$20="Menor"),CONCATENATE("R2C",'Riesgos de gestión'!$O$20),"")</f>
        <v/>
      </c>
      <c r="U27" s="69" t="str">
        <f>IF(AND('Riesgos de gestión'!$Y$21="Media",'Riesgos de gestión'!$AA$21="Menor"),CONCATENATE("R2C",'Riesgos de gestión'!$O$21),"")</f>
        <v/>
      </c>
      <c r="V27" s="67" t="str">
        <f>IF(AND('Riesgos de gestión'!$Y$16="Media",'Riesgos de gestión'!$AA$16="Moderado"),CONCATENATE("R2C",'Riesgos de gestión'!$O$16),"")</f>
        <v/>
      </c>
      <c r="W27" s="68" t="str">
        <f>IF(AND('Riesgos de gestión'!$Y$17="Media",'Riesgos de gestión'!$AA$17="Moderado"),CONCATENATE("R2C",'Riesgos de gestión'!$O$17),"")</f>
        <v/>
      </c>
      <c r="X27" s="68" t="str">
        <f>IF(AND('Riesgos de gestión'!$Y$18="Media",'Riesgos de gestión'!$AA$18="Moderado"),CONCATENATE("R2C",'Riesgos de gestión'!$O$18),"")</f>
        <v/>
      </c>
      <c r="Y27" s="68" t="str">
        <f>IF(AND('Riesgos de gestión'!$Y$19="Media",'Riesgos de gestión'!$AA$19="Moderado"),CONCATENATE("R2C",'Riesgos de gestión'!$O$19),"")</f>
        <v/>
      </c>
      <c r="Z27" s="68" t="str">
        <f>IF(AND('Riesgos de gestión'!$Y$20="Media",'Riesgos de gestión'!$AA$20="Moderado"),CONCATENATE("R2C",'Riesgos de gestión'!$O$20),"")</f>
        <v/>
      </c>
      <c r="AA27" s="69" t="str">
        <f>IF(AND('Riesgos de gestión'!$Y$21="Media",'Riesgos de gestión'!$AA$21="Moderado"),CONCATENATE("R2C",'Riesgos de gestión'!$O$21),"")</f>
        <v/>
      </c>
      <c r="AB27" s="52" t="str">
        <f>IF(AND('Riesgos de gestión'!$Y$16="Media",'Riesgos de gestión'!$AA$16="Mayor"),CONCATENATE("R2C",'Riesgos de gestión'!$O$16),"")</f>
        <v/>
      </c>
      <c r="AC27" s="53" t="str">
        <f>IF(AND('Riesgos de gestión'!$Y$17="Media",'Riesgos de gestión'!$AA$17="Mayor"),CONCATENATE("R2C",'Riesgos de gestión'!$O$17),"")</f>
        <v/>
      </c>
      <c r="AD27" s="53" t="str">
        <f>IF(AND('Riesgos de gestión'!$Y$18="Media",'Riesgos de gestión'!$AA$18="Mayor"),CONCATENATE("R2C",'Riesgos de gestión'!$O$18),"")</f>
        <v/>
      </c>
      <c r="AE27" s="53" t="str">
        <f>IF(AND('Riesgos de gestión'!$Y$19="Media",'Riesgos de gestión'!$AA$19="Mayor"),CONCATENATE("R2C",'Riesgos de gestión'!$O$19),"")</f>
        <v/>
      </c>
      <c r="AF27" s="53" t="str">
        <f>IF(AND('Riesgos de gestión'!$Y$20="Media",'Riesgos de gestión'!$AA$20="Mayor"),CONCATENATE("R2C",'Riesgos de gestión'!$O$20),"")</f>
        <v/>
      </c>
      <c r="AG27" s="54" t="str">
        <f>IF(AND('Riesgos de gestión'!$Y$21="Media",'Riesgos de gestión'!$AA$21="Mayor"),CONCATENATE("R2C",'Riesgos de gestión'!$O$21),"")</f>
        <v/>
      </c>
      <c r="AH27" s="55" t="str">
        <f>IF(AND('Riesgos de gestión'!$Y$16="Media",'Riesgos de gestión'!$AA$16="Catastrófico"),CONCATENATE("R2C",'Riesgos de gestión'!$O$16),"")</f>
        <v/>
      </c>
      <c r="AI27" s="56" t="str">
        <f>IF(AND('Riesgos de gestión'!$Y$17="Media",'Riesgos de gestión'!$AA$17="Catastrófico"),CONCATENATE("R2C",'Riesgos de gestión'!$O$17),"")</f>
        <v/>
      </c>
      <c r="AJ27" s="56" t="str">
        <f>IF(AND('Riesgos de gestión'!$Y$18="Media",'Riesgos de gestión'!$AA$18="Catastrófico"),CONCATENATE("R2C",'Riesgos de gestión'!$O$18),"")</f>
        <v/>
      </c>
      <c r="AK27" s="56" t="str">
        <f>IF(AND('Riesgos de gestión'!$Y$19="Media",'Riesgos de gestión'!$AA$19="Catastrófico"),CONCATENATE("R2C",'Riesgos de gestión'!$O$19),"")</f>
        <v/>
      </c>
      <c r="AL27" s="56" t="str">
        <f>IF(AND('Riesgos de gestión'!$Y$20="Media",'Riesgos de gestión'!$AA$20="Catastrófico"),CONCATENATE("R2C",'Riesgos de gestión'!$O$20),"")</f>
        <v/>
      </c>
      <c r="AM27" s="57" t="str">
        <f>IF(AND('Riesgos de gestión'!$Y$21="Media",'Riesgos de gestión'!$AA$21="Catastrófico"),CONCATENATE("R2C",'Riesgos de gestión'!$O$21),"")</f>
        <v/>
      </c>
      <c r="AN27" s="83"/>
      <c r="AO27" s="1192"/>
      <c r="AP27" s="1193"/>
      <c r="AQ27" s="1193"/>
      <c r="AR27" s="1193"/>
      <c r="AS27" s="1193"/>
      <c r="AT27" s="1194"/>
      <c r="AU27" s="83"/>
      <c r="AV27" s="83"/>
      <c r="AW27" s="83"/>
      <c r="AX27" s="83"/>
      <c r="AY27" s="83"/>
      <c r="AZ27" s="83"/>
      <c r="BA27" s="83"/>
      <c r="BB27" s="83"/>
      <c r="BC27" s="83"/>
      <c r="BD27" s="83"/>
      <c r="BE27" s="83"/>
      <c r="BF27" s="83"/>
      <c r="BG27" s="83"/>
      <c r="BH27" s="83"/>
      <c r="BI27" s="83"/>
      <c r="BJ27" s="83"/>
      <c r="BK27" s="83"/>
      <c r="BL27" s="83"/>
      <c r="BM27" s="83"/>
      <c r="BN27" s="83"/>
      <c r="BO27" s="83"/>
      <c r="BP27" s="83"/>
      <c r="BQ27" s="83"/>
      <c r="BR27" s="83"/>
      <c r="BS27" s="83"/>
      <c r="BT27" s="83"/>
      <c r="BU27" s="83"/>
      <c r="BV27" s="83"/>
      <c r="BW27" s="83"/>
      <c r="BX27" s="83"/>
    </row>
    <row r="28" spans="1:76" ht="15" customHeight="1" x14ac:dyDescent="0.25">
      <c r="A28" s="83"/>
      <c r="B28" s="1064"/>
      <c r="C28" s="1064"/>
      <c r="D28" s="1065"/>
      <c r="E28" s="1163"/>
      <c r="F28" s="1162"/>
      <c r="G28" s="1162"/>
      <c r="H28" s="1162"/>
      <c r="I28" s="1178"/>
      <c r="J28" s="67" t="str">
        <f>IF(AND('Riesgos de gestión'!$Y$22="Media",'Riesgos de gestión'!$AA$22="Leve"),CONCATENATE("R3C",'Riesgos de gestión'!$O$22),"")</f>
        <v/>
      </c>
      <c r="K28" s="68" t="str">
        <f>IF(AND('Riesgos de gestión'!$Y$23="Media",'Riesgos de gestión'!$AA$23="Leve"),CONCATENATE("R3C",'Riesgos de gestión'!$O$23),"")</f>
        <v/>
      </c>
      <c r="L28" s="68" t="str">
        <f>IF(AND('Riesgos de gestión'!$Y$24="Media",'Riesgos de gestión'!$AA$24="Leve"),CONCATENATE("R3C",'Riesgos de gestión'!$O$24),"")</f>
        <v/>
      </c>
      <c r="M28" s="68" t="str">
        <f>IF(AND('Riesgos de gestión'!$Y$25="Media",'Riesgos de gestión'!$AA$25="Leve"),CONCATENATE("R3C",'Riesgos de gestión'!$O$25),"")</f>
        <v/>
      </c>
      <c r="N28" s="68" t="str">
        <f>IF(AND('Riesgos de gestión'!$Y$26="Media",'Riesgos de gestión'!$AA$26="Leve"),CONCATENATE("R3C",'Riesgos de gestión'!$O$26),"")</f>
        <v/>
      </c>
      <c r="O28" s="69" t="str">
        <f>IF(AND('Riesgos de gestión'!$Y$27="Media",'Riesgos de gestión'!$AA$27="Leve"),CONCATENATE("R3C",'Riesgos de gestión'!$O$27),"")</f>
        <v/>
      </c>
      <c r="P28" s="67" t="str">
        <f>IF(AND('Riesgos de gestión'!$Y$22="Media",'Riesgos de gestión'!$AA$22="Menor"),CONCATENATE("R3C",'Riesgos de gestión'!$O$22),"")</f>
        <v/>
      </c>
      <c r="Q28" s="68" t="str">
        <f>IF(AND('Riesgos de gestión'!$Y$23="Media",'Riesgos de gestión'!$AA$23="Menor"),CONCATENATE("R3C",'Riesgos de gestión'!$O$23),"")</f>
        <v/>
      </c>
      <c r="R28" s="68" t="str">
        <f>IF(AND('Riesgos de gestión'!$Y$24="Media",'Riesgos de gestión'!$AA$24="Menor"),CONCATENATE("R3C",'Riesgos de gestión'!$O$24),"")</f>
        <v/>
      </c>
      <c r="S28" s="68" t="str">
        <f>IF(AND('Riesgos de gestión'!$Y$25="Media",'Riesgos de gestión'!$AA$25="Menor"),CONCATENATE("R3C",'Riesgos de gestión'!$O$25),"")</f>
        <v/>
      </c>
      <c r="T28" s="68" t="str">
        <f>IF(AND('Riesgos de gestión'!$Y$26="Media",'Riesgos de gestión'!$AA$26="Menor"),CONCATENATE("R3C",'Riesgos de gestión'!$O$26),"")</f>
        <v/>
      </c>
      <c r="U28" s="69" t="str">
        <f>IF(AND('Riesgos de gestión'!$Y$27="Media",'Riesgos de gestión'!$AA$27="Menor"),CONCATENATE("R3C",'Riesgos de gestión'!$O$27),"")</f>
        <v/>
      </c>
      <c r="V28" s="67" t="str">
        <f>IF(AND('Riesgos de gestión'!$Y$22="Media",'Riesgos de gestión'!$AA$22="Moderado"),CONCATENATE("R3C",'Riesgos de gestión'!$O$22),"")</f>
        <v/>
      </c>
      <c r="W28" s="68" t="str">
        <f>IF(AND('Riesgos de gestión'!$Y$23="Media",'Riesgos de gestión'!$AA$23="Moderado"),CONCATENATE("R3C",'Riesgos de gestión'!$O$23),"")</f>
        <v/>
      </c>
      <c r="X28" s="68" t="str">
        <f>IF(AND('Riesgos de gestión'!$Y$24="Media",'Riesgos de gestión'!$AA$24="Moderado"),CONCATENATE("R3C",'Riesgos de gestión'!$O$24),"")</f>
        <v/>
      </c>
      <c r="Y28" s="68" t="str">
        <f>IF(AND('Riesgos de gestión'!$Y$25="Media",'Riesgos de gestión'!$AA$25="Moderado"),CONCATENATE("R3C",'Riesgos de gestión'!$O$25),"")</f>
        <v/>
      </c>
      <c r="Z28" s="68" t="str">
        <f>IF(AND('Riesgos de gestión'!$Y$26="Media",'Riesgos de gestión'!$AA$26="Moderado"),CONCATENATE("R3C",'Riesgos de gestión'!$O$26),"")</f>
        <v/>
      </c>
      <c r="AA28" s="69" t="str">
        <f>IF(AND('Riesgos de gestión'!$Y$27="Media",'Riesgos de gestión'!$AA$27="Moderado"),CONCATENATE("R3C",'Riesgos de gestión'!$O$27),"")</f>
        <v/>
      </c>
      <c r="AB28" s="52" t="str">
        <f>IF(AND('Riesgos de gestión'!$Y$22="Media",'Riesgos de gestión'!$AA$22="Mayor"),CONCATENATE("R3C",'Riesgos de gestión'!$O$22),"")</f>
        <v/>
      </c>
      <c r="AC28" s="53" t="str">
        <f>IF(AND('Riesgos de gestión'!$Y$23="Media",'Riesgos de gestión'!$AA$23="Mayor"),CONCATENATE("R3C",'Riesgos de gestión'!$O$23),"")</f>
        <v/>
      </c>
      <c r="AD28" s="53" t="str">
        <f>IF(AND('Riesgos de gestión'!$Y$24="Media",'Riesgos de gestión'!$AA$24="Mayor"),CONCATENATE("R3C",'Riesgos de gestión'!$O$24),"")</f>
        <v/>
      </c>
      <c r="AE28" s="53" t="str">
        <f>IF(AND('Riesgos de gestión'!$Y$25="Media",'Riesgos de gestión'!$AA$25="Mayor"),CONCATENATE("R3C",'Riesgos de gestión'!$O$25),"")</f>
        <v/>
      </c>
      <c r="AF28" s="53" t="str">
        <f>IF(AND('Riesgos de gestión'!$Y$26="Media",'Riesgos de gestión'!$AA$26="Mayor"),CONCATENATE("R3C",'Riesgos de gestión'!$O$26),"")</f>
        <v/>
      </c>
      <c r="AG28" s="54" t="str">
        <f>IF(AND('Riesgos de gestión'!$Y$27="Media",'Riesgos de gestión'!$AA$27="Mayor"),CONCATENATE("R3C",'Riesgos de gestión'!$O$27),"")</f>
        <v/>
      </c>
      <c r="AH28" s="55" t="str">
        <f>IF(AND('Riesgos de gestión'!$Y$22="Media",'Riesgos de gestión'!$AA$22="Catastrófico"),CONCATENATE("R3C",'Riesgos de gestión'!$O$22),"")</f>
        <v/>
      </c>
      <c r="AI28" s="56" t="str">
        <f>IF(AND('Riesgos de gestión'!$Y$23="Media",'Riesgos de gestión'!$AA$23="Catastrófico"),CONCATENATE("R3C",'Riesgos de gestión'!$O$23),"")</f>
        <v/>
      </c>
      <c r="AJ28" s="56" t="str">
        <f>IF(AND('Riesgos de gestión'!$Y$24="Media",'Riesgos de gestión'!$AA$24="Catastrófico"),CONCATENATE("R3C",'Riesgos de gestión'!$O$24),"")</f>
        <v/>
      </c>
      <c r="AK28" s="56" t="str">
        <f>IF(AND('Riesgos de gestión'!$Y$25="Media",'Riesgos de gestión'!$AA$25="Catastrófico"),CONCATENATE("R3C",'Riesgos de gestión'!$O$25),"")</f>
        <v/>
      </c>
      <c r="AL28" s="56" t="str">
        <f>IF(AND('Riesgos de gestión'!$Y$26="Media",'Riesgos de gestión'!$AA$26="Catastrófico"),CONCATENATE("R3C",'Riesgos de gestión'!$O$26),"")</f>
        <v/>
      </c>
      <c r="AM28" s="57" t="str">
        <f>IF(AND('Riesgos de gestión'!$Y$27="Media",'Riesgos de gestión'!$AA$27="Catastrófico"),CONCATENATE("R3C",'Riesgos de gestión'!$O$27),"")</f>
        <v/>
      </c>
      <c r="AN28" s="83"/>
      <c r="AO28" s="1192"/>
      <c r="AP28" s="1193"/>
      <c r="AQ28" s="1193"/>
      <c r="AR28" s="1193"/>
      <c r="AS28" s="1193"/>
      <c r="AT28" s="1194"/>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row>
    <row r="29" spans="1:76" ht="15" customHeight="1" x14ac:dyDescent="0.25">
      <c r="A29" s="83"/>
      <c r="B29" s="1064"/>
      <c r="C29" s="1064"/>
      <c r="D29" s="1065"/>
      <c r="E29" s="1163"/>
      <c r="F29" s="1162"/>
      <c r="G29" s="1162"/>
      <c r="H29" s="1162"/>
      <c r="I29" s="1178"/>
      <c r="J29" s="67" t="str">
        <f>IF(AND('Riesgos de gestión'!$Y$28="Media",'Riesgos de gestión'!$AA$28="Leve"),CONCATENATE("R4C",'Riesgos de gestión'!$O$28),"")</f>
        <v/>
      </c>
      <c r="K29" s="68" t="str">
        <f>IF(AND('Riesgos de gestión'!$Y$29="Media",'Riesgos de gestión'!$AA$29="Leve"),CONCATENATE("R4C",'Riesgos de gestión'!$O$29),"")</f>
        <v/>
      </c>
      <c r="L29" s="68" t="str">
        <f>IF(AND('Riesgos de gestión'!$Y$30="Media",'Riesgos de gestión'!$AA$30="Leve"),CONCATENATE("R4C",'Riesgos de gestión'!$O$30),"")</f>
        <v/>
      </c>
      <c r="M29" s="68" t="str">
        <f>IF(AND('Riesgos de gestión'!$Y$31="Media",'Riesgos de gestión'!$AA$31="Leve"),CONCATENATE("R4C",'Riesgos de gestión'!$O$31),"")</f>
        <v/>
      </c>
      <c r="N29" s="68" t="str">
        <f>IF(AND('Riesgos de gestión'!$Y$32="Media",'Riesgos de gestión'!$AA$32="Leve"),CONCATENATE("R4C",'Riesgos de gestión'!$O$32),"")</f>
        <v/>
      </c>
      <c r="O29" s="69" t="str">
        <f>IF(AND('Riesgos de gestión'!$Y$33="Media",'Riesgos de gestión'!$AA$33="Leve"),CONCATENATE("R4C",'Riesgos de gestión'!$O$33),"")</f>
        <v/>
      </c>
      <c r="P29" s="67" t="str">
        <f>IF(AND('Riesgos de gestión'!$Y$28="Media",'Riesgos de gestión'!$AA$28="Menor"),CONCATENATE("R4C",'Riesgos de gestión'!$O$28),"")</f>
        <v/>
      </c>
      <c r="Q29" s="68" t="str">
        <f>IF(AND('Riesgos de gestión'!$Y$29="Media",'Riesgos de gestión'!$AA$29="Menor"),CONCATENATE("R4C",'Riesgos de gestión'!$O$29),"")</f>
        <v/>
      </c>
      <c r="R29" s="68" t="str">
        <f>IF(AND('Riesgos de gestión'!$Y$30="Media",'Riesgos de gestión'!$AA$30="Menor"),CONCATENATE("R4C",'Riesgos de gestión'!$O$30),"")</f>
        <v/>
      </c>
      <c r="S29" s="68" t="str">
        <f>IF(AND('Riesgos de gestión'!$Y$31="Media",'Riesgos de gestión'!$AA$31="Menor"),CONCATENATE("R4C",'Riesgos de gestión'!$O$31),"")</f>
        <v/>
      </c>
      <c r="T29" s="68" t="str">
        <f>IF(AND('Riesgos de gestión'!$Y$32="Media",'Riesgos de gestión'!$AA$32="Menor"),CONCATENATE("R4C",'Riesgos de gestión'!$O$32),"")</f>
        <v/>
      </c>
      <c r="U29" s="69" t="str">
        <f>IF(AND('Riesgos de gestión'!$Y$33="Media",'Riesgos de gestión'!$AA$33="Menor"),CONCATENATE("R4C",'Riesgos de gestión'!$O$33),"")</f>
        <v/>
      </c>
      <c r="V29" s="67" t="str">
        <f>IF(AND('Riesgos de gestión'!$Y$28="Media",'Riesgos de gestión'!$AA$28="Moderado"),CONCATENATE("R4C",'Riesgos de gestión'!$O$28),"")</f>
        <v/>
      </c>
      <c r="W29" s="68" t="str">
        <f>IF(AND('Riesgos de gestión'!$Y$29="Media",'Riesgos de gestión'!$AA$29="Moderado"),CONCATENATE("R4C",'Riesgos de gestión'!$O$29),"")</f>
        <v/>
      </c>
      <c r="X29" s="68" t="str">
        <f>IF(AND('Riesgos de gestión'!$Y$30="Media",'Riesgos de gestión'!$AA$30="Moderado"),CONCATENATE("R4C",'Riesgos de gestión'!$O$30),"")</f>
        <v/>
      </c>
      <c r="Y29" s="68" t="str">
        <f>IF(AND('Riesgos de gestión'!$Y$31="Media",'Riesgos de gestión'!$AA$31="Moderado"),CONCATENATE("R4C",'Riesgos de gestión'!$O$31),"")</f>
        <v/>
      </c>
      <c r="Z29" s="68" t="str">
        <f>IF(AND('Riesgos de gestión'!$Y$32="Media",'Riesgos de gestión'!$AA$32="Moderado"),CONCATENATE("R4C",'Riesgos de gestión'!$O$32),"")</f>
        <v/>
      </c>
      <c r="AA29" s="69" t="str">
        <f>IF(AND('Riesgos de gestión'!$Y$33="Media",'Riesgos de gestión'!$AA$33="Moderado"),CONCATENATE("R4C",'Riesgos de gestión'!$O$33),"")</f>
        <v/>
      </c>
      <c r="AB29" s="52" t="str">
        <f>IF(AND('Riesgos de gestión'!$Y$28="Media",'Riesgos de gestión'!$AA$28="Mayor"),CONCATENATE("R4C",'Riesgos de gestión'!$O$28),"")</f>
        <v/>
      </c>
      <c r="AC29" s="53" t="str">
        <f>IF(AND('Riesgos de gestión'!$Y$29="Media",'Riesgos de gestión'!$AA$29="Mayor"),CONCATENATE("R4C",'Riesgos de gestión'!$O$29),"")</f>
        <v/>
      </c>
      <c r="AD29" s="53" t="str">
        <f>IF(AND('Riesgos de gestión'!$Y$30="Media",'Riesgos de gestión'!$AA$30="Mayor"),CONCATENATE("R4C",'Riesgos de gestión'!$O$30),"")</f>
        <v/>
      </c>
      <c r="AE29" s="53" t="str">
        <f>IF(AND('Riesgos de gestión'!$Y$31="Media",'Riesgos de gestión'!$AA$31="Mayor"),CONCATENATE("R4C",'Riesgos de gestión'!$O$31),"")</f>
        <v/>
      </c>
      <c r="AF29" s="53" t="str">
        <f>IF(AND('Riesgos de gestión'!$Y$32="Media",'Riesgos de gestión'!$AA$32="Mayor"),CONCATENATE("R4C",'Riesgos de gestión'!$O$32),"")</f>
        <v/>
      </c>
      <c r="AG29" s="54" t="str">
        <f>IF(AND('Riesgos de gestión'!$Y$33="Media",'Riesgos de gestión'!$AA$33="Mayor"),CONCATENATE("R4C",'Riesgos de gestión'!$O$33),"")</f>
        <v/>
      </c>
      <c r="AH29" s="55" t="str">
        <f>IF(AND('Riesgos de gestión'!$Y$28="Media",'Riesgos de gestión'!$AA$28="Catastrófico"),CONCATENATE("R4C",'Riesgos de gestión'!$O$28),"")</f>
        <v/>
      </c>
      <c r="AI29" s="56" t="str">
        <f>IF(AND('Riesgos de gestión'!$Y$29="Media",'Riesgos de gestión'!$AA$29="Catastrófico"),CONCATENATE("R4C",'Riesgos de gestión'!$O$29),"")</f>
        <v/>
      </c>
      <c r="AJ29" s="56" t="str">
        <f>IF(AND('Riesgos de gestión'!$Y$30="Media",'Riesgos de gestión'!$AA$30="Catastrófico"),CONCATENATE("R4C",'Riesgos de gestión'!$O$30),"")</f>
        <v/>
      </c>
      <c r="AK29" s="56" t="str">
        <f>IF(AND('Riesgos de gestión'!$Y$31="Media",'Riesgos de gestión'!$AA$31="Catastrófico"),CONCATENATE("R4C",'Riesgos de gestión'!$O$31),"")</f>
        <v/>
      </c>
      <c r="AL29" s="56" t="str">
        <f>IF(AND('Riesgos de gestión'!$Y$32="Media",'Riesgos de gestión'!$AA$32="Catastrófico"),CONCATENATE("R4C",'Riesgos de gestión'!$O$32),"")</f>
        <v/>
      </c>
      <c r="AM29" s="57" t="str">
        <f>IF(AND('Riesgos de gestión'!$Y$33="Media",'Riesgos de gestión'!$AA$33="Catastrófico"),CONCATENATE("R4C",'Riesgos de gestión'!$O$33),"")</f>
        <v/>
      </c>
      <c r="AN29" s="83"/>
      <c r="AO29" s="1192"/>
      <c r="AP29" s="1193"/>
      <c r="AQ29" s="1193"/>
      <c r="AR29" s="1193"/>
      <c r="AS29" s="1193"/>
      <c r="AT29" s="1194"/>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row>
    <row r="30" spans="1:76" ht="15" customHeight="1" x14ac:dyDescent="0.25">
      <c r="A30" s="83"/>
      <c r="B30" s="1064"/>
      <c r="C30" s="1064"/>
      <c r="D30" s="1065"/>
      <c r="E30" s="1163"/>
      <c r="F30" s="1162"/>
      <c r="G30" s="1162"/>
      <c r="H30" s="1162"/>
      <c r="I30" s="1178"/>
      <c r="J30" s="67" t="str">
        <f>IF(AND('Riesgos de gestión'!$Y$34="Media",'Riesgos de gestión'!$AA$34="Leve"),CONCATENATE("R5C",'Riesgos de gestión'!$O$34),"")</f>
        <v/>
      </c>
      <c r="K30" s="68" t="str">
        <f>IF(AND('Riesgos de gestión'!$Y$35="Media",'Riesgos de gestión'!$AA$35="Leve"),CONCATENATE("R5C",'Riesgos de gestión'!$O$35),"")</f>
        <v/>
      </c>
      <c r="L30" s="68" t="str">
        <f>IF(AND('Riesgos de gestión'!$Y$36="Media",'Riesgos de gestión'!$AA$36="Leve"),CONCATENATE("R5C",'Riesgos de gestión'!$O$36),"")</f>
        <v/>
      </c>
      <c r="M30" s="68" t="str">
        <f>IF(AND('Riesgos de gestión'!$Y$37="Media",'Riesgos de gestión'!$AA$37="Leve"),CONCATENATE("R5C",'Riesgos de gestión'!$O$37),"")</f>
        <v/>
      </c>
      <c r="N30" s="68" t="str">
        <f>IF(AND('Riesgos de gestión'!$Y$38="Media",'Riesgos de gestión'!$AA$38="Leve"),CONCATENATE("R5C",'Riesgos de gestión'!$O$38),"")</f>
        <v/>
      </c>
      <c r="O30" s="69" t="str">
        <f>IF(AND('Riesgos de gestión'!$Y$39="Media",'Riesgos de gestión'!$AA$39="Leve"),CONCATENATE("R5C",'Riesgos de gestión'!$O$39),"")</f>
        <v/>
      </c>
      <c r="P30" s="67" t="str">
        <f>IF(AND('Riesgos de gestión'!$Y$34="Media",'Riesgos de gestión'!$AA$34="Menor"),CONCATENATE("R5C",'Riesgos de gestión'!$O$34),"")</f>
        <v/>
      </c>
      <c r="Q30" s="68" t="str">
        <f>IF(AND('Riesgos de gestión'!$Y$35="Media",'Riesgos de gestión'!$AA$35="Menor"),CONCATENATE("R5C",'Riesgos de gestión'!$O$35),"")</f>
        <v/>
      </c>
      <c r="R30" s="68" t="str">
        <f>IF(AND('Riesgos de gestión'!$Y$36="Media",'Riesgos de gestión'!$AA$36="Menor"),CONCATENATE("R5C",'Riesgos de gestión'!$O$36),"")</f>
        <v/>
      </c>
      <c r="S30" s="68" t="str">
        <f>IF(AND('Riesgos de gestión'!$Y$37="Media",'Riesgos de gestión'!$AA$37="Menor"),CONCATENATE("R5C",'Riesgos de gestión'!$O$37),"")</f>
        <v/>
      </c>
      <c r="T30" s="68" t="str">
        <f>IF(AND('Riesgos de gestión'!$Y$38="Media",'Riesgos de gestión'!$AA$38="Menor"),CONCATENATE("R5C",'Riesgos de gestión'!$O$38),"")</f>
        <v/>
      </c>
      <c r="U30" s="69" t="str">
        <f>IF(AND('Riesgos de gestión'!$Y$39="Media",'Riesgos de gestión'!$AA$39="Menor"),CONCATENATE("R5C",'Riesgos de gestión'!$O$39),"")</f>
        <v/>
      </c>
      <c r="V30" s="67" t="str">
        <f>IF(AND('Riesgos de gestión'!$Y$34="Media",'Riesgos de gestión'!$AA$34="Moderado"),CONCATENATE("R5C",'Riesgos de gestión'!$O$34),"")</f>
        <v/>
      </c>
      <c r="W30" s="68" t="str">
        <f>IF(AND('Riesgos de gestión'!$Y$35="Media",'Riesgos de gestión'!$AA$35="Moderado"),CONCATENATE("R5C",'Riesgos de gestión'!$O$35),"")</f>
        <v/>
      </c>
      <c r="X30" s="68" t="str">
        <f>IF(AND('Riesgos de gestión'!$Y$36="Media",'Riesgos de gestión'!$AA$36="Moderado"),CONCATENATE("R5C",'Riesgos de gestión'!$O$36),"")</f>
        <v/>
      </c>
      <c r="Y30" s="68" t="str">
        <f>IF(AND('Riesgos de gestión'!$Y$37="Media",'Riesgos de gestión'!$AA$37="Moderado"),CONCATENATE("R5C",'Riesgos de gestión'!$O$37),"")</f>
        <v/>
      </c>
      <c r="Z30" s="68" t="str">
        <f>IF(AND('Riesgos de gestión'!$Y$38="Media",'Riesgos de gestión'!$AA$38="Moderado"),CONCATENATE("R5C",'Riesgos de gestión'!$O$38),"")</f>
        <v/>
      </c>
      <c r="AA30" s="69" t="str">
        <f>IF(AND('Riesgos de gestión'!$Y$39="Media",'Riesgos de gestión'!$AA$39="Moderado"),CONCATENATE("R5C",'Riesgos de gestión'!$O$39),"")</f>
        <v/>
      </c>
      <c r="AB30" s="52" t="str">
        <f>IF(AND('Riesgos de gestión'!$Y$34="Media",'Riesgos de gestión'!$AA$34="Mayor"),CONCATENATE("R5C",'Riesgos de gestión'!$O$34),"")</f>
        <v/>
      </c>
      <c r="AC30" s="53" t="str">
        <f>IF(AND('Riesgos de gestión'!$Y$35="Media",'Riesgos de gestión'!$AA$35="Mayor"),CONCATENATE("R5C",'Riesgos de gestión'!$O$35),"")</f>
        <v/>
      </c>
      <c r="AD30" s="53" t="str">
        <f>IF(AND('Riesgos de gestión'!$Y$36="Media",'Riesgos de gestión'!$AA$36="Mayor"),CONCATENATE("R5C",'Riesgos de gestión'!$O$36),"")</f>
        <v/>
      </c>
      <c r="AE30" s="53" t="str">
        <f>IF(AND('Riesgos de gestión'!$Y$37="Media",'Riesgos de gestión'!$AA$37="Mayor"),CONCATENATE("R5C",'Riesgos de gestión'!$O$37),"")</f>
        <v/>
      </c>
      <c r="AF30" s="53" t="str">
        <f>IF(AND('Riesgos de gestión'!$Y$38="Media",'Riesgos de gestión'!$AA$38="Mayor"),CONCATENATE("R5C",'Riesgos de gestión'!$O$38),"")</f>
        <v/>
      </c>
      <c r="AG30" s="54" t="str">
        <f>IF(AND('Riesgos de gestión'!$Y$39="Media",'Riesgos de gestión'!$AA$39="Mayor"),CONCATENATE("R5C",'Riesgos de gestión'!$O$39),"")</f>
        <v/>
      </c>
      <c r="AH30" s="55" t="str">
        <f>IF(AND('Riesgos de gestión'!$Y$34="Media",'Riesgos de gestión'!$AA$34="Catastrófico"),CONCATENATE("R5C",'Riesgos de gestión'!$O$34),"")</f>
        <v/>
      </c>
      <c r="AI30" s="56" t="str">
        <f>IF(AND('Riesgos de gestión'!$Y$35="Media",'Riesgos de gestión'!$AA$35="Catastrófico"),CONCATENATE("R5C",'Riesgos de gestión'!$O$35),"")</f>
        <v/>
      </c>
      <c r="AJ30" s="56" t="str">
        <f>IF(AND('Riesgos de gestión'!$Y$36="Media",'Riesgos de gestión'!$AA$36="Catastrófico"),CONCATENATE("R5C",'Riesgos de gestión'!$O$36),"")</f>
        <v/>
      </c>
      <c r="AK30" s="56" t="str">
        <f>IF(AND('Riesgos de gestión'!$Y$37="Media",'Riesgos de gestión'!$AA$37="Catastrófico"),CONCATENATE("R5C",'Riesgos de gestión'!$O$37),"")</f>
        <v/>
      </c>
      <c r="AL30" s="56" t="str">
        <f>IF(AND('Riesgos de gestión'!$Y$38="Media",'Riesgos de gestión'!$AA$38="Catastrófico"),CONCATENATE("R5C",'Riesgos de gestión'!$O$38),"")</f>
        <v/>
      </c>
      <c r="AM30" s="57" t="str">
        <f>IF(AND('Riesgos de gestión'!$Y$39="Media",'Riesgos de gestión'!$AA$39="Catastrófico"),CONCATENATE("R5C",'Riesgos de gestión'!$O$39),"")</f>
        <v/>
      </c>
      <c r="AN30" s="83"/>
      <c r="AO30" s="1192"/>
      <c r="AP30" s="1193"/>
      <c r="AQ30" s="1193"/>
      <c r="AR30" s="1193"/>
      <c r="AS30" s="1193"/>
      <c r="AT30" s="1194"/>
      <c r="AU30" s="83"/>
      <c r="AV30" s="83"/>
      <c r="AW30" s="83"/>
      <c r="AX30" s="83"/>
      <c r="AY30" s="83"/>
      <c r="AZ30" s="83"/>
      <c r="BA30" s="83"/>
      <c r="BB30" s="83"/>
      <c r="BC30" s="83"/>
      <c r="BD30" s="83"/>
      <c r="BE30" s="83"/>
      <c r="BF30" s="83"/>
      <c r="BG30" s="83"/>
      <c r="BH30" s="83"/>
      <c r="BI30" s="83"/>
      <c r="BJ30" s="83"/>
      <c r="BK30" s="83"/>
      <c r="BL30" s="83"/>
      <c r="BM30" s="83"/>
      <c r="BN30" s="83"/>
      <c r="BO30" s="83"/>
      <c r="BP30" s="83"/>
      <c r="BQ30" s="83"/>
      <c r="BR30" s="83"/>
      <c r="BS30" s="83"/>
      <c r="BT30" s="83"/>
      <c r="BU30" s="83"/>
      <c r="BV30" s="83"/>
      <c r="BW30" s="83"/>
      <c r="BX30" s="83"/>
    </row>
    <row r="31" spans="1:76" ht="15" customHeight="1" x14ac:dyDescent="0.25">
      <c r="A31" s="83"/>
      <c r="B31" s="1064"/>
      <c r="C31" s="1064"/>
      <c r="D31" s="1065"/>
      <c r="E31" s="1163"/>
      <c r="F31" s="1162"/>
      <c r="G31" s="1162"/>
      <c r="H31" s="1162"/>
      <c r="I31" s="1178"/>
      <c r="J31" s="67" t="str">
        <f>IF(AND('Riesgos de gestión'!$Y$40="Media",'Riesgos de gestión'!$AA$40="Leve"),CONCATENATE("R6C",'Riesgos de gestión'!$O$40),"")</f>
        <v/>
      </c>
      <c r="K31" s="68" t="str">
        <f>IF(AND('Riesgos de gestión'!$Y$41="Media",'Riesgos de gestión'!$AA$41="Leve"),CONCATENATE("R6C",'Riesgos de gestión'!$O$41),"")</f>
        <v/>
      </c>
      <c r="L31" s="68" t="str">
        <f>IF(AND('Riesgos de gestión'!$Y$42="Media",'Riesgos de gestión'!$AA$42="Leve"),CONCATENATE("R6C",'Riesgos de gestión'!$O$42),"")</f>
        <v/>
      </c>
      <c r="M31" s="68" t="str">
        <f>IF(AND('Riesgos de gestión'!$Y$43="Media",'Riesgos de gestión'!$AA$43="Leve"),CONCATENATE("R6C",'Riesgos de gestión'!$O$43),"")</f>
        <v/>
      </c>
      <c r="N31" s="68" t="str">
        <f>IF(AND('Riesgos de gestión'!$Y$44="Media",'Riesgos de gestión'!$AA$44="Leve"),CONCATENATE("R6C",'Riesgos de gestión'!$O$44),"")</f>
        <v/>
      </c>
      <c r="O31" s="69" t="str">
        <f>IF(AND('Riesgos de gestión'!$Y$45="Media",'Riesgos de gestión'!$AA$45="Leve"),CONCATENATE("R6C",'Riesgos de gestión'!$O$45),"")</f>
        <v/>
      </c>
      <c r="P31" s="67" t="str">
        <f>IF(AND('Riesgos de gestión'!$Y$40="Media",'Riesgos de gestión'!$AA$40="Menor"),CONCATENATE("R6C",'Riesgos de gestión'!$O$40),"")</f>
        <v/>
      </c>
      <c r="Q31" s="68" t="str">
        <f>IF(AND('Riesgos de gestión'!$Y$41="Media",'Riesgos de gestión'!$AA$41="Menor"),CONCATENATE("R6C",'Riesgos de gestión'!$O$41),"")</f>
        <v/>
      </c>
      <c r="R31" s="68" t="str">
        <f>IF(AND('Riesgos de gestión'!$Y$42="Media",'Riesgos de gestión'!$AA$42="Menor"),CONCATENATE("R6C",'Riesgos de gestión'!$O$42),"")</f>
        <v/>
      </c>
      <c r="S31" s="68" t="str">
        <f>IF(AND('Riesgos de gestión'!$Y$43="Media",'Riesgos de gestión'!$AA$43="Menor"),CONCATENATE("R6C",'Riesgos de gestión'!$O$43),"")</f>
        <v/>
      </c>
      <c r="T31" s="68" t="str">
        <f>IF(AND('Riesgos de gestión'!$Y$44="Media",'Riesgos de gestión'!$AA$44="Menor"),CONCATENATE("R6C",'Riesgos de gestión'!$O$44),"")</f>
        <v/>
      </c>
      <c r="U31" s="69" t="str">
        <f>IF(AND('Riesgos de gestión'!$Y$45="Media",'Riesgos de gestión'!$AA$45="Menor"),CONCATENATE("R6C",'Riesgos de gestión'!$O$45),"")</f>
        <v/>
      </c>
      <c r="V31" s="67" t="str">
        <f>IF(AND('Riesgos de gestión'!$Y$40="Media",'Riesgos de gestión'!$AA$40="Moderado"),CONCATENATE("R6C",'Riesgos de gestión'!$O$40),"")</f>
        <v/>
      </c>
      <c r="W31" s="68" t="str">
        <f>IF(AND('Riesgos de gestión'!$Y$41="Media",'Riesgos de gestión'!$AA$41="Moderado"),CONCATENATE("R6C",'Riesgos de gestión'!$O$41),"")</f>
        <v/>
      </c>
      <c r="X31" s="68" t="str">
        <f>IF(AND('Riesgos de gestión'!$Y$42="Media",'Riesgos de gestión'!$AA$42="Moderado"),CONCATENATE("R6C",'Riesgos de gestión'!$O$42),"")</f>
        <v/>
      </c>
      <c r="Y31" s="68" t="str">
        <f>IF(AND('Riesgos de gestión'!$Y$43="Media",'Riesgos de gestión'!$AA$43="Moderado"),CONCATENATE("R6C",'Riesgos de gestión'!$O$43),"")</f>
        <v/>
      </c>
      <c r="Z31" s="68" t="str">
        <f>IF(AND('Riesgos de gestión'!$Y$44="Media",'Riesgos de gestión'!$AA$44="Moderado"),CONCATENATE("R6C",'Riesgos de gestión'!$O$44),"")</f>
        <v/>
      </c>
      <c r="AA31" s="69" t="str">
        <f>IF(AND('Riesgos de gestión'!$Y$45="Media",'Riesgos de gestión'!$AA$45="Moderado"),CONCATENATE("R6C",'Riesgos de gestión'!$O$45),"")</f>
        <v/>
      </c>
      <c r="AB31" s="52" t="str">
        <f>IF(AND('Riesgos de gestión'!$Y$40="Media",'Riesgos de gestión'!$AA$40="Mayor"),CONCATENATE("R6C",'Riesgos de gestión'!$O$40),"")</f>
        <v/>
      </c>
      <c r="AC31" s="53" t="str">
        <f>IF(AND('Riesgos de gestión'!$Y$41="Media",'Riesgos de gestión'!$AA$41="Mayor"),CONCATENATE("R6C",'Riesgos de gestión'!$O$41),"")</f>
        <v/>
      </c>
      <c r="AD31" s="53" t="str">
        <f>IF(AND('Riesgos de gestión'!$Y$42="Media",'Riesgos de gestión'!$AA$42="Mayor"),CONCATENATE("R6C",'Riesgos de gestión'!$O$42),"")</f>
        <v/>
      </c>
      <c r="AE31" s="53" t="str">
        <f>IF(AND('Riesgos de gestión'!$Y$43="Media",'Riesgos de gestión'!$AA$43="Mayor"),CONCATENATE("R6C",'Riesgos de gestión'!$O$43),"")</f>
        <v/>
      </c>
      <c r="AF31" s="53" t="str">
        <f>IF(AND('Riesgos de gestión'!$Y$44="Media",'Riesgos de gestión'!$AA$44="Mayor"),CONCATENATE("R6C",'Riesgos de gestión'!$O$44),"")</f>
        <v/>
      </c>
      <c r="AG31" s="54" t="str">
        <f>IF(AND('Riesgos de gestión'!$Y$45="Media",'Riesgos de gestión'!$AA$45="Mayor"),CONCATENATE("R6C",'Riesgos de gestión'!$O$45),"")</f>
        <v/>
      </c>
      <c r="AH31" s="55" t="str">
        <f>IF(AND('Riesgos de gestión'!$Y$40="Media",'Riesgos de gestión'!$AA$40="Catastrófico"),CONCATENATE("R6C",'Riesgos de gestión'!$O$40),"")</f>
        <v/>
      </c>
      <c r="AI31" s="56" t="str">
        <f>IF(AND('Riesgos de gestión'!$Y$41="Media",'Riesgos de gestión'!$AA$41="Catastrófico"),CONCATENATE("R6C",'Riesgos de gestión'!$O$41),"")</f>
        <v/>
      </c>
      <c r="AJ31" s="56" t="str">
        <f>IF(AND('Riesgos de gestión'!$Y$42="Media",'Riesgos de gestión'!$AA$42="Catastrófico"),CONCATENATE("R6C",'Riesgos de gestión'!$O$42),"")</f>
        <v/>
      </c>
      <c r="AK31" s="56" t="str">
        <f>IF(AND('Riesgos de gestión'!$Y$43="Media",'Riesgos de gestión'!$AA$43="Catastrófico"),CONCATENATE("R6C",'Riesgos de gestión'!$O$43),"")</f>
        <v/>
      </c>
      <c r="AL31" s="56" t="str">
        <f>IF(AND('Riesgos de gestión'!$Y$44="Media",'Riesgos de gestión'!$AA$44="Catastrófico"),CONCATENATE("R6C",'Riesgos de gestión'!$O$44),"")</f>
        <v/>
      </c>
      <c r="AM31" s="57" t="str">
        <f>IF(AND('Riesgos de gestión'!$Y$45="Media",'Riesgos de gestión'!$AA$45="Catastrófico"),CONCATENATE("R6C",'Riesgos de gestión'!$O$45),"")</f>
        <v/>
      </c>
      <c r="AN31" s="83"/>
      <c r="AO31" s="1192"/>
      <c r="AP31" s="1193"/>
      <c r="AQ31" s="1193"/>
      <c r="AR31" s="1193"/>
      <c r="AS31" s="1193"/>
      <c r="AT31" s="1194"/>
      <c r="AU31" s="83"/>
      <c r="AV31" s="83"/>
      <c r="AW31" s="83"/>
      <c r="AX31" s="83"/>
      <c r="AY31" s="83"/>
      <c r="AZ31" s="83"/>
      <c r="BA31" s="83"/>
      <c r="BB31" s="83"/>
      <c r="BC31" s="83"/>
      <c r="BD31" s="83"/>
      <c r="BE31" s="83"/>
      <c r="BF31" s="83"/>
      <c r="BG31" s="83"/>
      <c r="BH31" s="83"/>
      <c r="BI31" s="83"/>
      <c r="BJ31" s="83"/>
      <c r="BK31" s="83"/>
      <c r="BL31" s="83"/>
      <c r="BM31" s="83"/>
      <c r="BN31" s="83"/>
      <c r="BO31" s="83"/>
      <c r="BP31" s="83"/>
      <c r="BQ31" s="83"/>
      <c r="BR31" s="83"/>
      <c r="BS31" s="83"/>
      <c r="BT31" s="83"/>
      <c r="BU31" s="83"/>
      <c r="BV31" s="83"/>
      <c r="BW31" s="83"/>
      <c r="BX31" s="83"/>
    </row>
    <row r="32" spans="1:76" ht="15" customHeight="1" x14ac:dyDescent="0.25">
      <c r="A32" s="83"/>
      <c r="B32" s="1064"/>
      <c r="C32" s="1064"/>
      <c r="D32" s="1065"/>
      <c r="E32" s="1163"/>
      <c r="F32" s="1162"/>
      <c r="G32" s="1162"/>
      <c r="H32" s="1162"/>
      <c r="I32" s="1178"/>
      <c r="J32" s="67" t="str">
        <f>IF(AND('Riesgos de gestión'!$Y$46="Media",'Riesgos de gestión'!$AA$46="Leve"),CONCATENATE("R7C",'Riesgos de gestión'!$O$46),"")</f>
        <v/>
      </c>
      <c r="K32" s="68" t="str">
        <f>IF(AND('Riesgos de gestión'!$Y$47="Media",'Riesgos de gestión'!$AA$47="Leve"),CONCATENATE("R7C",'Riesgos de gestión'!$O$47),"")</f>
        <v/>
      </c>
      <c r="L32" s="68" t="str">
        <f>IF(AND('Riesgos de gestión'!$Y$48="Media",'Riesgos de gestión'!$AA$48="Leve"),CONCATENATE("R7C",'Riesgos de gestión'!$O$48),"")</f>
        <v/>
      </c>
      <c r="M32" s="68" t="str">
        <f>IF(AND('Riesgos de gestión'!$Y$49="Media",'Riesgos de gestión'!$AA$49="Leve"),CONCATENATE("R7C",'Riesgos de gestión'!$O$49),"")</f>
        <v/>
      </c>
      <c r="N32" s="68" t="str">
        <f>IF(AND('Riesgos de gestión'!$Y$50="Media",'Riesgos de gestión'!$AA$50="Leve"),CONCATENATE("R7C",'Riesgos de gestión'!$O$50),"")</f>
        <v/>
      </c>
      <c r="O32" s="69" t="str">
        <f>IF(AND('Riesgos de gestión'!$Y$51="Media",'Riesgos de gestión'!$AA$51="Leve"),CONCATENATE("R7C",'Riesgos de gestión'!$O$51),"")</f>
        <v/>
      </c>
      <c r="P32" s="67" t="str">
        <f>IF(AND('Riesgos de gestión'!$Y$46="Media",'Riesgos de gestión'!$AA$46="Menor"),CONCATENATE("R7C",'Riesgos de gestión'!$O$46),"")</f>
        <v/>
      </c>
      <c r="Q32" s="68" t="str">
        <f>IF(AND('Riesgos de gestión'!$Y$47="Media",'Riesgos de gestión'!$AA$47="Menor"),CONCATENATE("R7C",'Riesgos de gestión'!$O$47),"")</f>
        <v/>
      </c>
      <c r="R32" s="68" t="str">
        <f>IF(AND('Riesgos de gestión'!$Y$48="Media",'Riesgos de gestión'!$AA$48="Menor"),CONCATENATE("R7C",'Riesgos de gestión'!$O$48),"")</f>
        <v/>
      </c>
      <c r="S32" s="68" t="str">
        <f>IF(AND('Riesgos de gestión'!$Y$49="Media",'Riesgos de gestión'!$AA$49="Menor"),CONCATENATE("R7C",'Riesgos de gestión'!$O$49),"")</f>
        <v/>
      </c>
      <c r="T32" s="68" t="str">
        <f>IF(AND('Riesgos de gestión'!$Y$50="Media",'Riesgos de gestión'!$AA$50="Menor"),CONCATENATE("R7C",'Riesgos de gestión'!$O$50),"")</f>
        <v/>
      </c>
      <c r="U32" s="69" t="str">
        <f>IF(AND('Riesgos de gestión'!$Y$51="Media",'Riesgos de gestión'!$AA$51="Menor"),CONCATENATE("R7C",'Riesgos de gestión'!$O$51),"")</f>
        <v/>
      </c>
      <c r="V32" s="67" t="str">
        <f>IF(AND('Riesgos de gestión'!$Y$46="Media",'Riesgos de gestión'!$AA$46="Moderado"),CONCATENATE("R7C",'Riesgos de gestión'!$O$46),"")</f>
        <v/>
      </c>
      <c r="W32" s="68" t="str">
        <f>IF(AND('Riesgos de gestión'!$Y$47="Media",'Riesgos de gestión'!$AA$47="Moderado"),CONCATENATE("R7C",'Riesgos de gestión'!$O$47),"")</f>
        <v/>
      </c>
      <c r="X32" s="68" t="str">
        <f>IF(AND('Riesgos de gestión'!$Y$48="Media",'Riesgos de gestión'!$AA$48="Moderado"),CONCATENATE("R7C",'Riesgos de gestión'!$O$48),"")</f>
        <v/>
      </c>
      <c r="Y32" s="68" t="str">
        <f>IF(AND('Riesgos de gestión'!$Y$49="Media",'Riesgos de gestión'!$AA$49="Moderado"),CONCATENATE("R7C",'Riesgos de gestión'!$O$49),"")</f>
        <v/>
      </c>
      <c r="Z32" s="68" t="str">
        <f>IF(AND('Riesgos de gestión'!$Y$50="Media",'Riesgos de gestión'!$AA$50="Moderado"),CONCATENATE("R7C",'Riesgos de gestión'!$O$50),"")</f>
        <v/>
      </c>
      <c r="AA32" s="69" t="str">
        <f>IF(AND('Riesgos de gestión'!$Y$51="Media",'Riesgos de gestión'!$AA$51="Moderado"),CONCATENATE("R7C",'Riesgos de gestión'!$O$51),"")</f>
        <v/>
      </c>
      <c r="AB32" s="52" t="str">
        <f>IF(AND('Riesgos de gestión'!$Y$46="Media",'Riesgos de gestión'!$AA$46="Mayor"),CONCATENATE("R7C",'Riesgos de gestión'!$O$46),"")</f>
        <v/>
      </c>
      <c r="AC32" s="53" t="str">
        <f>IF(AND('Riesgos de gestión'!$Y$47="Media",'Riesgos de gestión'!$AA$47="Mayor"),CONCATENATE("R7C",'Riesgos de gestión'!$O$47),"")</f>
        <v/>
      </c>
      <c r="AD32" s="53" t="str">
        <f>IF(AND('Riesgos de gestión'!$Y$48="Media",'Riesgos de gestión'!$AA$48="Mayor"),CONCATENATE("R7C",'Riesgos de gestión'!$O$48),"")</f>
        <v/>
      </c>
      <c r="AE32" s="53" t="str">
        <f>IF(AND('Riesgos de gestión'!$Y$49="Media",'Riesgos de gestión'!$AA$49="Mayor"),CONCATENATE("R7C",'Riesgos de gestión'!$O$49),"")</f>
        <v/>
      </c>
      <c r="AF32" s="53" t="str">
        <f>IF(AND('Riesgos de gestión'!$Y$50="Media",'Riesgos de gestión'!$AA$50="Mayor"),CONCATENATE("R7C",'Riesgos de gestión'!$O$50),"")</f>
        <v/>
      </c>
      <c r="AG32" s="54" t="str">
        <f>IF(AND('Riesgos de gestión'!$Y$51="Media",'Riesgos de gestión'!$AA$51="Mayor"),CONCATENATE("R7C",'Riesgos de gestión'!$O$51),"")</f>
        <v/>
      </c>
      <c r="AH32" s="55" t="str">
        <f>IF(AND('Riesgos de gestión'!$Y$46="Media",'Riesgos de gestión'!$AA$46="Catastrófico"),CONCATENATE("R7C",'Riesgos de gestión'!$O$46),"")</f>
        <v/>
      </c>
      <c r="AI32" s="56" t="str">
        <f>IF(AND('Riesgos de gestión'!$Y$47="Media",'Riesgos de gestión'!$AA$47="Catastrófico"),CONCATENATE("R7C",'Riesgos de gestión'!$O$47),"")</f>
        <v/>
      </c>
      <c r="AJ32" s="56" t="str">
        <f>IF(AND('Riesgos de gestión'!$Y$48="Media",'Riesgos de gestión'!$AA$48="Catastrófico"),CONCATENATE("R7C",'Riesgos de gestión'!$O$48),"")</f>
        <v/>
      </c>
      <c r="AK32" s="56" t="str">
        <f>IF(AND('Riesgos de gestión'!$Y$49="Media",'Riesgos de gestión'!$AA$49="Catastrófico"),CONCATENATE("R7C",'Riesgos de gestión'!$O$49),"")</f>
        <v/>
      </c>
      <c r="AL32" s="56" t="str">
        <f>IF(AND('Riesgos de gestión'!$Y$50="Media",'Riesgos de gestión'!$AA$50="Catastrófico"),CONCATENATE("R7C",'Riesgos de gestión'!$O$50),"")</f>
        <v/>
      </c>
      <c r="AM32" s="57" t="str">
        <f>IF(AND('Riesgos de gestión'!$Y$51="Media",'Riesgos de gestión'!$AA$51="Catastrófico"),CONCATENATE("R7C",'Riesgos de gestión'!$O$51),"")</f>
        <v/>
      </c>
      <c r="AN32" s="83"/>
      <c r="AO32" s="1192"/>
      <c r="AP32" s="1193"/>
      <c r="AQ32" s="1193"/>
      <c r="AR32" s="1193"/>
      <c r="AS32" s="1193"/>
      <c r="AT32" s="1194"/>
      <c r="AU32" s="83"/>
      <c r="AV32" s="83"/>
      <c r="AW32" s="83"/>
      <c r="AX32" s="83"/>
      <c r="AY32" s="83"/>
      <c r="AZ32" s="83"/>
      <c r="BA32" s="83"/>
      <c r="BB32" s="83"/>
      <c r="BC32" s="83"/>
      <c r="BD32" s="83"/>
      <c r="BE32" s="83"/>
      <c r="BF32" s="83"/>
      <c r="BG32" s="83"/>
      <c r="BH32" s="83"/>
      <c r="BI32" s="83"/>
      <c r="BJ32" s="83"/>
      <c r="BK32" s="83"/>
      <c r="BL32" s="83"/>
      <c r="BM32" s="83"/>
      <c r="BN32" s="83"/>
      <c r="BO32" s="83"/>
      <c r="BP32" s="83"/>
      <c r="BQ32" s="83"/>
      <c r="BR32" s="83"/>
      <c r="BS32" s="83"/>
      <c r="BT32" s="83"/>
      <c r="BU32" s="83"/>
      <c r="BV32" s="83"/>
      <c r="BW32" s="83"/>
      <c r="BX32" s="83"/>
    </row>
    <row r="33" spans="1:80" ht="15" customHeight="1" x14ac:dyDescent="0.25">
      <c r="A33" s="83"/>
      <c r="B33" s="1064"/>
      <c r="C33" s="1064"/>
      <c r="D33" s="1065"/>
      <c r="E33" s="1163"/>
      <c r="F33" s="1162"/>
      <c r="G33" s="1162"/>
      <c r="H33" s="1162"/>
      <c r="I33" s="1178"/>
      <c r="J33" s="67" t="str">
        <f>IF(AND('Riesgos de gestión'!$Y$52="Media",'Riesgos de gestión'!$AA$52="Leve"),CONCATENATE("R8C",'Riesgos de gestión'!$O$52),"")</f>
        <v/>
      </c>
      <c r="K33" s="68" t="str">
        <f>IF(AND('Riesgos de gestión'!$Y$53="Media",'Riesgos de gestión'!$AA$53="Leve"),CONCATENATE("R8C",'Riesgos de gestión'!$O$53),"")</f>
        <v/>
      </c>
      <c r="L33" s="68" t="str">
        <f>IF(AND('Riesgos de gestión'!$Y$54="Media",'Riesgos de gestión'!$AA$54="Leve"),CONCATENATE("R8C",'Riesgos de gestión'!$O$54),"")</f>
        <v/>
      </c>
      <c r="M33" s="68" t="str">
        <f>IF(AND('Riesgos de gestión'!$Y$55="Media",'Riesgos de gestión'!$AA$55="Leve"),CONCATENATE("R8C",'Riesgos de gestión'!$O$55),"")</f>
        <v/>
      </c>
      <c r="N33" s="68" t="str">
        <f>IF(AND('Riesgos de gestión'!$Y$56="Media",'Riesgos de gestión'!$AA$56="Leve"),CONCATENATE("R8C",'Riesgos de gestión'!$O$56),"")</f>
        <v/>
      </c>
      <c r="O33" s="69" t="str">
        <f>IF(AND('Riesgos de gestión'!$Y$57="Media",'Riesgos de gestión'!$AA$57="Leve"),CONCATENATE("R8C",'Riesgos de gestión'!$O$57),"")</f>
        <v/>
      </c>
      <c r="P33" s="67" t="str">
        <f>IF(AND('Riesgos de gestión'!$Y$52="Media",'Riesgos de gestión'!$AA$52="Menor"),CONCATENATE("R8C",'Riesgos de gestión'!$O$52),"")</f>
        <v/>
      </c>
      <c r="Q33" s="68" t="str">
        <f>IF(AND('Riesgos de gestión'!$Y$53="Media",'Riesgos de gestión'!$AA$53="Menor"),CONCATENATE("R8C",'Riesgos de gestión'!$O$53),"")</f>
        <v/>
      </c>
      <c r="R33" s="68" t="str">
        <f>IF(AND('Riesgos de gestión'!$Y$54="Media",'Riesgos de gestión'!$AA$54="Menor"),CONCATENATE("R8C",'Riesgos de gestión'!$O$54),"")</f>
        <v/>
      </c>
      <c r="S33" s="68" t="str">
        <f>IF(AND('Riesgos de gestión'!$Y$55="Media",'Riesgos de gestión'!$AA$55="Menor"),CONCATENATE("R8C",'Riesgos de gestión'!$O$55),"")</f>
        <v/>
      </c>
      <c r="T33" s="68" t="str">
        <f>IF(AND('Riesgos de gestión'!$Y$56="Media",'Riesgos de gestión'!$AA$56="Menor"),CONCATENATE("R8C",'Riesgos de gestión'!$O$56),"")</f>
        <v/>
      </c>
      <c r="U33" s="69" t="str">
        <f>IF(AND('Riesgos de gestión'!$Y$57="Media",'Riesgos de gestión'!$AA$57="Menor"),CONCATENATE("R8C",'Riesgos de gestión'!$O$57),"")</f>
        <v/>
      </c>
      <c r="V33" s="67" t="str">
        <f>IF(AND('Riesgos de gestión'!$Y$52="Media",'Riesgos de gestión'!$AA$52="Moderado"),CONCATENATE("R8C",'Riesgos de gestión'!$O$52),"")</f>
        <v/>
      </c>
      <c r="W33" s="68" t="str">
        <f>IF(AND('Riesgos de gestión'!$Y$53="Media",'Riesgos de gestión'!$AA$53="Moderado"),CONCATENATE("R8C",'Riesgos de gestión'!$O$53),"")</f>
        <v/>
      </c>
      <c r="X33" s="68" t="str">
        <f>IF(AND('Riesgos de gestión'!$Y$54="Media",'Riesgos de gestión'!$AA$54="Moderado"),CONCATENATE("R8C",'Riesgos de gestión'!$O$54),"")</f>
        <v/>
      </c>
      <c r="Y33" s="68" t="str">
        <f>IF(AND('Riesgos de gestión'!$Y$55="Media",'Riesgos de gestión'!$AA$55="Moderado"),CONCATENATE("R8C",'Riesgos de gestión'!$O$55),"")</f>
        <v/>
      </c>
      <c r="Z33" s="68" t="str">
        <f>IF(AND('Riesgos de gestión'!$Y$56="Media",'Riesgos de gestión'!$AA$56="Moderado"),CONCATENATE("R8C",'Riesgos de gestión'!$O$56),"")</f>
        <v/>
      </c>
      <c r="AA33" s="69" t="str">
        <f>IF(AND('Riesgos de gestión'!$Y$57="Media",'Riesgos de gestión'!$AA$57="Moderado"),CONCATENATE("R8C",'Riesgos de gestión'!$O$57),"")</f>
        <v/>
      </c>
      <c r="AB33" s="52" t="str">
        <f>IF(AND('Riesgos de gestión'!$Y$52="Media",'Riesgos de gestión'!$AA$52="Mayor"),CONCATENATE("R8C",'Riesgos de gestión'!$O$52),"")</f>
        <v/>
      </c>
      <c r="AC33" s="53" t="str">
        <f>IF(AND('Riesgos de gestión'!$Y$53="Media",'Riesgos de gestión'!$AA$53="Mayor"),CONCATENATE("R8C",'Riesgos de gestión'!$O$53),"")</f>
        <v/>
      </c>
      <c r="AD33" s="53" t="str">
        <f>IF(AND('Riesgos de gestión'!$Y$54="Media",'Riesgos de gestión'!$AA$54="Mayor"),CONCATENATE("R8C",'Riesgos de gestión'!$O$54),"")</f>
        <v/>
      </c>
      <c r="AE33" s="53" t="str">
        <f>IF(AND('Riesgos de gestión'!$Y$55="Media",'Riesgos de gestión'!$AA$55="Mayor"),CONCATENATE("R8C",'Riesgos de gestión'!$O$55),"")</f>
        <v/>
      </c>
      <c r="AF33" s="53" t="str">
        <f>IF(AND('Riesgos de gestión'!$Y$56="Media",'Riesgos de gestión'!$AA$56="Mayor"),CONCATENATE("R8C",'Riesgos de gestión'!$O$56),"")</f>
        <v/>
      </c>
      <c r="AG33" s="54" t="str">
        <f>IF(AND('Riesgos de gestión'!$Y$57="Media",'Riesgos de gestión'!$AA$57="Mayor"),CONCATENATE("R8C",'Riesgos de gestión'!$O$57),"")</f>
        <v/>
      </c>
      <c r="AH33" s="55" t="str">
        <f>IF(AND('Riesgos de gestión'!$Y$52="Media",'Riesgos de gestión'!$AA$52="Catastrófico"),CONCATENATE("R8C",'Riesgos de gestión'!$O$52),"")</f>
        <v/>
      </c>
      <c r="AI33" s="56" t="str">
        <f>IF(AND('Riesgos de gestión'!$Y$53="Media",'Riesgos de gestión'!$AA$53="Catastrófico"),CONCATENATE("R8C",'Riesgos de gestión'!$O$53),"")</f>
        <v/>
      </c>
      <c r="AJ33" s="56" t="str">
        <f>IF(AND('Riesgos de gestión'!$Y$54="Media",'Riesgos de gestión'!$AA$54="Catastrófico"),CONCATENATE("R8C",'Riesgos de gestión'!$O$54),"")</f>
        <v/>
      </c>
      <c r="AK33" s="56" t="str">
        <f>IF(AND('Riesgos de gestión'!$Y$55="Media",'Riesgos de gestión'!$AA$55="Catastrófico"),CONCATENATE("R8C",'Riesgos de gestión'!$O$55),"")</f>
        <v/>
      </c>
      <c r="AL33" s="56" t="str">
        <f>IF(AND('Riesgos de gestión'!$Y$56="Media",'Riesgos de gestión'!$AA$56="Catastrófico"),CONCATENATE("R8C",'Riesgos de gestión'!$O$56),"")</f>
        <v/>
      </c>
      <c r="AM33" s="57" t="str">
        <f>IF(AND('Riesgos de gestión'!$Y$57="Media",'Riesgos de gestión'!$AA$57="Catastrófico"),CONCATENATE("R8C",'Riesgos de gestión'!$O$57),"")</f>
        <v/>
      </c>
      <c r="AN33" s="83"/>
      <c r="AO33" s="1192"/>
      <c r="AP33" s="1193"/>
      <c r="AQ33" s="1193"/>
      <c r="AR33" s="1193"/>
      <c r="AS33" s="1193"/>
      <c r="AT33" s="1194"/>
      <c r="AU33" s="83"/>
      <c r="AV33" s="83"/>
      <c r="AW33" s="83"/>
      <c r="AX33" s="83"/>
      <c r="AY33" s="83"/>
      <c r="AZ33" s="83"/>
      <c r="BA33" s="83"/>
      <c r="BB33" s="83"/>
      <c r="BC33" s="83"/>
      <c r="BD33" s="83"/>
      <c r="BE33" s="83"/>
      <c r="BF33" s="83"/>
      <c r="BG33" s="83"/>
      <c r="BH33" s="83"/>
      <c r="BI33" s="83"/>
      <c r="BJ33" s="83"/>
      <c r="BK33" s="83"/>
      <c r="BL33" s="83"/>
      <c r="BM33" s="83"/>
      <c r="BN33" s="83"/>
      <c r="BO33" s="83"/>
      <c r="BP33" s="83"/>
      <c r="BQ33" s="83"/>
      <c r="BR33" s="83"/>
      <c r="BS33" s="83"/>
      <c r="BT33" s="83"/>
      <c r="BU33" s="83"/>
      <c r="BV33" s="83"/>
      <c r="BW33" s="83"/>
      <c r="BX33" s="83"/>
    </row>
    <row r="34" spans="1:80" ht="15" customHeight="1" x14ac:dyDescent="0.25">
      <c r="A34" s="83"/>
      <c r="B34" s="1064"/>
      <c r="C34" s="1064"/>
      <c r="D34" s="1065"/>
      <c r="E34" s="1163"/>
      <c r="F34" s="1162"/>
      <c r="G34" s="1162"/>
      <c r="H34" s="1162"/>
      <c r="I34" s="1178"/>
      <c r="J34" s="67" t="str">
        <f>IF(AND('Riesgos de gestión'!$Y$58="Media",'Riesgos de gestión'!$AA$58="Leve"),CONCATENATE("R9C",'Riesgos de gestión'!$O$58),"")</f>
        <v/>
      </c>
      <c r="K34" s="68" t="str">
        <f>IF(AND('Riesgos de gestión'!$Y$59="Media",'Riesgos de gestión'!$AA$59="Leve"),CONCATENATE("R9C",'Riesgos de gestión'!$O$59),"")</f>
        <v/>
      </c>
      <c r="L34" s="68" t="str">
        <f>IF(AND('Riesgos de gestión'!$Y$60="Media",'Riesgos de gestión'!$AA$60="Leve"),CONCATENATE("R9C",'Riesgos de gestión'!$O$60),"")</f>
        <v/>
      </c>
      <c r="M34" s="68" t="str">
        <f>IF(AND('Riesgos de gestión'!$Y$61="Media",'Riesgos de gestión'!$AA$61="Leve"),CONCATENATE("R9C",'Riesgos de gestión'!$O$61),"")</f>
        <v/>
      </c>
      <c r="N34" s="68" t="str">
        <f>IF(AND('Riesgos de gestión'!$Y$62="Media",'Riesgos de gestión'!$AA$62="Leve"),CONCATENATE("R9C",'Riesgos de gestión'!$O$62),"")</f>
        <v/>
      </c>
      <c r="O34" s="69" t="str">
        <f>IF(AND('Riesgos de gestión'!$Y$63="Media",'Riesgos de gestión'!$AA$63="Leve"),CONCATENATE("R9C",'Riesgos de gestión'!$O$63),"")</f>
        <v/>
      </c>
      <c r="P34" s="67" t="str">
        <f>IF(AND('Riesgos de gestión'!$Y$58="Media",'Riesgos de gestión'!$AA$58="Menor"),CONCATENATE("R9C",'Riesgos de gestión'!$O$58),"")</f>
        <v/>
      </c>
      <c r="Q34" s="68" t="str">
        <f>IF(AND('Riesgos de gestión'!$Y$59="Media",'Riesgos de gestión'!$AA$59="Menor"),CONCATENATE("R9C",'Riesgos de gestión'!$O$59),"")</f>
        <v/>
      </c>
      <c r="R34" s="68" t="str">
        <f>IF(AND('Riesgos de gestión'!$Y$60="Media",'Riesgos de gestión'!$AA$60="Menor"),CONCATENATE("R9C",'Riesgos de gestión'!$O$60),"")</f>
        <v/>
      </c>
      <c r="S34" s="68" t="str">
        <f>IF(AND('Riesgos de gestión'!$Y$61="Media",'Riesgos de gestión'!$AA$61="Menor"),CONCATENATE("R9C",'Riesgos de gestión'!$O$61),"")</f>
        <v/>
      </c>
      <c r="T34" s="68" t="str">
        <f>IF(AND('Riesgos de gestión'!$Y$62="Media",'Riesgos de gestión'!$AA$62="Menor"),CONCATENATE("R9C",'Riesgos de gestión'!$O$62),"")</f>
        <v/>
      </c>
      <c r="U34" s="69" t="str">
        <f>IF(AND('Riesgos de gestión'!$Y$63="Media",'Riesgos de gestión'!$AA$63="Menor"),CONCATENATE("R9C",'Riesgos de gestión'!$O$63),"")</f>
        <v/>
      </c>
      <c r="V34" s="67" t="str">
        <f>IF(AND('Riesgos de gestión'!$Y$58="Media",'Riesgos de gestión'!$AA$58="Moderado"),CONCATENATE("R9C",'Riesgos de gestión'!$O$58),"")</f>
        <v/>
      </c>
      <c r="W34" s="68" t="str">
        <f>IF(AND('Riesgos de gestión'!$Y$59="Media",'Riesgos de gestión'!$AA$59="Moderado"),CONCATENATE("R9C",'Riesgos de gestión'!$O$59),"")</f>
        <v/>
      </c>
      <c r="X34" s="68" t="str">
        <f>IF(AND('Riesgos de gestión'!$Y$60="Media",'Riesgos de gestión'!$AA$60="Moderado"),CONCATENATE("R9C",'Riesgos de gestión'!$O$60),"")</f>
        <v/>
      </c>
      <c r="Y34" s="68" t="str">
        <f>IF(AND('Riesgos de gestión'!$Y$61="Media",'Riesgos de gestión'!$AA$61="Moderado"),CONCATENATE("R9C",'Riesgos de gestión'!$O$61),"")</f>
        <v/>
      </c>
      <c r="Z34" s="68" t="str">
        <f>IF(AND('Riesgos de gestión'!$Y$62="Media",'Riesgos de gestión'!$AA$62="Moderado"),CONCATENATE("R9C",'Riesgos de gestión'!$O$62),"")</f>
        <v/>
      </c>
      <c r="AA34" s="69" t="str">
        <f>IF(AND('Riesgos de gestión'!$Y$63="Media",'Riesgos de gestión'!$AA$63="Moderado"),CONCATENATE("R9C",'Riesgos de gestión'!$O$63),"")</f>
        <v/>
      </c>
      <c r="AB34" s="52" t="str">
        <f>IF(AND('Riesgos de gestión'!$Y$58="Media",'Riesgos de gestión'!$AA$58="Mayor"),CONCATENATE("R9C",'Riesgos de gestión'!$O$58),"")</f>
        <v/>
      </c>
      <c r="AC34" s="53" t="str">
        <f>IF(AND('Riesgos de gestión'!$Y$59="Media",'Riesgos de gestión'!$AA$59="Mayor"),CONCATENATE("R9C",'Riesgos de gestión'!$O$59),"")</f>
        <v/>
      </c>
      <c r="AD34" s="53" t="str">
        <f>IF(AND('Riesgos de gestión'!$Y$60="Media",'Riesgos de gestión'!$AA$60="Mayor"),CONCATENATE("R9C",'Riesgos de gestión'!$O$60),"")</f>
        <v/>
      </c>
      <c r="AE34" s="53" t="str">
        <f>IF(AND('Riesgos de gestión'!$Y$61="Media",'Riesgos de gestión'!$AA$61="Mayor"),CONCATENATE("R9C",'Riesgos de gestión'!$O$61),"")</f>
        <v/>
      </c>
      <c r="AF34" s="53" t="str">
        <f>IF(AND('Riesgos de gestión'!$Y$62="Media",'Riesgos de gestión'!$AA$62="Mayor"),CONCATENATE("R9C",'Riesgos de gestión'!$O$62),"")</f>
        <v/>
      </c>
      <c r="AG34" s="54" t="str">
        <f>IF(AND('Riesgos de gestión'!$Y$63="Media",'Riesgos de gestión'!$AA$63="Mayor"),CONCATENATE("R9C",'Riesgos de gestión'!$O$63),"")</f>
        <v/>
      </c>
      <c r="AH34" s="55" t="str">
        <f>IF(AND('Riesgos de gestión'!$Y$58="Media",'Riesgos de gestión'!$AA$58="Catastrófico"),CONCATENATE("R9C",'Riesgos de gestión'!$O$58),"")</f>
        <v/>
      </c>
      <c r="AI34" s="56" t="str">
        <f>IF(AND('Riesgos de gestión'!$Y$59="Media",'Riesgos de gestión'!$AA$59="Catastrófico"),CONCATENATE("R9C",'Riesgos de gestión'!$O$59),"")</f>
        <v/>
      </c>
      <c r="AJ34" s="56" t="str">
        <f>IF(AND('Riesgos de gestión'!$Y$60="Media",'Riesgos de gestión'!$AA$60="Catastrófico"),CONCATENATE("R9C",'Riesgos de gestión'!$O$60),"")</f>
        <v/>
      </c>
      <c r="AK34" s="56" t="str">
        <f>IF(AND('Riesgos de gestión'!$Y$61="Media",'Riesgos de gestión'!$AA$61="Catastrófico"),CONCATENATE("R9C",'Riesgos de gestión'!$O$61),"")</f>
        <v/>
      </c>
      <c r="AL34" s="56" t="str">
        <f>IF(AND('Riesgos de gestión'!$Y$62="Media",'Riesgos de gestión'!$AA$62="Catastrófico"),CONCATENATE("R9C",'Riesgos de gestión'!$O$62),"")</f>
        <v/>
      </c>
      <c r="AM34" s="57" t="str">
        <f>IF(AND('Riesgos de gestión'!$Y$63="Media",'Riesgos de gestión'!$AA$63="Catastrófico"),CONCATENATE("R9C",'Riesgos de gestión'!$O$63),"")</f>
        <v/>
      </c>
      <c r="AN34" s="83"/>
      <c r="AO34" s="1192"/>
      <c r="AP34" s="1193"/>
      <c r="AQ34" s="1193"/>
      <c r="AR34" s="1193"/>
      <c r="AS34" s="1193"/>
      <c r="AT34" s="1194"/>
      <c r="AU34" s="83"/>
      <c r="AV34" s="83"/>
      <c r="AW34" s="83"/>
      <c r="AX34" s="83"/>
      <c r="AY34" s="83"/>
      <c r="AZ34" s="83"/>
      <c r="BA34" s="83"/>
      <c r="BB34" s="83"/>
      <c r="BC34" s="83"/>
      <c r="BD34" s="83"/>
      <c r="BE34" s="83"/>
      <c r="BF34" s="83"/>
      <c r="BG34" s="83"/>
      <c r="BH34" s="83"/>
      <c r="BI34" s="83"/>
      <c r="BJ34" s="83"/>
      <c r="BK34" s="83"/>
      <c r="BL34" s="83"/>
      <c r="BM34" s="83"/>
      <c r="BN34" s="83"/>
      <c r="BO34" s="83"/>
      <c r="BP34" s="83"/>
      <c r="BQ34" s="83"/>
      <c r="BR34" s="83"/>
      <c r="BS34" s="83"/>
      <c r="BT34" s="83"/>
      <c r="BU34" s="83"/>
      <c r="BV34" s="83"/>
      <c r="BW34" s="83"/>
      <c r="BX34" s="83"/>
    </row>
    <row r="35" spans="1:80" ht="15.75" customHeight="1" thickBot="1" x14ac:dyDescent="0.3">
      <c r="A35" s="83"/>
      <c r="B35" s="1064"/>
      <c r="C35" s="1064"/>
      <c r="D35" s="1065"/>
      <c r="E35" s="1164"/>
      <c r="F35" s="1165"/>
      <c r="G35" s="1165"/>
      <c r="H35" s="1165"/>
      <c r="I35" s="1179"/>
      <c r="J35" s="67" t="str">
        <f>IF(AND('Riesgos de gestión'!$Y$64="Media",'Riesgos de gestión'!$AA$64="Leve"),CONCATENATE("R10C",'Riesgos de gestión'!$O$64),"")</f>
        <v/>
      </c>
      <c r="K35" s="68" t="str">
        <f>IF(AND('Riesgos de gestión'!$Y$65="Media",'Riesgos de gestión'!$AA$65="Leve"),CONCATENATE("R10C",'Riesgos de gestión'!$O$65),"")</f>
        <v/>
      </c>
      <c r="L35" s="68" t="str">
        <f>IF(AND('Riesgos de gestión'!$Y$66="Media",'Riesgos de gestión'!$AA$66="Leve"),CONCATENATE("R10C",'Riesgos de gestión'!$O$66),"")</f>
        <v/>
      </c>
      <c r="M35" s="68" t="str">
        <f>IF(AND('Riesgos de gestión'!$Y$67="Media",'Riesgos de gestión'!$AA$67="Leve"),CONCATENATE("R10C",'Riesgos de gestión'!$O$67),"")</f>
        <v/>
      </c>
      <c r="N35" s="68" t="str">
        <f>IF(AND('Riesgos de gestión'!$Y$68="Media",'Riesgos de gestión'!$AA$68="Leve"),CONCATENATE("R10C",'Riesgos de gestión'!$O$68),"")</f>
        <v/>
      </c>
      <c r="O35" s="69" t="str">
        <f>IF(AND('Riesgos de gestión'!$Y$69="Media",'Riesgos de gestión'!$AA$69="Leve"),CONCATENATE("R10C",'Riesgos de gestión'!$O$69),"")</f>
        <v/>
      </c>
      <c r="P35" s="67" t="str">
        <f>IF(AND('Riesgos de gestión'!$Y$64="Media",'Riesgos de gestión'!$AA$64="Menor"),CONCATENATE("R10C",'Riesgos de gestión'!$O$64),"")</f>
        <v/>
      </c>
      <c r="Q35" s="68" t="str">
        <f>IF(AND('Riesgos de gestión'!$Y$65="Media",'Riesgos de gestión'!$AA$65="Menor"),CONCATENATE("R10C",'Riesgos de gestión'!$O$65),"")</f>
        <v/>
      </c>
      <c r="R35" s="68" t="str">
        <f>IF(AND('Riesgos de gestión'!$Y$66="Media",'Riesgos de gestión'!$AA$66="Menor"),CONCATENATE("R10C",'Riesgos de gestión'!$O$66),"")</f>
        <v/>
      </c>
      <c r="S35" s="68" t="str">
        <f>IF(AND('Riesgos de gestión'!$Y$67="Media",'Riesgos de gestión'!$AA$67="Menor"),CONCATENATE("R10C",'Riesgos de gestión'!$O$67),"")</f>
        <v/>
      </c>
      <c r="T35" s="68" t="str">
        <f>IF(AND('Riesgos de gestión'!$Y$68="Media",'Riesgos de gestión'!$AA$68="Menor"),CONCATENATE("R10C",'Riesgos de gestión'!$O$68),"")</f>
        <v/>
      </c>
      <c r="U35" s="69" t="str">
        <f>IF(AND('Riesgos de gestión'!$Y$69="Media",'Riesgos de gestión'!$AA$69="Menor"),CONCATENATE("R10C",'Riesgos de gestión'!$O$69),"")</f>
        <v/>
      </c>
      <c r="V35" s="67" t="str">
        <f>IF(AND('Riesgos de gestión'!$Y$64="Media",'Riesgos de gestión'!$AA$64="Moderado"),CONCATENATE("R10C",'Riesgos de gestión'!$O$64),"")</f>
        <v/>
      </c>
      <c r="W35" s="68" t="str">
        <f>IF(AND('Riesgos de gestión'!$Y$65="Media",'Riesgos de gestión'!$AA$65="Moderado"),CONCATENATE("R10C",'Riesgos de gestión'!$O$65),"")</f>
        <v/>
      </c>
      <c r="X35" s="68" t="str">
        <f>IF(AND('Riesgos de gestión'!$Y$66="Media",'Riesgos de gestión'!$AA$66="Moderado"),CONCATENATE("R10C",'Riesgos de gestión'!$O$66),"")</f>
        <v/>
      </c>
      <c r="Y35" s="68" t="str">
        <f>IF(AND('Riesgos de gestión'!$Y$67="Media",'Riesgos de gestión'!$AA$67="Moderado"),CONCATENATE("R10C",'Riesgos de gestión'!$O$67),"")</f>
        <v/>
      </c>
      <c r="Z35" s="68" t="str">
        <f>IF(AND('Riesgos de gestión'!$Y$68="Media",'Riesgos de gestión'!$AA$68="Moderado"),CONCATENATE("R10C",'Riesgos de gestión'!$O$68),"")</f>
        <v/>
      </c>
      <c r="AA35" s="69" t="str">
        <f>IF(AND('Riesgos de gestión'!$Y$69="Media",'Riesgos de gestión'!$AA$69="Moderado"),CONCATENATE("R10C",'Riesgos de gestión'!$O$69),"")</f>
        <v/>
      </c>
      <c r="AB35" s="58" t="str">
        <f>IF(AND('Riesgos de gestión'!$Y$64="Media",'Riesgos de gestión'!$AA$64="Mayor"),CONCATENATE("R10C",'Riesgos de gestión'!$O$64),"")</f>
        <v/>
      </c>
      <c r="AC35" s="59" t="str">
        <f>IF(AND('Riesgos de gestión'!$Y$65="Media",'Riesgos de gestión'!$AA$65="Mayor"),CONCATENATE("R10C",'Riesgos de gestión'!$O$65),"")</f>
        <v/>
      </c>
      <c r="AD35" s="59" t="str">
        <f>IF(AND('Riesgos de gestión'!$Y$66="Media",'Riesgos de gestión'!$AA$66="Mayor"),CONCATENATE("R10C",'Riesgos de gestión'!$O$66),"")</f>
        <v/>
      </c>
      <c r="AE35" s="59" t="str">
        <f>IF(AND('Riesgos de gestión'!$Y$67="Media",'Riesgos de gestión'!$AA$67="Mayor"),CONCATENATE("R10C",'Riesgos de gestión'!$O$67),"")</f>
        <v/>
      </c>
      <c r="AF35" s="59" t="str">
        <f>IF(AND('Riesgos de gestión'!$Y$68="Media",'Riesgos de gestión'!$AA$68="Mayor"),CONCATENATE("R10C",'Riesgos de gestión'!$O$68),"")</f>
        <v/>
      </c>
      <c r="AG35" s="60" t="str">
        <f>IF(AND('Riesgos de gestión'!$Y$69="Media",'Riesgos de gestión'!$AA$69="Mayor"),CONCATENATE("R10C",'Riesgos de gestión'!$O$69),"")</f>
        <v/>
      </c>
      <c r="AH35" s="61" t="str">
        <f>IF(AND('Riesgos de gestión'!$Y$64="Media",'Riesgos de gestión'!$AA$64="Catastrófico"),CONCATENATE("R10C",'Riesgos de gestión'!$O$64),"")</f>
        <v/>
      </c>
      <c r="AI35" s="62" t="str">
        <f>IF(AND('Riesgos de gestión'!$Y$65="Media",'Riesgos de gestión'!$AA$65="Catastrófico"),CONCATENATE("R10C",'Riesgos de gestión'!$O$65),"")</f>
        <v/>
      </c>
      <c r="AJ35" s="62" t="str">
        <f>IF(AND('Riesgos de gestión'!$Y$66="Media",'Riesgos de gestión'!$AA$66="Catastrófico"),CONCATENATE("R10C",'Riesgos de gestión'!$O$66),"")</f>
        <v/>
      </c>
      <c r="AK35" s="62" t="str">
        <f>IF(AND('Riesgos de gestión'!$Y$67="Media",'Riesgos de gestión'!$AA$67="Catastrófico"),CONCATENATE("R10C",'Riesgos de gestión'!$O$67),"")</f>
        <v/>
      </c>
      <c r="AL35" s="62" t="str">
        <f>IF(AND('Riesgos de gestión'!$Y$68="Media",'Riesgos de gestión'!$AA$68="Catastrófico"),CONCATENATE("R10C",'Riesgos de gestión'!$O$68),"")</f>
        <v/>
      </c>
      <c r="AM35" s="63" t="str">
        <f>IF(AND('Riesgos de gestión'!$Y$69="Media",'Riesgos de gestión'!$AA$69="Catastrófico"),CONCATENATE("R10C",'Riesgos de gestión'!$O$69),"")</f>
        <v/>
      </c>
      <c r="AN35" s="83"/>
      <c r="AO35" s="1195"/>
      <c r="AP35" s="1196"/>
      <c r="AQ35" s="1196"/>
      <c r="AR35" s="1196"/>
      <c r="AS35" s="1196"/>
      <c r="AT35" s="1197"/>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3"/>
      <c r="BU35" s="83"/>
      <c r="BV35" s="83"/>
      <c r="BW35" s="83"/>
      <c r="BX35" s="83"/>
    </row>
    <row r="36" spans="1:80" ht="15" customHeight="1" x14ac:dyDescent="0.25">
      <c r="A36" s="83"/>
      <c r="B36" s="1064"/>
      <c r="C36" s="1064"/>
      <c r="D36" s="1065"/>
      <c r="E36" s="1159" t="s">
        <v>114</v>
      </c>
      <c r="F36" s="1160"/>
      <c r="G36" s="1160"/>
      <c r="H36" s="1160"/>
      <c r="I36" s="1160"/>
      <c r="J36" s="73" t="str">
        <f ca="1">IF(AND('Riesgos de gestión'!$Y$10="Baja",'Riesgos de gestión'!$AA$10="Leve"),CONCATENATE("R1C",'Riesgos de gestión'!$O$10),"")</f>
        <v/>
      </c>
      <c r="K36" s="74" t="str">
        <f>IF(AND('Riesgos de gestión'!$Y$11="Baja",'Riesgos de gestión'!$AA$11="Leve"),CONCATENATE("R1C",'Riesgos de gestión'!$O$11),"")</f>
        <v/>
      </c>
      <c r="L36" s="74" t="str">
        <f>IF(AND('Riesgos de gestión'!$Y$12="Baja",'Riesgos de gestión'!$AA$12="Leve"),CONCATENATE("R1C",'Riesgos de gestión'!$O$12),"")</f>
        <v/>
      </c>
      <c r="M36" s="74" t="str">
        <f>IF(AND('Riesgos de gestión'!$Y$13="Baja",'Riesgos de gestión'!$AA$13="Leve"),CONCATENATE("R1C",'Riesgos de gestión'!$O$13),"")</f>
        <v/>
      </c>
      <c r="N36" s="74" t="str">
        <f>IF(AND('Riesgos de gestión'!$Y$14="Baja",'Riesgos de gestión'!$AA$14="Leve"),CONCATENATE("R1C",'Riesgos de gestión'!$O$14),"")</f>
        <v/>
      </c>
      <c r="O36" s="75" t="str">
        <f>IF(AND('Riesgos de gestión'!$Y$15="Baja",'Riesgos de gestión'!$AA$15="Leve"),CONCATENATE("R1C",'Riesgos de gestión'!$O$15),"")</f>
        <v/>
      </c>
      <c r="P36" s="64" t="str">
        <f ca="1">IF(AND('Riesgos de gestión'!$Y$10="Baja",'Riesgos de gestión'!$AA$10="Menor"),CONCATENATE("R1C",'Riesgos de gestión'!$O$10),"")</f>
        <v/>
      </c>
      <c r="Q36" s="65" t="str">
        <f>IF(AND('Riesgos de gestión'!$Y$11="Baja",'Riesgos de gestión'!$AA$11="Menor"),CONCATENATE("R1C",'Riesgos de gestión'!$O$11),"")</f>
        <v/>
      </c>
      <c r="R36" s="65" t="str">
        <f>IF(AND('Riesgos de gestión'!$Y$12="Baja",'Riesgos de gestión'!$AA$12="Menor"),CONCATENATE("R1C",'Riesgos de gestión'!$O$12),"")</f>
        <v/>
      </c>
      <c r="S36" s="65" t="str">
        <f>IF(AND('Riesgos de gestión'!$Y$13="Baja",'Riesgos de gestión'!$AA$13="Menor"),CONCATENATE("R1C",'Riesgos de gestión'!$O$13),"")</f>
        <v/>
      </c>
      <c r="T36" s="65" t="str">
        <f>IF(AND('Riesgos de gestión'!$Y$14="Baja",'Riesgos de gestión'!$AA$14="Menor"),CONCATENATE("R1C",'Riesgos de gestión'!$O$14),"")</f>
        <v/>
      </c>
      <c r="U36" s="66" t="str">
        <f>IF(AND('Riesgos de gestión'!$Y$15="Baja",'Riesgos de gestión'!$AA$15="Menor"),CONCATENATE("R1C",'Riesgos de gestión'!$O$15),"")</f>
        <v/>
      </c>
      <c r="V36" s="64" t="str">
        <f ca="1">IF(AND('Riesgos de gestión'!$Y$10="Baja",'Riesgos de gestión'!$AA$10="Moderado"),CONCATENATE("R1C",'Riesgos de gestión'!$O$10),"")</f>
        <v/>
      </c>
      <c r="W36" s="65" t="str">
        <f>IF(AND('Riesgos de gestión'!$Y$11="Baja",'Riesgos de gestión'!$AA$11="Moderado"),CONCATENATE("R1C",'Riesgos de gestión'!$O$11),"")</f>
        <v/>
      </c>
      <c r="X36" s="65" t="str">
        <f>IF(AND('Riesgos de gestión'!$Y$12="Baja",'Riesgos de gestión'!$AA$12="Moderado"),CONCATENATE("R1C",'Riesgos de gestión'!$O$12),"")</f>
        <v/>
      </c>
      <c r="Y36" s="65" t="str">
        <f>IF(AND('Riesgos de gestión'!$Y$13="Baja",'Riesgos de gestión'!$AA$13="Moderado"),CONCATENATE("R1C",'Riesgos de gestión'!$O$13),"")</f>
        <v/>
      </c>
      <c r="Z36" s="65" t="str">
        <f>IF(AND('Riesgos de gestión'!$Y$14="Baja",'Riesgos de gestión'!$AA$14="Moderado"),CONCATENATE("R1C",'Riesgos de gestión'!$O$14),"")</f>
        <v/>
      </c>
      <c r="AA36" s="66" t="str">
        <f>IF(AND('Riesgos de gestión'!$Y$15="Baja",'Riesgos de gestión'!$AA$15="Moderado"),CONCATENATE("R1C",'Riesgos de gestión'!$O$15),"")</f>
        <v/>
      </c>
      <c r="AB36" s="46" t="str">
        <f ca="1">IF(AND('Riesgos de gestión'!$Y$10="Baja",'Riesgos de gestión'!$AA$10="Mayor"),CONCATENATE("R1C",'Riesgos de gestión'!$O$10),"")</f>
        <v/>
      </c>
      <c r="AC36" s="47" t="str">
        <f>IF(AND('Riesgos de gestión'!$Y$11="Baja",'Riesgos de gestión'!$AA$11="Mayor"),CONCATENATE("R1C",'Riesgos de gestión'!$O$11),"")</f>
        <v/>
      </c>
      <c r="AD36" s="47" t="str">
        <f>IF(AND('Riesgos de gestión'!$Y$12="Baja",'Riesgos de gestión'!$AA$12="Mayor"),CONCATENATE("R1C",'Riesgos de gestión'!$O$12),"")</f>
        <v/>
      </c>
      <c r="AE36" s="47" t="str">
        <f>IF(AND('Riesgos de gestión'!$Y$13="Baja",'Riesgos de gestión'!$AA$13="Mayor"),CONCATENATE("R1C",'Riesgos de gestión'!$O$13),"")</f>
        <v/>
      </c>
      <c r="AF36" s="47" t="str">
        <f>IF(AND('Riesgos de gestión'!$Y$14="Baja",'Riesgos de gestión'!$AA$14="Mayor"),CONCATENATE("R1C",'Riesgos de gestión'!$O$14),"")</f>
        <v/>
      </c>
      <c r="AG36" s="48" t="str">
        <f>IF(AND('Riesgos de gestión'!$Y$15="Baja",'Riesgos de gestión'!$AA$15="Mayor"),CONCATENATE("R1C",'Riesgos de gestión'!$O$15),"")</f>
        <v/>
      </c>
      <c r="AH36" s="49" t="str">
        <f ca="1">IF(AND('Riesgos de gestión'!$Y$10="Baja",'Riesgos de gestión'!$AA$10="Catastrófico"),CONCATENATE("R1C",'Riesgos de gestión'!$O$10),"")</f>
        <v/>
      </c>
      <c r="AI36" s="50" t="str">
        <f>IF(AND('Riesgos de gestión'!$Y$11="Baja",'Riesgos de gestión'!$AA$11="Catastrófico"),CONCATENATE("R1C",'Riesgos de gestión'!$O$11),"")</f>
        <v/>
      </c>
      <c r="AJ36" s="50" t="str">
        <f>IF(AND('Riesgos de gestión'!$Y$12="Baja",'Riesgos de gestión'!$AA$12="Catastrófico"),CONCATENATE("R1C",'Riesgos de gestión'!$O$12),"")</f>
        <v/>
      </c>
      <c r="AK36" s="50" t="str">
        <f>IF(AND('Riesgos de gestión'!$Y$13="Baja",'Riesgos de gestión'!$AA$13="Catastrófico"),CONCATENATE("R1C",'Riesgos de gestión'!$O$13),"")</f>
        <v/>
      </c>
      <c r="AL36" s="50" t="str">
        <f>IF(AND('Riesgos de gestión'!$Y$14="Baja",'Riesgos de gestión'!$AA$14="Catastrófico"),CONCATENATE("R1C",'Riesgos de gestión'!$O$14),"")</f>
        <v/>
      </c>
      <c r="AM36" s="51" t="str">
        <f>IF(AND('Riesgos de gestión'!$Y$15="Baja",'Riesgos de gestión'!$AA$15="Catastrófico"),CONCATENATE("R1C",'Riesgos de gestión'!$O$15),"")</f>
        <v/>
      </c>
      <c r="AN36" s="83"/>
      <c r="AO36" s="1180" t="s">
        <v>82</v>
      </c>
      <c r="AP36" s="1181"/>
      <c r="AQ36" s="1181"/>
      <c r="AR36" s="1181"/>
      <c r="AS36" s="1181"/>
      <c r="AT36" s="1182"/>
      <c r="AU36" s="83"/>
      <c r="AV36" s="83"/>
      <c r="AW36" s="83"/>
      <c r="AX36" s="83"/>
      <c r="AY36" s="83"/>
      <c r="AZ36" s="83"/>
      <c r="BA36" s="83"/>
      <c r="BB36" s="83"/>
      <c r="BC36" s="83"/>
      <c r="BD36" s="83"/>
      <c r="BE36" s="83"/>
      <c r="BF36" s="83"/>
      <c r="BG36" s="83"/>
      <c r="BH36" s="83"/>
      <c r="BI36" s="83"/>
      <c r="BJ36" s="83"/>
      <c r="BK36" s="83"/>
      <c r="BL36" s="83"/>
      <c r="BM36" s="83"/>
      <c r="BN36" s="83"/>
      <c r="BO36" s="83"/>
      <c r="BP36" s="83"/>
      <c r="BQ36" s="83"/>
      <c r="BR36" s="83"/>
      <c r="BS36" s="83"/>
      <c r="BT36" s="83"/>
      <c r="BU36" s="83"/>
      <c r="BV36" s="83"/>
      <c r="BW36" s="83"/>
      <c r="BX36" s="83"/>
    </row>
    <row r="37" spans="1:80" ht="15" customHeight="1" x14ac:dyDescent="0.25">
      <c r="A37" s="83"/>
      <c r="B37" s="1064"/>
      <c r="C37" s="1064"/>
      <c r="D37" s="1065"/>
      <c r="E37" s="1161"/>
      <c r="F37" s="1162"/>
      <c r="G37" s="1162"/>
      <c r="H37" s="1162"/>
      <c r="I37" s="1162"/>
      <c r="J37" s="76" t="str">
        <f>IF(AND('Riesgos de gestión'!$Y$16="Baja",'Riesgos de gestión'!$AA$16="Leve"),CONCATENATE("R2C",'Riesgos de gestión'!$O$16),"")</f>
        <v/>
      </c>
      <c r="K37" s="77" t="str">
        <f>IF(AND('Riesgos de gestión'!$Y$17="Baja",'Riesgos de gestión'!$AA$17="Leve"),CONCATENATE("R2C",'Riesgos de gestión'!$O$17),"")</f>
        <v/>
      </c>
      <c r="L37" s="77" t="str">
        <f>IF(AND('Riesgos de gestión'!$Y$18="Baja",'Riesgos de gestión'!$AA$18="Leve"),CONCATENATE("R2C",'Riesgos de gestión'!$O$18),"")</f>
        <v/>
      </c>
      <c r="M37" s="77" t="str">
        <f>IF(AND('Riesgos de gestión'!$Y$19="Baja",'Riesgos de gestión'!$AA$19="Leve"),CONCATENATE("R2C",'Riesgos de gestión'!$O$19),"")</f>
        <v/>
      </c>
      <c r="N37" s="77" t="str">
        <f>IF(AND('Riesgos de gestión'!$Y$20="Baja",'Riesgos de gestión'!$AA$20="Leve"),CONCATENATE("R2C",'Riesgos de gestión'!$O$20),"")</f>
        <v/>
      </c>
      <c r="O37" s="78" t="str">
        <f>IF(AND('Riesgos de gestión'!$Y$21="Baja",'Riesgos de gestión'!$AA$21="Leve"),CONCATENATE("R2C",'Riesgos de gestión'!$O$21),"")</f>
        <v/>
      </c>
      <c r="P37" s="67" t="str">
        <f>IF(AND('Riesgos de gestión'!$Y$16="Baja",'Riesgos de gestión'!$AA$16="Menor"),CONCATENATE("R2C",'Riesgos de gestión'!$O$16),"")</f>
        <v/>
      </c>
      <c r="Q37" s="68" t="str">
        <f>IF(AND('Riesgos de gestión'!$Y$17="Baja",'Riesgos de gestión'!$AA$17="Menor"),CONCATENATE("R2C",'Riesgos de gestión'!$O$17),"")</f>
        <v/>
      </c>
      <c r="R37" s="68" t="str">
        <f>IF(AND('Riesgos de gestión'!$Y$18="Baja",'Riesgos de gestión'!$AA$18="Menor"),CONCATENATE("R2C",'Riesgos de gestión'!$O$18),"")</f>
        <v/>
      </c>
      <c r="S37" s="68" t="str">
        <f>IF(AND('Riesgos de gestión'!$Y$19="Baja",'Riesgos de gestión'!$AA$19="Menor"),CONCATENATE("R2C",'Riesgos de gestión'!$O$19),"")</f>
        <v/>
      </c>
      <c r="T37" s="68" t="str">
        <f>IF(AND('Riesgos de gestión'!$Y$20="Baja",'Riesgos de gestión'!$AA$20="Menor"),CONCATENATE("R2C",'Riesgos de gestión'!$O$20),"")</f>
        <v/>
      </c>
      <c r="U37" s="69" t="str">
        <f>IF(AND('Riesgos de gestión'!$Y$21="Baja",'Riesgos de gestión'!$AA$21="Menor"),CONCATENATE("R2C",'Riesgos de gestión'!$O$21),"")</f>
        <v/>
      </c>
      <c r="V37" s="67" t="str">
        <f>IF(AND('Riesgos de gestión'!$Y$16="Baja",'Riesgos de gestión'!$AA$16="Moderado"),CONCATENATE("R2C",'Riesgos de gestión'!$O$16),"")</f>
        <v/>
      </c>
      <c r="W37" s="68" t="str">
        <f>IF(AND('Riesgos de gestión'!$Y$17="Baja",'Riesgos de gestión'!$AA$17="Moderado"),CONCATENATE("R2C",'Riesgos de gestión'!$O$17),"")</f>
        <v/>
      </c>
      <c r="X37" s="68" t="str">
        <f>IF(AND('Riesgos de gestión'!$Y$18="Baja",'Riesgos de gestión'!$AA$18="Moderado"),CONCATENATE("R2C",'Riesgos de gestión'!$O$18),"")</f>
        <v/>
      </c>
      <c r="Y37" s="68" t="str">
        <f>IF(AND('Riesgos de gestión'!$Y$19="Baja",'Riesgos de gestión'!$AA$19="Moderado"),CONCATENATE("R2C",'Riesgos de gestión'!$O$19),"")</f>
        <v/>
      </c>
      <c r="Z37" s="68" t="str">
        <f>IF(AND('Riesgos de gestión'!$Y$20="Baja",'Riesgos de gestión'!$AA$20="Moderado"),CONCATENATE("R2C",'Riesgos de gestión'!$O$20),"")</f>
        <v/>
      </c>
      <c r="AA37" s="69" t="str">
        <f>IF(AND('Riesgos de gestión'!$Y$21="Baja",'Riesgos de gestión'!$AA$21="Moderado"),CONCATENATE("R2C",'Riesgos de gestión'!$O$21),"")</f>
        <v/>
      </c>
      <c r="AB37" s="52" t="str">
        <f>IF(AND('Riesgos de gestión'!$Y$16="Baja",'Riesgos de gestión'!$AA$16="Mayor"),CONCATENATE("R2C",'Riesgos de gestión'!$O$16),"")</f>
        <v/>
      </c>
      <c r="AC37" s="53" t="str">
        <f>IF(AND('Riesgos de gestión'!$Y$17="Baja",'Riesgos de gestión'!$AA$17="Mayor"),CONCATENATE("R2C",'Riesgos de gestión'!$O$17),"")</f>
        <v/>
      </c>
      <c r="AD37" s="53" t="str">
        <f>IF(AND('Riesgos de gestión'!$Y$18="Baja",'Riesgos de gestión'!$AA$18="Mayor"),CONCATENATE("R2C",'Riesgos de gestión'!$O$18),"")</f>
        <v/>
      </c>
      <c r="AE37" s="53" t="str">
        <f>IF(AND('Riesgos de gestión'!$Y$19="Baja",'Riesgos de gestión'!$AA$19="Mayor"),CONCATENATE("R2C",'Riesgos de gestión'!$O$19),"")</f>
        <v/>
      </c>
      <c r="AF37" s="53" t="str">
        <f>IF(AND('Riesgos de gestión'!$Y$20="Baja",'Riesgos de gestión'!$AA$20="Mayor"),CONCATENATE("R2C",'Riesgos de gestión'!$O$20),"")</f>
        <v/>
      </c>
      <c r="AG37" s="54" t="str">
        <f>IF(AND('Riesgos de gestión'!$Y$21="Baja",'Riesgos de gestión'!$AA$21="Mayor"),CONCATENATE("R2C",'Riesgos de gestión'!$O$21),"")</f>
        <v/>
      </c>
      <c r="AH37" s="55" t="str">
        <f>IF(AND('Riesgos de gestión'!$Y$16="Baja",'Riesgos de gestión'!$AA$16="Catastrófico"),CONCATENATE("R2C",'Riesgos de gestión'!$O$16),"")</f>
        <v/>
      </c>
      <c r="AI37" s="56" t="str">
        <f>IF(AND('Riesgos de gestión'!$Y$17="Baja",'Riesgos de gestión'!$AA$17="Catastrófico"),CONCATENATE("R2C",'Riesgos de gestión'!$O$17),"")</f>
        <v/>
      </c>
      <c r="AJ37" s="56" t="str">
        <f>IF(AND('Riesgos de gestión'!$Y$18="Baja",'Riesgos de gestión'!$AA$18="Catastrófico"),CONCATENATE("R2C",'Riesgos de gestión'!$O$18),"")</f>
        <v/>
      </c>
      <c r="AK37" s="56" t="str">
        <f>IF(AND('Riesgos de gestión'!$Y$19="Baja",'Riesgos de gestión'!$AA$19="Catastrófico"),CONCATENATE("R2C",'Riesgos de gestión'!$O$19),"")</f>
        <v/>
      </c>
      <c r="AL37" s="56" t="str">
        <f>IF(AND('Riesgos de gestión'!$Y$20="Baja",'Riesgos de gestión'!$AA$20="Catastrófico"),CONCATENATE("R2C",'Riesgos de gestión'!$O$20),"")</f>
        <v/>
      </c>
      <c r="AM37" s="57" t="str">
        <f>IF(AND('Riesgos de gestión'!$Y$21="Baja",'Riesgos de gestión'!$AA$21="Catastrófico"),CONCATENATE("R2C",'Riesgos de gestión'!$O$21),"")</f>
        <v/>
      </c>
      <c r="AN37" s="83"/>
      <c r="AO37" s="1183"/>
      <c r="AP37" s="1184"/>
      <c r="AQ37" s="1184"/>
      <c r="AR37" s="1184"/>
      <c r="AS37" s="1184"/>
      <c r="AT37" s="1185"/>
      <c r="AU37" s="83"/>
      <c r="AV37" s="83"/>
      <c r="AW37" s="83"/>
      <c r="AX37" s="83"/>
      <c r="AY37" s="83"/>
      <c r="AZ37" s="83"/>
      <c r="BA37" s="83"/>
      <c r="BB37" s="83"/>
      <c r="BC37" s="83"/>
      <c r="BD37" s="83"/>
      <c r="BE37" s="83"/>
      <c r="BF37" s="83"/>
      <c r="BG37" s="83"/>
      <c r="BH37" s="83"/>
      <c r="BI37" s="83"/>
      <c r="BJ37" s="83"/>
      <c r="BK37" s="83"/>
      <c r="BL37" s="83"/>
      <c r="BM37" s="83"/>
      <c r="BN37" s="83"/>
      <c r="BO37" s="83"/>
      <c r="BP37" s="83"/>
      <c r="BQ37" s="83"/>
      <c r="BR37" s="83"/>
      <c r="BS37" s="83"/>
      <c r="BT37" s="83"/>
      <c r="BU37" s="83"/>
      <c r="BV37" s="83"/>
      <c r="BW37" s="83"/>
      <c r="BX37" s="83"/>
    </row>
    <row r="38" spans="1:80" ht="15" customHeight="1" x14ac:dyDescent="0.25">
      <c r="A38" s="83"/>
      <c r="B38" s="1064"/>
      <c r="C38" s="1064"/>
      <c r="D38" s="1065"/>
      <c r="E38" s="1163"/>
      <c r="F38" s="1162"/>
      <c r="G38" s="1162"/>
      <c r="H38" s="1162"/>
      <c r="I38" s="1162"/>
      <c r="J38" s="76" t="str">
        <f>IF(AND('Riesgos de gestión'!$Y$22="Baja",'Riesgos de gestión'!$AA$22="Leve"),CONCATENATE("R3C",'Riesgos de gestión'!$O$22),"")</f>
        <v/>
      </c>
      <c r="K38" s="77" t="str">
        <f>IF(AND('Riesgos de gestión'!$Y$23="Baja",'Riesgos de gestión'!$AA$23="Leve"),CONCATENATE("R3C",'Riesgos de gestión'!$O$23),"")</f>
        <v/>
      </c>
      <c r="L38" s="77" t="str">
        <f>IF(AND('Riesgos de gestión'!$Y$24="Baja",'Riesgos de gestión'!$AA$24="Leve"),CONCATENATE("R3C",'Riesgos de gestión'!$O$24),"")</f>
        <v/>
      </c>
      <c r="M38" s="77" t="str">
        <f>IF(AND('Riesgos de gestión'!$Y$25="Baja",'Riesgos de gestión'!$AA$25="Leve"),CONCATENATE("R3C",'Riesgos de gestión'!$O$25),"")</f>
        <v/>
      </c>
      <c r="N38" s="77" t="str">
        <f>IF(AND('Riesgos de gestión'!$Y$26="Baja",'Riesgos de gestión'!$AA$26="Leve"),CONCATENATE("R3C",'Riesgos de gestión'!$O$26),"")</f>
        <v/>
      </c>
      <c r="O38" s="78" t="str">
        <f>IF(AND('Riesgos de gestión'!$Y$27="Baja",'Riesgos de gestión'!$AA$27="Leve"),CONCATENATE("R3C",'Riesgos de gestión'!$O$27),"")</f>
        <v/>
      </c>
      <c r="P38" s="67" t="str">
        <f>IF(AND('Riesgos de gestión'!$Y$22="Baja",'Riesgos de gestión'!$AA$22="Menor"),CONCATENATE("R3C",'Riesgos de gestión'!$O$22),"")</f>
        <v/>
      </c>
      <c r="Q38" s="68" t="str">
        <f>IF(AND('Riesgos de gestión'!$Y$23="Baja",'Riesgos de gestión'!$AA$23="Menor"),CONCATENATE("R3C",'Riesgos de gestión'!$O$23),"")</f>
        <v/>
      </c>
      <c r="R38" s="68" t="str">
        <f>IF(AND('Riesgos de gestión'!$Y$24="Baja",'Riesgos de gestión'!$AA$24="Menor"),CONCATENATE("R3C",'Riesgos de gestión'!$O$24),"")</f>
        <v/>
      </c>
      <c r="S38" s="68" t="str">
        <f>IF(AND('Riesgos de gestión'!$Y$25="Baja",'Riesgos de gestión'!$AA$25="Menor"),CONCATENATE("R3C",'Riesgos de gestión'!$O$25),"")</f>
        <v/>
      </c>
      <c r="T38" s="68" t="str">
        <f>IF(AND('Riesgos de gestión'!$Y$26="Baja",'Riesgos de gestión'!$AA$26="Menor"),CONCATENATE("R3C",'Riesgos de gestión'!$O$26),"")</f>
        <v/>
      </c>
      <c r="U38" s="69" t="str">
        <f>IF(AND('Riesgos de gestión'!$Y$27="Baja",'Riesgos de gestión'!$AA$27="Menor"),CONCATENATE("R3C",'Riesgos de gestión'!$O$27),"")</f>
        <v/>
      </c>
      <c r="V38" s="67" t="str">
        <f>IF(AND('Riesgos de gestión'!$Y$22="Baja",'Riesgos de gestión'!$AA$22="Moderado"),CONCATENATE("R3C",'Riesgos de gestión'!$O$22),"")</f>
        <v/>
      </c>
      <c r="W38" s="68" t="str">
        <f>IF(AND('Riesgos de gestión'!$Y$23="Baja",'Riesgos de gestión'!$AA$23="Moderado"),CONCATENATE("R3C",'Riesgos de gestión'!$O$23),"")</f>
        <v/>
      </c>
      <c r="X38" s="68" t="str">
        <f>IF(AND('Riesgos de gestión'!$Y$24="Baja",'Riesgos de gestión'!$AA$24="Moderado"),CONCATENATE("R3C",'Riesgos de gestión'!$O$24),"")</f>
        <v/>
      </c>
      <c r="Y38" s="68" t="str">
        <f>IF(AND('Riesgos de gestión'!$Y$25="Baja",'Riesgos de gestión'!$AA$25="Moderado"),CONCATENATE("R3C",'Riesgos de gestión'!$O$25),"")</f>
        <v/>
      </c>
      <c r="Z38" s="68" t="str">
        <f>IF(AND('Riesgos de gestión'!$Y$26="Baja",'Riesgos de gestión'!$AA$26="Moderado"),CONCATENATE("R3C",'Riesgos de gestión'!$O$26),"")</f>
        <v/>
      </c>
      <c r="AA38" s="69" t="str">
        <f>IF(AND('Riesgos de gestión'!$Y$27="Baja",'Riesgos de gestión'!$AA$27="Moderado"),CONCATENATE("R3C",'Riesgos de gestión'!$O$27),"")</f>
        <v/>
      </c>
      <c r="AB38" s="52" t="str">
        <f>IF(AND('Riesgos de gestión'!$Y$22="Baja",'Riesgos de gestión'!$AA$22="Mayor"),CONCATENATE("R3C",'Riesgos de gestión'!$O$22),"")</f>
        <v/>
      </c>
      <c r="AC38" s="53" t="str">
        <f>IF(AND('Riesgos de gestión'!$Y$23="Baja",'Riesgos de gestión'!$AA$23="Mayor"),CONCATENATE("R3C",'Riesgos de gestión'!$O$23),"")</f>
        <v/>
      </c>
      <c r="AD38" s="53" t="str">
        <f>IF(AND('Riesgos de gestión'!$Y$24="Baja",'Riesgos de gestión'!$AA$24="Mayor"),CONCATENATE("R3C",'Riesgos de gestión'!$O$24),"")</f>
        <v/>
      </c>
      <c r="AE38" s="53" t="str">
        <f>IF(AND('Riesgos de gestión'!$Y$25="Baja",'Riesgos de gestión'!$AA$25="Mayor"),CONCATENATE("R3C",'Riesgos de gestión'!$O$25),"")</f>
        <v/>
      </c>
      <c r="AF38" s="53" t="str">
        <f>IF(AND('Riesgos de gestión'!$Y$26="Baja",'Riesgos de gestión'!$AA$26="Mayor"),CONCATENATE("R3C",'Riesgos de gestión'!$O$26),"")</f>
        <v/>
      </c>
      <c r="AG38" s="54" t="str">
        <f>IF(AND('Riesgos de gestión'!$Y$27="Baja",'Riesgos de gestión'!$AA$27="Mayor"),CONCATENATE("R3C",'Riesgos de gestión'!$O$27),"")</f>
        <v/>
      </c>
      <c r="AH38" s="55" t="str">
        <f>IF(AND('Riesgos de gestión'!$Y$22="Baja",'Riesgos de gestión'!$AA$22="Catastrófico"),CONCATENATE("R3C",'Riesgos de gestión'!$O$22),"")</f>
        <v/>
      </c>
      <c r="AI38" s="56" t="str">
        <f>IF(AND('Riesgos de gestión'!$Y$23="Baja",'Riesgos de gestión'!$AA$23="Catastrófico"),CONCATENATE("R3C",'Riesgos de gestión'!$O$23),"")</f>
        <v/>
      </c>
      <c r="AJ38" s="56" t="str">
        <f>IF(AND('Riesgos de gestión'!$Y$24="Baja",'Riesgos de gestión'!$AA$24="Catastrófico"),CONCATENATE("R3C",'Riesgos de gestión'!$O$24),"")</f>
        <v/>
      </c>
      <c r="AK38" s="56" t="str">
        <f>IF(AND('Riesgos de gestión'!$Y$25="Baja",'Riesgos de gestión'!$AA$25="Catastrófico"),CONCATENATE("R3C",'Riesgos de gestión'!$O$25),"")</f>
        <v/>
      </c>
      <c r="AL38" s="56" t="str">
        <f>IF(AND('Riesgos de gestión'!$Y$26="Baja",'Riesgos de gestión'!$AA$26="Catastrófico"),CONCATENATE("R3C",'Riesgos de gestión'!$O$26),"")</f>
        <v/>
      </c>
      <c r="AM38" s="57" t="str">
        <f>IF(AND('Riesgos de gestión'!$Y$27="Baja",'Riesgos de gestión'!$AA$27="Catastrófico"),CONCATENATE("R3C",'Riesgos de gestión'!$O$27),"")</f>
        <v/>
      </c>
      <c r="AN38" s="83"/>
      <c r="AO38" s="1183"/>
      <c r="AP38" s="1184"/>
      <c r="AQ38" s="1184"/>
      <c r="AR38" s="1184"/>
      <c r="AS38" s="1184"/>
      <c r="AT38" s="1185"/>
      <c r="AU38" s="83"/>
      <c r="AV38" s="83"/>
      <c r="AW38" s="83"/>
      <c r="AX38" s="83"/>
      <c r="AY38" s="83"/>
      <c r="AZ38" s="83"/>
      <c r="BA38" s="83"/>
      <c r="BB38" s="83"/>
      <c r="BC38" s="83"/>
      <c r="BD38" s="83"/>
      <c r="BE38" s="83"/>
      <c r="BF38" s="83"/>
      <c r="BG38" s="83"/>
      <c r="BH38" s="83"/>
      <c r="BI38" s="83"/>
      <c r="BJ38" s="83"/>
      <c r="BK38" s="83"/>
      <c r="BL38" s="83"/>
      <c r="BM38" s="83"/>
      <c r="BN38" s="83"/>
      <c r="BO38" s="83"/>
      <c r="BP38" s="83"/>
      <c r="BQ38" s="83"/>
      <c r="BR38" s="83"/>
      <c r="BS38" s="83"/>
      <c r="BT38" s="83"/>
      <c r="BU38" s="83"/>
      <c r="BV38" s="83"/>
      <c r="BW38" s="83"/>
      <c r="BX38" s="83"/>
    </row>
    <row r="39" spans="1:80" ht="15" customHeight="1" x14ac:dyDescent="0.25">
      <c r="A39" s="83"/>
      <c r="B39" s="1064"/>
      <c r="C39" s="1064"/>
      <c r="D39" s="1065"/>
      <c r="E39" s="1163"/>
      <c r="F39" s="1162"/>
      <c r="G39" s="1162"/>
      <c r="H39" s="1162"/>
      <c r="I39" s="1162"/>
      <c r="J39" s="76" t="str">
        <f>IF(AND('Riesgos de gestión'!$Y$28="Baja",'Riesgos de gestión'!$AA$28="Leve"),CONCATENATE("R4C",'Riesgos de gestión'!$O$28),"")</f>
        <v/>
      </c>
      <c r="K39" s="77" t="str">
        <f>IF(AND('Riesgos de gestión'!$Y$29="Baja",'Riesgos de gestión'!$AA$29="Leve"),CONCATENATE("R4C",'Riesgos de gestión'!$O$29),"")</f>
        <v/>
      </c>
      <c r="L39" s="77" t="str">
        <f>IF(AND('Riesgos de gestión'!$Y$30="Baja",'Riesgos de gestión'!$AA$30="Leve"),CONCATENATE("R4C",'Riesgos de gestión'!$O$30),"")</f>
        <v/>
      </c>
      <c r="M39" s="77" t="str">
        <f>IF(AND('Riesgos de gestión'!$Y$31="Baja",'Riesgos de gestión'!$AA$31="Leve"),CONCATENATE("R4C",'Riesgos de gestión'!$O$31),"")</f>
        <v/>
      </c>
      <c r="N39" s="77" t="str">
        <f>IF(AND('Riesgos de gestión'!$Y$32="Baja",'Riesgos de gestión'!$AA$32="Leve"),CONCATENATE("R4C",'Riesgos de gestión'!$O$32),"")</f>
        <v/>
      </c>
      <c r="O39" s="78" t="str">
        <f>IF(AND('Riesgos de gestión'!$Y$33="Baja",'Riesgos de gestión'!$AA$33="Leve"),CONCATENATE("R4C",'Riesgos de gestión'!$O$33),"")</f>
        <v/>
      </c>
      <c r="P39" s="67" t="str">
        <f>IF(AND('Riesgos de gestión'!$Y$28="Baja",'Riesgos de gestión'!$AA$28="Menor"),CONCATENATE("R4C",'Riesgos de gestión'!$O$28),"")</f>
        <v/>
      </c>
      <c r="Q39" s="68" t="str">
        <f>IF(AND('Riesgos de gestión'!$Y$29="Baja",'Riesgos de gestión'!$AA$29="Menor"),CONCATENATE("R4C",'Riesgos de gestión'!$O$29),"")</f>
        <v/>
      </c>
      <c r="R39" s="68" t="str">
        <f>IF(AND('Riesgos de gestión'!$Y$30="Baja",'Riesgos de gestión'!$AA$30="Menor"),CONCATENATE("R4C",'Riesgos de gestión'!$O$30),"")</f>
        <v/>
      </c>
      <c r="S39" s="68" t="str">
        <f>IF(AND('Riesgos de gestión'!$Y$31="Baja",'Riesgos de gestión'!$AA$31="Menor"),CONCATENATE("R4C",'Riesgos de gestión'!$O$31),"")</f>
        <v/>
      </c>
      <c r="T39" s="68" t="str">
        <f>IF(AND('Riesgos de gestión'!$Y$32="Baja",'Riesgos de gestión'!$AA$32="Menor"),CONCATENATE("R4C",'Riesgos de gestión'!$O$32),"")</f>
        <v/>
      </c>
      <c r="U39" s="69" t="str">
        <f>IF(AND('Riesgos de gestión'!$Y$33="Baja",'Riesgos de gestión'!$AA$33="Menor"),CONCATENATE("R4C",'Riesgos de gestión'!$O$33),"")</f>
        <v/>
      </c>
      <c r="V39" s="67" t="str">
        <f>IF(AND('Riesgos de gestión'!$Y$28="Baja",'Riesgos de gestión'!$AA$28="Moderado"),CONCATENATE("R4C",'Riesgos de gestión'!$O$28),"")</f>
        <v/>
      </c>
      <c r="W39" s="68" t="str">
        <f>IF(AND('Riesgos de gestión'!$Y$29="Baja",'Riesgos de gestión'!$AA$29="Moderado"),CONCATENATE("R4C",'Riesgos de gestión'!$O$29),"")</f>
        <v/>
      </c>
      <c r="X39" s="68" t="str">
        <f>IF(AND('Riesgos de gestión'!$Y$30="Baja",'Riesgos de gestión'!$AA$30="Moderado"),CONCATENATE("R4C",'Riesgos de gestión'!$O$30),"")</f>
        <v/>
      </c>
      <c r="Y39" s="68" t="str">
        <f>IF(AND('Riesgos de gestión'!$Y$31="Baja",'Riesgos de gestión'!$AA$31="Moderado"),CONCATENATE("R4C",'Riesgos de gestión'!$O$31),"")</f>
        <v/>
      </c>
      <c r="Z39" s="68" t="str">
        <f>IF(AND('Riesgos de gestión'!$Y$32="Baja",'Riesgos de gestión'!$AA$32="Moderado"),CONCATENATE("R4C",'Riesgos de gestión'!$O$32),"")</f>
        <v/>
      </c>
      <c r="AA39" s="69" t="str">
        <f>IF(AND('Riesgos de gestión'!$Y$33="Baja",'Riesgos de gestión'!$AA$33="Moderado"),CONCATENATE("R4C",'Riesgos de gestión'!$O$33),"")</f>
        <v/>
      </c>
      <c r="AB39" s="52" t="str">
        <f>IF(AND('Riesgos de gestión'!$Y$28="Baja",'Riesgos de gestión'!$AA$28="Mayor"),CONCATENATE("R4C",'Riesgos de gestión'!$O$28),"")</f>
        <v/>
      </c>
      <c r="AC39" s="53" t="str">
        <f>IF(AND('Riesgos de gestión'!$Y$29="Baja",'Riesgos de gestión'!$AA$29="Mayor"),CONCATENATE("R4C",'Riesgos de gestión'!$O$29),"")</f>
        <v/>
      </c>
      <c r="AD39" s="53" t="str">
        <f>IF(AND('Riesgos de gestión'!$Y$30="Baja",'Riesgos de gestión'!$AA$30="Mayor"),CONCATENATE("R4C",'Riesgos de gestión'!$O$30),"")</f>
        <v/>
      </c>
      <c r="AE39" s="53" t="str">
        <f>IF(AND('Riesgos de gestión'!$Y$31="Baja",'Riesgos de gestión'!$AA$31="Mayor"),CONCATENATE("R4C",'Riesgos de gestión'!$O$31),"")</f>
        <v/>
      </c>
      <c r="AF39" s="53" t="str">
        <f>IF(AND('Riesgos de gestión'!$Y$32="Baja",'Riesgos de gestión'!$AA$32="Mayor"),CONCATENATE("R4C",'Riesgos de gestión'!$O$32),"")</f>
        <v/>
      </c>
      <c r="AG39" s="54" t="str">
        <f>IF(AND('Riesgos de gestión'!$Y$33="Baja",'Riesgos de gestión'!$AA$33="Mayor"),CONCATENATE("R4C",'Riesgos de gestión'!$O$33),"")</f>
        <v/>
      </c>
      <c r="AH39" s="55" t="str">
        <f>IF(AND('Riesgos de gestión'!$Y$28="Baja",'Riesgos de gestión'!$AA$28="Catastrófico"),CONCATENATE("R4C",'Riesgos de gestión'!$O$28),"")</f>
        <v/>
      </c>
      <c r="AI39" s="56" t="str">
        <f>IF(AND('Riesgos de gestión'!$Y$29="Baja",'Riesgos de gestión'!$AA$29="Catastrófico"),CONCATENATE("R4C",'Riesgos de gestión'!$O$29),"")</f>
        <v/>
      </c>
      <c r="AJ39" s="56" t="str">
        <f>IF(AND('Riesgos de gestión'!$Y$30="Baja",'Riesgos de gestión'!$AA$30="Catastrófico"),CONCATENATE("R4C",'Riesgos de gestión'!$O$30),"")</f>
        <v/>
      </c>
      <c r="AK39" s="56" t="str">
        <f>IF(AND('Riesgos de gestión'!$Y$31="Baja",'Riesgos de gestión'!$AA$31="Catastrófico"),CONCATENATE("R4C",'Riesgos de gestión'!$O$31),"")</f>
        <v/>
      </c>
      <c r="AL39" s="56" t="str">
        <f>IF(AND('Riesgos de gestión'!$Y$32="Baja",'Riesgos de gestión'!$AA$32="Catastrófico"),CONCATENATE("R4C",'Riesgos de gestión'!$O$32),"")</f>
        <v/>
      </c>
      <c r="AM39" s="57" t="str">
        <f>IF(AND('Riesgos de gestión'!$Y$33="Baja",'Riesgos de gestión'!$AA$33="Catastrófico"),CONCATENATE("R4C",'Riesgos de gestión'!$O$33),"")</f>
        <v/>
      </c>
      <c r="AN39" s="83"/>
      <c r="AO39" s="1183"/>
      <c r="AP39" s="1184"/>
      <c r="AQ39" s="1184"/>
      <c r="AR39" s="1184"/>
      <c r="AS39" s="1184"/>
      <c r="AT39" s="1185"/>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c r="BV39" s="83"/>
      <c r="BW39" s="83"/>
      <c r="BX39" s="83"/>
    </row>
    <row r="40" spans="1:80" ht="15" customHeight="1" x14ac:dyDescent="0.25">
      <c r="A40" s="83"/>
      <c r="B40" s="1064"/>
      <c r="C40" s="1064"/>
      <c r="D40" s="1065"/>
      <c r="E40" s="1163"/>
      <c r="F40" s="1162"/>
      <c r="G40" s="1162"/>
      <c r="H40" s="1162"/>
      <c r="I40" s="1162"/>
      <c r="J40" s="76" t="str">
        <f>IF(AND('Riesgos de gestión'!$Y$34="Baja",'Riesgos de gestión'!$AA$34="Leve"),CONCATENATE("R5C",'Riesgos de gestión'!$O$34),"")</f>
        <v/>
      </c>
      <c r="K40" s="77" t="str">
        <f>IF(AND('Riesgos de gestión'!$Y$35="Baja",'Riesgos de gestión'!$AA$35="Leve"),CONCATENATE("R5C",'Riesgos de gestión'!$O$35),"")</f>
        <v/>
      </c>
      <c r="L40" s="77" t="str">
        <f>IF(AND('Riesgos de gestión'!$Y$36="Baja",'Riesgos de gestión'!$AA$36="Leve"),CONCATENATE("R5C",'Riesgos de gestión'!$O$36),"")</f>
        <v/>
      </c>
      <c r="M40" s="77" t="str">
        <f>IF(AND('Riesgos de gestión'!$Y$37="Baja",'Riesgos de gestión'!$AA$37="Leve"),CONCATENATE("R5C",'Riesgos de gestión'!$O$37),"")</f>
        <v/>
      </c>
      <c r="N40" s="77" t="str">
        <f>IF(AND('Riesgos de gestión'!$Y$38="Baja",'Riesgos de gestión'!$AA$38="Leve"),CONCATENATE("R5C",'Riesgos de gestión'!$O$38),"")</f>
        <v/>
      </c>
      <c r="O40" s="78" t="str">
        <f>IF(AND('Riesgos de gestión'!$Y$39="Baja",'Riesgos de gestión'!$AA$39="Leve"),CONCATENATE("R5C",'Riesgos de gestión'!$O$39),"")</f>
        <v/>
      </c>
      <c r="P40" s="67" t="str">
        <f>IF(AND('Riesgos de gestión'!$Y$34="Baja",'Riesgos de gestión'!$AA$34="Menor"),CONCATENATE("R5C",'Riesgos de gestión'!$O$34),"")</f>
        <v/>
      </c>
      <c r="Q40" s="68" t="str">
        <f>IF(AND('Riesgos de gestión'!$Y$35="Baja",'Riesgos de gestión'!$AA$35="Menor"),CONCATENATE("R5C",'Riesgos de gestión'!$O$35),"")</f>
        <v/>
      </c>
      <c r="R40" s="68" t="str">
        <f>IF(AND('Riesgos de gestión'!$Y$36="Baja",'Riesgos de gestión'!$AA$36="Menor"),CONCATENATE("R5C",'Riesgos de gestión'!$O$36),"")</f>
        <v/>
      </c>
      <c r="S40" s="68" t="str">
        <f>IF(AND('Riesgos de gestión'!$Y$37="Baja",'Riesgos de gestión'!$AA$37="Menor"),CONCATENATE("R5C",'Riesgos de gestión'!$O$37),"")</f>
        <v/>
      </c>
      <c r="T40" s="68" t="str">
        <f>IF(AND('Riesgos de gestión'!$Y$38="Baja",'Riesgos de gestión'!$AA$38="Menor"),CONCATENATE("R5C",'Riesgos de gestión'!$O$38),"")</f>
        <v/>
      </c>
      <c r="U40" s="69" t="str">
        <f>IF(AND('Riesgos de gestión'!$Y$39="Baja",'Riesgos de gestión'!$AA$39="Menor"),CONCATENATE("R5C",'Riesgos de gestión'!$O$39),"")</f>
        <v/>
      </c>
      <c r="V40" s="67" t="str">
        <f>IF(AND('Riesgos de gestión'!$Y$34="Baja",'Riesgos de gestión'!$AA$34="Moderado"),CONCATENATE("R5C",'Riesgos de gestión'!$O$34),"")</f>
        <v/>
      </c>
      <c r="W40" s="68" t="str">
        <f>IF(AND('Riesgos de gestión'!$Y$35="Baja",'Riesgos de gestión'!$AA$35="Moderado"),CONCATENATE("R5C",'Riesgos de gestión'!$O$35),"")</f>
        <v/>
      </c>
      <c r="X40" s="68" t="str">
        <f>IF(AND('Riesgos de gestión'!$Y$36="Baja",'Riesgos de gestión'!$AA$36="Moderado"),CONCATENATE("R5C",'Riesgos de gestión'!$O$36),"")</f>
        <v/>
      </c>
      <c r="Y40" s="68" t="str">
        <f>IF(AND('Riesgos de gestión'!$Y$37="Baja",'Riesgos de gestión'!$AA$37="Moderado"),CONCATENATE("R5C",'Riesgos de gestión'!$O$37),"")</f>
        <v/>
      </c>
      <c r="Z40" s="68" t="str">
        <f>IF(AND('Riesgos de gestión'!$Y$38="Baja",'Riesgos de gestión'!$AA$38="Moderado"),CONCATENATE("R5C",'Riesgos de gestión'!$O$38),"")</f>
        <v/>
      </c>
      <c r="AA40" s="69" t="str">
        <f>IF(AND('Riesgos de gestión'!$Y$39="Baja",'Riesgos de gestión'!$AA$39="Moderado"),CONCATENATE("R5C",'Riesgos de gestión'!$O$39),"")</f>
        <v/>
      </c>
      <c r="AB40" s="52" t="str">
        <f>IF(AND('Riesgos de gestión'!$Y$34="Baja",'Riesgos de gestión'!$AA$34="Mayor"),CONCATENATE("R5C",'Riesgos de gestión'!$O$34),"")</f>
        <v/>
      </c>
      <c r="AC40" s="53" t="str">
        <f>IF(AND('Riesgos de gestión'!$Y$35="Baja",'Riesgos de gestión'!$AA$35="Mayor"),CONCATENATE("R5C",'Riesgos de gestión'!$O$35),"")</f>
        <v/>
      </c>
      <c r="AD40" s="53" t="str">
        <f>IF(AND('Riesgos de gestión'!$Y$36="Baja",'Riesgos de gestión'!$AA$36="Mayor"),CONCATENATE("R5C",'Riesgos de gestión'!$O$36),"")</f>
        <v/>
      </c>
      <c r="AE40" s="53" t="str">
        <f>IF(AND('Riesgos de gestión'!$Y$37="Baja",'Riesgos de gestión'!$AA$37="Mayor"),CONCATENATE("R5C",'Riesgos de gestión'!$O$37),"")</f>
        <v/>
      </c>
      <c r="AF40" s="53" t="str">
        <f>IF(AND('Riesgos de gestión'!$Y$38="Baja",'Riesgos de gestión'!$AA$38="Mayor"),CONCATENATE("R5C",'Riesgos de gestión'!$O$38),"")</f>
        <v/>
      </c>
      <c r="AG40" s="54" t="str">
        <f>IF(AND('Riesgos de gestión'!$Y$39="Baja",'Riesgos de gestión'!$AA$39="Mayor"),CONCATENATE("R5C",'Riesgos de gestión'!$O$39),"")</f>
        <v/>
      </c>
      <c r="AH40" s="55" t="str">
        <f>IF(AND('Riesgos de gestión'!$Y$34="Baja",'Riesgos de gestión'!$AA$34="Catastrófico"),CONCATENATE("R5C",'Riesgos de gestión'!$O$34),"")</f>
        <v/>
      </c>
      <c r="AI40" s="56" t="str">
        <f>IF(AND('Riesgos de gestión'!$Y$35="Baja",'Riesgos de gestión'!$AA$35="Catastrófico"),CONCATENATE("R5C",'Riesgos de gestión'!$O$35),"")</f>
        <v/>
      </c>
      <c r="AJ40" s="56" t="str">
        <f>IF(AND('Riesgos de gestión'!$Y$36="Baja",'Riesgos de gestión'!$AA$36="Catastrófico"),CONCATENATE("R5C",'Riesgos de gestión'!$O$36),"")</f>
        <v/>
      </c>
      <c r="AK40" s="56" t="str">
        <f>IF(AND('Riesgos de gestión'!$Y$37="Baja",'Riesgos de gestión'!$AA$37="Catastrófico"),CONCATENATE("R5C",'Riesgos de gestión'!$O$37),"")</f>
        <v/>
      </c>
      <c r="AL40" s="56" t="str">
        <f>IF(AND('Riesgos de gestión'!$Y$38="Baja",'Riesgos de gestión'!$AA$38="Catastrófico"),CONCATENATE("R5C",'Riesgos de gestión'!$O$38),"")</f>
        <v/>
      </c>
      <c r="AM40" s="57" t="str">
        <f>IF(AND('Riesgos de gestión'!$Y$39="Baja",'Riesgos de gestión'!$AA$39="Catastrófico"),CONCATENATE("R5C",'Riesgos de gestión'!$O$39),"")</f>
        <v/>
      </c>
      <c r="AN40" s="83"/>
      <c r="AO40" s="1183"/>
      <c r="AP40" s="1184"/>
      <c r="AQ40" s="1184"/>
      <c r="AR40" s="1184"/>
      <c r="AS40" s="1184"/>
      <c r="AT40" s="1185"/>
      <c r="AU40" s="83"/>
      <c r="AV40" s="83"/>
      <c r="AW40" s="83"/>
      <c r="AX40" s="83"/>
      <c r="AY40" s="83"/>
      <c r="AZ40" s="83"/>
      <c r="BA40" s="83"/>
      <c r="BB40" s="83"/>
      <c r="BC40" s="83"/>
      <c r="BD40" s="83"/>
      <c r="BE40" s="83"/>
      <c r="BF40" s="83"/>
      <c r="BG40" s="83"/>
      <c r="BH40" s="83"/>
      <c r="BI40" s="83"/>
      <c r="BJ40" s="83"/>
      <c r="BK40" s="83"/>
      <c r="BL40" s="83"/>
      <c r="BM40" s="83"/>
      <c r="BN40" s="83"/>
      <c r="BO40" s="83"/>
      <c r="BP40" s="83"/>
      <c r="BQ40" s="83"/>
      <c r="BR40" s="83"/>
      <c r="BS40" s="83"/>
      <c r="BT40" s="83"/>
      <c r="BU40" s="83"/>
      <c r="BV40" s="83"/>
      <c r="BW40" s="83"/>
      <c r="BX40" s="83"/>
    </row>
    <row r="41" spans="1:80" ht="15" customHeight="1" x14ac:dyDescent="0.25">
      <c r="A41" s="83"/>
      <c r="B41" s="1064"/>
      <c r="C41" s="1064"/>
      <c r="D41" s="1065"/>
      <c r="E41" s="1163"/>
      <c r="F41" s="1162"/>
      <c r="G41" s="1162"/>
      <c r="H41" s="1162"/>
      <c r="I41" s="1162"/>
      <c r="J41" s="76" t="str">
        <f>IF(AND('Riesgos de gestión'!$Y$40="Baja",'Riesgos de gestión'!$AA$40="Leve"),CONCATENATE("R6C",'Riesgos de gestión'!$O$40),"")</f>
        <v/>
      </c>
      <c r="K41" s="77" t="str">
        <f>IF(AND('Riesgos de gestión'!$Y$41="Baja",'Riesgos de gestión'!$AA$41="Leve"),CONCATENATE("R6C",'Riesgos de gestión'!$O$41),"")</f>
        <v/>
      </c>
      <c r="L41" s="77" t="str">
        <f>IF(AND('Riesgos de gestión'!$Y$42="Baja",'Riesgos de gestión'!$AA$42="Leve"),CONCATENATE("R6C",'Riesgos de gestión'!$O$42),"")</f>
        <v/>
      </c>
      <c r="M41" s="77" t="str">
        <f>IF(AND('Riesgos de gestión'!$Y$43="Baja",'Riesgos de gestión'!$AA$43="Leve"),CONCATENATE("R6C",'Riesgos de gestión'!$O$43),"")</f>
        <v/>
      </c>
      <c r="N41" s="77" t="str">
        <f>IF(AND('Riesgos de gestión'!$Y$44="Baja",'Riesgos de gestión'!$AA$44="Leve"),CONCATENATE("R6C",'Riesgos de gestión'!$O$44),"")</f>
        <v/>
      </c>
      <c r="O41" s="78" t="str">
        <f>IF(AND('Riesgos de gestión'!$Y$45="Baja",'Riesgos de gestión'!$AA$45="Leve"),CONCATENATE("R6C",'Riesgos de gestión'!$O$45),"")</f>
        <v/>
      </c>
      <c r="P41" s="67" t="str">
        <f>IF(AND('Riesgos de gestión'!$Y$40="Baja",'Riesgos de gestión'!$AA$40="Menor"),CONCATENATE("R6C",'Riesgos de gestión'!$O$40),"")</f>
        <v/>
      </c>
      <c r="Q41" s="68" t="str">
        <f>IF(AND('Riesgos de gestión'!$Y$41="Baja",'Riesgos de gestión'!$AA$41="Menor"),CONCATENATE("R6C",'Riesgos de gestión'!$O$41),"")</f>
        <v/>
      </c>
      <c r="R41" s="68" t="str">
        <f>IF(AND('Riesgos de gestión'!$Y$42="Baja",'Riesgos de gestión'!$AA$42="Menor"),CONCATENATE("R6C",'Riesgos de gestión'!$O$42),"")</f>
        <v/>
      </c>
      <c r="S41" s="68" t="str">
        <f>IF(AND('Riesgos de gestión'!$Y$43="Baja",'Riesgos de gestión'!$AA$43="Menor"),CONCATENATE("R6C",'Riesgos de gestión'!$O$43),"")</f>
        <v/>
      </c>
      <c r="T41" s="68" t="str">
        <f>IF(AND('Riesgos de gestión'!$Y$44="Baja",'Riesgos de gestión'!$AA$44="Menor"),CONCATENATE("R6C",'Riesgos de gestión'!$O$44),"")</f>
        <v/>
      </c>
      <c r="U41" s="69" t="str">
        <f>IF(AND('Riesgos de gestión'!$Y$45="Baja",'Riesgos de gestión'!$AA$45="Menor"),CONCATENATE("R6C",'Riesgos de gestión'!$O$45),"")</f>
        <v/>
      </c>
      <c r="V41" s="67" t="str">
        <f>IF(AND('Riesgos de gestión'!$Y$40="Baja",'Riesgos de gestión'!$AA$40="Moderado"),CONCATENATE("R6C",'Riesgos de gestión'!$O$40),"")</f>
        <v/>
      </c>
      <c r="W41" s="68" t="str">
        <f>IF(AND('Riesgos de gestión'!$Y$41="Baja",'Riesgos de gestión'!$AA$41="Moderado"),CONCATENATE("R6C",'Riesgos de gestión'!$O$41),"")</f>
        <v/>
      </c>
      <c r="X41" s="68" t="str">
        <f>IF(AND('Riesgos de gestión'!$Y$42="Baja",'Riesgos de gestión'!$AA$42="Moderado"),CONCATENATE("R6C",'Riesgos de gestión'!$O$42),"")</f>
        <v/>
      </c>
      <c r="Y41" s="68" t="str">
        <f>IF(AND('Riesgos de gestión'!$Y$43="Baja",'Riesgos de gestión'!$AA$43="Moderado"),CONCATENATE("R6C",'Riesgos de gestión'!$O$43),"")</f>
        <v/>
      </c>
      <c r="Z41" s="68" t="str">
        <f>IF(AND('Riesgos de gestión'!$Y$44="Baja",'Riesgos de gestión'!$AA$44="Moderado"),CONCATENATE("R6C",'Riesgos de gestión'!$O$44),"")</f>
        <v/>
      </c>
      <c r="AA41" s="69" t="str">
        <f>IF(AND('Riesgos de gestión'!$Y$45="Baja",'Riesgos de gestión'!$AA$45="Moderado"),CONCATENATE("R6C",'Riesgos de gestión'!$O$45),"")</f>
        <v/>
      </c>
      <c r="AB41" s="52" t="str">
        <f>IF(AND('Riesgos de gestión'!$Y$40="Baja",'Riesgos de gestión'!$AA$40="Mayor"),CONCATENATE("R6C",'Riesgos de gestión'!$O$40),"")</f>
        <v/>
      </c>
      <c r="AC41" s="53" t="str">
        <f>IF(AND('Riesgos de gestión'!$Y$41="Baja",'Riesgos de gestión'!$AA$41="Mayor"),CONCATENATE("R6C",'Riesgos de gestión'!$O$41),"")</f>
        <v/>
      </c>
      <c r="AD41" s="53" t="str">
        <f>IF(AND('Riesgos de gestión'!$Y$42="Baja",'Riesgos de gestión'!$AA$42="Mayor"),CONCATENATE("R6C",'Riesgos de gestión'!$O$42),"")</f>
        <v/>
      </c>
      <c r="AE41" s="53" t="str">
        <f>IF(AND('Riesgos de gestión'!$Y$43="Baja",'Riesgos de gestión'!$AA$43="Mayor"),CONCATENATE("R6C",'Riesgos de gestión'!$O$43),"")</f>
        <v/>
      </c>
      <c r="AF41" s="53" t="str">
        <f>IF(AND('Riesgos de gestión'!$Y$44="Baja",'Riesgos de gestión'!$AA$44="Mayor"),CONCATENATE("R6C",'Riesgos de gestión'!$O$44),"")</f>
        <v/>
      </c>
      <c r="AG41" s="54" t="str">
        <f>IF(AND('Riesgos de gestión'!$Y$45="Baja",'Riesgos de gestión'!$AA$45="Mayor"),CONCATENATE("R6C",'Riesgos de gestión'!$O$45),"")</f>
        <v/>
      </c>
      <c r="AH41" s="55" t="str">
        <f>IF(AND('Riesgos de gestión'!$Y$40="Baja",'Riesgos de gestión'!$AA$40="Catastrófico"),CONCATENATE("R6C",'Riesgos de gestión'!$O$40),"")</f>
        <v/>
      </c>
      <c r="AI41" s="56" t="str">
        <f>IF(AND('Riesgos de gestión'!$Y$41="Baja",'Riesgos de gestión'!$AA$41="Catastrófico"),CONCATENATE("R6C",'Riesgos de gestión'!$O$41),"")</f>
        <v/>
      </c>
      <c r="AJ41" s="56" t="str">
        <f>IF(AND('Riesgos de gestión'!$Y$42="Baja",'Riesgos de gestión'!$AA$42="Catastrófico"),CONCATENATE("R6C",'Riesgos de gestión'!$O$42),"")</f>
        <v/>
      </c>
      <c r="AK41" s="56" t="str">
        <f>IF(AND('Riesgos de gestión'!$Y$43="Baja",'Riesgos de gestión'!$AA$43="Catastrófico"),CONCATENATE("R6C",'Riesgos de gestión'!$O$43),"")</f>
        <v/>
      </c>
      <c r="AL41" s="56" t="str">
        <f>IF(AND('Riesgos de gestión'!$Y$44="Baja",'Riesgos de gestión'!$AA$44="Catastrófico"),CONCATENATE("R6C",'Riesgos de gestión'!$O$44),"")</f>
        <v/>
      </c>
      <c r="AM41" s="57" t="str">
        <f>IF(AND('Riesgos de gestión'!$Y$45="Baja",'Riesgos de gestión'!$AA$45="Catastrófico"),CONCATENATE("R6C",'Riesgos de gestión'!$O$45),"")</f>
        <v/>
      </c>
      <c r="AN41" s="83"/>
      <c r="AO41" s="1183"/>
      <c r="AP41" s="1184"/>
      <c r="AQ41" s="1184"/>
      <c r="AR41" s="1184"/>
      <c r="AS41" s="1184"/>
      <c r="AT41" s="1185"/>
      <c r="AU41" s="83"/>
      <c r="AV41" s="83"/>
      <c r="AW41" s="83"/>
      <c r="AX41" s="83"/>
      <c r="AY41" s="83"/>
      <c r="AZ41" s="83"/>
      <c r="BA41" s="83"/>
      <c r="BB41" s="83"/>
      <c r="BC41" s="83"/>
      <c r="BD41" s="83"/>
      <c r="BE41" s="83"/>
      <c r="BF41" s="83"/>
      <c r="BG41" s="83"/>
      <c r="BH41" s="83"/>
      <c r="BI41" s="83"/>
      <c r="BJ41" s="83"/>
      <c r="BK41" s="83"/>
      <c r="BL41" s="83"/>
      <c r="BM41" s="83"/>
      <c r="BN41" s="83"/>
      <c r="BO41" s="83"/>
      <c r="BP41" s="83"/>
      <c r="BQ41" s="83"/>
      <c r="BR41" s="83"/>
      <c r="BS41" s="83"/>
      <c r="BT41" s="83"/>
      <c r="BU41" s="83"/>
      <c r="BV41" s="83"/>
      <c r="BW41" s="83"/>
      <c r="BX41" s="83"/>
    </row>
    <row r="42" spans="1:80" ht="15" customHeight="1" x14ac:dyDescent="0.25">
      <c r="A42" s="83"/>
      <c r="B42" s="1064"/>
      <c r="C42" s="1064"/>
      <c r="D42" s="1065"/>
      <c r="E42" s="1163"/>
      <c r="F42" s="1162"/>
      <c r="G42" s="1162"/>
      <c r="H42" s="1162"/>
      <c r="I42" s="1162"/>
      <c r="J42" s="76" t="str">
        <f>IF(AND('Riesgos de gestión'!$Y$46="Baja",'Riesgos de gestión'!$AA$46="Leve"),CONCATENATE("R7C",'Riesgos de gestión'!$O$46),"")</f>
        <v/>
      </c>
      <c r="K42" s="77" t="str">
        <f>IF(AND('Riesgos de gestión'!$Y$47="Baja",'Riesgos de gestión'!$AA$47="Leve"),CONCATENATE("R7C",'Riesgos de gestión'!$O$47),"")</f>
        <v/>
      </c>
      <c r="L42" s="77" t="str">
        <f>IF(AND('Riesgos de gestión'!$Y$48="Baja",'Riesgos de gestión'!$AA$48="Leve"),CONCATENATE("R7C",'Riesgos de gestión'!$O$48),"")</f>
        <v/>
      </c>
      <c r="M42" s="77" t="str">
        <f>IF(AND('Riesgos de gestión'!$Y$49="Baja",'Riesgos de gestión'!$AA$49="Leve"),CONCATENATE("R7C",'Riesgos de gestión'!$O$49),"")</f>
        <v/>
      </c>
      <c r="N42" s="77" t="str">
        <f>IF(AND('Riesgos de gestión'!$Y$50="Baja",'Riesgos de gestión'!$AA$50="Leve"),CONCATENATE("R7C",'Riesgos de gestión'!$O$50),"")</f>
        <v/>
      </c>
      <c r="O42" s="78" t="str">
        <f>IF(AND('Riesgos de gestión'!$Y$51="Baja",'Riesgos de gestión'!$AA$51="Leve"),CONCATENATE("R7C",'Riesgos de gestión'!$O$51),"")</f>
        <v/>
      </c>
      <c r="P42" s="67" t="str">
        <f>IF(AND('Riesgos de gestión'!$Y$46="Baja",'Riesgos de gestión'!$AA$46="Menor"),CONCATENATE("R7C",'Riesgos de gestión'!$O$46),"")</f>
        <v/>
      </c>
      <c r="Q42" s="68" t="str">
        <f>IF(AND('Riesgos de gestión'!$Y$47="Baja",'Riesgos de gestión'!$AA$47="Menor"),CONCATENATE("R7C",'Riesgos de gestión'!$O$47),"")</f>
        <v/>
      </c>
      <c r="R42" s="68" t="str">
        <f>IF(AND('Riesgos de gestión'!$Y$48="Baja",'Riesgos de gestión'!$AA$48="Menor"),CONCATENATE("R7C",'Riesgos de gestión'!$O$48),"")</f>
        <v/>
      </c>
      <c r="S42" s="68" t="str">
        <f>IF(AND('Riesgos de gestión'!$Y$49="Baja",'Riesgos de gestión'!$AA$49="Menor"),CONCATENATE("R7C",'Riesgos de gestión'!$O$49),"")</f>
        <v/>
      </c>
      <c r="T42" s="68" t="str">
        <f>IF(AND('Riesgos de gestión'!$Y$50="Baja",'Riesgos de gestión'!$AA$50="Menor"),CONCATENATE("R7C",'Riesgos de gestión'!$O$50),"")</f>
        <v/>
      </c>
      <c r="U42" s="69" t="str">
        <f>IF(AND('Riesgos de gestión'!$Y$51="Baja",'Riesgos de gestión'!$AA$51="Menor"),CONCATENATE("R7C",'Riesgos de gestión'!$O$51),"")</f>
        <v/>
      </c>
      <c r="V42" s="67" t="str">
        <f>IF(AND('Riesgos de gestión'!$Y$46="Baja",'Riesgos de gestión'!$AA$46="Moderado"),CONCATENATE("R7C",'Riesgos de gestión'!$O$46),"")</f>
        <v/>
      </c>
      <c r="W42" s="68" t="str">
        <f>IF(AND('Riesgos de gestión'!$Y$47="Baja",'Riesgos de gestión'!$AA$47="Moderado"),CONCATENATE("R7C",'Riesgos de gestión'!$O$47),"")</f>
        <v/>
      </c>
      <c r="X42" s="68" t="str">
        <f>IF(AND('Riesgos de gestión'!$Y$48="Baja",'Riesgos de gestión'!$AA$48="Moderado"),CONCATENATE("R7C",'Riesgos de gestión'!$O$48),"")</f>
        <v/>
      </c>
      <c r="Y42" s="68" t="str">
        <f>IF(AND('Riesgos de gestión'!$Y$49="Baja",'Riesgos de gestión'!$AA$49="Moderado"),CONCATENATE("R7C",'Riesgos de gestión'!$O$49),"")</f>
        <v/>
      </c>
      <c r="Z42" s="68" t="str">
        <f>IF(AND('Riesgos de gestión'!$Y$50="Baja",'Riesgos de gestión'!$AA$50="Moderado"),CONCATENATE("R7C",'Riesgos de gestión'!$O$50),"")</f>
        <v/>
      </c>
      <c r="AA42" s="69" t="str">
        <f>IF(AND('Riesgos de gestión'!$Y$51="Baja",'Riesgos de gestión'!$AA$51="Moderado"),CONCATENATE("R7C",'Riesgos de gestión'!$O$51),"")</f>
        <v/>
      </c>
      <c r="AB42" s="52" t="str">
        <f>IF(AND('Riesgos de gestión'!$Y$46="Baja",'Riesgos de gestión'!$AA$46="Mayor"),CONCATENATE("R7C",'Riesgos de gestión'!$O$46),"")</f>
        <v/>
      </c>
      <c r="AC42" s="53" t="str">
        <f>IF(AND('Riesgos de gestión'!$Y$47="Baja",'Riesgos de gestión'!$AA$47="Mayor"),CONCATENATE("R7C",'Riesgos de gestión'!$O$47),"")</f>
        <v/>
      </c>
      <c r="AD42" s="53" t="str">
        <f>IF(AND('Riesgos de gestión'!$Y$48="Baja",'Riesgos de gestión'!$AA$48="Mayor"),CONCATENATE("R7C",'Riesgos de gestión'!$O$48),"")</f>
        <v/>
      </c>
      <c r="AE42" s="53" t="str">
        <f>IF(AND('Riesgos de gestión'!$Y$49="Baja",'Riesgos de gestión'!$AA$49="Mayor"),CONCATENATE("R7C",'Riesgos de gestión'!$O$49),"")</f>
        <v/>
      </c>
      <c r="AF42" s="53" t="str">
        <f>IF(AND('Riesgos de gestión'!$Y$50="Baja",'Riesgos de gestión'!$AA$50="Mayor"),CONCATENATE("R7C",'Riesgos de gestión'!$O$50),"")</f>
        <v/>
      </c>
      <c r="AG42" s="54" t="str">
        <f>IF(AND('Riesgos de gestión'!$Y$51="Baja",'Riesgos de gestión'!$AA$51="Mayor"),CONCATENATE("R7C",'Riesgos de gestión'!$O$51),"")</f>
        <v/>
      </c>
      <c r="AH42" s="55" t="str">
        <f>IF(AND('Riesgos de gestión'!$Y$46="Baja",'Riesgos de gestión'!$AA$46="Catastrófico"),CONCATENATE("R7C",'Riesgos de gestión'!$O$46),"")</f>
        <v/>
      </c>
      <c r="AI42" s="56" t="str">
        <f>IF(AND('Riesgos de gestión'!$Y$47="Baja",'Riesgos de gestión'!$AA$47="Catastrófico"),CONCATENATE("R7C",'Riesgos de gestión'!$O$47),"")</f>
        <v/>
      </c>
      <c r="AJ42" s="56" t="str">
        <f>IF(AND('Riesgos de gestión'!$Y$48="Baja",'Riesgos de gestión'!$AA$48="Catastrófico"),CONCATENATE("R7C",'Riesgos de gestión'!$O$48),"")</f>
        <v/>
      </c>
      <c r="AK42" s="56" t="str">
        <f>IF(AND('Riesgos de gestión'!$Y$49="Baja",'Riesgos de gestión'!$AA$49="Catastrófico"),CONCATENATE("R7C",'Riesgos de gestión'!$O$49),"")</f>
        <v/>
      </c>
      <c r="AL42" s="56" t="str">
        <f>IF(AND('Riesgos de gestión'!$Y$50="Baja",'Riesgos de gestión'!$AA$50="Catastrófico"),CONCATENATE("R7C",'Riesgos de gestión'!$O$50),"")</f>
        <v/>
      </c>
      <c r="AM42" s="57" t="str">
        <f>IF(AND('Riesgos de gestión'!$Y$51="Baja",'Riesgos de gestión'!$AA$51="Catastrófico"),CONCATENATE("R7C",'Riesgos de gestión'!$O$51),"")</f>
        <v/>
      </c>
      <c r="AN42" s="83"/>
      <c r="AO42" s="1183"/>
      <c r="AP42" s="1184"/>
      <c r="AQ42" s="1184"/>
      <c r="AR42" s="1184"/>
      <c r="AS42" s="1184"/>
      <c r="AT42" s="1185"/>
      <c r="AU42" s="83"/>
      <c r="AV42" s="83"/>
      <c r="AW42" s="83"/>
      <c r="AX42" s="83"/>
      <c r="AY42" s="83"/>
      <c r="AZ42" s="83"/>
      <c r="BA42" s="83"/>
      <c r="BB42" s="83"/>
      <c r="BC42" s="83"/>
      <c r="BD42" s="83"/>
      <c r="BE42" s="83"/>
      <c r="BF42" s="83"/>
      <c r="BG42" s="83"/>
      <c r="BH42" s="83"/>
      <c r="BI42" s="83"/>
      <c r="BJ42" s="83"/>
      <c r="BK42" s="83"/>
      <c r="BL42" s="83"/>
      <c r="BM42" s="83"/>
      <c r="BN42" s="83"/>
      <c r="BO42" s="83"/>
      <c r="BP42" s="83"/>
      <c r="BQ42" s="83"/>
      <c r="BR42" s="83"/>
      <c r="BS42" s="83"/>
      <c r="BT42" s="83"/>
      <c r="BU42" s="83"/>
      <c r="BV42" s="83"/>
      <c r="BW42" s="83"/>
      <c r="BX42" s="83"/>
    </row>
    <row r="43" spans="1:80" ht="15" customHeight="1" x14ac:dyDescent="0.25">
      <c r="A43" s="83"/>
      <c r="B43" s="1064"/>
      <c r="C43" s="1064"/>
      <c r="D43" s="1065"/>
      <c r="E43" s="1163"/>
      <c r="F43" s="1162"/>
      <c r="G43" s="1162"/>
      <c r="H43" s="1162"/>
      <c r="I43" s="1162"/>
      <c r="J43" s="76" t="str">
        <f>IF(AND('Riesgos de gestión'!$Y$52="Baja",'Riesgos de gestión'!$AA$52="Leve"),CONCATENATE("R8C",'Riesgos de gestión'!$O$52),"")</f>
        <v/>
      </c>
      <c r="K43" s="77" t="str">
        <f>IF(AND('Riesgos de gestión'!$Y$53="Baja",'Riesgos de gestión'!$AA$53="Leve"),CONCATENATE("R8C",'Riesgos de gestión'!$O$53),"")</f>
        <v/>
      </c>
      <c r="L43" s="77" t="str">
        <f>IF(AND('Riesgos de gestión'!$Y$54="Baja",'Riesgos de gestión'!$AA$54="Leve"),CONCATENATE("R8C",'Riesgos de gestión'!$O$54),"")</f>
        <v/>
      </c>
      <c r="M43" s="77" t="str">
        <f>IF(AND('Riesgos de gestión'!$Y$55="Baja",'Riesgos de gestión'!$AA$55="Leve"),CONCATENATE("R8C",'Riesgos de gestión'!$O$55),"")</f>
        <v/>
      </c>
      <c r="N43" s="77" t="str">
        <f>IF(AND('Riesgos de gestión'!$Y$56="Baja",'Riesgos de gestión'!$AA$56="Leve"),CONCATENATE("R8C",'Riesgos de gestión'!$O$56),"")</f>
        <v/>
      </c>
      <c r="O43" s="78" t="str">
        <f>IF(AND('Riesgos de gestión'!$Y$57="Baja",'Riesgos de gestión'!$AA$57="Leve"),CONCATENATE("R8C",'Riesgos de gestión'!$O$57),"")</f>
        <v/>
      </c>
      <c r="P43" s="67" t="str">
        <f>IF(AND('Riesgos de gestión'!$Y$52="Baja",'Riesgos de gestión'!$AA$52="Menor"),CONCATENATE("R8C",'Riesgos de gestión'!$O$52),"")</f>
        <v/>
      </c>
      <c r="Q43" s="68" t="str">
        <f>IF(AND('Riesgos de gestión'!$Y$53="Baja",'Riesgos de gestión'!$AA$53="Menor"),CONCATENATE("R8C",'Riesgos de gestión'!$O$53),"")</f>
        <v/>
      </c>
      <c r="R43" s="68" t="str">
        <f>IF(AND('Riesgos de gestión'!$Y$54="Baja",'Riesgos de gestión'!$AA$54="Menor"),CONCATENATE("R8C",'Riesgos de gestión'!$O$54),"")</f>
        <v/>
      </c>
      <c r="S43" s="68" t="str">
        <f>IF(AND('Riesgos de gestión'!$Y$55="Baja",'Riesgos de gestión'!$AA$55="Menor"),CONCATENATE("R8C",'Riesgos de gestión'!$O$55),"")</f>
        <v/>
      </c>
      <c r="T43" s="68" t="str">
        <f>IF(AND('Riesgos de gestión'!$Y$56="Baja",'Riesgos de gestión'!$AA$56="Menor"),CONCATENATE("R8C",'Riesgos de gestión'!$O$56),"")</f>
        <v/>
      </c>
      <c r="U43" s="69" t="str">
        <f>IF(AND('Riesgos de gestión'!$Y$57="Baja",'Riesgos de gestión'!$AA$57="Menor"),CONCATENATE("R8C",'Riesgos de gestión'!$O$57),"")</f>
        <v/>
      </c>
      <c r="V43" s="67" t="str">
        <f>IF(AND('Riesgos de gestión'!$Y$52="Baja",'Riesgos de gestión'!$AA$52="Moderado"),CONCATENATE("R8C",'Riesgos de gestión'!$O$52),"")</f>
        <v/>
      </c>
      <c r="W43" s="68" t="str">
        <f>IF(AND('Riesgos de gestión'!$Y$53="Baja",'Riesgos de gestión'!$AA$53="Moderado"),CONCATENATE("R8C",'Riesgos de gestión'!$O$53),"")</f>
        <v/>
      </c>
      <c r="X43" s="68" t="str">
        <f>IF(AND('Riesgos de gestión'!$Y$54="Baja",'Riesgos de gestión'!$AA$54="Moderado"),CONCATENATE("R8C",'Riesgos de gestión'!$O$54),"")</f>
        <v/>
      </c>
      <c r="Y43" s="68" t="str">
        <f>IF(AND('Riesgos de gestión'!$Y$55="Baja",'Riesgos de gestión'!$AA$55="Moderado"),CONCATENATE("R8C",'Riesgos de gestión'!$O$55),"")</f>
        <v/>
      </c>
      <c r="Z43" s="68" t="str">
        <f>IF(AND('Riesgos de gestión'!$Y$56="Baja",'Riesgos de gestión'!$AA$56="Moderado"),CONCATENATE("R8C",'Riesgos de gestión'!$O$56),"")</f>
        <v/>
      </c>
      <c r="AA43" s="69" t="str">
        <f>IF(AND('Riesgos de gestión'!$Y$57="Baja",'Riesgos de gestión'!$AA$57="Moderado"),CONCATENATE("R8C",'Riesgos de gestión'!$O$57),"")</f>
        <v/>
      </c>
      <c r="AB43" s="52" t="str">
        <f>IF(AND('Riesgos de gestión'!$Y$52="Baja",'Riesgos de gestión'!$AA$52="Mayor"),CONCATENATE("R8C",'Riesgos de gestión'!$O$52),"")</f>
        <v/>
      </c>
      <c r="AC43" s="53" t="str">
        <f>IF(AND('Riesgos de gestión'!$Y$53="Baja",'Riesgos de gestión'!$AA$53="Mayor"),CONCATENATE("R8C",'Riesgos de gestión'!$O$53),"")</f>
        <v/>
      </c>
      <c r="AD43" s="53" t="str">
        <f>IF(AND('Riesgos de gestión'!$Y$54="Baja",'Riesgos de gestión'!$AA$54="Mayor"),CONCATENATE("R8C",'Riesgos de gestión'!$O$54),"")</f>
        <v/>
      </c>
      <c r="AE43" s="53" t="str">
        <f>IF(AND('Riesgos de gestión'!$Y$55="Baja",'Riesgos de gestión'!$AA$55="Mayor"),CONCATENATE("R8C",'Riesgos de gestión'!$O$55),"")</f>
        <v/>
      </c>
      <c r="AF43" s="53" t="str">
        <f>IF(AND('Riesgos de gestión'!$Y$56="Baja",'Riesgos de gestión'!$AA$56="Mayor"),CONCATENATE("R8C",'Riesgos de gestión'!$O$56),"")</f>
        <v/>
      </c>
      <c r="AG43" s="54" t="str">
        <f>IF(AND('Riesgos de gestión'!$Y$57="Baja",'Riesgos de gestión'!$AA$57="Mayor"),CONCATENATE("R8C",'Riesgos de gestión'!$O$57),"")</f>
        <v/>
      </c>
      <c r="AH43" s="55" t="str">
        <f>IF(AND('Riesgos de gestión'!$Y$52="Baja",'Riesgos de gestión'!$AA$52="Catastrófico"),CONCATENATE("R8C",'Riesgos de gestión'!$O$52),"")</f>
        <v/>
      </c>
      <c r="AI43" s="56" t="str">
        <f>IF(AND('Riesgos de gestión'!$Y$53="Baja",'Riesgos de gestión'!$AA$53="Catastrófico"),CONCATENATE("R8C",'Riesgos de gestión'!$O$53),"")</f>
        <v/>
      </c>
      <c r="AJ43" s="56" t="str">
        <f>IF(AND('Riesgos de gestión'!$Y$54="Baja",'Riesgos de gestión'!$AA$54="Catastrófico"),CONCATENATE("R8C",'Riesgos de gestión'!$O$54),"")</f>
        <v/>
      </c>
      <c r="AK43" s="56" t="str">
        <f>IF(AND('Riesgos de gestión'!$Y$55="Baja",'Riesgos de gestión'!$AA$55="Catastrófico"),CONCATENATE("R8C",'Riesgos de gestión'!$O$55),"")</f>
        <v/>
      </c>
      <c r="AL43" s="56" t="str">
        <f>IF(AND('Riesgos de gestión'!$Y$56="Baja",'Riesgos de gestión'!$AA$56="Catastrófico"),CONCATENATE("R8C",'Riesgos de gestión'!$O$56),"")</f>
        <v/>
      </c>
      <c r="AM43" s="57" t="str">
        <f>IF(AND('Riesgos de gestión'!$Y$57="Baja",'Riesgos de gestión'!$AA$57="Catastrófico"),CONCATENATE("R8C",'Riesgos de gestión'!$O$57),"")</f>
        <v/>
      </c>
      <c r="AN43" s="83"/>
      <c r="AO43" s="1183"/>
      <c r="AP43" s="1184"/>
      <c r="AQ43" s="1184"/>
      <c r="AR43" s="1184"/>
      <c r="AS43" s="1184"/>
      <c r="AT43" s="1185"/>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row>
    <row r="44" spans="1:80" ht="15" customHeight="1" x14ac:dyDescent="0.25">
      <c r="A44" s="83"/>
      <c r="B44" s="1064"/>
      <c r="C44" s="1064"/>
      <c r="D44" s="1065"/>
      <c r="E44" s="1163"/>
      <c r="F44" s="1162"/>
      <c r="G44" s="1162"/>
      <c r="H44" s="1162"/>
      <c r="I44" s="1162"/>
      <c r="J44" s="76" t="str">
        <f>IF(AND('Riesgos de gestión'!$Y$58="Baja",'Riesgos de gestión'!$AA$58="Leve"),CONCATENATE("R9C",'Riesgos de gestión'!$O$58),"")</f>
        <v/>
      </c>
      <c r="K44" s="77" t="str">
        <f>IF(AND('Riesgos de gestión'!$Y$59="Baja",'Riesgos de gestión'!$AA$59="Leve"),CONCATENATE("R9C",'Riesgos de gestión'!$O$59),"")</f>
        <v/>
      </c>
      <c r="L44" s="77" t="str">
        <f>IF(AND('Riesgos de gestión'!$Y$60="Baja",'Riesgos de gestión'!$AA$60="Leve"),CONCATENATE("R9C",'Riesgos de gestión'!$O$60),"")</f>
        <v/>
      </c>
      <c r="M44" s="77" t="str">
        <f>IF(AND('Riesgos de gestión'!$Y$61="Baja",'Riesgos de gestión'!$AA$61="Leve"),CONCATENATE("R9C",'Riesgos de gestión'!$O$61),"")</f>
        <v/>
      </c>
      <c r="N44" s="77" t="str">
        <f>IF(AND('Riesgos de gestión'!$Y$62="Baja",'Riesgos de gestión'!$AA$62="Leve"),CONCATENATE("R9C",'Riesgos de gestión'!$O$62),"")</f>
        <v/>
      </c>
      <c r="O44" s="78" t="str">
        <f>IF(AND('Riesgos de gestión'!$Y$63="Baja",'Riesgos de gestión'!$AA$63="Leve"),CONCATENATE("R9C",'Riesgos de gestión'!$O$63),"")</f>
        <v/>
      </c>
      <c r="P44" s="67" t="str">
        <f>IF(AND('Riesgos de gestión'!$Y$58="Baja",'Riesgos de gestión'!$AA$58="Menor"),CONCATENATE("R9C",'Riesgos de gestión'!$O$58),"")</f>
        <v/>
      </c>
      <c r="Q44" s="68" t="str">
        <f>IF(AND('Riesgos de gestión'!$Y$59="Baja",'Riesgos de gestión'!$AA$59="Menor"),CONCATENATE("R9C",'Riesgos de gestión'!$O$59),"")</f>
        <v/>
      </c>
      <c r="R44" s="68" t="str">
        <f>IF(AND('Riesgos de gestión'!$Y$60="Baja",'Riesgos de gestión'!$AA$60="Menor"),CONCATENATE("R9C",'Riesgos de gestión'!$O$60),"")</f>
        <v/>
      </c>
      <c r="S44" s="68" t="str">
        <f>IF(AND('Riesgos de gestión'!$Y$61="Baja",'Riesgos de gestión'!$AA$61="Menor"),CONCATENATE("R9C",'Riesgos de gestión'!$O$61),"")</f>
        <v/>
      </c>
      <c r="T44" s="68" t="str">
        <f>IF(AND('Riesgos de gestión'!$Y$62="Baja",'Riesgos de gestión'!$AA$62="Menor"),CONCATENATE("R9C",'Riesgos de gestión'!$O$62),"")</f>
        <v/>
      </c>
      <c r="U44" s="69" t="str">
        <f>IF(AND('Riesgos de gestión'!$Y$63="Baja",'Riesgos de gestión'!$AA$63="Menor"),CONCATENATE("R9C",'Riesgos de gestión'!$O$63),"")</f>
        <v/>
      </c>
      <c r="V44" s="67" t="str">
        <f>IF(AND('Riesgos de gestión'!$Y$58="Baja",'Riesgos de gestión'!$AA$58="Moderado"),CONCATENATE("R9C",'Riesgos de gestión'!$O$58),"")</f>
        <v/>
      </c>
      <c r="W44" s="68" t="str">
        <f>IF(AND('Riesgos de gestión'!$Y$59="Baja",'Riesgos de gestión'!$AA$59="Moderado"),CONCATENATE("R9C",'Riesgos de gestión'!$O$59),"")</f>
        <v/>
      </c>
      <c r="X44" s="68" t="str">
        <f>IF(AND('Riesgos de gestión'!$Y$60="Baja",'Riesgos de gestión'!$AA$60="Moderado"),CONCATENATE("R9C",'Riesgos de gestión'!$O$60),"")</f>
        <v/>
      </c>
      <c r="Y44" s="68" t="str">
        <f>IF(AND('Riesgos de gestión'!$Y$61="Baja",'Riesgos de gestión'!$AA$61="Moderado"),CONCATENATE("R9C",'Riesgos de gestión'!$O$61),"")</f>
        <v/>
      </c>
      <c r="Z44" s="68" t="str">
        <f>IF(AND('Riesgos de gestión'!$Y$62="Baja",'Riesgos de gestión'!$AA$62="Moderado"),CONCATENATE("R9C",'Riesgos de gestión'!$O$62),"")</f>
        <v/>
      </c>
      <c r="AA44" s="69" t="str">
        <f>IF(AND('Riesgos de gestión'!$Y$63="Baja",'Riesgos de gestión'!$AA$63="Moderado"),CONCATENATE("R9C",'Riesgos de gestión'!$O$63),"")</f>
        <v/>
      </c>
      <c r="AB44" s="52" t="str">
        <f>IF(AND('Riesgos de gestión'!$Y$58="Baja",'Riesgos de gestión'!$AA$58="Mayor"),CONCATENATE("R9C",'Riesgos de gestión'!$O$58),"")</f>
        <v/>
      </c>
      <c r="AC44" s="53" t="str">
        <f>IF(AND('Riesgos de gestión'!$Y$59="Baja",'Riesgos de gestión'!$AA$59="Mayor"),CONCATENATE("R9C",'Riesgos de gestión'!$O$59),"")</f>
        <v/>
      </c>
      <c r="AD44" s="53" t="str">
        <f>IF(AND('Riesgos de gestión'!$Y$60="Baja",'Riesgos de gestión'!$AA$60="Mayor"),CONCATENATE("R9C",'Riesgos de gestión'!$O$60),"")</f>
        <v/>
      </c>
      <c r="AE44" s="53" t="str">
        <f>IF(AND('Riesgos de gestión'!$Y$61="Baja",'Riesgos de gestión'!$AA$61="Mayor"),CONCATENATE("R9C",'Riesgos de gestión'!$O$61),"")</f>
        <v/>
      </c>
      <c r="AF44" s="53" t="str">
        <f>IF(AND('Riesgos de gestión'!$Y$62="Baja",'Riesgos de gestión'!$AA$62="Mayor"),CONCATENATE("R9C",'Riesgos de gestión'!$O$62),"")</f>
        <v/>
      </c>
      <c r="AG44" s="54" t="str">
        <f>IF(AND('Riesgos de gestión'!$Y$63="Baja",'Riesgos de gestión'!$AA$63="Mayor"),CONCATENATE("R9C",'Riesgos de gestión'!$O$63),"")</f>
        <v/>
      </c>
      <c r="AH44" s="55" t="str">
        <f>IF(AND('Riesgos de gestión'!$Y$58="Baja",'Riesgos de gestión'!$AA$58="Catastrófico"),CONCATENATE("R9C",'Riesgos de gestión'!$O$58),"")</f>
        <v/>
      </c>
      <c r="AI44" s="56" t="str">
        <f>IF(AND('Riesgos de gestión'!$Y$59="Baja",'Riesgos de gestión'!$AA$59="Catastrófico"),CONCATENATE("R9C",'Riesgos de gestión'!$O$59),"")</f>
        <v/>
      </c>
      <c r="AJ44" s="56" t="str">
        <f>IF(AND('Riesgos de gestión'!$Y$60="Baja",'Riesgos de gestión'!$AA$60="Catastrófico"),CONCATENATE("R9C",'Riesgos de gestión'!$O$60),"")</f>
        <v/>
      </c>
      <c r="AK44" s="56" t="str">
        <f>IF(AND('Riesgos de gestión'!$Y$61="Baja",'Riesgos de gestión'!$AA$61="Catastrófico"),CONCATENATE("R9C",'Riesgos de gestión'!$O$61),"")</f>
        <v/>
      </c>
      <c r="AL44" s="56" t="str">
        <f>IF(AND('Riesgos de gestión'!$Y$62="Baja",'Riesgos de gestión'!$AA$62="Catastrófico"),CONCATENATE("R9C",'Riesgos de gestión'!$O$62),"")</f>
        <v/>
      </c>
      <c r="AM44" s="57" t="str">
        <f>IF(AND('Riesgos de gestión'!$Y$63="Baja",'Riesgos de gestión'!$AA$63="Catastrófico"),CONCATENATE("R9C",'Riesgos de gestión'!$O$63),"")</f>
        <v/>
      </c>
      <c r="AN44" s="83"/>
      <c r="AO44" s="1183"/>
      <c r="AP44" s="1184"/>
      <c r="AQ44" s="1184"/>
      <c r="AR44" s="1184"/>
      <c r="AS44" s="1184"/>
      <c r="AT44" s="1185"/>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3"/>
      <c r="BU44" s="83"/>
      <c r="BV44" s="83"/>
      <c r="BW44" s="83"/>
      <c r="BX44" s="83"/>
    </row>
    <row r="45" spans="1:80" ht="15.75" customHeight="1" thickBot="1" x14ac:dyDescent="0.3">
      <c r="A45" s="83"/>
      <c r="B45" s="1064"/>
      <c r="C45" s="1064"/>
      <c r="D45" s="1065"/>
      <c r="E45" s="1164"/>
      <c r="F45" s="1165"/>
      <c r="G45" s="1165"/>
      <c r="H45" s="1165"/>
      <c r="I45" s="1165"/>
      <c r="J45" s="79" t="str">
        <f>IF(AND('Riesgos de gestión'!$Y$64="Baja",'Riesgos de gestión'!$AA$64="Leve"),CONCATENATE("R10C",'Riesgos de gestión'!$O$64),"")</f>
        <v/>
      </c>
      <c r="K45" s="80" t="str">
        <f>IF(AND('Riesgos de gestión'!$Y$65="Baja",'Riesgos de gestión'!$AA$65="Leve"),CONCATENATE("R10C",'Riesgos de gestión'!$O$65),"")</f>
        <v/>
      </c>
      <c r="L45" s="80" t="str">
        <f>IF(AND('Riesgos de gestión'!$Y$66="Baja",'Riesgos de gestión'!$AA$66="Leve"),CONCATENATE("R10C",'Riesgos de gestión'!$O$66),"")</f>
        <v/>
      </c>
      <c r="M45" s="80" t="str">
        <f>IF(AND('Riesgos de gestión'!$Y$67="Baja",'Riesgos de gestión'!$AA$67="Leve"),CONCATENATE("R10C",'Riesgos de gestión'!$O$67),"")</f>
        <v/>
      </c>
      <c r="N45" s="80" t="str">
        <f>IF(AND('Riesgos de gestión'!$Y$68="Baja",'Riesgos de gestión'!$AA$68="Leve"),CONCATENATE("R10C",'Riesgos de gestión'!$O$68),"")</f>
        <v/>
      </c>
      <c r="O45" s="81" t="str">
        <f>IF(AND('Riesgos de gestión'!$Y$69="Baja",'Riesgos de gestión'!$AA$69="Leve"),CONCATENATE("R10C",'Riesgos de gestión'!$O$69),"")</f>
        <v/>
      </c>
      <c r="P45" s="67" t="str">
        <f>IF(AND('Riesgos de gestión'!$Y$64="Baja",'Riesgos de gestión'!$AA$64="Menor"),CONCATENATE("R10C",'Riesgos de gestión'!$O$64),"")</f>
        <v/>
      </c>
      <c r="Q45" s="68" t="str">
        <f>IF(AND('Riesgos de gestión'!$Y$65="Baja",'Riesgos de gestión'!$AA$65="Menor"),CONCATENATE("R10C",'Riesgos de gestión'!$O$65),"")</f>
        <v/>
      </c>
      <c r="R45" s="68" t="str">
        <f>IF(AND('Riesgos de gestión'!$Y$66="Baja",'Riesgos de gestión'!$AA$66="Menor"),CONCATENATE("R10C",'Riesgos de gestión'!$O$66),"")</f>
        <v/>
      </c>
      <c r="S45" s="68" t="str">
        <f>IF(AND('Riesgos de gestión'!$Y$67="Baja",'Riesgos de gestión'!$AA$67="Menor"),CONCATENATE("R10C",'Riesgos de gestión'!$O$67),"")</f>
        <v/>
      </c>
      <c r="T45" s="68" t="str">
        <f>IF(AND('Riesgos de gestión'!$Y$68="Baja",'Riesgos de gestión'!$AA$68="Menor"),CONCATENATE("R10C",'Riesgos de gestión'!$O$68),"")</f>
        <v/>
      </c>
      <c r="U45" s="69" t="str">
        <f>IF(AND('Riesgos de gestión'!$Y$69="Baja",'Riesgos de gestión'!$AA$69="Menor"),CONCATENATE("R10C",'Riesgos de gestión'!$O$69),"")</f>
        <v/>
      </c>
      <c r="V45" s="70" t="str">
        <f>IF(AND('Riesgos de gestión'!$Y$64="Baja",'Riesgos de gestión'!$AA$64="Moderado"),CONCATENATE("R10C",'Riesgos de gestión'!$O$64),"")</f>
        <v/>
      </c>
      <c r="W45" s="71" t="str">
        <f>IF(AND('Riesgos de gestión'!$Y$65="Baja",'Riesgos de gestión'!$AA$65="Moderado"),CONCATENATE("R10C",'Riesgos de gestión'!$O$65),"")</f>
        <v/>
      </c>
      <c r="X45" s="71" t="str">
        <f>IF(AND('Riesgos de gestión'!$Y$66="Baja",'Riesgos de gestión'!$AA$66="Moderado"),CONCATENATE("R10C",'Riesgos de gestión'!$O$66),"")</f>
        <v/>
      </c>
      <c r="Y45" s="71" t="str">
        <f>IF(AND('Riesgos de gestión'!$Y$67="Baja",'Riesgos de gestión'!$AA$67="Moderado"),CONCATENATE("R10C",'Riesgos de gestión'!$O$67),"")</f>
        <v/>
      </c>
      <c r="Z45" s="71" t="str">
        <f>IF(AND('Riesgos de gestión'!$Y$68="Baja",'Riesgos de gestión'!$AA$68="Moderado"),CONCATENATE("R10C",'Riesgos de gestión'!$O$68),"")</f>
        <v/>
      </c>
      <c r="AA45" s="72" t="str">
        <f>IF(AND('Riesgos de gestión'!$Y$69="Baja",'Riesgos de gestión'!$AA$69="Moderado"),CONCATENATE("R10C",'Riesgos de gestión'!$O$69),"")</f>
        <v/>
      </c>
      <c r="AB45" s="58" t="str">
        <f>IF(AND('Riesgos de gestión'!$Y$64="Baja",'Riesgos de gestión'!$AA$64="Mayor"),CONCATENATE("R10C",'Riesgos de gestión'!$O$64),"")</f>
        <v/>
      </c>
      <c r="AC45" s="59" t="str">
        <f>IF(AND('Riesgos de gestión'!$Y$65="Baja",'Riesgos de gestión'!$AA$65="Mayor"),CONCATENATE("R10C",'Riesgos de gestión'!$O$65),"")</f>
        <v/>
      </c>
      <c r="AD45" s="59" t="str">
        <f>IF(AND('Riesgos de gestión'!$Y$66="Baja",'Riesgos de gestión'!$AA$66="Mayor"),CONCATENATE("R10C",'Riesgos de gestión'!$O$66),"")</f>
        <v/>
      </c>
      <c r="AE45" s="59" t="str">
        <f>IF(AND('Riesgos de gestión'!$Y$67="Baja",'Riesgos de gestión'!$AA$67="Mayor"),CONCATENATE("R10C",'Riesgos de gestión'!$O$67),"")</f>
        <v/>
      </c>
      <c r="AF45" s="59" t="str">
        <f>IF(AND('Riesgos de gestión'!$Y$68="Baja",'Riesgos de gestión'!$AA$68="Mayor"),CONCATENATE("R10C",'Riesgos de gestión'!$O$68),"")</f>
        <v/>
      </c>
      <c r="AG45" s="60" t="str">
        <f>IF(AND('Riesgos de gestión'!$Y$69="Baja",'Riesgos de gestión'!$AA$69="Mayor"),CONCATENATE("R10C",'Riesgos de gestión'!$O$69),"")</f>
        <v/>
      </c>
      <c r="AH45" s="61" t="str">
        <f>IF(AND('Riesgos de gestión'!$Y$64="Baja",'Riesgos de gestión'!$AA$64="Catastrófico"),CONCATENATE("R10C",'Riesgos de gestión'!$O$64),"")</f>
        <v/>
      </c>
      <c r="AI45" s="62" t="str">
        <f>IF(AND('Riesgos de gestión'!$Y$65="Baja",'Riesgos de gestión'!$AA$65="Catastrófico"),CONCATENATE("R10C",'Riesgos de gestión'!$O$65),"")</f>
        <v/>
      </c>
      <c r="AJ45" s="62" t="str">
        <f>IF(AND('Riesgos de gestión'!$Y$66="Baja",'Riesgos de gestión'!$AA$66="Catastrófico"),CONCATENATE("R10C",'Riesgos de gestión'!$O$66),"")</f>
        <v/>
      </c>
      <c r="AK45" s="62" t="str">
        <f>IF(AND('Riesgos de gestión'!$Y$67="Baja",'Riesgos de gestión'!$AA$67="Catastrófico"),CONCATENATE("R10C",'Riesgos de gestión'!$O$67),"")</f>
        <v/>
      </c>
      <c r="AL45" s="62" t="str">
        <f>IF(AND('Riesgos de gestión'!$Y$68="Baja",'Riesgos de gestión'!$AA$68="Catastrófico"),CONCATENATE("R10C",'Riesgos de gestión'!$O$68),"")</f>
        <v/>
      </c>
      <c r="AM45" s="63" t="str">
        <f>IF(AND('Riesgos de gestión'!$Y$69="Baja",'Riesgos de gestión'!$AA$69="Catastrófico"),CONCATENATE("R10C",'Riesgos de gestión'!$O$69),"")</f>
        <v/>
      </c>
      <c r="AN45" s="83"/>
      <c r="AO45" s="1186"/>
      <c r="AP45" s="1187"/>
      <c r="AQ45" s="1187"/>
      <c r="AR45" s="1187"/>
      <c r="AS45" s="1187"/>
      <c r="AT45" s="1188"/>
    </row>
    <row r="46" spans="1:80" ht="46.5" customHeight="1" x14ac:dyDescent="0.35">
      <c r="A46" s="83"/>
      <c r="B46" s="1064"/>
      <c r="C46" s="1064"/>
      <c r="D46" s="1065"/>
      <c r="E46" s="1159" t="s">
        <v>113</v>
      </c>
      <c r="F46" s="1160"/>
      <c r="G46" s="1160"/>
      <c r="H46" s="1160"/>
      <c r="I46" s="1177"/>
      <c r="J46" s="73" t="str">
        <f ca="1">IF(AND('Riesgos de gestión'!$Y$10="Muy Baja",'Riesgos de gestión'!$AA$10="Leve"),CONCATENATE("R1C",'Riesgos de gestión'!$O$10),"")</f>
        <v/>
      </c>
      <c r="K46" s="74" t="str">
        <f>IF(AND('Riesgos de gestión'!$Y$11="Muy Baja",'Riesgos de gestión'!$AA$11="Leve"),CONCATENATE("R1C",'Riesgos de gestión'!$O$11),"")</f>
        <v/>
      </c>
      <c r="L46" s="74" t="str">
        <f>IF(AND('Riesgos de gestión'!$Y$12="Muy Baja",'Riesgos de gestión'!$AA$12="Leve"),CONCATENATE("R1C",'Riesgos de gestión'!$O$12),"")</f>
        <v/>
      </c>
      <c r="M46" s="74" t="str">
        <f>IF(AND('Riesgos de gestión'!$Y$13="Muy Baja",'Riesgos de gestión'!$AA$13="Leve"),CONCATENATE("R1C",'Riesgos de gestión'!$O$13),"")</f>
        <v/>
      </c>
      <c r="N46" s="74" t="str">
        <f>IF(AND('Riesgos de gestión'!$Y$14="Muy Baja",'Riesgos de gestión'!$AA$14="Leve"),CONCATENATE("R1C",'Riesgos de gestión'!$O$14),"")</f>
        <v/>
      </c>
      <c r="O46" s="75" t="str">
        <f>IF(AND('Riesgos de gestión'!$Y$15="Muy Baja",'Riesgos de gestión'!$AA$15="Leve"),CONCATENATE("R1C",'Riesgos de gestión'!$O$15),"")</f>
        <v/>
      </c>
      <c r="P46" s="73" t="str">
        <f ca="1">IF(AND('Riesgos de gestión'!$Y$10="Muy Baja",'Riesgos de gestión'!$AA$10="Menor"),CONCATENATE("R1C",'Riesgos de gestión'!$O$10),"")</f>
        <v/>
      </c>
      <c r="Q46" s="74" t="str">
        <f>IF(AND('Riesgos de gestión'!$Y$11="Muy Baja",'Riesgos de gestión'!$AA$11="Menor"),CONCATENATE("R1C",'Riesgos de gestión'!$O$11),"")</f>
        <v/>
      </c>
      <c r="R46" s="74" t="str">
        <f>IF(AND('Riesgos de gestión'!$Y$12="Muy Baja",'Riesgos de gestión'!$AA$12="Menor"),CONCATENATE("R1C",'Riesgos de gestión'!$O$12),"")</f>
        <v/>
      </c>
      <c r="S46" s="74" t="str">
        <f>IF(AND('Riesgos de gestión'!$Y$13="Muy Baja",'Riesgos de gestión'!$AA$13="Menor"),CONCATENATE("R1C",'Riesgos de gestión'!$O$13),"")</f>
        <v/>
      </c>
      <c r="T46" s="74" t="str">
        <f>IF(AND('Riesgos de gestión'!$Y$14="Muy Baja",'Riesgos de gestión'!$AA$14="Menor"),CONCATENATE("R1C",'Riesgos de gestión'!$O$14),"")</f>
        <v/>
      </c>
      <c r="U46" s="75" t="str">
        <f>IF(AND('Riesgos de gestión'!$Y$15="Muy Baja",'Riesgos de gestión'!$AA$15="Menor"),CONCATENATE("R1C",'Riesgos de gestión'!$O$15),"")</f>
        <v/>
      </c>
      <c r="V46" s="64" t="str">
        <f ca="1">IF(AND('Riesgos de gestión'!$Y$10="Muy Baja",'Riesgos de gestión'!$AA$10="Moderado"),CONCATENATE("R1C",'Riesgos de gestión'!$O$10),"")</f>
        <v/>
      </c>
      <c r="W46" s="82" t="str">
        <f>IF(AND('Riesgos de gestión'!$Y$11="Muy Baja",'Riesgos de gestión'!$AA$11="Moderado"),CONCATENATE("R1C",'Riesgos de gestión'!$O$11),"")</f>
        <v/>
      </c>
      <c r="X46" s="65" t="str">
        <f>IF(AND('Riesgos de gestión'!$Y$12="Muy Baja",'Riesgos de gestión'!$AA$12="Moderado"),CONCATENATE("R1C",'Riesgos de gestión'!$O$12),"")</f>
        <v/>
      </c>
      <c r="Y46" s="65" t="str">
        <f>IF(AND('Riesgos de gestión'!$Y$13="Muy Baja",'Riesgos de gestión'!$AA$13="Moderado"),CONCATENATE("R1C",'Riesgos de gestión'!$O$13),"")</f>
        <v/>
      </c>
      <c r="Z46" s="65" t="str">
        <f>IF(AND('Riesgos de gestión'!$Y$14="Muy Baja",'Riesgos de gestión'!$AA$14="Moderado"),CONCATENATE("R1C",'Riesgos de gestión'!$O$14),"")</f>
        <v/>
      </c>
      <c r="AA46" s="66" t="str">
        <f>IF(AND('Riesgos de gestión'!$Y$15="Muy Baja",'Riesgos de gestión'!$AA$15="Moderado"),CONCATENATE("R1C",'Riesgos de gestión'!$O$15),"")</f>
        <v/>
      </c>
      <c r="AB46" s="46" t="str">
        <f ca="1">IF(AND('Riesgos de gestión'!$Y$10="Muy Baja",'Riesgos de gestión'!$AA$10="Mayor"),CONCATENATE("R1C",'Riesgos de gestión'!$O$10),"")</f>
        <v/>
      </c>
      <c r="AC46" s="47" t="str">
        <f>IF(AND('Riesgos de gestión'!$Y$11="Muy Baja",'Riesgos de gestión'!$AA$11="Mayor"),CONCATENATE("R1C",'Riesgos de gestión'!$O$11),"")</f>
        <v/>
      </c>
      <c r="AD46" s="47" t="str">
        <f>IF(AND('Riesgos de gestión'!$Y$12="Muy Baja",'Riesgos de gestión'!$AA$12="Mayor"),CONCATENATE("R1C",'Riesgos de gestión'!$O$12),"")</f>
        <v/>
      </c>
      <c r="AE46" s="47" t="str">
        <f>IF(AND('Riesgos de gestión'!$Y$13="Muy Baja",'Riesgos de gestión'!$AA$13="Mayor"),CONCATENATE("R1C",'Riesgos de gestión'!$O$13),"")</f>
        <v/>
      </c>
      <c r="AF46" s="47" t="str">
        <f>IF(AND('Riesgos de gestión'!$Y$14="Muy Baja",'Riesgos de gestión'!$AA$14="Mayor"),CONCATENATE("R1C",'Riesgos de gestión'!$O$14),"")</f>
        <v/>
      </c>
      <c r="AG46" s="48" t="str">
        <f>IF(AND('Riesgos de gestión'!$Y$15="Muy Baja",'Riesgos de gestión'!$AA$15="Mayor"),CONCATENATE("R1C",'Riesgos de gestión'!$O$15),"")</f>
        <v/>
      </c>
      <c r="AH46" s="49" t="str">
        <f ca="1">IF(AND('Riesgos de gestión'!$Y$10="Muy Baja",'Riesgos de gestión'!$AA$10="Catastrófico"),CONCATENATE("R1C",'Riesgos de gestión'!$O$10),"")</f>
        <v>R1C1</v>
      </c>
      <c r="AI46" s="50" t="str">
        <f>IF(AND('Riesgos de gestión'!$Y$11="Muy Baja",'Riesgos de gestión'!$AA$11="Catastrófico"),CONCATENATE("R1C",'Riesgos de gestión'!$O$11),"")</f>
        <v/>
      </c>
      <c r="AJ46" s="50" t="str">
        <f>IF(AND('Riesgos de gestión'!$Y$12="Muy Baja",'Riesgos de gestión'!$AA$12="Catastrófico"),CONCATENATE("R1C",'Riesgos de gestión'!$O$12),"")</f>
        <v/>
      </c>
      <c r="AK46" s="50" t="str">
        <f>IF(AND('Riesgos de gestión'!$Y$13="Muy Baja",'Riesgos de gestión'!$AA$13="Catastrófico"),CONCATENATE("R1C",'Riesgos de gestión'!$O$13),"")</f>
        <v/>
      </c>
      <c r="AL46" s="50" t="str">
        <f>IF(AND('Riesgos de gestión'!$Y$14="Muy Baja",'Riesgos de gestión'!$AA$14="Catastrófico"),CONCATENATE("R1C",'Riesgos de gestión'!$O$14),"")</f>
        <v/>
      </c>
      <c r="AM46" s="51" t="str">
        <f>IF(AND('Riesgos de gestión'!$Y$15="Muy Baja",'Riesgos de gestión'!$AA$15="Catastrófico"),CONCATENATE("R1C",'Riesgos de gestión'!$O$15),"")</f>
        <v/>
      </c>
      <c r="AN46" s="83"/>
      <c r="AO46" s="83"/>
      <c r="AP46" s="83"/>
      <c r="AQ46" s="83"/>
      <c r="AR46" s="83"/>
      <c r="AS46" s="83"/>
      <c r="AT46" s="83"/>
      <c r="AU46" s="83"/>
      <c r="AV46" s="83"/>
      <c r="AW46" s="83"/>
      <c r="AX46" s="83"/>
      <c r="AY46" s="83"/>
      <c r="AZ46" s="83"/>
      <c r="BA46" s="83"/>
      <c r="BB46" s="83"/>
      <c r="BC46" s="83"/>
      <c r="BD46" s="83"/>
      <c r="BE46" s="83"/>
      <c r="BF46" s="83"/>
      <c r="BG46" s="83"/>
      <c r="BH46" s="83"/>
      <c r="BI46" s="83"/>
      <c r="BJ46" s="83"/>
      <c r="BK46" s="83"/>
      <c r="BL46" s="83"/>
      <c r="BM46" s="83"/>
      <c r="BN46" s="83"/>
      <c r="BO46" s="83"/>
      <c r="BP46" s="83"/>
      <c r="BQ46" s="83"/>
      <c r="BR46" s="83"/>
      <c r="BS46" s="83"/>
      <c r="BT46" s="83"/>
      <c r="BU46" s="83"/>
      <c r="BV46" s="83"/>
      <c r="BW46" s="83"/>
      <c r="BX46" s="83"/>
      <c r="BY46" s="83"/>
      <c r="BZ46" s="83"/>
      <c r="CA46" s="83"/>
      <c r="CB46" s="83"/>
    </row>
    <row r="47" spans="1:80" ht="46.5" customHeight="1" x14ac:dyDescent="0.25">
      <c r="A47" s="83"/>
      <c r="B47" s="1064"/>
      <c r="C47" s="1064"/>
      <c r="D47" s="1065"/>
      <c r="E47" s="1161"/>
      <c r="F47" s="1162"/>
      <c r="G47" s="1162"/>
      <c r="H47" s="1162"/>
      <c r="I47" s="1178"/>
      <c r="J47" s="76" t="str">
        <f>IF(AND('Riesgos de gestión'!$Y$16="Muy Baja",'Riesgos de gestión'!$AA$16="Leve"),CONCATENATE("R2C",'Riesgos de gestión'!$O$16),"")</f>
        <v/>
      </c>
      <c r="K47" s="77" t="str">
        <f>IF(AND('Riesgos de gestión'!$Y$17="Muy Baja",'Riesgos de gestión'!$AA$17="Leve"),CONCATENATE("R2C",'Riesgos de gestión'!$O$17),"")</f>
        <v/>
      </c>
      <c r="L47" s="77" t="str">
        <f>IF(AND('Riesgos de gestión'!$Y$18="Muy Baja",'Riesgos de gestión'!$AA$18="Leve"),CONCATENATE("R2C",'Riesgos de gestión'!$O$18),"")</f>
        <v/>
      </c>
      <c r="M47" s="77" t="str">
        <f>IF(AND('Riesgos de gestión'!$Y$19="Muy Baja",'Riesgos de gestión'!$AA$19="Leve"),CONCATENATE("R2C",'Riesgos de gestión'!$O$19),"")</f>
        <v/>
      </c>
      <c r="N47" s="77" t="str">
        <f>IF(AND('Riesgos de gestión'!$Y$20="Muy Baja",'Riesgos de gestión'!$AA$20="Leve"),CONCATENATE("R2C",'Riesgos de gestión'!$O$20),"")</f>
        <v/>
      </c>
      <c r="O47" s="78" t="str">
        <f>IF(AND('Riesgos de gestión'!$Y$21="Muy Baja",'Riesgos de gestión'!$AA$21="Leve"),CONCATENATE("R2C",'Riesgos de gestión'!$O$21),"")</f>
        <v/>
      </c>
      <c r="P47" s="76" t="str">
        <f>IF(AND('Riesgos de gestión'!$Y$16="Muy Baja",'Riesgos de gestión'!$AA$16="Menor"),CONCATENATE("R2C",'Riesgos de gestión'!$O$16),"")</f>
        <v/>
      </c>
      <c r="Q47" s="77" t="str">
        <f>IF(AND('Riesgos de gestión'!$Y$17="Muy Baja",'Riesgos de gestión'!$AA$17="Menor"),CONCATENATE("R2C",'Riesgos de gestión'!$O$17),"")</f>
        <v/>
      </c>
      <c r="R47" s="77" t="str">
        <f>IF(AND('Riesgos de gestión'!$Y$18="Muy Baja",'Riesgos de gestión'!$AA$18="Menor"),CONCATENATE("R2C",'Riesgos de gestión'!$O$18),"")</f>
        <v/>
      </c>
      <c r="S47" s="77" t="str">
        <f>IF(AND('Riesgos de gestión'!$Y$19="Muy Baja",'Riesgos de gestión'!$AA$19="Menor"),CONCATENATE("R2C",'Riesgos de gestión'!$O$19),"")</f>
        <v/>
      </c>
      <c r="T47" s="77" t="str">
        <f>IF(AND('Riesgos de gestión'!$Y$20="Muy Baja",'Riesgos de gestión'!$AA$20="Menor"),CONCATENATE("R2C",'Riesgos de gestión'!$O$20),"")</f>
        <v/>
      </c>
      <c r="U47" s="78" t="str">
        <f>IF(AND('Riesgos de gestión'!$Y$21="Muy Baja",'Riesgos de gestión'!$AA$21="Menor"),CONCATENATE("R2C",'Riesgos de gestión'!$O$21),"")</f>
        <v/>
      </c>
      <c r="V47" s="67" t="str">
        <f>IF(AND('Riesgos de gestión'!$Y$16="Muy Baja",'Riesgos de gestión'!$AA$16="Moderado"),CONCATENATE("R2C",'Riesgos de gestión'!$O$16),"")</f>
        <v/>
      </c>
      <c r="W47" s="68" t="str">
        <f>IF(AND('Riesgos de gestión'!$Y$17="Muy Baja",'Riesgos de gestión'!$AA$17="Moderado"),CONCATENATE("R2C",'Riesgos de gestión'!$O$17),"")</f>
        <v/>
      </c>
      <c r="X47" s="68" t="str">
        <f>IF(AND('Riesgos de gestión'!$Y$18="Muy Baja",'Riesgos de gestión'!$AA$18="Moderado"),CONCATENATE("R2C",'Riesgos de gestión'!$O$18),"")</f>
        <v/>
      </c>
      <c r="Y47" s="68" t="str">
        <f>IF(AND('Riesgos de gestión'!$Y$19="Muy Baja",'Riesgos de gestión'!$AA$19="Moderado"),CONCATENATE("R2C",'Riesgos de gestión'!$O$19),"")</f>
        <v/>
      </c>
      <c r="Z47" s="68" t="str">
        <f>IF(AND('Riesgos de gestión'!$Y$20="Muy Baja",'Riesgos de gestión'!$AA$20="Moderado"),CONCATENATE("R2C",'Riesgos de gestión'!$O$20),"")</f>
        <v/>
      </c>
      <c r="AA47" s="69" t="str">
        <f>IF(AND('Riesgos de gestión'!$Y$21="Muy Baja",'Riesgos de gestión'!$AA$21="Moderado"),CONCATENATE("R2C",'Riesgos de gestión'!$O$21),"")</f>
        <v/>
      </c>
      <c r="AB47" s="52" t="str">
        <f>IF(AND('Riesgos de gestión'!$Y$16="Muy Baja",'Riesgos de gestión'!$AA$16="Mayor"),CONCATENATE("R2C",'Riesgos de gestión'!$O$16),"")</f>
        <v/>
      </c>
      <c r="AC47" s="53" t="str">
        <f>IF(AND('Riesgos de gestión'!$Y$17="Muy Baja",'Riesgos de gestión'!$AA$17="Mayor"),CONCATENATE("R2C",'Riesgos de gestión'!$O$17),"")</f>
        <v/>
      </c>
      <c r="AD47" s="53" t="str">
        <f>IF(AND('Riesgos de gestión'!$Y$18="Muy Baja",'Riesgos de gestión'!$AA$18="Mayor"),CONCATENATE("R2C",'Riesgos de gestión'!$O$18),"")</f>
        <v/>
      </c>
      <c r="AE47" s="53" t="str">
        <f>IF(AND('Riesgos de gestión'!$Y$19="Muy Baja",'Riesgos de gestión'!$AA$19="Mayor"),CONCATENATE("R2C",'Riesgos de gestión'!$O$19),"")</f>
        <v/>
      </c>
      <c r="AF47" s="53" t="str">
        <f>IF(AND('Riesgos de gestión'!$Y$20="Muy Baja",'Riesgos de gestión'!$AA$20="Mayor"),CONCATENATE("R2C",'Riesgos de gestión'!$O$20),"")</f>
        <v/>
      </c>
      <c r="AG47" s="54" t="str">
        <f>IF(AND('Riesgos de gestión'!$Y$21="Muy Baja",'Riesgos de gestión'!$AA$21="Mayor"),CONCATENATE("R2C",'Riesgos de gestión'!$O$21),"")</f>
        <v/>
      </c>
      <c r="AH47" s="55" t="str">
        <f>IF(AND('Riesgos de gestión'!$Y$16="Muy Baja",'Riesgos de gestión'!$AA$16="Catastrófico"),CONCATENATE("R2C",'Riesgos de gestión'!$O$16),"")</f>
        <v/>
      </c>
      <c r="AI47" s="56" t="str">
        <f>IF(AND('Riesgos de gestión'!$Y$17="Muy Baja",'Riesgos de gestión'!$AA$17="Catastrófico"),CONCATENATE("R2C",'Riesgos de gestión'!$O$17),"")</f>
        <v/>
      </c>
      <c r="AJ47" s="56" t="str">
        <f>IF(AND('Riesgos de gestión'!$Y$18="Muy Baja",'Riesgos de gestión'!$AA$18="Catastrófico"),CONCATENATE("R2C",'Riesgos de gestión'!$O$18),"")</f>
        <v/>
      </c>
      <c r="AK47" s="56" t="str">
        <f>IF(AND('Riesgos de gestión'!$Y$19="Muy Baja",'Riesgos de gestión'!$AA$19="Catastrófico"),CONCATENATE("R2C",'Riesgos de gestión'!$O$19),"")</f>
        <v/>
      </c>
      <c r="AL47" s="56" t="str">
        <f>IF(AND('Riesgos de gestión'!$Y$20="Muy Baja",'Riesgos de gestión'!$AA$20="Catastrófico"),CONCATENATE("R2C",'Riesgos de gestión'!$O$20),"")</f>
        <v/>
      </c>
      <c r="AM47" s="57" t="str">
        <f>IF(AND('Riesgos de gestión'!$Y$21="Muy Baja",'Riesgos de gestión'!$AA$21="Catastrófico"),CONCATENATE("R2C",'Riesgos de gestión'!$O$21),"")</f>
        <v/>
      </c>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83"/>
      <c r="BO47" s="83"/>
      <c r="BP47" s="83"/>
      <c r="BQ47" s="83"/>
      <c r="BR47" s="83"/>
      <c r="BS47" s="83"/>
      <c r="BT47" s="83"/>
      <c r="BU47" s="83"/>
      <c r="BV47" s="83"/>
      <c r="BW47" s="83"/>
      <c r="BX47" s="83"/>
      <c r="BY47" s="83"/>
      <c r="BZ47" s="83"/>
      <c r="CA47" s="83"/>
      <c r="CB47" s="83"/>
    </row>
    <row r="48" spans="1:80" ht="15" customHeight="1" x14ac:dyDescent="0.25">
      <c r="A48" s="83"/>
      <c r="B48" s="1064"/>
      <c r="C48" s="1064"/>
      <c r="D48" s="1065"/>
      <c r="E48" s="1161"/>
      <c r="F48" s="1162"/>
      <c r="G48" s="1162"/>
      <c r="H48" s="1162"/>
      <c r="I48" s="1178"/>
      <c r="J48" s="76" t="str">
        <f>IF(AND('Riesgos de gestión'!$Y$22="Muy Baja",'Riesgos de gestión'!$AA$22="Leve"),CONCATENATE("R3C",'Riesgos de gestión'!$O$22),"")</f>
        <v/>
      </c>
      <c r="K48" s="77" t="str">
        <f>IF(AND('Riesgos de gestión'!$Y$23="Muy Baja",'Riesgos de gestión'!$AA$23="Leve"),CONCATENATE("R3C",'Riesgos de gestión'!$O$23),"")</f>
        <v/>
      </c>
      <c r="L48" s="77" t="str">
        <f>IF(AND('Riesgos de gestión'!$Y$24="Muy Baja",'Riesgos de gestión'!$AA$24="Leve"),CONCATENATE("R3C",'Riesgos de gestión'!$O$24),"")</f>
        <v/>
      </c>
      <c r="M48" s="77" t="str">
        <f>IF(AND('Riesgos de gestión'!$Y$25="Muy Baja",'Riesgos de gestión'!$AA$25="Leve"),CONCATENATE("R3C",'Riesgos de gestión'!$O$25),"")</f>
        <v/>
      </c>
      <c r="N48" s="77" t="str">
        <f>IF(AND('Riesgos de gestión'!$Y$26="Muy Baja",'Riesgos de gestión'!$AA$26="Leve"),CONCATENATE("R3C",'Riesgos de gestión'!$O$26),"")</f>
        <v/>
      </c>
      <c r="O48" s="78" t="str">
        <f>IF(AND('Riesgos de gestión'!$Y$27="Muy Baja",'Riesgos de gestión'!$AA$27="Leve"),CONCATENATE("R3C",'Riesgos de gestión'!$O$27),"")</f>
        <v/>
      </c>
      <c r="P48" s="76" t="str">
        <f>IF(AND('Riesgos de gestión'!$Y$22="Muy Baja",'Riesgos de gestión'!$AA$22="Menor"),CONCATENATE("R3C",'Riesgos de gestión'!$O$22),"")</f>
        <v/>
      </c>
      <c r="Q48" s="77" t="str">
        <f>IF(AND('Riesgos de gestión'!$Y$23="Muy Baja",'Riesgos de gestión'!$AA$23="Menor"),CONCATENATE("R3C",'Riesgos de gestión'!$O$23),"")</f>
        <v/>
      </c>
      <c r="R48" s="77" t="str">
        <f>IF(AND('Riesgos de gestión'!$Y$24="Muy Baja",'Riesgos de gestión'!$AA$24="Menor"),CONCATENATE("R3C",'Riesgos de gestión'!$O$24),"")</f>
        <v/>
      </c>
      <c r="S48" s="77" t="str">
        <f>IF(AND('Riesgos de gestión'!$Y$25="Muy Baja",'Riesgos de gestión'!$AA$25="Menor"),CONCATENATE("R3C",'Riesgos de gestión'!$O$25),"")</f>
        <v/>
      </c>
      <c r="T48" s="77" t="str">
        <f>IF(AND('Riesgos de gestión'!$Y$26="Muy Baja",'Riesgos de gestión'!$AA$26="Menor"),CONCATENATE("R3C",'Riesgos de gestión'!$O$26),"")</f>
        <v/>
      </c>
      <c r="U48" s="78" t="str">
        <f>IF(AND('Riesgos de gestión'!$Y$27="Muy Baja",'Riesgos de gestión'!$AA$27="Menor"),CONCATENATE("R3C",'Riesgos de gestión'!$O$27),"")</f>
        <v/>
      </c>
      <c r="V48" s="67" t="str">
        <f>IF(AND('Riesgos de gestión'!$Y$22="Muy Baja",'Riesgos de gestión'!$AA$22="Moderado"),CONCATENATE("R3C",'Riesgos de gestión'!$O$22),"")</f>
        <v/>
      </c>
      <c r="W48" s="68" t="str">
        <f>IF(AND('Riesgos de gestión'!$Y$23="Muy Baja",'Riesgos de gestión'!$AA$23="Moderado"),CONCATENATE("R3C",'Riesgos de gestión'!$O$23),"")</f>
        <v/>
      </c>
      <c r="X48" s="68" t="str">
        <f>IF(AND('Riesgos de gestión'!$Y$24="Muy Baja",'Riesgos de gestión'!$AA$24="Moderado"),CONCATENATE("R3C",'Riesgos de gestión'!$O$24),"")</f>
        <v/>
      </c>
      <c r="Y48" s="68" t="str">
        <f>IF(AND('Riesgos de gestión'!$Y$25="Muy Baja",'Riesgos de gestión'!$AA$25="Moderado"),CONCATENATE("R3C",'Riesgos de gestión'!$O$25),"")</f>
        <v/>
      </c>
      <c r="Z48" s="68" t="str">
        <f>IF(AND('Riesgos de gestión'!$Y$26="Muy Baja",'Riesgos de gestión'!$AA$26="Moderado"),CONCATENATE("R3C",'Riesgos de gestión'!$O$26),"")</f>
        <v/>
      </c>
      <c r="AA48" s="69" t="str">
        <f>IF(AND('Riesgos de gestión'!$Y$27="Muy Baja",'Riesgos de gestión'!$AA$27="Moderado"),CONCATENATE("R3C",'Riesgos de gestión'!$O$27),"")</f>
        <v/>
      </c>
      <c r="AB48" s="52" t="str">
        <f>IF(AND('Riesgos de gestión'!$Y$22="Muy Baja",'Riesgos de gestión'!$AA$22="Mayor"),CONCATENATE("R3C",'Riesgos de gestión'!$O$22),"")</f>
        <v/>
      </c>
      <c r="AC48" s="53" t="str">
        <f>IF(AND('Riesgos de gestión'!$Y$23="Muy Baja",'Riesgos de gestión'!$AA$23="Mayor"),CONCATENATE("R3C",'Riesgos de gestión'!$O$23),"")</f>
        <v/>
      </c>
      <c r="AD48" s="53" t="str">
        <f>IF(AND('Riesgos de gestión'!$Y$24="Muy Baja",'Riesgos de gestión'!$AA$24="Mayor"),CONCATENATE("R3C",'Riesgos de gestión'!$O$24),"")</f>
        <v/>
      </c>
      <c r="AE48" s="53" t="str">
        <f>IF(AND('Riesgos de gestión'!$Y$25="Muy Baja",'Riesgos de gestión'!$AA$25="Mayor"),CONCATENATE("R3C",'Riesgos de gestión'!$O$25),"")</f>
        <v/>
      </c>
      <c r="AF48" s="53" t="str">
        <f>IF(AND('Riesgos de gestión'!$Y$26="Muy Baja",'Riesgos de gestión'!$AA$26="Mayor"),CONCATENATE("R3C",'Riesgos de gestión'!$O$26),"")</f>
        <v/>
      </c>
      <c r="AG48" s="54" t="str">
        <f>IF(AND('Riesgos de gestión'!$Y$27="Muy Baja",'Riesgos de gestión'!$AA$27="Mayor"),CONCATENATE("R3C",'Riesgos de gestión'!$O$27),"")</f>
        <v/>
      </c>
      <c r="AH48" s="55" t="str">
        <f>IF(AND('Riesgos de gestión'!$Y$22="Muy Baja",'Riesgos de gestión'!$AA$22="Catastrófico"),CONCATENATE("R3C",'Riesgos de gestión'!$O$22),"")</f>
        <v/>
      </c>
      <c r="AI48" s="56" t="str">
        <f>IF(AND('Riesgos de gestión'!$Y$23="Muy Baja",'Riesgos de gestión'!$AA$23="Catastrófico"),CONCATENATE("R3C",'Riesgos de gestión'!$O$23),"")</f>
        <v/>
      </c>
      <c r="AJ48" s="56" t="str">
        <f>IF(AND('Riesgos de gestión'!$Y$24="Muy Baja",'Riesgos de gestión'!$AA$24="Catastrófico"),CONCATENATE("R3C",'Riesgos de gestión'!$O$24),"")</f>
        <v/>
      </c>
      <c r="AK48" s="56" t="str">
        <f>IF(AND('Riesgos de gestión'!$Y$25="Muy Baja",'Riesgos de gestión'!$AA$25="Catastrófico"),CONCATENATE("R3C",'Riesgos de gestión'!$O$25),"")</f>
        <v/>
      </c>
      <c r="AL48" s="56" t="str">
        <f>IF(AND('Riesgos de gestión'!$Y$26="Muy Baja",'Riesgos de gestión'!$AA$26="Catastrófico"),CONCATENATE("R3C",'Riesgos de gestión'!$O$26),"")</f>
        <v/>
      </c>
      <c r="AM48" s="57" t="str">
        <f>IF(AND('Riesgos de gestión'!$Y$27="Muy Baja",'Riesgos de gestión'!$AA$27="Catastrófico"),CONCATENATE("R3C",'Riesgos de gestión'!$O$27),"")</f>
        <v/>
      </c>
      <c r="AN48" s="83"/>
      <c r="AO48" s="83"/>
      <c r="AP48" s="83"/>
      <c r="AQ48" s="83"/>
      <c r="AR48" s="83"/>
      <c r="AS48" s="83"/>
      <c r="AT48" s="83"/>
      <c r="AU48" s="83"/>
      <c r="AV48" s="83"/>
      <c r="AW48" s="83"/>
      <c r="AX48" s="83"/>
      <c r="AY48" s="83"/>
      <c r="AZ48" s="83"/>
      <c r="BA48" s="83"/>
      <c r="BB48" s="83"/>
      <c r="BC48" s="83"/>
      <c r="BD48" s="83"/>
      <c r="BE48" s="83"/>
      <c r="BF48" s="83"/>
      <c r="BG48" s="83"/>
      <c r="BH48" s="83"/>
      <c r="BI48" s="83"/>
      <c r="BJ48" s="83"/>
      <c r="BK48" s="83"/>
      <c r="BL48" s="83"/>
      <c r="BM48" s="83"/>
      <c r="BN48" s="83"/>
      <c r="BO48" s="83"/>
      <c r="BP48" s="83"/>
      <c r="BQ48" s="83"/>
      <c r="BR48" s="83"/>
      <c r="BS48" s="83"/>
      <c r="BT48" s="83"/>
      <c r="BU48" s="83"/>
      <c r="BV48" s="83"/>
      <c r="BW48" s="83"/>
      <c r="BX48" s="83"/>
      <c r="BY48" s="83"/>
      <c r="BZ48" s="83"/>
      <c r="CA48" s="83"/>
      <c r="CB48" s="83"/>
    </row>
    <row r="49" spans="1:80" ht="15" customHeight="1" x14ac:dyDescent="0.25">
      <c r="A49" s="83"/>
      <c r="B49" s="1064"/>
      <c r="C49" s="1064"/>
      <c r="D49" s="1065"/>
      <c r="E49" s="1163"/>
      <c r="F49" s="1162"/>
      <c r="G49" s="1162"/>
      <c r="H49" s="1162"/>
      <c r="I49" s="1178"/>
      <c r="J49" s="76" t="str">
        <f>IF(AND('Riesgos de gestión'!$Y$28="Muy Baja",'Riesgos de gestión'!$AA$28="Leve"),CONCATENATE("R4C",'Riesgos de gestión'!$O$28),"")</f>
        <v/>
      </c>
      <c r="K49" s="77" t="str">
        <f>IF(AND('Riesgos de gestión'!$Y$29="Muy Baja",'Riesgos de gestión'!$AA$29="Leve"),CONCATENATE("R4C",'Riesgos de gestión'!$O$29),"")</f>
        <v/>
      </c>
      <c r="L49" s="77" t="str">
        <f>IF(AND('Riesgos de gestión'!$Y$30="Muy Baja",'Riesgos de gestión'!$AA$30="Leve"),CONCATENATE("R4C",'Riesgos de gestión'!$O$30),"")</f>
        <v/>
      </c>
      <c r="M49" s="77" t="str">
        <f>IF(AND('Riesgos de gestión'!$Y$31="Muy Baja",'Riesgos de gestión'!$AA$31="Leve"),CONCATENATE("R4C",'Riesgos de gestión'!$O$31),"")</f>
        <v/>
      </c>
      <c r="N49" s="77" t="str">
        <f>IF(AND('Riesgos de gestión'!$Y$32="Muy Baja",'Riesgos de gestión'!$AA$32="Leve"),CONCATENATE("R4C",'Riesgos de gestión'!$O$32),"")</f>
        <v/>
      </c>
      <c r="O49" s="78" t="str">
        <f>IF(AND('Riesgos de gestión'!$Y$33="Muy Baja",'Riesgos de gestión'!$AA$33="Leve"),CONCATENATE("R4C",'Riesgos de gestión'!$O$33),"")</f>
        <v/>
      </c>
      <c r="P49" s="76" t="str">
        <f>IF(AND('Riesgos de gestión'!$Y$28="Muy Baja",'Riesgos de gestión'!$AA$28="Menor"),CONCATENATE("R4C",'Riesgos de gestión'!$O$28),"")</f>
        <v/>
      </c>
      <c r="Q49" s="77" t="str">
        <f>IF(AND('Riesgos de gestión'!$Y$29="Muy Baja",'Riesgos de gestión'!$AA$29="Menor"),CONCATENATE("R4C",'Riesgos de gestión'!$O$29),"")</f>
        <v/>
      </c>
      <c r="R49" s="77" t="str">
        <f>IF(AND('Riesgos de gestión'!$Y$30="Muy Baja",'Riesgos de gestión'!$AA$30="Menor"),CONCATENATE("R4C",'Riesgos de gestión'!$O$30),"")</f>
        <v/>
      </c>
      <c r="S49" s="77" t="str">
        <f>IF(AND('Riesgos de gestión'!$Y$31="Muy Baja",'Riesgos de gestión'!$AA$31="Menor"),CONCATENATE("R4C",'Riesgos de gestión'!$O$31),"")</f>
        <v/>
      </c>
      <c r="T49" s="77" t="str">
        <f>IF(AND('Riesgos de gestión'!$Y$32="Muy Baja",'Riesgos de gestión'!$AA$32="Menor"),CONCATENATE("R4C",'Riesgos de gestión'!$O$32),"")</f>
        <v/>
      </c>
      <c r="U49" s="78" t="str">
        <f>IF(AND('Riesgos de gestión'!$Y$33="Muy Baja",'Riesgos de gestión'!$AA$33="Menor"),CONCATENATE("R4C",'Riesgos de gestión'!$O$33),"")</f>
        <v/>
      </c>
      <c r="V49" s="67" t="str">
        <f>IF(AND('Riesgos de gestión'!$Y$28="Muy Baja",'Riesgos de gestión'!$AA$28="Moderado"),CONCATENATE("R4C",'Riesgos de gestión'!$O$28),"")</f>
        <v/>
      </c>
      <c r="W49" s="68" t="str">
        <f>IF(AND('Riesgos de gestión'!$Y$29="Muy Baja",'Riesgos de gestión'!$AA$29="Moderado"),CONCATENATE("R4C",'Riesgos de gestión'!$O$29),"")</f>
        <v/>
      </c>
      <c r="X49" s="68" t="str">
        <f>IF(AND('Riesgos de gestión'!$Y$30="Muy Baja",'Riesgos de gestión'!$AA$30="Moderado"),CONCATENATE("R4C",'Riesgos de gestión'!$O$30),"")</f>
        <v/>
      </c>
      <c r="Y49" s="68" t="str">
        <f>IF(AND('Riesgos de gestión'!$Y$31="Muy Baja",'Riesgos de gestión'!$AA$31="Moderado"),CONCATENATE("R4C",'Riesgos de gestión'!$O$31),"")</f>
        <v/>
      </c>
      <c r="Z49" s="68" t="str">
        <f>IF(AND('Riesgos de gestión'!$Y$32="Muy Baja",'Riesgos de gestión'!$AA$32="Moderado"),CONCATENATE("R4C",'Riesgos de gestión'!$O$32),"")</f>
        <v/>
      </c>
      <c r="AA49" s="69" t="str">
        <f>IF(AND('Riesgos de gestión'!$Y$33="Muy Baja",'Riesgos de gestión'!$AA$33="Moderado"),CONCATENATE("R4C",'Riesgos de gestión'!$O$33),"")</f>
        <v/>
      </c>
      <c r="AB49" s="52" t="str">
        <f>IF(AND('Riesgos de gestión'!$Y$28="Muy Baja",'Riesgos de gestión'!$AA$28="Mayor"),CONCATENATE("R4C",'Riesgos de gestión'!$O$28),"")</f>
        <v/>
      </c>
      <c r="AC49" s="53" t="str">
        <f>IF(AND('Riesgos de gestión'!$Y$29="Muy Baja",'Riesgos de gestión'!$AA$29="Mayor"),CONCATENATE("R4C",'Riesgos de gestión'!$O$29),"")</f>
        <v/>
      </c>
      <c r="AD49" s="53" t="str">
        <f>IF(AND('Riesgos de gestión'!$Y$30="Muy Baja",'Riesgos de gestión'!$AA$30="Mayor"),CONCATENATE("R4C",'Riesgos de gestión'!$O$30),"")</f>
        <v/>
      </c>
      <c r="AE49" s="53" t="str">
        <f>IF(AND('Riesgos de gestión'!$Y$31="Muy Baja",'Riesgos de gestión'!$AA$31="Mayor"),CONCATENATE("R4C",'Riesgos de gestión'!$O$31),"")</f>
        <v/>
      </c>
      <c r="AF49" s="53" t="str">
        <f>IF(AND('Riesgos de gestión'!$Y$32="Muy Baja",'Riesgos de gestión'!$AA$32="Mayor"),CONCATENATE("R4C",'Riesgos de gestión'!$O$32),"")</f>
        <v/>
      </c>
      <c r="AG49" s="54" t="str">
        <f>IF(AND('Riesgos de gestión'!$Y$33="Muy Baja",'Riesgos de gestión'!$AA$33="Mayor"),CONCATENATE("R4C",'Riesgos de gestión'!$O$33),"")</f>
        <v/>
      </c>
      <c r="AH49" s="55" t="str">
        <f>IF(AND('Riesgos de gestión'!$Y$28="Muy Baja",'Riesgos de gestión'!$AA$28="Catastrófico"),CONCATENATE("R4C",'Riesgos de gestión'!$O$28),"")</f>
        <v/>
      </c>
      <c r="AI49" s="56" t="str">
        <f>IF(AND('Riesgos de gestión'!$Y$29="Muy Baja",'Riesgos de gestión'!$AA$29="Catastrófico"),CONCATENATE("R4C",'Riesgos de gestión'!$O$29),"")</f>
        <v/>
      </c>
      <c r="AJ49" s="56" t="str">
        <f>IF(AND('Riesgos de gestión'!$Y$30="Muy Baja",'Riesgos de gestión'!$AA$30="Catastrófico"),CONCATENATE("R4C",'Riesgos de gestión'!$O$30),"")</f>
        <v/>
      </c>
      <c r="AK49" s="56" t="str">
        <f>IF(AND('Riesgos de gestión'!$Y$31="Muy Baja",'Riesgos de gestión'!$AA$31="Catastrófico"),CONCATENATE("R4C",'Riesgos de gestión'!$O$31),"")</f>
        <v/>
      </c>
      <c r="AL49" s="56" t="str">
        <f>IF(AND('Riesgos de gestión'!$Y$32="Muy Baja",'Riesgos de gestión'!$AA$32="Catastrófico"),CONCATENATE("R4C",'Riesgos de gestión'!$O$32),"")</f>
        <v/>
      </c>
      <c r="AM49" s="57" t="str">
        <f>IF(AND('Riesgos de gestión'!$Y$33="Muy Baja",'Riesgos de gestión'!$AA$33="Catastrófico"),CONCATENATE("R4C",'Riesgos de gestión'!$O$33),"")</f>
        <v/>
      </c>
      <c r="AN49" s="83"/>
      <c r="AO49" s="83"/>
      <c r="AP49" s="83"/>
      <c r="AQ49" s="83"/>
      <c r="AR49" s="83"/>
      <c r="AS49" s="83"/>
      <c r="AT49" s="83"/>
      <c r="AU49" s="83"/>
      <c r="AV49" s="83"/>
      <c r="AW49" s="83"/>
      <c r="AX49" s="83"/>
      <c r="AY49" s="83"/>
      <c r="AZ49" s="83"/>
      <c r="BA49" s="83"/>
      <c r="BB49" s="83"/>
      <c r="BC49" s="83"/>
      <c r="BD49" s="83"/>
      <c r="BE49" s="83"/>
      <c r="BF49" s="83"/>
      <c r="BG49" s="83"/>
      <c r="BH49" s="83"/>
      <c r="BI49" s="83"/>
      <c r="BJ49" s="83"/>
      <c r="BK49" s="83"/>
      <c r="BL49" s="83"/>
      <c r="BM49" s="83"/>
      <c r="BN49" s="83"/>
      <c r="BO49" s="83"/>
      <c r="BP49" s="83"/>
      <c r="BQ49" s="83"/>
      <c r="BR49" s="83"/>
      <c r="BS49" s="83"/>
      <c r="BT49" s="83"/>
      <c r="BU49" s="83"/>
      <c r="BV49" s="83"/>
      <c r="BW49" s="83"/>
      <c r="BX49" s="83"/>
      <c r="BY49" s="83"/>
      <c r="BZ49" s="83"/>
      <c r="CA49" s="83"/>
      <c r="CB49" s="83"/>
    </row>
    <row r="50" spans="1:80" ht="15" customHeight="1" x14ac:dyDescent="0.25">
      <c r="A50" s="83"/>
      <c r="B50" s="1064"/>
      <c r="C50" s="1064"/>
      <c r="D50" s="1065"/>
      <c r="E50" s="1163"/>
      <c r="F50" s="1162"/>
      <c r="G50" s="1162"/>
      <c r="H50" s="1162"/>
      <c r="I50" s="1178"/>
      <c r="J50" s="76" t="str">
        <f>IF(AND('Riesgos de gestión'!$Y$34="Muy Baja",'Riesgos de gestión'!$AA$34="Leve"),CONCATENATE("R5C",'Riesgos de gestión'!$O$34),"")</f>
        <v/>
      </c>
      <c r="K50" s="77" t="str">
        <f>IF(AND('Riesgos de gestión'!$Y$35="Muy Baja",'Riesgos de gestión'!$AA$35="Leve"),CONCATENATE("R5C",'Riesgos de gestión'!$O$35),"")</f>
        <v/>
      </c>
      <c r="L50" s="77" t="str">
        <f>IF(AND('Riesgos de gestión'!$Y$36="Muy Baja",'Riesgos de gestión'!$AA$36="Leve"),CONCATENATE("R5C",'Riesgos de gestión'!$O$36),"")</f>
        <v/>
      </c>
      <c r="M50" s="77" t="str">
        <f>IF(AND('Riesgos de gestión'!$Y$37="Muy Baja",'Riesgos de gestión'!$AA$37="Leve"),CONCATENATE("R5C",'Riesgos de gestión'!$O$37),"")</f>
        <v/>
      </c>
      <c r="N50" s="77" t="str">
        <f>IF(AND('Riesgos de gestión'!$Y$38="Muy Baja",'Riesgos de gestión'!$AA$38="Leve"),CONCATENATE("R5C",'Riesgos de gestión'!$O$38),"")</f>
        <v/>
      </c>
      <c r="O50" s="78" t="str">
        <f>IF(AND('Riesgos de gestión'!$Y$39="Muy Baja",'Riesgos de gestión'!$AA$39="Leve"),CONCATENATE("R5C",'Riesgos de gestión'!$O$39),"")</f>
        <v/>
      </c>
      <c r="P50" s="76" t="str">
        <f>IF(AND('Riesgos de gestión'!$Y$34="Muy Baja",'Riesgos de gestión'!$AA$34="Menor"),CONCATENATE("R5C",'Riesgos de gestión'!$O$34),"")</f>
        <v/>
      </c>
      <c r="Q50" s="77" t="str">
        <f>IF(AND('Riesgos de gestión'!$Y$35="Muy Baja",'Riesgos de gestión'!$AA$35="Menor"),CONCATENATE("R5C",'Riesgos de gestión'!$O$35),"")</f>
        <v/>
      </c>
      <c r="R50" s="77" t="str">
        <f>IF(AND('Riesgos de gestión'!$Y$36="Muy Baja",'Riesgos de gestión'!$AA$36="Menor"),CONCATENATE("R5C",'Riesgos de gestión'!$O$36),"")</f>
        <v/>
      </c>
      <c r="S50" s="77" t="str">
        <f>IF(AND('Riesgos de gestión'!$Y$37="Muy Baja",'Riesgos de gestión'!$AA$37="Menor"),CONCATENATE("R5C",'Riesgos de gestión'!$O$37),"")</f>
        <v/>
      </c>
      <c r="T50" s="77" t="str">
        <f>IF(AND('Riesgos de gestión'!$Y$38="Muy Baja",'Riesgos de gestión'!$AA$38="Menor"),CONCATENATE("R5C",'Riesgos de gestión'!$O$38),"")</f>
        <v/>
      </c>
      <c r="U50" s="78" t="str">
        <f>IF(AND('Riesgos de gestión'!$Y$39="Muy Baja",'Riesgos de gestión'!$AA$39="Menor"),CONCATENATE("R5C",'Riesgos de gestión'!$O$39),"")</f>
        <v/>
      </c>
      <c r="V50" s="67" t="str">
        <f>IF(AND('Riesgos de gestión'!$Y$34="Muy Baja",'Riesgos de gestión'!$AA$34="Moderado"),CONCATENATE("R5C",'Riesgos de gestión'!$O$34),"")</f>
        <v/>
      </c>
      <c r="W50" s="68" t="str">
        <f>IF(AND('Riesgos de gestión'!$Y$35="Muy Baja",'Riesgos de gestión'!$AA$35="Moderado"),CONCATENATE("R5C",'Riesgos de gestión'!$O$35),"")</f>
        <v/>
      </c>
      <c r="X50" s="68" t="str">
        <f>IF(AND('Riesgos de gestión'!$Y$36="Muy Baja",'Riesgos de gestión'!$AA$36="Moderado"),CONCATENATE("R5C",'Riesgos de gestión'!$O$36),"")</f>
        <v/>
      </c>
      <c r="Y50" s="68" t="str">
        <f>IF(AND('Riesgos de gestión'!$Y$37="Muy Baja",'Riesgos de gestión'!$AA$37="Moderado"),CONCATENATE("R5C",'Riesgos de gestión'!$O$37),"")</f>
        <v/>
      </c>
      <c r="Z50" s="68" t="str">
        <f>IF(AND('Riesgos de gestión'!$Y$38="Muy Baja",'Riesgos de gestión'!$AA$38="Moderado"),CONCATENATE("R5C",'Riesgos de gestión'!$O$38),"")</f>
        <v/>
      </c>
      <c r="AA50" s="69" t="str">
        <f>IF(AND('Riesgos de gestión'!$Y$39="Muy Baja",'Riesgos de gestión'!$AA$39="Moderado"),CONCATENATE("R5C",'Riesgos de gestión'!$O$39),"")</f>
        <v/>
      </c>
      <c r="AB50" s="52" t="str">
        <f>IF(AND('Riesgos de gestión'!$Y$34="Muy Baja",'Riesgos de gestión'!$AA$34="Mayor"),CONCATENATE("R5C",'Riesgos de gestión'!$O$34),"")</f>
        <v/>
      </c>
      <c r="AC50" s="53" t="str">
        <f>IF(AND('Riesgos de gestión'!$Y$35="Muy Baja",'Riesgos de gestión'!$AA$35="Mayor"),CONCATENATE("R5C",'Riesgos de gestión'!$O$35),"")</f>
        <v/>
      </c>
      <c r="AD50" s="53" t="str">
        <f>IF(AND('Riesgos de gestión'!$Y$36="Muy Baja",'Riesgos de gestión'!$AA$36="Mayor"),CONCATENATE("R5C",'Riesgos de gestión'!$O$36),"")</f>
        <v/>
      </c>
      <c r="AE50" s="53" t="str">
        <f>IF(AND('Riesgos de gestión'!$Y$37="Muy Baja",'Riesgos de gestión'!$AA$37="Mayor"),CONCATENATE("R5C",'Riesgos de gestión'!$O$37),"")</f>
        <v/>
      </c>
      <c r="AF50" s="53" t="str">
        <f>IF(AND('Riesgos de gestión'!$Y$38="Muy Baja",'Riesgos de gestión'!$AA$38="Mayor"),CONCATENATE("R5C",'Riesgos de gestión'!$O$38),"")</f>
        <v/>
      </c>
      <c r="AG50" s="54" t="str">
        <f>IF(AND('Riesgos de gestión'!$Y$39="Muy Baja",'Riesgos de gestión'!$AA$39="Mayor"),CONCATENATE("R5C",'Riesgos de gestión'!$O$39),"")</f>
        <v/>
      </c>
      <c r="AH50" s="55" t="str">
        <f>IF(AND('Riesgos de gestión'!$Y$34="Muy Baja",'Riesgos de gestión'!$AA$34="Catastrófico"),CONCATENATE("R5C",'Riesgos de gestión'!$O$34),"")</f>
        <v/>
      </c>
      <c r="AI50" s="56" t="str">
        <f>IF(AND('Riesgos de gestión'!$Y$35="Muy Baja",'Riesgos de gestión'!$AA$35="Catastrófico"),CONCATENATE("R5C",'Riesgos de gestión'!$O$35),"")</f>
        <v/>
      </c>
      <c r="AJ50" s="56" t="str">
        <f>IF(AND('Riesgos de gestión'!$Y$36="Muy Baja",'Riesgos de gestión'!$AA$36="Catastrófico"),CONCATENATE("R5C",'Riesgos de gestión'!$O$36),"")</f>
        <v/>
      </c>
      <c r="AK50" s="56" t="str">
        <f>IF(AND('Riesgos de gestión'!$Y$37="Muy Baja",'Riesgos de gestión'!$AA$37="Catastrófico"),CONCATENATE("R5C",'Riesgos de gestión'!$O$37),"")</f>
        <v/>
      </c>
      <c r="AL50" s="56" t="str">
        <f>IF(AND('Riesgos de gestión'!$Y$38="Muy Baja",'Riesgos de gestión'!$AA$38="Catastrófico"),CONCATENATE("R5C",'Riesgos de gestión'!$O$38),"")</f>
        <v/>
      </c>
      <c r="AM50" s="57" t="str">
        <f>IF(AND('Riesgos de gestión'!$Y$39="Muy Baja",'Riesgos de gestión'!$AA$39="Catastrófico"),CONCATENATE("R5C",'Riesgos de gestión'!$O$39),"")</f>
        <v/>
      </c>
      <c r="AN50" s="83"/>
      <c r="AO50" s="83"/>
      <c r="AP50" s="83"/>
      <c r="AQ50" s="83"/>
      <c r="AR50" s="83"/>
      <c r="AS50" s="83"/>
      <c r="AT50" s="83"/>
      <c r="AU50" s="83"/>
      <c r="AV50" s="83"/>
      <c r="AW50" s="83"/>
      <c r="AX50" s="83"/>
      <c r="AY50" s="83"/>
      <c r="AZ50" s="83"/>
      <c r="BA50" s="83"/>
      <c r="BB50" s="83"/>
      <c r="BC50" s="83"/>
      <c r="BD50" s="83"/>
      <c r="BE50" s="83"/>
      <c r="BF50" s="83"/>
      <c r="BG50" s="83"/>
      <c r="BH50" s="83"/>
      <c r="BI50" s="83"/>
      <c r="BJ50" s="83"/>
      <c r="BK50" s="83"/>
      <c r="BL50" s="83"/>
      <c r="BM50" s="83"/>
      <c r="BN50" s="83"/>
      <c r="BO50" s="83"/>
      <c r="BP50" s="83"/>
      <c r="BQ50" s="83"/>
      <c r="BR50" s="83"/>
      <c r="BS50" s="83"/>
      <c r="BT50" s="83"/>
      <c r="BU50" s="83"/>
      <c r="BV50" s="83"/>
      <c r="BW50" s="83"/>
      <c r="BX50" s="83"/>
      <c r="BY50" s="83"/>
      <c r="BZ50" s="83"/>
      <c r="CA50" s="83"/>
      <c r="CB50" s="83"/>
    </row>
    <row r="51" spans="1:80" ht="15" customHeight="1" x14ac:dyDescent="0.25">
      <c r="A51" s="83"/>
      <c r="B51" s="1064"/>
      <c r="C51" s="1064"/>
      <c r="D51" s="1065"/>
      <c r="E51" s="1163"/>
      <c r="F51" s="1162"/>
      <c r="G51" s="1162"/>
      <c r="H51" s="1162"/>
      <c r="I51" s="1178"/>
      <c r="J51" s="76" t="str">
        <f>IF(AND('Riesgos de gestión'!$Y$40="Muy Baja",'Riesgos de gestión'!$AA$40="Leve"),CONCATENATE("R6C",'Riesgos de gestión'!$O$40),"")</f>
        <v/>
      </c>
      <c r="K51" s="77" t="str">
        <f>IF(AND('Riesgos de gestión'!$Y$41="Muy Baja",'Riesgos de gestión'!$AA$41="Leve"),CONCATENATE("R6C",'Riesgos de gestión'!$O$41),"")</f>
        <v/>
      </c>
      <c r="L51" s="77" t="str">
        <f>IF(AND('Riesgos de gestión'!$Y$42="Muy Baja",'Riesgos de gestión'!$AA$42="Leve"),CONCATENATE("R6C",'Riesgos de gestión'!$O$42),"")</f>
        <v/>
      </c>
      <c r="M51" s="77" t="str">
        <f>IF(AND('Riesgos de gestión'!$Y$43="Muy Baja",'Riesgos de gestión'!$AA$43="Leve"),CONCATENATE("R6C",'Riesgos de gestión'!$O$43),"")</f>
        <v/>
      </c>
      <c r="N51" s="77" t="str">
        <f>IF(AND('Riesgos de gestión'!$Y$44="Muy Baja",'Riesgos de gestión'!$AA$44="Leve"),CONCATENATE("R6C",'Riesgos de gestión'!$O$44),"")</f>
        <v/>
      </c>
      <c r="O51" s="78" t="str">
        <f>IF(AND('Riesgos de gestión'!$Y$45="Muy Baja",'Riesgos de gestión'!$AA$45="Leve"),CONCATENATE("R6C",'Riesgos de gestión'!$O$45),"")</f>
        <v/>
      </c>
      <c r="P51" s="76" t="str">
        <f>IF(AND('Riesgos de gestión'!$Y$40="Muy Baja",'Riesgos de gestión'!$AA$40="Menor"),CONCATENATE("R6C",'Riesgos de gestión'!$O$40),"")</f>
        <v/>
      </c>
      <c r="Q51" s="77" t="str">
        <f>IF(AND('Riesgos de gestión'!$Y$41="Muy Baja",'Riesgos de gestión'!$AA$41="Menor"),CONCATENATE("R6C",'Riesgos de gestión'!$O$41),"")</f>
        <v/>
      </c>
      <c r="R51" s="77" t="str">
        <f>IF(AND('Riesgos de gestión'!$Y$42="Muy Baja",'Riesgos de gestión'!$AA$42="Menor"),CONCATENATE("R6C",'Riesgos de gestión'!$O$42),"")</f>
        <v/>
      </c>
      <c r="S51" s="77" t="str">
        <f>IF(AND('Riesgos de gestión'!$Y$43="Muy Baja",'Riesgos de gestión'!$AA$43="Menor"),CONCATENATE("R6C",'Riesgos de gestión'!$O$43),"")</f>
        <v/>
      </c>
      <c r="T51" s="77" t="str">
        <f>IF(AND('Riesgos de gestión'!$Y$44="Muy Baja",'Riesgos de gestión'!$AA$44="Menor"),CONCATENATE("R6C",'Riesgos de gestión'!$O$44),"")</f>
        <v/>
      </c>
      <c r="U51" s="78" t="str">
        <f>IF(AND('Riesgos de gestión'!$Y$45="Muy Baja",'Riesgos de gestión'!$AA$45="Menor"),CONCATENATE("R6C",'Riesgos de gestión'!$O$45),"")</f>
        <v/>
      </c>
      <c r="V51" s="67" t="str">
        <f>IF(AND('Riesgos de gestión'!$Y$40="Muy Baja",'Riesgos de gestión'!$AA$40="Moderado"),CONCATENATE("R6C",'Riesgos de gestión'!$O$40),"")</f>
        <v/>
      </c>
      <c r="W51" s="68" t="str">
        <f>IF(AND('Riesgos de gestión'!$Y$41="Muy Baja",'Riesgos de gestión'!$AA$41="Moderado"),CONCATENATE("R6C",'Riesgos de gestión'!$O$41),"")</f>
        <v/>
      </c>
      <c r="X51" s="68" t="str">
        <f>IF(AND('Riesgos de gestión'!$Y$42="Muy Baja",'Riesgos de gestión'!$AA$42="Moderado"),CONCATENATE("R6C",'Riesgos de gestión'!$O$42),"")</f>
        <v/>
      </c>
      <c r="Y51" s="68" t="str">
        <f>IF(AND('Riesgos de gestión'!$Y$43="Muy Baja",'Riesgos de gestión'!$AA$43="Moderado"),CONCATENATE("R6C",'Riesgos de gestión'!$O$43),"")</f>
        <v/>
      </c>
      <c r="Z51" s="68" t="str">
        <f>IF(AND('Riesgos de gestión'!$Y$44="Muy Baja",'Riesgos de gestión'!$AA$44="Moderado"),CONCATENATE("R6C",'Riesgos de gestión'!$O$44),"")</f>
        <v/>
      </c>
      <c r="AA51" s="69" t="str">
        <f>IF(AND('Riesgos de gestión'!$Y$45="Muy Baja",'Riesgos de gestión'!$AA$45="Moderado"),CONCATENATE("R6C",'Riesgos de gestión'!$O$45),"")</f>
        <v/>
      </c>
      <c r="AB51" s="52" t="str">
        <f>IF(AND('Riesgos de gestión'!$Y$40="Muy Baja",'Riesgos de gestión'!$AA$40="Mayor"),CONCATENATE("R6C",'Riesgos de gestión'!$O$40),"")</f>
        <v/>
      </c>
      <c r="AC51" s="53" t="str">
        <f>IF(AND('Riesgos de gestión'!$Y$41="Muy Baja",'Riesgos de gestión'!$AA$41="Mayor"),CONCATENATE("R6C",'Riesgos de gestión'!$O$41),"")</f>
        <v/>
      </c>
      <c r="AD51" s="53" t="str">
        <f>IF(AND('Riesgos de gestión'!$Y$42="Muy Baja",'Riesgos de gestión'!$AA$42="Mayor"),CONCATENATE("R6C",'Riesgos de gestión'!$O$42),"")</f>
        <v/>
      </c>
      <c r="AE51" s="53" t="str">
        <f>IF(AND('Riesgos de gestión'!$Y$43="Muy Baja",'Riesgos de gestión'!$AA$43="Mayor"),CONCATENATE("R6C",'Riesgos de gestión'!$O$43),"")</f>
        <v/>
      </c>
      <c r="AF51" s="53" t="str">
        <f>IF(AND('Riesgos de gestión'!$Y$44="Muy Baja",'Riesgos de gestión'!$AA$44="Mayor"),CONCATENATE("R6C",'Riesgos de gestión'!$O$44),"")</f>
        <v/>
      </c>
      <c r="AG51" s="54" t="str">
        <f>IF(AND('Riesgos de gestión'!$Y$45="Muy Baja",'Riesgos de gestión'!$AA$45="Mayor"),CONCATENATE("R6C",'Riesgos de gestión'!$O$45),"")</f>
        <v/>
      </c>
      <c r="AH51" s="55" t="str">
        <f>IF(AND('Riesgos de gestión'!$Y$40="Muy Baja",'Riesgos de gestión'!$AA$40="Catastrófico"),CONCATENATE("R6C",'Riesgos de gestión'!$O$40),"")</f>
        <v/>
      </c>
      <c r="AI51" s="56" t="str">
        <f>IF(AND('Riesgos de gestión'!$Y$41="Muy Baja",'Riesgos de gestión'!$AA$41="Catastrófico"),CONCATENATE("R6C",'Riesgos de gestión'!$O$41),"")</f>
        <v/>
      </c>
      <c r="AJ51" s="56" t="str">
        <f>IF(AND('Riesgos de gestión'!$Y$42="Muy Baja",'Riesgos de gestión'!$AA$42="Catastrófico"),CONCATENATE("R6C",'Riesgos de gestión'!$O$42),"")</f>
        <v/>
      </c>
      <c r="AK51" s="56" t="str">
        <f>IF(AND('Riesgos de gestión'!$Y$43="Muy Baja",'Riesgos de gestión'!$AA$43="Catastrófico"),CONCATENATE("R6C",'Riesgos de gestión'!$O$43),"")</f>
        <v/>
      </c>
      <c r="AL51" s="56" t="str">
        <f>IF(AND('Riesgos de gestión'!$Y$44="Muy Baja",'Riesgos de gestión'!$AA$44="Catastrófico"),CONCATENATE("R6C",'Riesgos de gestión'!$O$44),"")</f>
        <v/>
      </c>
      <c r="AM51" s="57" t="str">
        <f>IF(AND('Riesgos de gestión'!$Y$45="Muy Baja",'Riesgos de gestión'!$AA$45="Catastrófico"),CONCATENATE("R6C",'Riesgos de gestión'!$O$45),"")</f>
        <v/>
      </c>
      <c r="AN51" s="83"/>
      <c r="AO51" s="83"/>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row>
    <row r="52" spans="1:80" ht="15" customHeight="1" x14ac:dyDescent="0.25">
      <c r="A52" s="83"/>
      <c r="B52" s="1064"/>
      <c r="C52" s="1064"/>
      <c r="D52" s="1065"/>
      <c r="E52" s="1163"/>
      <c r="F52" s="1162"/>
      <c r="G52" s="1162"/>
      <c r="H52" s="1162"/>
      <c r="I52" s="1178"/>
      <c r="J52" s="76" t="str">
        <f>IF(AND('Riesgos de gestión'!$Y$46="Muy Baja",'Riesgos de gestión'!$AA$46="Leve"),CONCATENATE("R7C",'Riesgos de gestión'!$O$46),"")</f>
        <v/>
      </c>
      <c r="K52" s="77" t="str">
        <f>IF(AND('Riesgos de gestión'!$Y$47="Muy Baja",'Riesgos de gestión'!$AA$47="Leve"),CONCATENATE("R7C",'Riesgos de gestión'!$O$47),"")</f>
        <v/>
      </c>
      <c r="L52" s="77" t="str">
        <f>IF(AND('Riesgos de gestión'!$Y$48="Muy Baja",'Riesgos de gestión'!$AA$48="Leve"),CONCATENATE("R7C",'Riesgos de gestión'!$O$48),"")</f>
        <v/>
      </c>
      <c r="M52" s="77" t="str">
        <f>IF(AND('Riesgos de gestión'!$Y$49="Muy Baja",'Riesgos de gestión'!$AA$49="Leve"),CONCATENATE("R7C",'Riesgos de gestión'!$O$49),"")</f>
        <v/>
      </c>
      <c r="N52" s="77" t="str">
        <f>IF(AND('Riesgos de gestión'!$Y$50="Muy Baja",'Riesgos de gestión'!$AA$50="Leve"),CONCATENATE("R7C",'Riesgos de gestión'!$O$50),"")</f>
        <v/>
      </c>
      <c r="O52" s="78" t="str">
        <f>IF(AND('Riesgos de gestión'!$Y$51="Muy Baja",'Riesgos de gestión'!$AA$51="Leve"),CONCATENATE("R7C",'Riesgos de gestión'!$O$51),"")</f>
        <v/>
      </c>
      <c r="P52" s="76" t="str">
        <f>IF(AND('Riesgos de gestión'!$Y$46="Muy Baja",'Riesgos de gestión'!$AA$46="Menor"),CONCATENATE("R7C",'Riesgos de gestión'!$O$46),"")</f>
        <v/>
      </c>
      <c r="Q52" s="77" t="str">
        <f>IF(AND('Riesgos de gestión'!$Y$47="Muy Baja",'Riesgos de gestión'!$AA$47="Menor"),CONCATENATE("R7C",'Riesgos de gestión'!$O$47),"")</f>
        <v/>
      </c>
      <c r="R52" s="77" t="str">
        <f>IF(AND('Riesgos de gestión'!$Y$48="Muy Baja",'Riesgos de gestión'!$AA$48="Menor"),CONCATENATE("R7C",'Riesgos de gestión'!$O$48),"")</f>
        <v/>
      </c>
      <c r="S52" s="77" t="str">
        <f>IF(AND('Riesgos de gestión'!$Y$49="Muy Baja",'Riesgos de gestión'!$AA$49="Menor"),CONCATENATE("R7C",'Riesgos de gestión'!$O$49),"")</f>
        <v/>
      </c>
      <c r="T52" s="77" t="str">
        <f>IF(AND('Riesgos de gestión'!$Y$50="Muy Baja",'Riesgos de gestión'!$AA$50="Menor"),CONCATENATE("R7C",'Riesgos de gestión'!$O$50),"")</f>
        <v/>
      </c>
      <c r="U52" s="78" t="str">
        <f>IF(AND('Riesgos de gestión'!$Y$51="Muy Baja",'Riesgos de gestión'!$AA$51="Menor"),CONCATENATE("R7C",'Riesgos de gestión'!$O$51),"")</f>
        <v/>
      </c>
      <c r="V52" s="67" t="str">
        <f>IF(AND('Riesgos de gestión'!$Y$46="Muy Baja",'Riesgos de gestión'!$AA$46="Moderado"),CONCATENATE("R7C",'Riesgos de gestión'!$O$46),"")</f>
        <v/>
      </c>
      <c r="W52" s="68" t="str">
        <f>IF(AND('Riesgos de gestión'!$Y$47="Muy Baja",'Riesgos de gestión'!$AA$47="Moderado"),CONCATENATE("R7C",'Riesgos de gestión'!$O$47),"")</f>
        <v/>
      </c>
      <c r="X52" s="68" t="str">
        <f>IF(AND('Riesgos de gestión'!$Y$48="Muy Baja",'Riesgos de gestión'!$AA$48="Moderado"),CONCATENATE("R7C",'Riesgos de gestión'!$O$48),"")</f>
        <v/>
      </c>
      <c r="Y52" s="68" t="str">
        <f>IF(AND('Riesgos de gestión'!$Y$49="Muy Baja",'Riesgos de gestión'!$AA$49="Moderado"),CONCATENATE("R7C",'Riesgos de gestión'!$O$49),"")</f>
        <v/>
      </c>
      <c r="Z52" s="68" t="str">
        <f>IF(AND('Riesgos de gestión'!$Y$50="Muy Baja",'Riesgos de gestión'!$AA$50="Moderado"),CONCATENATE("R7C",'Riesgos de gestión'!$O$50),"")</f>
        <v/>
      </c>
      <c r="AA52" s="69" t="str">
        <f>IF(AND('Riesgos de gestión'!$Y$51="Muy Baja",'Riesgos de gestión'!$AA$51="Moderado"),CONCATENATE("R7C",'Riesgos de gestión'!$O$51),"")</f>
        <v/>
      </c>
      <c r="AB52" s="52" t="str">
        <f>IF(AND('Riesgos de gestión'!$Y$46="Muy Baja",'Riesgos de gestión'!$AA$46="Mayor"),CONCATENATE("R7C",'Riesgos de gestión'!$O$46),"")</f>
        <v/>
      </c>
      <c r="AC52" s="53" t="str">
        <f>IF(AND('Riesgos de gestión'!$Y$47="Muy Baja",'Riesgos de gestión'!$AA$47="Mayor"),CONCATENATE("R7C",'Riesgos de gestión'!$O$47),"")</f>
        <v/>
      </c>
      <c r="AD52" s="53" t="str">
        <f>IF(AND('Riesgos de gestión'!$Y$48="Muy Baja",'Riesgos de gestión'!$AA$48="Mayor"),CONCATENATE("R7C",'Riesgos de gestión'!$O$48),"")</f>
        <v/>
      </c>
      <c r="AE52" s="53" t="str">
        <f>IF(AND('Riesgos de gestión'!$Y$49="Muy Baja",'Riesgos de gestión'!$AA$49="Mayor"),CONCATENATE("R7C",'Riesgos de gestión'!$O$49),"")</f>
        <v/>
      </c>
      <c r="AF52" s="53" t="str">
        <f>IF(AND('Riesgos de gestión'!$Y$50="Muy Baja",'Riesgos de gestión'!$AA$50="Mayor"),CONCATENATE("R7C",'Riesgos de gestión'!$O$50),"")</f>
        <v/>
      </c>
      <c r="AG52" s="54" t="str">
        <f>IF(AND('Riesgos de gestión'!$Y$51="Muy Baja",'Riesgos de gestión'!$AA$51="Mayor"),CONCATENATE("R7C",'Riesgos de gestión'!$O$51),"")</f>
        <v/>
      </c>
      <c r="AH52" s="55" t="str">
        <f>IF(AND('Riesgos de gestión'!$Y$46="Muy Baja",'Riesgos de gestión'!$AA$46="Catastrófico"),CONCATENATE("R7C",'Riesgos de gestión'!$O$46),"")</f>
        <v/>
      </c>
      <c r="AI52" s="56" t="str">
        <f>IF(AND('Riesgos de gestión'!$Y$47="Muy Baja",'Riesgos de gestión'!$AA$47="Catastrófico"),CONCATENATE("R7C",'Riesgos de gestión'!$O$47),"")</f>
        <v/>
      </c>
      <c r="AJ52" s="56" t="str">
        <f>IF(AND('Riesgos de gestión'!$Y$48="Muy Baja",'Riesgos de gestión'!$AA$48="Catastrófico"),CONCATENATE("R7C",'Riesgos de gestión'!$O$48),"")</f>
        <v/>
      </c>
      <c r="AK52" s="56" t="str">
        <f>IF(AND('Riesgos de gestión'!$Y$49="Muy Baja",'Riesgos de gestión'!$AA$49="Catastrófico"),CONCATENATE("R7C",'Riesgos de gestión'!$O$49),"")</f>
        <v/>
      </c>
      <c r="AL52" s="56" t="str">
        <f>IF(AND('Riesgos de gestión'!$Y$50="Muy Baja",'Riesgos de gestión'!$AA$50="Catastrófico"),CONCATENATE("R7C",'Riesgos de gestión'!$O$50),"")</f>
        <v/>
      </c>
      <c r="AM52" s="57" t="str">
        <f>IF(AND('Riesgos de gestión'!$Y$51="Muy Baja",'Riesgos de gestión'!$AA$51="Catastrófico"),CONCATENATE("R7C",'Riesgos de gestión'!$O$51),"")</f>
        <v/>
      </c>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c r="BM52" s="83"/>
      <c r="BN52" s="83"/>
      <c r="BO52" s="83"/>
      <c r="BP52" s="83"/>
      <c r="BQ52" s="83"/>
      <c r="BR52" s="83"/>
      <c r="BS52" s="83"/>
      <c r="BT52" s="83"/>
      <c r="BU52" s="83"/>
      <c r="BV52" s="83"/>
      <c r="BW52" s="83"/>
      <c r="BX52" s="83"/>
      <c r="BY52" s="83"/>
      <c r="BZ52" s="83"/>
      <c r="CA52" s="83"/>
      <c r="CB52" s="83"/>
    </row>
    <row r="53" spans="1:80" ht="15" customHeight="1" x14ac:dyDescent="0.25">
      <c r="A53" s="83"/>
      <c r="B53" s="1064"/>
      <c r="C53" s="1064"/>
      <c r="D53" s="1065"/>
      <c r="E53" s="1163"/>
      <c r="F53" s="1162"/>
      <c r="G53" s="1162"/>
      <c r="H53" s="1162"/>
      <c r="I53" s="1178"/>
      <c r="J53" s="76" t="str">
        <f>IF(AND('Riesgos de gestión'!$Y$52="Muy Baja",'Riesgos de gestión'!$AA$52="Leve"),CONCATENATE("R8C",'Riesgos de gestión'!$O$52),"")</f>
        <v/>
      </c>
      <c r="K53" s="77" t="str">
        <f>IF(AND('Riesgos de gestión'!$Y$53="Muy Baja",'Riesgos de gestión'!$AA$53="Leve"),CONCATENATE("R8C",'Riesgos de gestión'!$O$53),"")</f>
        <v/>
      </c>
      <c r="L53" s="77" t="str">
        <f>IF(AND('Riesgos de gestión'!$Y$54="Muy Baja",'Riesgos de gestión'!$AA$54="Leve"),CONCATENATE("R8C",'Riesgos de gestión'!$O$54),"")</f>
        <v/>
      </c>
      <c r="M53" s="77" t="str">
        <f>IF(AND('Riesgos de gestión'!$Y$55="Muy Baja",'Riesgos de gestión'!$AA$55="Leve"),CONCATENATE("R8C",'Riesgos de gestión'!$O$55),"")</f>
        <v/>
      </c>
      <c r="N53" s="77" t="str">
        <f>IF(AND('Riesgos de gestión'!$Y$56="Muy Baja",'Riesgos de gestión'!$AA$56="Leve"),CONCATENATE("R8C",'Riesgos de gestión'!$O$56),"")</f>
        <v/>
      </c>
      <c r="O53" s="78" t="str">
        <f>IF(AND('Riesgos de gestión'!$Y$57="Muy Baja",'Riesgos de gestión'!$AA$57="Leve"),CONCATENATE("R8C",'Riesgos de gestión'!$O$57),"")</f>
        <v/>
      </c>
      <c r="P53" s="76" t="str">
        <f>IF(AND('Riesgos de gestión'!$Y$52="Muy Baja",'Riesgos de gestión'!$AA$52="Menor"),CONCATENATE("R8C",'Riesgos de gestión'!$O$52),"")</f>
        <v/>
      </c>
      <c r="Q53" s="77" t="str">
        <f>IF(AND('Riesgos de gestión'!$Y$53="Muy Baja",'Riesgos de gestión'!$AA$53="Menor"),CONCATENATE("R8C",'Riesgos de gestión'!$O$53),"")</f>
        <v/>
      </c>
      <c r="R53" s="77" t="str">
        <f>IF(AND('Riesgos de gestión'!$Y$54="Muy Baja",'Riesgos de gestión'!$AA$54="Menor"),CONCATENATE("R8C",'Riesgos de gestión'!$O$54),"")</f>
        <v/>
      </c>
      <c r="S53" s="77" t="str">
        <f>IF(AND('Riesgos de gestión'!$Y$55="Muy Baja",'Riesgos de gestión'!$AA$55="Menor"),CONCATENATE("R8C",'Riesgos de gestión'!$O$55),"")</f>
        <v/>
      </c>
      <c r="T53" s="77" t="str">
        <f>IF(AND('Riesgos de gestión'!$Y$56="Muy Baja",'Riesgos de gestión'!$AA$56="Menor"),CONCATENATE("R8C",'Riesgos de gestión'!$O$56),"")</f>
        <v/>
      </c>
      <c r="U53" s="78" t="str">
        <f>IF(AND('Riesgos de gestión'!$Y$57="Muy Baja",'Riesgos de gestión'!$AA$57="Menor"),CONCATENATE("R8C",'Riesgos de gestión'!$O$57),"")</f>
        <v/>
      </c>
      <c r="V53" s="67" t="str">
        <f>IF(AND('Riesgos de gestión'!$Y$52="Muy Baja",'Riesgos de gestión'!$AA$52="Moderado"),CONCATENATE("R8C",'Riesgos de gestión'!$O$52),"")</f>
        <v/>
      </c>
      <c r="W53" s="68" t="str">
        <f>IF(AND('Riesgos de gestión'!$Y$53="Muy Baja",'Riesgos de gestión'!$AA$53="Moderado"),CONCATENATE("R8C",'Riesgos de gestión'!$O$53),"")</f>
        <v/>
      </c>
      <c r="X53" s="68" t="str">
        <f>IF(AND('Riesgos de gestión'!$Y$54="Muy Baja",'Riesgos de gestión'!$AA$54="Moderado"),CONCATENATE("R8C",'Riesgos de gestión'!$O$54),"")</f>
        <v/>
      </c>
      <c r="Y53" s="68" t="str">
        <f>IF(AND('Riesgos de gestión'!$Y$55="Muy Baja",'Riesgos de gestión'!$AA$55="Moderado"),CONCATENATE("R8C",'Riesgos de gestión'!$O$55),"")</f>
        <v/>
      </c>
      <c r="Z53" s="68" t="str">
        <f>IF(AND('Riesgos de gestión'!$Y$56="Muy Baja",'Riesgos de gestión'!$AA$56="Moderado"),CONCATENATE("R8C",'Riesgos de gestión'!$O$56),"")</f>
        <v/>
      </c>
      <c r="AA53" s="69" t="str">
        <f>IF(AND('Riesgos de gestión'!$Y$57="Muy Baja",'Riesgos de gestión'!$AA$57="Moderado"),CONCATENATE("R8C",'Riesgos de gestión'!$O$57),"")</f>
        <v/>
      </c>
      <c r="AB53" s="52" t="str">
        <f>IF(AND('Riesgos de gestión'!$Y$52="Muy Baja",'Riesgos de gestión'!$AA$52="Mayor"),CONCATENATE("R8C",'Riesgos de gestión'!$O$52),"")</f>
        <v/>
      </c>
      <c r="AC53" s="53" t="str">
        <f>IF(AND('Riesgos de gestión'!$Y$53="Muy Baja",'Riesgos de gestión'!$AA$53="Mayor"),CONCATENATE("R8C",'Riesgos de gestión'!$O$53),"")</f>
        <v/>
      </c>
      <c r="AD53" s="53" t="str">
        <f>IF(AND('Riesgos de gestión'!$Y$54="Muy Baja",'Riesgos de gestión'!$AA$54="Mayor"),CONCATENATE("R8C",'Riesgos de gestión'!$O$54),"")</f>
        <v/>
      </c>
      <c r="AE53" s="53" t="str">
        <f>IF(AND('Riesgos de gestión'!$Y$55="Muy Baja",'Riesgos de gestión'!$AA$55="Mayor"),CONCATENATE("R8C",'Riesgos de gestión'!$O$55),"")</f>
        <v/>
      </c>
      <c r="AF53" s="53" t="str">
        <f>IF(AND('Riesgos de gestión'!$Y$56="Muy Baja",'Riesgos de gestión'!$AA$56="Mayor"),CONCATENATE("R8C",'Riesgos de gestión'!$O$56),"")</f>
        <v/>
      </c>
      <c r="AG53" s="54" t="str">
        <f>IF(AND('Riesgos de gestión'!$Y$57="Muy Baja",'Riesgos de gestión'!$AA$57="Mayor"),CONCATENATE("R8C",'Riesgos de gestión'!$O$57),"")</f>
        <v/>
      </c>
      <c r="AH53" s="55" t="str">
        <f>IF(AND('Riesgos de gestión'!$Y$52="Muy Baja",'Riesgos de gestión'!$AA$52="Catastrófico"),CONCATENATE("R8C",'Riesgos de gestión'!$O$52),"")</f>
        <v/>
      </c>
      <c r="AI53" s="56" t="str">
        <f>IF(AND('Riesgos de gestión'!$Y$53="Muy Baja",'Riesgos de gestión'!$AA$53="Catastrófico"),CONCATENATE("R8C",'Riesgos de gestión'!$O$53),"")</f>
        <v/>
      </c>
      <c r="AJ53" s="56" t="str">
        <f>IF(AND('Riesgos de gestión'!$Y$54="Muy Baja",'Riesgos de gestión'!$AA$54="Catastrófico"),CONCATENATE("R8C",'Riesgos de gestión'!$O$54),"")</f>
        <v/>
      </c>
      <c r="AK53" s="56" t="str">
        <f>IF(AND('Riesgos de gestión'!$Y$55="Muy Baja",'Riesgos de gestión'!$AA$55="Catastrófico"),CONCATENATE("R8C",'Riesgos de gestión'!$O$55),"")</f>
        <v/>
      </c>
      <c r="AL53" s="56" t="str">
        <f>IF(AND('Riesgos de gestión'!$Y$56="Muy Baja",'Riesgos de gestión'!$AA$56="Catastrófico"),CONCATENATE("R8C",'Riesgos de gestión'!$O$56),"")</f>
        <v/>
      </c>
      <c r="AM53" s="57" t="str">
        <f>IF(AND('Riesgos de gestión'!$Y$57="Muy Baja",'Riesgos de gestión'!$AA$57="Catastrófico"),CONCATENATE("R8C",'Riesgos de gestión'!$O$57),"")</f>
        <v/>
      </c>
      <c r="AN53" s="83"/>
      <c r="AO53" s="83"/>
      <c r="AP53" s="83"/>
      <c r="AQ53" s="83"/>
      <c r="AR53" s="83"/>
      <c r="AS53" s="83"/>
      <c r="AT53" s="83"/>
      <c r="AU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83"/>
      <c r="BU53" s="83"/>
      <c r="BV53" s="83"/>
      <c r="BW53" s="83"/>
      <c r="BX53" s="83"/>
      <c r="BY53" s="83"/>
      <c r="BZ53" s="83"/>
      <c r="CA53" s="83"/>
      <c r="CB53" s="83"/>
    </row>
    <row r="54" spans="1:80" ht="15" customHeight="1" x14ac:dyDescent="0.25">
      <c r="A54" s="83"/>
      <c r="B54" s="1064"/>
      <c r="C54" s="1064"/>
      <c r="D54" s="1065"/>
      <c r="E54" s="1163"/>
      <c r="F54" s="1162"/>
      <c r="G54" s="1162"/>
      <c r="H54" s="1162"/>
      <c r="I54" s="1178"/>
      <c r="J54" s="76" t="str">
        <f>IF(AND('Riesgos de gestión'!$Y$58="Muy Baja",'Riesgos de gestión'!$AA$58="Leve"),CONCATENATE("R9C",'Riesgos de gestión'!$O$58),"")</f>
        <v/>
      </c>
      <c r="K54" s="77" t="str">
        <f>IF(AND('Riesgos de gestión'!$Y$59="Muy Baja",'Riesgos de gestión'!$AA$59="Leve"),CONCATENATE("R9C",'Riesgos de gestión'!$O$59),"")</f>
        <v/>
      </c>
      <c r="L54" s="77" t="str">
        <f>IF(AND('Riesgos de gestión'!$Y$60="Muy Baja",'Riesgos de gestión'!$AA$60="Leve"),CONCATENATE("R9C",'Riesgos de gestión'!$O$60),"")</f>
        <v/>
      </c>
      <c r="M54" s="77" t="str">
        <f>IF(AND('Riesgos de gestión'!$Y$61="Muy Baja",'Riesgos de gestión'!$AA$61="Leve"),CONCATENATE("R9C",'Riesgos de gestión'!$O$61),"")</f>
        <v/>
      </c>
      <c r="N54" s="77" t="str">
        <f>IF(AND('Riesgos de gestión'!$Y$62="Muy Baja",'Riesgos de gestión'!$AA$62="Leve"),CONCATENATE("R9C",'Riesgos de gestión'!$O$62),"")</f>
        <v/>
      </c>
      <c r="O54" s="78" t="str">
        <f>IF(AND('Riesgos de gestión'!$Y$63="Muy Baja",'Riesgos de gestión'!$AA$63="Leve"),CONCATENATE("R9C",'Riesgos de gestión'!$O$63),"")</f>
        <v/>
      </c>
      <c r="P54" s="76" t="str">
        <f>IF(AND('Riesgos de gestión'!$Y$58="Muy Baja",'Riesgos de gestión'!$AA$58="Menor"),CONCATENATE("R9C",'Riesgos de gestión'!$O$58),"")</f>
        <v/>
      </c>
      <c r="Q54" s="77" t="str">
        <f>IF(AND('Riesgos de gestión'!$Y$59="Muy Baja",'Riesgos de gestión'!$AA$59="Menor"),CONCATENATE("R9C",'Riesgos de gestión'!$O$59),"")</f>
        <v/>
      </c>
      <c r="R54" s="77" t="str">
        <f>IF(AND('Riesgos de gestión'!$Y$60="Muy Baja",'Riesgos de gestión'!$AA$60="Menor"),CONCATENATE("R9C",'Riesgos de gestión'!$O$60),"")</f>
        <v/>
      </c>
      <c r="S54" s="77" t="str">
        <f>IF(AND('Riesgos de gestión'!$Y$61="Muy Baja",'Riesgos de gestión'!$AA$61="Menor"),CONCATENATE("R9C",'Riesgos de gestión'!$O$61),"")</f>
        <v/>
      </c>
      <c r="T54" s="77" t="str">
        <f>IF(AND('Riesgos de gestión'!$Y$62="Muy Baja",'Riesgos de gestión'!$AA$62="Menor"),CONCATENATE("R9C",'Riesgos de gestión'!$O$62),"")</f>
        <v/>
      </c>
      <c r="U54" s="78" t="str">
        <f>IF(AND('Riesgos de gestión'!$Y$63="Muy Baja",'Riesgos de gestión'!$AA$63="Menor"),CONCATENATE("R9C",'Riesgos de gestión'!$O$63),"")</f>
        <v/>
      </c>
      <c r="V54" s="67" t="str">
        <f>IF(AND('Riesgos de gestión'!$Y$58="Muy Baja",'Riesgos de gestión'!$AA$58="Moderado"),CONCATENATE("R9C",'Riesgos de gestión'!$O$58),"")</f>
        <v/>
      </c>
      <c r="W54" s="68" t="str">
        <f>IF(AND('Riesgos de gestión'!$Y$59="Muy Baja",'Riesgos de gestión'!$AA$59="Moderado"),CONCATENATE("R9C",'Riesgos de gestión'!$O$59),"")</f>
        <v/>
      </c>
      <c r="X54" s="68" t="str">
        <f>IF(AND('Riesgos de gestión'!$Y$60="Muy Baja",'Riesgos de gestión'!$AA$60="Moderado"),CONCATENATE("R9C",'Riesgos de gestión'!$O$60),"")</f>
        <v/>
      </c>
      <c r="Y54" s="68" t="str">
        <f>IF(AND('Riesgos de gestión'!$Y$61="Muy Baja",'Riesgos de gestión'!$AA$61="Moderado"),CONCATENATE("R9C",'Riesgos de gestión'!$O$61),"")</f>
        <v/>
      </c>
      <c r="Z54" s="68" t="str">
        <f>IF(AND('Riesgos de gestión'!$Y$62="Muy Baja",'Riesgos de gestión'!$AA$62="Moderado"),CONCATENATE("R9C",'Riesgos de gestión'!$O$62),"")</f>
        <v/>
      </c>
      <c r="AA54" s="69" t="str">
        <f>IF(AND('Riesgos de gestión'!$Y$63="Muy Baja",'Riesgos de gestión'!$AA$63="Moderado"),CONCATENATE("R9C",'Riesgos de gestión'!$O$63),"")</f>
        <v/>
      </c>
      <c r="AB54" s="52" t="str">
        <f>IF(AND('Riesgos de gestión'!$Y$58="Muy Baja",'Riesgos de gestión'!$AA$58="Mayor"),CONCATENATE("R9C",'Riesgos de gestión'!$O$58),"")</f>
        <v/>
      </c>
      <c r="AC54" s="53" t="str">
        <f>IF(AND('Riesgos de gestión'!$Y$59="Muy Baja",'Riesgos de gestión'!$AA$59="Mayor"),CONCATENATE("R9C",'Riesgos de gestión'!$O$59),"")</f>
        <v/>
      </c>
      <c r="AD54" s="53" t="str">
        <f>IF(AND('Riesgos de gestión'!$Y$60="Muy Baja",'Riesgos de gestión'!$AA$60="Mayor"),CONCATENATE("R9C",'Riesgos de gestión'!$O$60),"")</f>
        <v/>
      </c>
      <c r="AE54" s="53" t="str">
        <f>IF(AND('Riesgos de gestión'!$Y$61="Muy Baja",'Riesgos de gestión'!$AA$61="Mayor"),CONCATENATE("R9C",'Riesgos de gestión'!$O$61),"")</f>
        <v/>
      </c>
      <c r="AF54" s="53" t="str">
        <f>IF(AND('Riesgos de gestión'!$Y$62="Muy Baja",'Riesgos de gestión'!$AA$62="Mayor"),CONCATENATE("R9C",'Riesgos de gestión'!$O$62),"")</f>
        <v/>
      </c>
      <c r="AG54" s="54" t="str">
        <f>IF(AND('Riesgos de gestión'!$Y$63="Muy Baja",'Riesgos de gestión'!$AA$63="Mayor"),CONCATENATE("R9C",'Riesgos de gestión'!$O$63),"")</f>
        <v/>
      </c>
      <c r="AH54" s="55" t="str">
        <f>IF(AND('Riesgos de gestión'!$Y$58="Muy Baja",'Riesgos de gestión'!$AA$58="Catastrófico"),CONCATENATE("R9C",'Riesgos de gestión'!$O$58),"")</f>
        <v/>
      </c>
      <c r="AI54" s="56" t="str">
        <f>IF(AND('Riesgos de gestión'!$Y$59="Muy Baja",'Riesgos de gestión'!$AA$59="Catastrófico"),CONCATENATE("R9C",'Riesgos de gestión'!$O$59),"")</f>
        <v/>
      </c>
      <c r="AJ54" s="56" t="str">
        <f>IF(AND('Riesgos de gestión'!$Y$60="Muy Baja",'Riesgos de gestión'!$AA$60="Catastrófico"),CONCATENATE("R9C",'Riesgos de gestión'!$O$60),"")</f>
        <v/>
      </c>
      <c r="AK54" s="56" t="str">
        <f>IF(AND('Riesgos de gestión'!$Y$61="Muy Baja",'Riesgos de gestión'!$AA$61="Catastrófico"),CONCATENATE("R9C",'Riesgos de gestión'!$O$61),"")</f>
        <v/>
      </c>
      <c r="AL54" s="56" t="str">
        <f>IF(AND('Riesgos de gestión'!$Y$62="Muy Baja",'Riesgos de gestión'!$AA$62="Catastrófico"),CONCATENATE("R9C",'Riesgos de gestión'!$O$62),"")</f>
        <v/>
      </c>
      <c r="AM54" s="57" t="str">
        <f>IF(AND('Riesgos de gestión'!$Y$63="Muy Baja",'Riesgos de gestión'!$AA$63="Catastrófico"),CONCATENATE("R9C",'Riesgos de gestión'!$O$63),"")</f>
        <v/>
      </c>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83"/>
      <c r="BU54" s="83"/>
      <c r="BV54" s="83"/>
      <c r="BW54" s="83"/>
      <c r="BX54" s="83"/>
      <c r="BY54" s="83"/>
      <c r="BZ54" s="83"/>
      <c r="CA54" s="83"/>
      <c r="CB54" s="83"/>
    </row>
    <row r="55" spans="1:80" ht="15.75" customHeight="1" thickBot="1" x14ac:dyDescent="0.3">
      <c r="A55" s="83"/>
      <c r="B55" s="1064"/>
      <c r="C55" s="1064"/>
      <c r="D55" s="1065"/>
      <c r="E55" s="1164"/>
      <c r="F55" s="1165"/>
      <c r="G55" s="1165"/>
      <c r="H55" s="1165"/>
      <c r="I55" s="1179"/>
      <c r="J55" s="79" t="str">
        <f>IF(AND('Riesgos de gestión'!$Y$64="Muy Baja",'Riesgos de gestión'!$AA$64="Leve"),CONCATENATE("R10C",'Riesgos de gestión'!$O$64),"")</f>
        <v/>
      </c>
      <c r="K55" s="80" t="str">
        <f>IF(AND('Riesgos de gestión'!$Y$65="Muy Baja",'Riesgos de gestión'!$AA$65="Leve"),CONCATENATE("R10C",'Riesgos de gestión'!$O$65),"")</f>
        <v/>
      </c>
      <c r="L55" s="80" t="str">
        <f>IF(AND('Riesgos de gestión'!$Y$66="Muy Baja",'Riesgos de gestión'!$AA$66="Leve"),CONCATENATE("R10C",'Riesgos de gestión'!$O$66),"")</f>
        <v/>
      </c>
      <c r="M55" s="80" t="str">
        <f>IF(AND('Riesgos de gestión'!$Y$67="Muy Baja",'Riesgos de gestión'!$AA$67="Leve"),CONCATENATE("R10C",'Riesgos de gestión'!$O$67),"")</f>
        <v/>
      </c>
      <c r="N55" s="80" t="str">
        <f>IF(AND('Riesgos de gestión'!$Y$68="Muy Baja",'Riesgos de gestión'!$AA$68="Leve"),CONCATENATE("R10C",'Riesgos de gestión'!$O$68),"")</f>
        <v/>
      </c>
      <c r="O55" s="81" t="str">
        <f>IF(AND('Riesgos de gestión'!$Y$69="Muy Baja",'Riesgos de gestión'!$AA$69="Leve"),CONCATENATE("R10C",'Riesgos de gestión'!$O$69),"")</f>
        <v/>
      </c>
      <c r="P55" s="79" t="str">
        <f>IF(AND('Riesgos de gestión'!$Y$64="Muy Baja",'Riesgos de gestión'!$AA$64="Menor"),CONCATENATE("R10C",'Riesgos de gestión'!$O$64),"")</f>
        <v/>
      </c>
      <c r="Q55" s="80" t="str">
        <f>IF(AND('Riesgos de gestión'!$Y$65="Muy Baja",'Riesgos de gestión'!$AA$65="Menor"),CONCATENATE("R10C",'Riesgos de gestión'!$O$65),"")</f>
        <v/>
      </c>
      <c r="R55" s="80" t="str">
        <f>IF(AND('Riesgos de gestión'!$Y$66="Muy Baja",'Riesgos de gestión'!$AA$66="Menor"),CONCATENATE("R10C",'Riesgos de gestión'!$O$66),"")</f>
        <v/>
      </c>
      <c r="S55" s="80" t="str">
        <f>IF(AND('Riesgos de gestión'!$Y$67="Muy Baja",'Riesgos de gestión'!$AA$67="Menor"),CONCATENATE("R10C",'Riesgos de gestión'!$O$67),"")</f>
        <v/>
      </c>
      <c r="T55" s="80" t="str">
        <f>IF(AND('Riesgos de gestión'!$Y$68="Muy Baja",'Riesgos de gestión'!$AA$68="Menor"),CONCATENATE("R10C",'Riesgos de gestión'!$O$68),"")</f>
        <v/>
      </c>
      <c r="U55" s="81" t="str">
        <f>IF(AND('Riesgos de gestión'!$Y$69="Muy Baja",'Riesgos de gestión'!$AA$69="Menor"),CONCATENATE("R10C",'Riesgos de gestión'!$O$69),"")</f>
        <v/>
      </c>
      <c r="V55" s="70" t="str">
        <f>IF(AND('Riesgos de gestión'!$Y$64="Muy Baja",'Riesgos de gestión'!$AA$64="Moderado"),CONCATENATE("R10C",'Riesgos de gestión'!$O$64),"")</f>
        <v/>
      </c>
      <c r="W55" s="71" t="str">
        <f>IF(AND('Riesgos de gestión'!$Y$65="Muy Baja",'Riesgos de gestión'!$AA$65="Moderado"),CONCATENATE("R10C",'Riesgos de gestión'!$O$65),"")</f>
        <v/>
      </c>
      <c r="X55" s="71" t="str">
        <f>IF(AND('Riesgos de gestión'!$Y$66="Muy Baja",'Riesgos de gestión'!$AA$66="Moderado"),CONCATENATE("R10C",'Riesgos de gestión'!$O$66),"")</f>
        <v/>
      </c>
      <c r="Y55" s="71" t="str">
        <f>IF(AND('Riesgos de gestión'!$Y$67="Muy Baja",'Riesgos de gestión'!$AA$67="Moderado"),CONCATENATE("R10C",'Riesgos de gestión'!$O$67),"")</f>
        <v/>
      </c>
      <c r="Z55" s="71" t="str">
        <f>IF(AND('Riesgos de gestión'!$Y$68="Muy Baja",'Riesgos de gestión'!$AA$68="Moderado"),CONCATENATE("R10C",'Riesgos de gestión'!$O$68),"")</f>
        <v/>
      </c>
      <c r="AA55" s="72" t="str">
        <f>IF(AND('Riesgos de gestión'!$Y$69="Muy Baja",'Riesgos de gestión'!$AA$69="Moderado"),CONCATENATE("R10C",'Riesgos de gestión'!$O$69),"")</f>
        <v/>
      </c>
      <c r="AB55" s="58" t="str">
        <f>IF(AND('Riesgos de gestión'!$Y$64="Muy Baja",'Riesgos de gestión'!$AA$64="Mayor"),CONCATENATE("R10C",'Riesgos de gestión'!$O$64),"")</f>
        <v/>
      </c>
      <c r="AC55" s="59" t="str">
        <f>IF(AND('Riesgos de gestión'!$Y$65="Muy Baja",'Riesgos de gestión'!$AA$65="Mayor"),CONCATENATE("R10C",'Riesgos de gestión'!$O$65),"")</f>
        <v/>
      </c>
      <c r="AD55" s="59" t="str">
        <f>IF(AND('Riesgos de gestión'!$Y$66="Muy Baja",'Riesgos de gestión'!$AA$66="Mayor"),CONCATENATE("R10C",'Riesgos de gestión'!$O$66),"")</f>
        <v/>
      </c>
      <c r="AE55" s="59" t="str">
        <f>IF(AND('Riesgos de gestión'!$Y$67="Muy Baja",'Riesgos de gestión'!$AA$67="Mayor"),CONCATENATE("R10C",'Riesgos de gestión'!$O$67),"")</f>
        <v/>
      </c>
      <c r="AF55" s="59" t="str">
        <f>IF(AND('Riesgos de gestión'!$Y$68="Muy Baja",'Riesgos de gestión'!$AA$68="Mayor"),CONCATENATE("R10C",'Riesgos de gestión'!$O$68),"")</f>
        <v/>
      </c>
      <c r="AG55" s="60" t="str">
        <f>IF(AND('Riesgos de gestión'!$Y$69="Muy Baja",'Riesgos de gestión'!$AA$69="Mayor"),CONCATENATE("R10C",'Riesgos de gestión'!$O$69),"")</f>
        <v/>
      </c>
      <c r="AH55" s="61" t="str">
        <f>IF(AND('Riesgos de gestión'!$Y$64="Muy Baja",'Riesgos de gestión'!$AA$64="Catastrófico"),CONCATENATE("R10C",'Riesgos de gestión'!$O$64),"")</f>
        <v/>
      </c>
      <c r="AI55" s="62" t="str">
        <f>IF(AND('Riesgos de gestión'!$Y$65="Muy Baja",'Riesgos de gestión'!$AA$65="Catastrófico"),CONCATENATE("R10C",'Riesgos de gestión'!$O$65),"")</f>
        <v/>
      </c>
      <c r="AJ55" s="62" t="str">
        <f>IF(AND('Riesgos de gestión'!$Y$66="Muy Baja",'Riesgos de gestión'!$AA$66="Catastrófico"),CONCATENATE("R10C",'Riesgos de gestión'!$O$66),"")</f>
        <v/>
      </c>
      <c r="AK55" s="62" t="str">
        <f>IF(AND('Riesgos de gestión'!$Y$67="Muy Baja",'Riesgos de gestión'!$AA$67="Catastrófico"),CONCATENATE("R10C",'Riesgos de gestión'!$O$67),"")</f>
        <v/>
      </c>
      <c r="AL55" s="62" t="str">
        <f>IF(AND('Riesgos de gestión'!$Y$68="Muy Baja",'Riesgos de gestión'!$AA$68="Catastrófico"),CONCATENATE("R10C",'Riesgos de gestión'!$O$68),"")</f>
        <v/>
      </c>
      <c r="AM55" s="63" t="str">
        <f>IF(AND('Riesgos de gestión'!$Y$69="Muy Baja",'Riesgos de gestión'!$AA$69="Catastrófico"),CONCATENATE("R10C",'Riesgos de gestión'!$O$69),"")</f>
        <v/>
      </c>
      <c r="AN55" s="83"/>
      <c r="AO55" s="83"/>
      <c r="AP55" s="83"/>
      <c r="AQ55" s="83"/>
      <c r="AR55" s="83"/>
      <c r="AS55" s="83"/>
      <c r="AT55" s="83"/>
      <c r="AU55" s="83"/>
      <c r="AV55" s="83"/>
      <c r="AW55" s="83"/>
      <c r="AX55" s="83"/>
      <c r="AY55" s="83"/>
      <c r="AZ55" s="83"/>
      <c r="BA55" s="83"/>
      <c r="BB55" s="83"/>
      <c r="BC55" s="83"/>
      <c r="BD55" s="83"/>
      <c r="BE55" s="83"/>
      <c r="BF55" s="83"/>
      <c r="BG55" s="83"/>
      <c r="BH55" s="83"/>
      <c r="BI55" s="83"/>
      <c r="BJ55" s="83"/>
      <c r="BK55" s="83"/>
      <c r="BL55" s="83"/>
      <c r="BM55" s="83"/>
      <c r="BN55" s="83"/>
      <c r="BO55" s="83"/>
      <c r="BP55" s="83"/>
      <c r="BQ55" s="83"/>
      <c r="BR55" s="83"/>
      <c r="BS55" s="83"/>
      <c r="BT55" s="83"/>
      <c r="BU55" s="83"/>
      <c r="BV55" s="83"/>
      <c r="BW55" s="83"/>
      <c r="BX55" s="83"/>
      <c r="BY55" s="83"/>
      <c r="BZ55" s="83"/>
      <c r="CA55" s="83"/>
      <c r="CB55" s="83"/>
    </row>
    <row r="56" spans="1:80" x14ac:dyDescent="0.25">
      <c r="A56" s="83"/>
      <c r="B56" s="83"/>
      <c r="C56" s="83"/>
      <c r="D56" s="83"/>
      <c r="E56" s="83"/>
      <c r="F56" s="83"/>
      <c r="G56" s="83"/>
      <c r="H56" s="83"/>
      <c r="I56" s="83"/>
      <c r="J56" s="1159" t="s">
        <v>112</v>
      </c>
      <c r="K56" s="1160"/>
      <c r="L56" s="1160"/>
      <c r="M56" s="1160"/>
      <c r="N56" s="1160"/>
      <c r="O56" s="1177"/>
      <c r="P56" s="1159" t="s">
        <v>111</v>
      </c>
      <c r="Q56" s="1160"/>
      <c r="R56" s="1160"/>
      <c r="S56" s="1160"/>
      <c r="T56" s="1160"/>
      <c r="U56" s="1177"/>
      <c r="V56" s="1159" t="s">
        <v>110</v>
      </c>
      <c r="W56" s="1160"/>
      <c r="X56" s="1160"/>
      <c r="Y56" s="1160"/>
      <c r="Z56" s="1160"/>
      <c r="AA56" s="1177"/>
      <c r="AB56" s="1159" t="s">
        <v>109</v>
      </c>
      <c r="AC56" s="1198"/>
      <c r="AD56" s="1160"/>
      <c r="AE56" s="1160"/>
      <c r="AF56" s="1160"/>
      <c r="AG56" s="1177"/>
      <c r="AH56" s="1159" t="s">
        <v>108</v>
      </c>
      <c r="AI56" s="1160"/>
      <c r="AJ56" s="1160"/>
      <c r="AK56" s="1160"/>
      <c r="AL56" s="1160"/>
      <c r="AM56" s="1177"/>
      <c r="AN56" s="83"/>
      <c r="AO56" s="83"/>
      <c r="AP56" s="83"/>
      <c r="AQ56" s="83"/>
      <c r="AR56" s="83"/>
      <c r="AS56" s="83"/>
      <c r="AT56" s="83"/>
      <c r="AU56" s="83"/>
      <c r="AV56" s="83"/>
      <c r="AW56" s="83"/>
      <c r="AX56" s="83"/>
      <c r="AY56" s="83"/>
      <c r="AZ56" s="83"/>
      <c r="BA56" s="83"/>
      <c r="BB56" s="83"/>
      <c r="BC56" s="83"/>
      <c r="BD56" s="83"/>
      <c r="BE56" s="83"/>
      <c r="BF56" s="83"/>
      <c r="BG56" s="83"/>
      <c r="BH56" s="83"/>
      <c r="BI56" s="83"/>
      <c r="BJ56" s="83"/>
      <c r="BK56" s="83"/>
      <c r="BL56" s="83"/>
      <c r="BM56" s="83"/>
      <c r="BN56" s="83"/>
      <c r="BO56" s="83"/>
      <c r="BP56" s="83"/>
      <c r="BQ56" s="83"/>
      <c r="BR56" s="83"/>
      <c r="BS56" s="83"/>
      <c r="BT56" s="83"/>
      <c r="BU56" s="83"/>
      <c r="BV56" s="83"/>
      <c r="BW56" s="83"/>
      <c r="BX56" s="83"/>
      <c r="BY56" s="83"/>
      <c r="BZ56" s="83"/>
      <c r="CA56" s="83"/>
      <c r="CB56" s="83"/>
    </row>
    <row r="57" spans="1:80" x14ac:dyDescent="0.25">
      <c r="A57" s="83"/>
      <c r="B57" s="83"/>
      <c r="C57" s="83"/>
      <c r="D57" s="83"/>
      <c r="E57" s="83"/>
      <c r="F57" s="83"/>
      <c r="G57" s="83"/>
      <c r="H57" s="83"/>
      <c r="I57" s="83"/>
      <c r="J57" s="1163"/>
      <c r="K57" s="1162"/>
      <c r="L57" s="1162"/>
      <c r="M57" s="1162"/>
      <c r="N57" s="1162"/>
      <c r="O57" s="1178"/>
      <c r="P57" s="1163"/>
      <c r="Q57" s="1162"/>
      <c r="R57" s="1162"/>
      <c r="S57" s="1162"/>
      <c r="T57" s="1162"/>
      <c r="U57" s="1178"/>
      <c r="V57" s="1163"/>
      <c r="W57" s="1162"/>
      <c r="X57" s="1162"/>
      <c r="Y57" s="1162"/>
      <c r="Z57" s="1162"/>
      <c r="AA57" s="1178"/>
      <c r="AB57" s="1163"/>
      <c r="AC57" s="1162"/>
      <c r="AD57" s="1162"/>
      <c r="AE57" s="1162"/>
      <c r="AF57" s="1162"/>
      <c r="AG57" s="1178"/>
      <c r="AH57" s="1163"/>
      <c r="AI57" s="1162"/>
      <c r="AJ57" s="1162"/>
      <c r="AK57" s="1162"/>
      <c r="AL57" s="1162"/>
      <c r="AM57" s="1178"/>
      <c r="AN57" s="83"/>
      <c r="AO57" s="83"/>
      <c r="AP57" s="83"/>
      <c r="AQ57" s="83"/>
      <c r="AR57" s="83"/>
      <c r="AS57" s="83"/>
      <c r="AT57" s="83"/>
      <c r="AU57" s="83"/>
      <c r="AV57" s="83"/>
      <c r="AW57" s="83"/>
      <c r="AX57" s="83"/>
      <c r="AY57" s="83"/>
      <c r="AZ57" s="83"/>
      <c r="BA57" s="83"/>
      <c r="BB57" s="83"/>
      <c r="BC57" s="83"/>
      <c r="BD57" s="83"/>
      <c r="BE57" s="83"/>
      <c r="BF57" s="83"/>
      <c r="BG57" s="83"/>
      <c r="BH57" s="83"/>
      <c r="BI57" s="83"/>
      <c r="BJ57" s="83"/>
      <c r="BK57" s="83"/>
      <c r="BL57" s="83"/>
      <c r="BM57" s="83"/>
      <c r="BN57" s="83"/>
      <c r="BO57" s="83"/>
      <c r="BP57" s="83"/>
      <c r="BQ57" s="83"/>
      <c r="BR57" s="83"/>
      <c r="BS57" s="83"/>
      <c r="BT57" s="83"/>
      <c r="BU57" s="83"/>
      <c r="BV57" s="83"/>
      <c r="BW57" s="83"/>
      <c r="BX57" s="83"/>
      <c r="BY57" s="83"/>
      <c r="BZ57" s="83"/>
      <c r="CA57" s="83"/>
      <c r="CB57" s="83"/>
    </row>
    <row r="58" spans="1:80" x14ac:dyDescent="0.25">
      <c r="A58" s="83"/>
      <c r="B58" s="83"/>
      <c r="C58" s="83"/>
      <c r="D58" s="83"/>
      <c r="E58" s="83"/>
      <c r="F58" s="83"/>
      <c r="G58" s="83"/>
      <c r="H58" s="83"/>
      <c r="I58" s="83"/>
      <c r="J58" s="1163"/>
      <c r="K58" s="1162"/>
      <c r="L58" s="1162"/>
      <c r="M58" s="1162"/>
      <c r="N58" s="1162"/>
      <c r="O58" s="1178"/>
      <c r="P58" s="1163"/>
      <c r="Q58" s="1162"/>
      <c r="R58" s="1162"/>
      <c r="S58" s="1162"/>
      <c r="T58" s="1162"/>
      <c r="U58" s="1178"/>
      <c r="V58" s="1163"/>
      <c r="W58" s="1162"/>
      <c r="X58" s="1162"/>
      <c r="Y58" s="1162"/>
      <c r="Z58" s="1162"/>
      <c r="AA58" s="1178"/>
      <c r="AB58" s="1163"/>
      <c r="AC58" s="1162"/>
      <c r="AD58" s="1162"/>
      <c r="AE58" s="1162"/>
      <c r="AF58" s="1162"/>
      <c r="AG58" s="1178"/>
      <c r="AH58" s="1163"/>
      <c r="AI58" s="1162"/>
      <c r="AJ58" s="1162"/>
      <c r="AK58" s="1162"/>
      <c r="AL58" s="1162"/>
      <c r="AM58" s="1178"/>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c r="BM58" s="83"/>
      <c r="BN58" s="83"/>
      <c r="BO58" s="83"/>
      <c r="BP58" s="83"/>
      <c r="BQ58" s="83"/>
      <c r="BR58" s="83"/>
      <c r="BS58" s="83"/>
      <c r="BT58" s="83"/>
      <c r="BU58" s="83"/>
      <c r="BV58" s="83"/>
      <c r="BW58" s="83"/>
      <c r="BX58" s="83"/>
      <c r="BY58" s="83"/>
      <c r="BZ58" s="83"/>
      <c r="CA58" s="83"/>
      <c r="CB58" s="83"/>
    </row>
    <row r="59" spans="1:80" x14ac:dyDescent="0.25">
      <c r="A59" s="83"/>
      <c r="B59" s="83"/>
      <c r="C59" s="83"/>
      <c r="D59" s="83"/>
      <c r="E59" s="83"/>
      <c r="F59" s="83"/>
      <c r="G59" s="83"/>
      <c r="H59" s="83"/>
      <c r="I59" s="83"/>
      <c r="J59" s="1163"/>
      <c r="K59" s="1162"/>
      <c r="L59" s="1162"/>
      <c r="M59" s="1162"/>
      <c r="N59" s="1162"/>
      <c r="O59" s="1178"/>
      <c r="P59" s="1163"/>
      <c r="Q59" s="1162"/>
      <c r="R59" s="1162"/>
      <c r="S59" s="1162"/>
      <c r="T59" s="1162"/>
      <c r="U59" s="1178"/>
      <c r="V59" s="1163"/>
      <c r="W59" s="1162"/>
      <c r="X59" s="1162"/>
      <c r="Y59" s="1162"/>
      <c r="Z59" s="1162"/>
      <c r="AA59" s="1178"/>
      <c r="AB59" s="1163"/>
      <c r="AC59" s="1162"/>
      <c r="AD59" s="1162"/>
      <c r="AE59" s="1162"/>
      <c r="AF59" s="1162"/>
      <c r="AG59" s="1178"/>
      <c r="AH59" s="1163"/>
      <c r="AI59" s="1162"/>
      <c r="AJ59" s="1162"/>
      <c r="AK59" s="1162"/>
      <c r="AL59" s="1162"/>
      <c r="AM59" s="1178"/>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c r="BM59" s="83"/>
      <c r="BN59" s="83"/>
      <c r="BO59" s="83"/>
      <c r="BP59" s="83"/>
      <c r="BQ59" s="83"/>
      <c r="BR59" s="83"/>
      <c r="BS59" s="83"/>
      <c r="BT59" s="83"/>
      <c r="BU59" s="83"/>
      <c r="BV59" s="83"/>
      <c r="BW59" s="83"/>
      <c r="BX59" s="83"/>
      <c r="BY59" s="83"/>
      <c r="BZ59" s="83"/>
      <c r="CA59" s="83"/>
      <c r="CB59" s="83"/>
    </row>
    <row r="60" spans="1:80" x14ac:dyDescent="0.25">
      <c r="A60" s="83"/>
      <c r="B60" s="83"/>
      <c r="C60" s="83"/>
      <c r="D60" s="83"/>
      <c r="E60" s="83"/>
      <c r="F60" s="83"/>
      <c r="G60" s="83"/>
      <c r="H60" s="83"/>
      <c r="I60" s="83"/>
      <c r="J60" s="1163"/>
      <c r="K60" s="1162"/>
      <c r="L60" s="1162"/>
      <c r="M60" s="1162"/>
      <c r="N60" s="1162"/>
      <c r="O60" s="1178"/>
      <c r="P60" s="1163"/>
      <c r="Q60" s="1162"/>
      <c r="R60" s="1162"/>
      <c r="S60" s="1162"/>
      <c r="T60" s="1162"/>
      <c r="U60" s="1178"/>
      <c r="V60" s="1163"/>
      <c r="W60" s="1162"/>
      <c r="X60" s="1162"/>
      <c r="Y60" s="1162"/>
      <c r="Z60" s="1162"/>
      <c r="AA60" s="1178"/>
      <c r="AB60" s="1163"/>
      <c r="AC60" s="1162"/>
      <c r="AD60" s="1162"/>
      <c r="AE60" s="1162"/>
      <c r="AF60" s="1162"/>
      <c r="AG60" s="1178"/>
      <c r="AH60" s="1163"/>
      <c r="AI60" s="1162"/>
      <c r="AJ60" s="1162"/>
      <c r="AK60" s="1162"/>
      <c r="AL60" s="1162"/>
      <c r="AM60" s="1178"/>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c r="BM60" s="83"/>
      <c r="BN60" s="83"/>
      <c r="BO60" s="83"/>
      <c r="BP60" s="83"/>
      <c r="BQ60" s="83"/>
      <c r="BR60" s="83"/>
      <c r="BS60" s="83"/>
      <c r="BT60" s="83"/>
      <c r="BU60" s="83"/>
      <c r="BV60" s="83"/>
      <c r="BW60" s="83"/>
      <c r="BX60" s="83"/>
      <c r="BY60" s="83"/>
      <c r="BZ60" s="83"/>
      <c r="CA60" s="83"/>
      <c r="CB60" s="83"/>
    </row>
    <row r="61" spans="1:80" ht="15.75" thickBot="1" x14ac:dyDescent="0.3">
      <c r="A61" s="83"/>
      <c r="B61" s="83"/>
      <c r="C61" s="83"/>
      <c r="D61" s="83"/>
      <c r="E61" s="83"/>
      <c r="F61" s="83"/>
      <c r="G61" s="83"/>
      <c r="H61" s="83"/>
      <c r="I61" s="83"/>
      <c r="J61" s="1164"/>
      <c r="K61" s="1165"/>
      <c r="L61" s="1165"/>
      <c r="M61" s="1165"/>
      <c r="N61" s="1165"/>
      <c r="O61" s="1179"/>
      <c r="P61" s="1164"/>
      <c r="Q61" s="1165"/>
      <c r="R61" s="1165"/>
      <c r="S61" s="1165"/>
      <c r="T61" s="1165"/>
      <c r="U61" s="1179"/>
      <c r="V61" s="1164"/>
      <c r="W61" s="1165"/>
      <c r="X61" s="1165"/>
      <c r="Y61" s="1165"/>
      <c r="Z61" s="1165"/>
      <c r="AA61" s="1179"/>
      <c r="AB61" s="1164"/>
      <c r="AC61" s="1165"/>
      <c r="AD61" s="1165"/>
      <c r="AE61" s="1165"/>
      <c r="AF61" s="1165"/>
      <c r="AG61" s="1179"/>
      <c r="AH61" s="1164"/>
      <c r="AI61" s="1165"/>
      <c r="AJ61" s="1165"/>
      <c r="AK61" s="1165"/>
      <c r="AL61" s="1165"/>
      <c r="AM61" s="1179"/>
      <c r="AN61" s="83"/>
      <c r="AO61" s="83"/>
      <c r="AP61" s="83"/>
      <c r="AQ61" s="83"/>
      <c r="AR61" s="83"/>
      <c r="AS61" s="83"/>
      <c r="AT61" s="83"/>
      <c r="AU61" s="83"/>
      <c r="AV61" s="83"/>
      <c r="AW61" s="83"/>
      <c r="AX61" s="83"/>
      <c r="AY61" s="83"/>
      <c r="AZ61" s="83"/>
      <c r="BA61" s="83"/>
      <c r="BB61" s="83"/>
      <c r="BC61" s="83"/>
      <c r="BD61" s="83"/>
      <c r="BE61" s="83"/>
      <c r="BF61" s="83"/>
      <c r="BG61" s="83"/>
      <c r="BH61" s="83"/>
      <c r="BI61" s="83"/>
      <c r="BJ61" s="83"/>
      <c r="BK61" s="83"/>
      <c r="BL61" s="83"/>
      <c r="BM61" s="83"/>
      <c r="BN61" s="83"/>
      <c r="BO61" s="83"/>
      <c r="BP61" s="83"/>
      <c r="BQ61" s="83"/>
      <c r="BR61" s="83"/>
      <c r="BS61" s="83"/>
      <c r="BT61" s="83"/>
      <c r="BU61" s="83"/>
      <c r="BV61" s="83"/>
      <c r="BW61" s="83"/>
      <c r="BX61" s="83"/>
      <c r="BY61" s="83"/>
      <c r="BZ61" s="83"/>
      <c r="CA61" s="83"/>
      <c r="CB61" s="83"/>
    </row>
    <row r="62" spans="1:80" x14ac:dyDescent="0.25">
      <c r="A62" s="83"/>
      <c r="B62" s="83"/>
      <c r="C62" s="83"/>
      <c r="D62" s="83"/>
      <c r="E62" s="83"/>
      <c r="F62" s="83"/>
      <c r="G62" s="83"/>
      <c r="H62" s="83"/>
      <c r="I62" s="83"/>
      <c r="J62" s="83"/>
      <c r="K62" s="83"/>
      <c r="L62" s="83"/>
      <c r="M62" s="83"/>
      <c r="N62" s="83"/>
      <c r="O62" s="83"/>
      <c r="P62" s="83"/>
      <c r="Q62" s="83"/>
      <c r="R62" s="83"/>
      <c r="S62" s="83"/>
      <c r="T62" s="83"/>
      <c r="U62" s="83"/>
      <c r="V62" s="83"/>
      <c r="W62" s="83"/>
      <c r="X62" s="83"/>
      <c r="Y62" s="83"/>
      <c r="Z62" s="83"/>
      <c r="AA62" s="83"/>
      <c r="AB62" s="83"/>
      <c r="AC62" s="83"/>
      <c r="AD62" s="83"/>
      <c r="AE62" s="83"/>
      <c r="AF62" s="83"/>
      <c r="AG62" s="83"/>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row>
    <row r="63" spans="1:80" ht="15" customHeight="1" x14ac:dyDescent="0.25">
      <c r="A63" s="83"/>
      <c r="B63" s="87"/>
      <c r="C63" s="87"/>
      <c r="D63" s="87"/>
      <c r="E63" s="87"/>
      <c r="F63" s="87"/>
      <c r="G63" s="87"/>
      <c r="H63" s="87"/>
      <c r="I63" s="87"/>
      <c r="J63" s="87"/>
      <c r="K63" s="87"/>
      <c r="L63" s="87"/>
      <c r="M63" s="87"/>
      <c r="N63" s="87"/>
      <c r="O63" s="87"/>
      <c r="P63" s="87"/>
      <c r="Q63" s="87"/>
      <c r="R63" s="87"/>
      <c r="S63" s="87"/>
      <c r="T63" s="87"/>
      <c r="U63" s="87"/>
      <c r="V63" s="87"/>
      <c r="W63" s="87"/>
      <c r="X63" s="87"/>
      <c r="Y63" s="87"/>
      <c r="Z63" s="87"/>
      <c r="AA63" s="87"/>
      <c r="AB63" s="87"/>
      <c r="AC63" s="87"/>
      <c r="AD63" s="87"/>
      <c r="AE63" s="87"/>
      <c r="AF63" s="87"/>
      <c r="AG63" s="87"/>
      <c r="AH63" s="87"/>
      <c r="AI63" s="87"/>
      <c r="AJ63" s="87"/>
      <c r="AK63" s="87"/>
      <c r="AL63" s="87"/>
      <c r="AM63" s="87"/>
      <c r="AN63" s="87"/>
      <c r="AO63" s="87"/>
      <c r="AP63" s="87"/>
      <c r="AQ63" s="87"/>
      <c r="AR63" s="87"/>
      <c r="AS63" s="87"/>
      <c r="AT63" s="87"/>
      <c r="AU63" s="83"/>
      <c r="AV63" s="83"/>
      <c r="AW63" s="83"/>
      <c r="AX63" s="83"/>
      <c r="AY63" s="83"/>
      <c r="AZ63" s="83"/>
      <c r="BA63" s="83"/>
      <c r="BB63" s="83"/>
      <c r="BC63" s="83"/>
      <c r="BD63" s="83"/>
      <c r="BE63" s="83"/>
      <c r="BF63" s="83"/>
      <c r="BG63" s="83"/>
      <c r="BH63" s="83"/>
    </row>
    <row r="64" spans="1:80" ht="15" customHeight="1" x14ac:dyDescent="0.25">
      <c r="A64" s="83"/>
      <c r="B64" s="87"/>
      <c r="C64" s="87"/>
      <c r="D64" s="87"/>
      <c r="E64" s="87"/>
      <c r="F64" s="87"/>
      <c r="G64" s="87"/>
      <c r="H64" s="87"/>
      <c r="I64" s="87"/>
      <c r="J64" s="87"/>
      <c r="K64" s="87"/>
      <c r="L64" s="87"/>
      <c r="M64" s="87"/>
      <c r="N64" s="87"/>
      <c r="O64" s="87"/>
      <c r="P64" s="87"/>
      <c r="Q64" s="87"/>
      <c r="R64" s="87"/>
      <c r="S64" s="87"/>
      <c r="T64" s="87"/>
      <c r="U64" s="87"/>
      <c r="V64" s="87"/>
      <c r="W64" s="87"/>
      <c r="X64" s="87"/>
      <c r="Y64" s="87"/>
      <c r="Z64" s="87"/>
      <c r="AA64" s="87"/>
      <c r="AB64" s="87"/>
      <c r="AC64" s="87"/>
      <c r="AD64" s="87"/>
      <c r="AE64" s="87"/>
      <c r="AF64" s="87"/>
      <c r="AG64" s="87"/>
      <c r="AH64" s="87"/>
      <c r="AI64" s="87"/>
      <c r="AJ64" s="87"/>
      <c r="AK64" s="87"/>
      <c r="AL64" s="87"/>
      <c r="AM64" s="87"/>
      <c r="AN64" s="87"/>
      <c r="AO64" s="87"/>
      <c r="AP64" s="87"/>
      <c r="AQ64" s="87"/>
      <c r="AR64" s="87"/>
      <c r="AS64" s="87"/>
      <c r="AT64" s="87"/>
      <c r="AU64" s="83"/>
      <c r="AV64" s="83"/>
      <c r="AW64" s="83"/>
      <c r="AX64" s="83"/>
      <c r="AY64" s="83"/>
      <c r="AZ64" s="83"/>
      <c r="BA64" s="83"/>
      <c r="BB64" s="83"/>
      <c r="BC64" s="83"/>
      <c r="BD64" s="83"/>
      <c r="BE64" s="83"/>
      <c r="BF64" s="83"/>
      <c r="BG64" s="83"/>
      <c r="BH64" s="83"/>
    </row>
    <row r="65" spans="1:60" x14ac:dyDescent="0.25">
      <c r="A65" s="83"/>
      <c r="B65" s="83"/>
      <c r="C65" s="83"/>
      <c r="D65" s="83"/>
      <c r="E65" s="83"/>
      <c r="F65" s="83"/>
      <c r="G65" s="83"/>
      <c r="H65" s="83"/>
      <c r="I65" s="83"/>
      <c r="J65" s="83"/>
      <c r="K65" s="83"/>
      <c r="L65" s="83"/>
      <c r="M65" s="83"/>
      <c r="N65" s="83"/>
      <c r="O65" s="83"/>
      <c r="P65" s="83"/>
      <c r="Q65" s="83"/>
      <c r="R65" s="83"/>
      <c r="S65" s="83"/>
      <c r="T65" s="83"/>
      <c r="U65" s="83"/>
      <c r="V65" s="83"/>
      <c r="W65" s="83"/>
      <c r="X65" s="83"/>
      <c r="Y65" s="83"/>
      <c r="Z65" s="83"/>
      <c r="AA65" s="83"/>
      <c r="AB65" s="83"/>
      <c r="AC65" s="83"/>
      <c r="AD65" s="83"/>
      <c r="AE65" s="83"/>
      <c r="AF65" s="83"/>
      <c r="AG65" s="83"/>
      <c r="AH65" s="83"/>
      <c r="AI65" s="83"/>
      <c r="AJ65" s="83"/>
      <c r="AK65" s="83"/>
      <c r="AL65" s="83"/>
      <c r="AM65" s="83"/>
      <c r="AN65" s="83"/>
      <c r="AO65" s="83"/>
      <c r="AP65" s="83"/>
      <c r="AQ65" s="83"/>
      <c r="AR65" s="83"/>
      <c r="AS65" s="83"/>
      <c r="AT65" s="83"/>
      <c r="AU65" s="83"/>
      <c r="AV65" s="83"/>
      <c r="AW65" s="83"/>
      <c r="AX65" s="83"/>
      <c r="AY65" s="83"/>
      <c r="AZ65" s="83"/>
      <c r="BA65" s="83"/>
      <c r="BB65" s="83"/>
      <c r="BC65" s="83"/>
      <c r="BD65" s="83"/>
      <c r="BE65" s="83"/>
      <c r="BF65" s="83"/>
      <c r="BG65" s="83"/>
      <c r="BH65" s="83"/>
    </row>
    <row r="66" spans="1:60" x14ac:dyDescent="0.25">
      <c r="A66" s="83"/>
      <c r="B66" s="83"/>
      <c r="C66" s="83"/>
      <c r="D66" s="83"/>
      <c r="E66" s="83"/>
      <c r="F66" s="83"/>
      <c r="G66" s="83"/>
      <c r="H66" s="83"/>
      <c r="I66" s="83"/>
      <c r="J66" s="83"/>
      <c r="K66" s="83"/>
      <c r="L66" s="83"/>
      <c r="M66" s="83"/>
      <c r="N66" s="83"/>
      <c r="O66" s="83"/>
      <c r="P66" s="83"/>
      <c r="Q66" s="83"/>
      <c r="R66" s="83"/>
      <c r="S66" s="83"/>
      <c r="T66" s="83"/>
      <c r="U66" s="83"/>
      <c r="V66" s="83"/>
      <c r="W66" s="83"/>
      <c r="X66" s="83"/>
      <c r="Y66" s="83"/>
      <c r="Z66" s="83"/>
      <c r="AA66" s="83"/>
      <c r="AB66" s="83"/>
      <c r="AC66" s="83"/>
      <c r="AD66" s="83"/>
      <c r="AE66" s="83"/>
      <c r="AF66" s="83"/>
      <c r="AG66" s="83"/>
      <c r="AH66" s="83"/>
      <c r="AI66" s="83"/>
      <c r="AJ66" s="83"/>
      <c r="AK66" s="83"/>
      <c r="AL66" s="83"/>
      <c r="AM66" s="83"/>
      <c r="AN66" s="83"/>
      <c r="AO66" s="83"/>
      <c r="AP66" s="83"/>
      <c r="AQ66" s="83"/>
      <c r="AR66" s="83"/>
      <c r="AS66" s="83"/>
      <c r="AT66" s="83"/>
      <c r="AU66" s="83"/>
      <c r="AV66" s="83"/>
      <c r="AW66" s="83"/>
      <c r="AX66" s="83"/>
      <c r="AY66" s="83"/>
      <c r="AZ66" s="83"/>
      <c r="BA66" s="83"/>
      <c r="BB66" s="83"/>
      <c r="BC66" s="83"/>
      <c r="BD66" s="83"/>
      <c r="BE66" s="83"/>
      <c r="BF66" s="83"/>
      <c r="BG66" s="83"/>
      <c r="BH66" s="83"/>
    </row>
    <row r="67" spans="1:60" x14ac:dyDescent="0.25">
      <c r="A67" s="83"/>
      <c r="B67" s="83"/>
      <c r="C67" s="83"/>
      <c r="D67" s="83"/>
      <c r="E67" s="83"/>
      <c r="F67" s="83"/>
      <c r="G67" s="83"/>
      <c r="H67" s="83"/>
      <c r="I67" s="83"/>
      <c r="J67" s="83"/>
      <c r="K67" s="83"/>
      <c r="L67" s="83"/>
      <c r="M67" s="83"/>
      <c r="N67" s="83"/>
      <c r="O67" s="83"/>
      <c r="P67" s="83"/>
      <c r="Q67" s="83"/>
      <c r="R67" s="83"/>
      <c r="S67" s="83"/>
      <c r="T67" s="83"/>
      <c r="U67" s="83"/>
      <c r="V67" s="83"/>
      <c r="W67" s="83"/>
      <c r="X67" s="83"/>
      <c r="Y67" s="83"/>
      <c r="Z67" s="83"/>
      <c r="AA67" s="83"/>
      <c r="AB67" s="83"/>
      <c r="AC67" s="83"/>
      <c r="AD67" s="83"/>
      <c r="AE67" s="83"/>
      <c r="AF67" s="83"/>
      <c r="AG67" s="83"/>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c r="BF67" s="83"/>
      <c r="BG67" s="83"/>
      <c r="BH67" s="83"/>
    </row>
    <row r="68" spans="1:60" x14ac:dyDescent="0.25">
      <c r="A68" s="83"/>
      <c r="B68" s="83"/>
      <c r="C68" s="83"/>
      <c r="D68" s="83"/>
      <c r="E68" s="83"/>
      <c r="F68" s="83"/>
      <c r="G68" s="83"/>
      <c r="H68" s="83"/>
      <c r="I68" s="83"/>
      <c r="J68" s="83"/>
      <c r="K68" s="83"/>
      <c r="L68" s="83"/>
      <c r="M68" s="83"/>
      <c r="N68" s="83"/>
      <c r="O68" s="83"/>
      <c r="P68" s="83"/>
      <c r="Q68" s="83"/>
      <c r="R68" s="83"/>
      <c r="S68" s="83"/>
      <c r="T68" s="83"/>
      <c r="U68" s="83"/>
      <c r="V68" s="83"/>
      <c r="W68" s="83"/>
      <c r="X68" s="83"/>
      <c r="Y68" s="83"/>
      <c r="Z68" s="83"/>
      <c r="AA68" s="83"/>
      <c r="AB68" s="83"/>
      <c r="AC68" s="83"/>
      <c r="AD68" s="83"/>
      <c r="AE68" s="83"/>
      <c r="AF68" s="83"/>
      <c r="AG68" s="83"/>
      <c r="AH68" s="83"/>
      <c r="AI68" s="83"/>
      <c r="AJ68" s="83"/>
      <c r="AK68" s="83"/>
      <c r="AL68" s="83"/>
      <c r="AM68" s="83"/>
      <c r="AN68" s="83"/>
      <c r="AO68" s="83"/>
      <c r="AP68" s="83"/>
      <c r="AQ68" s="83"/>
      <c r="AR68" s="83"/>
      <c r="AS68" s="83"/>
      <c r="AT68" s="83"/>
      <c r="AU68" s="83"/>
      <c r="AV68" s="83"/>
      <c r="AW68" s="83"/>
      <c r="AX68" s="83"/>
      <c r="AY68" s="83"/>
      <c r="AZ68" s="83"/>
      <c r="BA68" s="83"/>
      <c r="BB68" s="83"/>
      <c r="BC68" s="83"/>
      <c r="BD68" s="83"/>
      <c r="BE68" s="83"/>
      <c r="BF68" s="83"/>
      <c r="BG68" s="83"/>
      <c r="BH68" s="83"/>
    </row>
    <row r="69" spans="1:60" x14ac:dyDescent="0.25">
      <c r="A69" s="83"/>
      <c r="B69" s="83"/>
      <c r="C69" s="83"/>
      <c r="D69" s="83"/>
      <c r="E69" s="83"/>
      <c r="F69" s="83"/>
      <c r="G69" s="83"/>
      <c r="H69" s="83"/>
      <c r="I69" s="83"/>
      <c r="J69" s="83"/>
      <c r="K69" s="83"/>
      <c r="L69" s="83"/>
      <c r="M69" s="83"/>
      <c r="N69" s="83"/>
      <c r="O69" s="83"/>
      <c r="P69" s="83"/>
      <c r="Q69" s="83"/>
      <c r="R69" s="83"/>
      <c r="S69" s="83"/>
      <c r="T69" s="83"/>
      <c r="U69" s="83"/>
      <c r="V69" s="83"/>
      <c r="W69" s="83"/>
      <c r="X69" s="83"/>
      <c r="Y69" s="83"/>
      <c r="Z69" s="83"/>
      <c r="AA69" s="83"/>
      <c r="AB69" s="83"/>
      <c r="AC69" s="83"/>
      <c r="AD69" s="83"/>
      <c r="AE69" s="83"/>
      <c r="AF69" s="83"/>
      <c r="AG69" s="83"/>
      <c r="AH69" s="83"/>
      <c r="AI69" s="83"/>
      <c r="AJ69" s="83"/>
      <c r="AK69" s="83"/>
      <c r="AL69" s="83"/>
      <c r="AM69" s="83"/>
      <c r="AN69" s="83"/>
      <c r="AO69" s="83"/>
      <c r="AP69" s="83"/>
      <c r="AQ69" s="83"/>
      <c r="AR69" s="83"/>
      <c r="AS69" s="83"/>
      <c r="AT69" s="83"/>
      <c r="AU69" s="83"/>
      <c r="AV69" s="83"/>
      <c r="AW69" s="83"/>
      <c r="AX69" s="83"/>
      <c r="AY69" s="83"/>
      <c r="AZ69" s="83"/>
      <c r="BA69" s="83"/>
      <c r="BB69" s="83"/>
      <c r="BC69" s="83"/>
      <c r="BD69" s="83"/>
      <c r="BE69" s="83"/>
      <c r="BF69" s="83"/>
      <c r="BG69" s="83"/>
      <c r="BH69" s="83"/>
    </row>
    <row r="70" spans="1:60" x14ac:dyDescent="0.25">
      <c r="A70" s="83"/>
      <c r="B70" s="83"/>
      <c r="C70" s="83"/>
      <c r="D70" s="83"/>
      <c r="E70" s="83"/>
      <c r="F70" s="83"/>
      <c r="G70" s="83"/>
      <c r="H70" s="83"/>
      <c r="I70" s="83"/>
      <c r="J70" s="83"/>
      <c r="K70" s="83"/>
      <c r="L70" s="83"/>
      <c r="M70" s="83"/>
      <c r="N70" s="83"/>
      <c r="O70" s="83"/>
      <c r="P70" s="83"/>
      <c r="Q70" s="83"/>
      <c r="R70" s="83"/>
      <c r="S70" s="83"/>
      <c r="T70" s="83"/>
      <c r="U70" s="83"/>
      <c r="V70" s="83"/>
      <c r="W70" s="83"/>
      <c r="X70" s="83"/>
      <c r="Y70" s="83"/>
      <c r="Z70" s="83"/>
      <c r="AA70" s="83"/>
      <c r="AB70" s="83"/>
      <c r="AC70" s="83"/>
      <c r="AD70" s="83"/>
      <c r="AE70" s="83"/>
      <c r="AF70" s="83"/>
      <c r="AG70" s="83"/>
      <c r="AH70" s="83"/>
      <c r="AI70" s="83"/>
      <c r="AJ70" s="83"/>
      <c r="AK70" s="83"/>
      <c r="AL70" s="83"/>
      <c r="AM70" s="83"/>
      <c r="AN70" s="83"/>
      <c r="AO70" s="83"/>
      <c r="AP70" s="83"/>
      <c r="AQ70" s="83"/>
      <c r="AR70" s="83"/>
      <c r="AS70" s="83"/>
      <c r="AT70" s="83"/>
      <c r="AU70" s="83"/>
      <c r="AV70" s="83"/>
      <c r="AW70" s="83"/>
      <c r="AX70" s="83"/>
      <c r="AY70" s="83"/>
      <c r="AZ70" s="83"/>
      <c r="BA70" s="83"/>
      <c r="BB70" s="83"/>
      <c r="BC70" s="83"/>
      <c r="BD70" s="83"/>
      <c r="BE70" s="83"/>
      <c r="BF70" s="83"/>
      <c r="BG70" s="83"/>
      <c r="BH70" s="83"/>
    </row>
    <row r="71" spans="1:60" x14ac:dyDescent="0.25">
      <c r="A71" s="83"/>
      <c r="B71" s="83"/>
      <c r="C71" s="83"/>
      <c r="D71" s="83"/>
      <c r="E71" s="83"/>
      <c r="F71" s="83"/>
      <c r="G71" s="83"/>
      <c r="H71" s="83"/>
      <c r="I71" s="83"/>
      <c r="J71" s="83"/>
      <c r="K71" s="83"/>
      <c r="L71" s="83"/>
      <c r="M71" s="83"/>
      <c r="N71" s="83"/>
      <c r="O71" s="83"/>
      <c r="P71" s="83"/>
      <c r="Q71" s="83"/>
      <c r="R71" s="83"/>
      <c r="S71" s="83"/>
      <c r="T71" s="83"/>
      <c r="U71" s="83"/>
      <c r="V71" s="83"/>
      <c r="W71" s="83"/>
      <c r="X71" s="83"/>
      <c r="Y71" s="83"/>
      <c r="Z71" s="83"/>
      <c r="AA71" s="83"/>
      <c r="AB71" s="83"/>
      <c r="AC71" s="83"/>
      <c r="AD71" s="83"/>
      <c r="AE71" s="83"/>
      <c r="AF71" s="83"/>
      <c r="AG71" s="83"/>
      <c r="AH71" s="83"/>
      <c r="AI71" s="83"/>
      <c r="AJ71" s="83"/>
      <c r="AK71" s="83"/>
      <c r="AL71" s="83"/>
      <c r="AM71" s="83"/>
      <c r="AN71" s="83"/>
      <c r="AO71" s="83"/>
      <c r="AP71" s="83"/>
      <c r="AQ71" s="83"/>
      <c r="AR71" s="83"/>
      <c r="AS71" s="83"/>
      <c r="AT71" s="83"/>
      <c r="AU71" s="83"/>
      <c r="AV71" s="83"/>
      <c r="AW71" s="83"/>
      <c r="AX71" s="83"/>
      <c r="AY71" s="83"/>
      <c r="AZ71" s="83"/>
      <c r="BA71" s="83"/>
      <c r="BB71" s="83"/>
      <c r="BC71" s="83"/>
      <c r="BD71" s="83"/>
      <c r="BE71" s="83"/>
      <c r="BF71" s="83"/>
      <c r="BG71" s="83"/>
      <c r="BH71" s="83"/>
    </row>
    <row r="72" spans="1:60" x14ac:dyDescent="0.25">
      <c r="A72" s="83"/>
      <c r="B72" s="83"/>
      <c r="C72" s="83"/>
      <c r="D72" s="83"/>
      <c r="E72" s="83"/>
      <c r="F72" s="83"/>
      <c r="G72" s="83"/>
      <c r="H72" s="83"/>
      <c r="I72" s="83"/>
      <c r="J72" s="83"/>
      <c r="K72" s="83"/>
      <c r="L72" s="83"/>
      <c r="M72" s="83"/>
      <c r="N72" s="83"/>
      <c r="O72" s="83"/>
      <c r="P72" s="83"/>
      <c r="Q72" s="83"/>
      <c r="R72" s="83"/>
      <c r="S72" s="83"/>
      <c r="T72" s="83"/>
      <c r="U72" s="83"/>
      <c r="V72" s="83"/>
      <c r="W72" s="83"/>
      <c r="X72" s="83"/>
      <c r="Y72" s="83"/>
      <c r="Z72" s="83"/>
      <c r="AA72" s="83"/>
      <c r="AB72" s="83"/>
      <c r="AC72" s="83"/>
      <c r="AD72" s="83"/>
      <c r="AE72" s="83"/>
      <c r="AF72" s="83"/>
      <c r="AG72" s="83"/>
      <c r="AH72" s="83"/>
      <c r="AI72" s="83"/>
      <c r="AJ72" s="83"/>
      <c r="AK72" s="83"/>
      <c r="AL72" s="83"/>
      <c r="AM72" s="83"/>
      <c r="AN72" s="83"/>
      <c r="AO72" s="83"/>
      <c r="AP72" s="83"/>
      <c r="AQ72" s="83"/>
      <c r="AR72" s="83"/>
      <c r="AS72" s="83"/>
      <c r="AT72" s="83"/>
      <c r="AU72" s="83"/>
      <c r="AV72" s="83"/>
      <c r="AW72" s="83"/>
      <c r="AX72" s="83"/>
      <c r="AY72" s="83"/>
      <c r="AZ72" s="83"/>
      <c r="BA72" s="83"/>
      <c r="BB72" s="83"/>
      <c r="BC72" s="83"/>
      <c r="BD72" s="83"/>
      <c r="BE72" s="83"/>
      <c r="BF72" s="83"/>
      <c r="BG72" s="83"/>
      <c r="BH72" s="83"/>
    </row>
    <row r="73" spans="1:60" x14ac:dyDescent="0.25">
      <c r="A73" s="83"/>
      <c r="B73" s="83"/>
      <c r="C73" s="83"/>
      <c r="D73" s="83"/>
      <c r="E73" s="83"/>
      <c r="F73" s="83"/>
      <c r="G73" s="83"/>
      <c r="H73" s="83"/>
      <c r="I73" s="83"/>
      <c r="J73" s="83"/>
      <c r="K73" s="83"/>
      <c r="L73" s="83"/>
      <c r="M73" s="83"/>
      <c r="N73" s="83"/>
      <c r="O73" s="83"/>
      <c r="P73" s="83"/>
      <c r="Q73" s="83"/>
      <c r="R73" s="83"/>
      <c r="S73" s="83"/>
      <c r="T73" s="83"/>
      <c r="U73" s="83"/>
      <c r="V73" s="83"/>
      <c r="W73" s="83"/>
      <c r="X73" s="83"/>
      <c r="Y73" s="83"/>
      <c r="Z73" s="83"/>
      <c r="AA73" s="83"/>
      <c r="AB73" s="83"/>
      <c r="AC73" s="83"/>
      <c r="AD73" s="83"/>
      <c r="AE73" s="83"/>
      <c r="AF73" s="83"/>
      <c r="AG73" s="83"/>
      <c r="AH73" s="83"/>
      <c r="AI73" s="83"/>
      <c r="AJ73" s="83"/>
      <c r="AK73" s="83"/>
      <c r="AL73" s="83"/>
      <c r="AM73" s="83"/>
      <c r="AN73" s="83"/>
      <c r="AO73" s="83"/>
      <c r="AP73" s="83"/>
      <c r="AQ73" s="83"/>
      <c r="AR73" s="83"/>
      <c r="AS73" s="83"/>
      <c r="AT73" s="83"/>
      <c r="AU73" s="83"/>
      <c r="AV73" s="83"/>
      <c r="AW73" s="83"/>
      <c r="AX73" s="83"/>
      <c r="AY73" s="83"/>
      <c r="AZ73" s="83"/>
      <c r="BA73" s="83"/>
      <c r="BB73" s="83"/>
      <c r="BC73" s="83"/>
      <c r="BD73" s="83"/>
      <c r="BE73" s="83"/>
      <c r="BF73" s="83"/>
      <c r="BG73" s="83"/>
      <c r="BH73" s="83"/>
    </row>
    <row r="74" spans="1:60" x14ac:dyDescent="0.25">
      <c r="A74" s="83"/>
      <c r="B74" s="83"/>
      <c r="C74" s="83"/>
      <c r="D74" s="83"/>
      <c r="E74" s="83"/>
      <c r="F74" s="83"/>
      <c r="G74" s="83"/>
      <c r="H74" s="83"/>
      <c r="I74" s="83"/>
      <c r="J74" s="83"/>
      <c r="K74" s="83"/>
      <c r="L74" s="83"/>
      <c r="M74" s="83"/>
      <c r="N74" s="83"/>
      <c r="O74" s="83"/>
      <c r="P74" s="83"/>
      <c r="Q74" s="83"/>
      <c r="R74" s="83"/>
      <c r="S74" s="83"/>
      <c r="T74" s="83"/>
      <c r="U74" s="83"/>
      <c r="V74" s="83"/>
      <c r="W74" s="83"/>
      <c r="X74" s="83"/>
      <c r="Y74" s="83"/>
      <c r="Z74" s="83"/>
      <c r="AA74" s="83"/>
      <c r="AB74" s="83"/>
      <c r="AC74" s="83"/>
      <c r="AD74" s="83"/>
      <c r="AE74" s="83"/>
      <c r="AF74" s="83"/>
      <c r="AG74" s="83"/>
      <c r="AH74" s="83"/>
      <c r="AI74" s="83"/>
      <c r="AJ74" s="83"/>
      <c r="AK74" s="83"/>
      <c r="AL74" s="83"/>
      <c r="AM74" s="83"/>
      <c r="AN74" s="83"/>
      <c r="AO74" s="83"/>
      <c r="AP74" s="83"/>
      <c r="AQ74" s="83"/>
      <c r="AR74" s="83"/>
      <c r="AS74" s="83"/>
      <c r="AT74" s="83"/>
      <c r="AU74" s="83"/>
      <c r="AV74" s="83"/>
      <c r="AW74" s="83"/>
      <c r="AX74" s="83"/>
      <c r="AY74" s="83"/>
      <c r="AZ74" s="83"/>
      <c r="BA74" s="83"/>
      <c r="BB74" s="83"/>
      <c r="BC74" s="83"/>
      <c r="BD74" s="83"/>
      <c r="BE74" s="83"/>
      <c r="BF74" s="83"/>
      <c r="BG74" s="83"/>
      <c r="BH74" s="83"/>
    </row>
    <row r="75" spans="1:60" x14ac:dyDescent="0.25">
      <c r="A75" s="83"/>
      <c r="B75" s="83"/>
      <c r="C75" s="83"/>
      <c r="D75" s="83"/>
      <c r="E75" s="83"/>
      <c r="F75" s="83"/>
      <c r="G75" s="83"/>
      <c r="H75" s="83"/>
      <c r="I75" s="83"/>
      <c r="J75" s="83"/>
      <c r="K75" s="83"/>
      <c r="L75" s="83"/>
      <c r="M75" s="83"/>
      <c r="N75" s="83"/>
      <c r="O75" s="83"/>
      <c r="P75" s="83"/>
      <c r="Q75" s="83"/>
      <c r="R75" s="83"/>
      <c r="S75" s="83"/>
      <c r="T75" s="83"/>
      <c r="U75" s="83"/>
      <c r="V75" s="83"/>
      <c r="W75" s="83"/>
      <c r="X75" s="83"/>
      <c r="Y75" s="83"/>
      <c r="Z75" s="83"/>
      <c r="AA75" s="83"/>
      <c r="AB75" s="83"/>
      <c r="AC75" s="83"/>
      <c r="AD75" s="83"/>
      <c r="AE75" s="83"/>
      <c r="AF75" s="83"/>
      <c r="AG75" s="83"/>
      <c r="AH75" s="83"/>
      <c r="AI75" s="83"/>
      <c r="AJ75" s="83"/>
      <c r="AK75" s="83"/>
      <c r="AL75" s="83"/>
      <c r="AM75" s="83"/>
      <c r="AN75" s="83"/>
      <c r="AO75" s="83"/>
      <c r="AP75" s="83"/>
      <c r="AQ75" s="83"/>
      <c r="AR75" s="83"/>
      <c r="AS75" s="83"/>
      <c r="AT75" s="83"/>
      <c r="AU75" s="83"/>
      <c r="AV75" s="83"/>
      <c r="AW75" s="83"/>
      <c r="AX75" s="83"/>
      <c r="AY75" s="83"/>
      <c r="AZ75" s="83"/>
      <c r="BA75" s="83"/>
      <c r="BB75" s="83"/>
      <c r="BC75" s="83"/>
      <c r="BD75" s="83"/>
      <c r="BE75" s="83"/>
      <c r="BF75" s="83"/>
      <c r="BG75" s="83"/>
      <c r="BH75" s="83"/>
    </row>
    <row r="76" spans="1:60" x14ac:dyDescent="0.25">
      <c r="A76" s="83"/>
      <c r="B76" s="83"/>
      <c r="C76" s="83"/>
      <c r="D76" s="83"/>
      <c r="E76" s="83"/>
      <c r="F76" s="83"/>
      <c r="G76" s="83"/>
      <c r="H76" s="83"/>
      <c r="I76" s="83"/>
      <c r="J76" s="83"/>
      <c r="K76" s="83"/>
      <c r="L76" s="83"/>
      <c r="M76" s="83"/>
      <c r="N76" s="83"/>
      <c r="O76" s="83"/>
      <c r="P76" s="83"/>
      <c r="Q76" s="83"/>
      <c r="R76" s="83"/>
      <c r="S76" s="83"/>
      <c r="T76" s="83"/>
      <c r="U76" s="83"/>
      <c r="V76" s="83"/>
      <c r="W76" s="83"/>
      <c r="X76" s="83"/>
      <c r="Y76" s="83"/>
      <c r="Z76" s="83"/>
      <c r="AA76" s="83"/>
      <c r="AB76" s="83"/>
      <c r="AC76" s="83"/>
      <c r="AD76" s="83"/>
      <c r="AE76" s="83"/>
      <c r="AF76" s="83"/>
      <c r="AG76" s="83"/>
      <c r="AH76" s="83"/>
      <c r="AI76" s="83"/>
      <c r="AJ76" s="83"/>
      <c r="AK76" s="83"/>
      <c r="AL76" s="83"/>
      <c r="AM76" s="83"/>
      <c r="AN76" s="83"/>
      <c r="AO76" s="83"/>
      <c r="AP76" s="83"/>
      <c r="AQ76" s="83"/>
      <c r="AR76" s="83"/>
      <c r="AS76" s="83"/>
      <c r="AT76" s="83"/>
      <c r="AU76" s="83"/>
      <c r="AV76" s="83"/>
      <c r="AW76" s="83"/>
      <c r="AX76" s="83"/>
      <c r="AY76" s="83"/>
      <c r="AZ76" s="83"/>
      <c r="BA76" s="83"/>
      <c r="BB76" s="83"/>
      <c r="BC76" s="83"/>
      <c r="BD76" s="83"/>
      <c r="BE76" s="83"/>
      <c r="BF76" s="83"/>
      <c r="BG76" s="83"/>
      <c r="BH76" s="83"/>
    </row>
    <row r="77" spans="1:60"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83"/>
      <c r="AE77" s="83"/>
      <c r="AF77" s="83"/>
      <c r="AG77" s="83"/>
      <c r="AH77" s="83"/>
      <c r="AI77" s="83"/>
      <c r="AJ77" s="83"/>
      <c r="AK77" s="83"/>
      <c r="AL77" s="83"/>
      <c r="AM77" s="83"/>
      <c r="AN77" s="83"/>
      <c r="AO77" s="83"/>
      <c r="AP77" s="83"/>
      <c r="AQ77" s="83"/>
      <c r="AR77" s="83"/>
      <c r="AS77" s="83"/>
      <c r="AT77" s="83"/>
      <c r="AU77" s="83"/>
      <c r="AV77" s="83"/>
      <c r="AW77" s="83"/>
      <c r="AX77" s="83"/>
      <c r="AY77" s="83"/>
      <c r="AZ77" s="83"/>
      <c r="BA77" s="83"/>
      <c r="BB77" s="83"/>
      <c r="BC77" s="83"/>
      <c r="BD77" s="83"/>
      <c r="BE77" s="83"/>
      <c r="BF77" s="83"/>
      <c r="BG77" s="83"/>
      <c r="BH77" s="83"/>
    </row>
    <row r="78" spans="1:60" x14ac:dyDescent="0.25">
      <c r="A78" s="83"/>
      <c r="B78" s="83"/>
      <c r="C78" s="83"/>
      <c r="D78" s="83"/>
      <c r="E78" s="83"/>
      <c r="F78" s="83"/>
      <c r="G78" s="83"/>
      <c r="H78" s="83"/>
      <c r="I78" s="83"/>
      <c r="J78" s="83"/>
      <c r="K78" s="83"/>
      <c r="L78" s="83"/>
      <c r="M78" s="83"/>
      <c r="N78" s="83"/>
      <c r="O78" s="83"/>
      <c r="P78" s="83"/>
      <c r="Q78" s="83"/>
      <c r="R78" s="83"/>
      <c r="S78" s="83"/>
      <c r="T78" s="83"/>
      <c r="U78" s="83"/>
      <c r="V78" s="83"/>
      <c r="W78" s="83"/>
      <c r="X78" s="83"/>
      <c r="Y78" s="83"/>
      <c r="Z78" s="83"/>
      <c r="AA78" s="83"/>
      <c r="AB78" s="83"/>
      <c r="AC78" s="83"/>
      <c r="AD78" s="83"/>
      <c r="AE78" s="83"/>
      <c r="AF78" s="83"/>
      <c r="AG78" s="83"/>
      <c r="AH78" s="83"/>
      <c r="AI78" s="83"/>
      <c r="AJ78" s="83"/>
      <c r="AK78" s="83"/>
      <c r="AL78" s="83"/>
      <c r="AM78" s="83"/>
      <c r="AN78" s="83"/>
      <c r="AO78" s="83"/>
      <c r="AP78" s="83"/>
      <c r="AQ78" s="83"/>
      <c r="AR78" s="83"/>
      <c r="AS78" s="83"/>
      <c r="AT78" s="83"/>
      <c r="AU78" s="83"/>
      <c r="AV78" s="83"/>
      <c r="AW78" s="83"/>
      <c r="AX78" s="83"/>
      <c r="AY78" s="83"/>
      <c r="AZ78" s="83"/>
      <c r="BA78" s="83"/>
      <c r="BB78" s="83"/>
      <c r="BC78" s="83"/>
      <c r="BD78" s="83"/>
      <c r="BE78" s="83"/>
      <c r="BF78" s="83"/>
      <c r="BG78" s="83"/>
      <c r="BH78" s="83"/>
    </row>
    <row r="79" spans="1:60" x14ac:dyDescent="0.25">
      <c r="A79" s="83"/>
      <c r="B79" s="83"/>
      <c r="C79" s="83"/>
      <c r="D79" s="83"/>
      <c r="E79" s="83"/>
      <c r="F79" s="83"/>
      <c r="G79" s="83"/>
      <c r="H79" s="83"/>
      <c r="I79" s="83"/>
      <c r="J79" s="83"/>
      <c r="K79" s="83"/>
      <c r="L79" s="83"/>
      <c r="M79" s="83"/>
      <c r="N79" s="83"/>
      <c r="O79" s="83"/>
      <c r="P79" s="83"/>
      <c r="Q79" s="83"/>
      <c r="R79" s="83"/>
      <c r="S79" s="83"/>
      <c r="T79" s="83"/>
      <c r="U79" s="83"/>
      <c r="V79" s="83"/>
      <c r="W79" s="83"/>
      <c r="X79" s="83"/>
      <c r="Y79" s="83"/>
      <c r="Z79" s="83"/>
      <c r="AA79" s="83"/>
      <c r="AB79" s="83"/>
      <c r="AC79" s="83"/>
      <c r="AD79" s="83"/>
      <c r="AE79" s="83"/>
      <c r="AF79" s="83"/>
      <c r="AG79" s="83"/>
      <c r="AH79" s="83"/>
      <c r="AI79" s="83"/>
      <c r="AJ79" s="83"/>
      <c r="AK79" s="83"/>
      <c r="AL79" s="83"/>
      <c r="AM79" s="83"/>
      <c r="AN79" s="83"/>
      <c r="AO79" s="83"/>
      <c r="AP79" s="83"/>
      <c r="AQ79" s="83"/>
      <c r="AR79" s="83"/>
      <c r="AS79" s="83"/>
      <c r="AT79" s="83"/>
      <c r="AU79" s="83"/>
      <c r="AV79" s="83"/>
      <c r="AW79" s="83"/>
      <c r="AX79" s="83"/>
      <c r="AY79" s="83"/>
      <c r="AZ79" s="83"/>
      <c r="BA79" s="83"/>
      <c r="BB79" s="83"/>
      <c r="BC79" s="83"/>
      <c r="BD79" s="83"/>
      <c r="BE79" s="83"/>
      <c r="BF79" s="83"/>
      <c r="BG79" s="83"/>
      <c r="BH79" s="83"/>
    </row>
    <row r="80" spans="1:60" x14ac:dyDescent="0.25">
      <c r="A80" s="83"/>
      <c r="B80" s="83"/>
      <c r="C80" s="83"/>
      <c r="D80" s="83"/>
      <c r="E80" s="83"/>
      <c r="F80" s="83"/>
      <c r="G80" s="83"/>
      <c r="H80" s="83"/>
      <c r="I80" s="83"/>
      <c r="J80" s="83"/>
      <c r="K80" s="83"/>
      <c r="L80" s="83"/>
      <c r="M80" s="83"/>
      <c r="N80" s="83"/>
      <c r="O80" s="83"/>
      <c r="P80" s="83"/>
      <c r="Q80" s="83"/>
      <c r="R80" s="83"/>
      <c r="S80" s="83"/>
      <c r="T80" s="83"/>
      <c r="U80" s="83"/>
      <c r="V80" s="83"/>
      <c r="W80" s="83"/>
      <c r="X80" s="83"/>
      <c r="Y80" s="83"/>
      <c r="Z80" s="83"/>
      <c r="AA80" s="83"/>
      <c r="AB80" s="83"/>
      <c r="AC80" s="83"/>
      <c r="AD80" s="83"/>
      <c r="AE80" s="83"/>
      <c r="AF80" s="83"/>
      <c r="AG80" s="83"/>
      <c r="AH80" s="83"/>
      <c r="AI80" s="83"/>
      <c r="AJ80" s="83"/>
      <c r="AK80" s="83"/>
      <c r="AL80" s="83"/>
      <c r="AM80" s="83"/>
      <c r="AN80" s="83"/>
      <c r="AO80" s="83"/>
      <c r="AP80" s="83"/>
      <c r="AQ80" s="83"/>
      <c r="AR80" s="83"/>
      <c r="AS80" s="83"/>
      <c r="AT80" s="83"/>
      <c r="AU80" s="83"/>
      <c r="AV80" s="83"/>
      <c r="AW80" s="83"/>
      <c r="AX80" s="83"/>
      <c r="AY80" s="83"/>
      <c r="AZ80" s="83"/>
      <c r="BA80" s="83"/>
      <c r="BB80" s="83"/>
      <c r="BC80" s="83"/>
      <c r="BD80" s="83"/>
      <c r="BE80" s="83"/>
      <c r="BF80" s="83"/>
      <c r="BG80" s="83"/>
      <c r="BH80" s="83"/>
    </row>
    <row r="81" spans="1:60" x14ac:dyDescent="0.25">
      <c r="A81" s="83"/>
      <c r="B81" s="83"/>
      <c r="C81" s="83"/>
      <c r="D81" s="83"/>
      <c r="E81" s="83"/>
      <c r="F81" s="83"/>
      <c r="G81" s="83"/>
      <c r="H81" s="83"/>
      <c r="I81" s="83"/>
      <c r="J81" s="83"/>
      <c r="K81" s="83"/>
      <c r="L81" s="83"/>
      <c r="M81" s="83"/>
      <c r="N81" s="83"/>
      <c r="O81" s="83"/>
      <c r="P81" s="83"/>
      <c r="Q81" s="83"/>
      <c r="R81" s="83"/>
      <c r="S81" s="83"/>
      <c r="T81" s="83"/>
      <c r="U81" s="83"/>
      <c r="V81" s="83"/>
      <c r="W81" s="83"/>
      <c r="X81" s="83"/>
      <c r="Y81" s="83"/>
      <c r="Z81" s="83"/>
      <c r="AA81" s="83"/>
      <c r="AB81" s="83"/>
      <c r="AC81" s="83"/>
      <c r="AD81" s="83"/>
      <c r="AE81" s="83"/>
      <c r="AF81" s="83"/>
      <c r="AG81" s="83"/>
      <c r="AH81" s="83"/>
      <c r="AI81" s="83"/>
      <c r="AJ81" s="83"/>
      <c r="AK81" s="83"/>
      <c r="AL81" s="83"/>
      <c r="AM81" s="83"/>
      <c r="AN81" s="83"/>
      <c r="AO81" s="83"/>
      <c r="AP81" s="83"/>
      <c r="AQ81" s="83"/>
      <c r="AR81" s="83"/>
      <c r="AS81" s="83"/>
      <c r="AT81" s="83"/>
      <c r="AU81" s="83"/>
      <c r="AV81" s="83"/>
      <c r="AW81" s="83"/>
      <c r="AX81" s="83"/>
      <c r="AY81" s="83"/>
      <c r="AZ81" s="83"/>
      <c r="BA81" s="83"/>
      <c r="BB81" s="83"/>
      <c r="BC81" s="83"/>
      <c r="BD81" s="83"/>
      <c r="BE81" s="83"/>
      <c r="BF81" s="83"/>
      <c r="BG81" s="83"/>
      <c r="BH81" s="83"/>
    </row>
    <row r="82" spans="1:60" x14ac:dyDescent="0.25">
      <c r="A82" s="83"/>
      <c r="B82" s="83"/>
      <c r="C82" s="83"/>
      <c r="D82" s="83"/>
      <c r="E82" s="83"/>
      <c r="F82" s="83"/>
      <c r="G82" s="83"/>
      <c r="H82" s="83"/>
      <c r="I82" s="83"/>
      <c r="J82" s="83"/>
      <c r="K82" s="83"/>
      <c r="L82" s="83"/>
      <c r="M82" s="83"/>
      <c r="N82" s="83"/>
      <c r="O82" s="83"/>
      <c r="P82" s="83"/>
      <c r="Q82" s="83"/>
      <c r="R82" s="83"/>
      <c r="S82" s="83"/>
      <c r="T82" s="83"/>
      <c r="U82" s="83"/>
      <c r="V82" s="83"/>
      <c r="W82" s="83"/>
      <c r="X82" s="83"/>
      <c r="Y82" s="83"/>
      <c r="Z82" s="83"/>
      <c r="AA82" s="83"/>
      <c r="AB82" s="83"/>
      <c r="AC82" s="83"/>
      <c r="AD82" s="83"/>
      <c r="AE82" s="83"/>
      <c r="AF82" s="83"/>
      <c r="AG82" s="83"/>
      <c r="AH82" s="83"/>
      <c r="AI82" s="83"/>
      <c r="AJ82" s="83"/>
      <c r="AK82" s="83"/>
      <c r="AL82" s="83"/>
      <c r="AM82" s="83"/>
      <c r="AN82" s="83"/>
      <c r="AO82" s="83"/>
      <c r="AP82" s="83"/>
      <c r="AQ82" s="83"/>
      <c r="AR82" s="83"/>
      <c r="AS82" s="83"/>
      <c r="AT82" s="83"/>
      <c r="AU82" s="83"/>
      <c r="AV82" s="83"/>
      <c r="AW82" s="83"/>
      <c r="AX82" s="83"/>
      <c r="AY82" s="83"/>
      <c r="AZ82" s="83"/>
      <c r="BA82" s="83"/>
      <c r="BB82" s="83"/>
      <c r="BC82" s="83"/>
      <c r="BD82" s="83"/>
      <c r="BE82" s="83"/>
      <c r="BF82" s="83"/>
      <c r="BG82" s="83"/>
      <c r="BH82" s="83"/>
    </row>
    <row r="83" spans="1:60" x14ac:dyDescent="0.25">
      <c r="A83" s="83"/>
      <c r="B83" s="83"/>
      <c r="C83" s="83"/>
      <c r="D83" s="83"/>
      <c r="E83" s="83"/>
      <c r="F83" s="83"/>
      <c r="G83" s="83"/>
      <c r="H83" s="83"/>
      <c r="I83" s="83"/>
      <c r="J83" s="83"/>
      <c r="K83" s="83"/>
      <c r="L83" s="83"/>
      <c r="M83" s="83"/>
      <c r="N83" s="83"/>
      <c r="O83" s="83"/>
      <c r="P83" s="83"/>
      <c r="Q83" s="83"/>
      <c r="R83" s="83"/>
      <c r="S83" s="83"/>
      <c r="T83" s="83"/>
      <c r="U83" s="83"/>
      <c r="V83" s="83"/>
      <c r="W83" s="83"/>
      <c r="X83" s="83"/>
      <c r="Y83" s="83"/>
      <c r="Z83" s="83"/>
      <c r="AA83" s="83"/>
      <c r="AB83" s="83"/>
      <c r="AC83" s="83"/>
      <c r="AD83" s="83"/>
      <c r="AE83" s="83"/>
      <c r="AF83" s="83"/>
      <c r="AG83" s="83"/>
      <c r="AH83" s="83"/>
      <c r="AI83" s="83"/>
      <c r="AJ83" s="83"/>
      <c r="AK83" s="83"/>
      <c r="AL83" s="83"/>
      <c r="AM83" s="83"/>
      <c r="AN83" s="83"/>
      <c r="AO83" s="83"/>
      <c r="AP83" s="83"/>
      <c r="AQ83" s="83"/>
      <c r="AR83" s="83"/>
      <c r="AS83" s="83"/>
      <c r="AT83" s="83"/>
      <c r="AU83" s="83"/>
      <c r="AV83" s="83"/>
      <c r="AW83" s="83"/>
      <c r="AX83" s="83"/>
      <c r="AY83" s="83"/>
      <c r="AZ83" s="83"/>
      <c r="BA83" s="83"/>
      <c r="BB83" s="83"/>
      <c r="BC83" s="83"/>
      <c r="BD83" s="83"/>
      <c r="BE83" s="83"/>
      <c r="BF83" s="83"/>
      <c r="BG83" s="83"/>
      <c r="BH83" s="83"/>
    </row>
    <row r="84" spans="1:60" x14ac:dyDescent="0.25">
      <c r="A84" s="83"/>
      <c r="B84" s="83"/>
      <c r="C84" s="83"/>
      <c r="D84" s="83"/>
      <c r="E84" s="83"/>
      <c r="F84" s="83"/>
      <c r="G84" s="83"/>
      <c r="H84" s="83"/>
      <c r="I84" s="83"/>
      <c r="J84" s="83"/>
      <c r="K84" s="83"/>
      <c r="L84" s="83"/>
      <c r="M84" s="83"/>
      <c r="N84" s="83"/>
      <c r="O84" s="83"/>
      <c r="P84" s="83"/>
      <c r="Q84" s="83"/>
      <c r="R84" s="83"/>
      <c r="S84" s="83"/>
      <c r="T84" s="83"/>
      <c r="U84" s="83"/>
      <c r="V84" s="83"/>
      <c r="W84" s="83"/>
      <c r="X84" s="83"/>
      <c r="Y84" s="83"/>
      <c r="Z84" s="83"/>
      <c r="AA84" s="83"/>
      <c r="AB84" s="83"/>
      <c r="AC84" s="83"/>
      <c r="AD84" s="83"/>
      <c r="AE84" s="83"/>
      <c r="AF84" s="83"/>
      <c r="AG84" s="83"/>
      <c r="AH84" s="83"/>
      <c r="AI84" s="83"/>
      <c r="AJ84" s="83"/>
      <c r="AK84" s="83"/>
      <c r="AL84" s="83"/>
      <c r="AM84" s="83"/>
      <c r="AN84" s="83"/>
      <c r="AO84" s="83"/>
      <c r="AP84" s="83"/>
      <c r="AQ84" s="83"/>
      <c r="AR84" s="83"/>
      <c r="AS84" s="83"/>
      <c r="AT84" s="83"/>
      <c r="AU84" s="83"/>
      <c r="AV84" s="83"/>
      <c r="AW84" s="83"/>
      <c r="AX84" s="83"/>
      <c r="AY84" s="83"/>
      <c r="AZ84" s="83"/>
      <c r="BA84" s="83"/>
      <c r="BB84" s="83"/>
      <c r="BC84" s="83"/>
      <c r="BD84" s="83"/>
      <c r="BE84" s="83"/>
      <c r="BF84" s="83"/>
      <c r="BG84" s="83"/>
      <c r="BH84" s="83"/>
    </row>
    <row r="85" spans="1:60" x14ac:dyDescent="0.25">
      <c r="A85" s="83"/>
      <c r="B85" s="83"/>
      <c r="C85" s="83"/>
      <c r="D85" s="83"/>
      <c r="E85" s="83"/>
      <c r="F85" s="83"/>
      <c r="G85" s="83"/>
      <c r="H85" s="83"/>
      <c r="I85" s="83"/>
      <c r="J85" s="83"/>
      <c r="K85" s="83"/>
      <c r="L85" s="83"/>
      <c r="M85" s="83"/>
      <c r="N85" s="83"/>
      <c r="O85" s="83"/>
      <c r="P85" s="83"/>
      <c r="Q85" s="83"/>
      <c r="R85" s="83"/>
      <c r="S85" s="83"/>
      <c r="T85" s="83"/>
      <c r="U85" s="83"/>
      <c r="V85" s="83"/>
      <c r="W85" s="83"/>
      <c r="X85" s="83"/>
      <c r="Y85" s="83"/>
      <c r="Z85" s="83"/>
      <c r="AA85" s="83"/>
      <c r="AB85" s="83"/>
      <c r="AC85" s="83"/>
      <c r="AD85" s="83"/>
      <c r="AE85" s="83"/>
      <c r="AF85" s="83"/>
      <c r="AG85" s="83"/>
      <c r="AH85" s="83"/>
      <c r="AI85" s="83"/>
      <c r="AJ85" s="83"/>
      <c r="AK85" s="83"/>
      <c r="AL85" s="83"/>
      <c r="AM85" s="83"/>
      <c r="AN85" s="83"/>
      <c r="AO85" s="83"/>
      <c r="AP85" s="83"/>
      <c r="AQ85" s="83"/>
      <c r="AR85" s="83"/>
      <c r="AS85" s="83"/>
      <c r="AT85" s="83"/>
      <c r="AU85" s="83"/>
      <c r="AV85" s="83"/>
      <c r="AW85" s="83"/>
      <c r="AX85" s="83"/>
      <c r="AY85" s="83"/>
      <c r="AZ85" s="83"/>
      <c r="BA85" s="83"/>
      <c r="BB85" s="83"/>
      <c r="BC85" s="83"/>
      <c r="BD85" s="83"/>
      <c r="BE85" s="83"/>
      <c r="BF85" s="83"/>
      <c r="BG85" s="83"/>
      <c r="BH85" s="83"/>
    </row>
    <row r="86" spans="1:60" x14ac:dyDescent="0.25">
      <c r="A86" s="83"/>
      <c r="B86" s="83"/>
      <c r="C86" s="83"/>
      <c r="D86" s="83"/>
      <c r="E86" s="83"/>
      <c r="F86" s="83"/>
      <c r="G86" s="83"/>
      <c r="H86" s="83"/>
      <c r="I86" s="83"/>
      <c r="J86" s="83"/>
      <c r="K86" s="83"/>
      <c r="L86" s="83"/>
      <c r="M86" s="83"/>
      <c r="N86" s="83"/>
      <c r="O86" s="83"/>
      <c r="P86" s="83"/>
      <c r="Q86" s="83"/>
      <c r="R86" s="83"/>
      <c r="S86" s="83"/>
      <c r="T86" s="83"/>
      <c r="U86" s="83"/>
      <c r="V86" s="83"/>
      <c r="W86" s="83"/>
      <c r="X86" s="83"/>
      <c r="Y86" s="83"/>
      <c r="Z86" s="83"/>
      <c r="AA86" s="83"/>
      <c r="AB86" s="83"/>
      <c r="AC86" s="83"/>
      <c r="AD86" s="83"/>
      <c r="AE86" s="83"/>
      <c r="AF86" s="83"/>
      <c r="AG86" s="83"/>
      <c r="AH86" s="83"/>
      <c r="AI86" s="83"/>
      <c r="AJ86" s="83"/>
      <c r="AK86" s="83"/>
      <c r="AL86" s="83"/>
      <c r="AM86" s="83"/>
      <c r="AN86" s="83"/>
      <c r="AO86" s="83"/>
      <c r="AP86" s="83"/>
      <c r="AQ86" s="83"/>
      <c r="AR86" s="83"/>
      <c r="AS86" s="83"/>
      <c r="AT86" s="83"/>
      <c r="AU86" s="83"/>
      <c r="AV86" s="83"/>
      <c r="AW86" s="83"/>
      <c r="AX86" s="83"/>
      <c r="AY86" s="83"/>
      <c r="AZ86" s="83"/>
      <c r="BA86" s="83"/>
      <c r="BB86" s="83"/>
      <c r="BC86" s="83"/>
      <c r="BD86" s="83"/>
      <c r="BE86" s="83"/>
      <c r="BF86" s="83"/>
      <c r="BG86" s="83"/>
      <c r="BH86" s="83"/>
    </row>
    <row r="87" spans="1:60" x14ac:dyDescent="0.25">
      <c r="A87" s="83"/>
      <c r="B87" s="83"/>
      <c r="C87" s="83"/>
      <c r="D87" s="83"/>
      <c r="E87" s="83"/>
      <c r="F87" s="83"/>
      <c r="G87" s="83"/>
      <c r="H87" s="83"/>
      <c r="I87" s="83"/>
      <c r="J87" s="83"/>
      <c r="K87" s="83"/>
      <c r="L87" s="83"/>
      <c r="M87" s="83"/>
      <c r="N87" s="83"/>
      <c r="O87" s="83"/>
      <c r="P87" s="83"/>
      <c r="Q87" s="83"/>
      <c r="R87" s="83"/>
      <c r="S87" s="83"/>
      <c r="T87" s="83"/>
      <c r="U87" s="83"/>
      <c r="V87" s="83"/>
      <c r="W87" s="83"/>
      <c r="X87" s="83"/>
      <c r="Y87" s="83"/>
      <c r="Z87" s="83"/>
      <c r="AA87" s="83"/>
      <c r="AB87" s="83"/>
      <c r="AC87" s="83"/>
      <c r="AD87" s="83"/>
      <c r="AE87" s="83"/>
      <c r="AF87" s="83"/>
      <c r="AG87" s="83"/>
      <c r="AH87" s="83"/>
      <c r="AI87" s="83"/>
      <c r="AJ87" s="83"/>
      <c r="AK87" s="83"/>
      <c r="AL87" s="83"/>
      <c r="AM87" s="83"/>
      <c r="AN87" s="83"/>
      <c r="AO87" s="83"/>
      <c r="AP87" s="83"/>
      <c r="AQ87" s="83"/>
      <c r="AR87" s="83"/>
      <c r="AS87" s="83"/>
      <c r="AT87" s="83"/>
      <c r="AU87" s="83"/>
      <c r="AV87" s="83"/>
      <c r="AW87" s="83"/>
      <c r="AX87" s="83"/>
      <c r="AY87" s="83"/>
      <c r="AZ87" s="83"/>
      <c r="BA87" s="83"/>
      <c r="BB87" s="83"/>
      <c r="BC87" s="83"/>
      <c r="BD87" s="83"/>
      <c r="BE87" s="83"/>
      <c r="BF87" s="83"/>
      <c r="BG87" s="83"/>
      <c r="BH87" s="83"/>
    </row>
    <row r="88" spans="1:60" x14ac:dyDescent="0.25">
      <c r="A88" s="83"/>
      <c r="B88" s="83"/>
      <c r="C88" s="83"/>
      <c r="D88" s="83"/>
      <c r="E88" s="83"/>
      <c r="F88" s="83"/>
      <c r="G88" s="83"/>
      <c r="H88" s="83"/>
      <c r="I88" s="83"/>
      <c r="J88" s="83"/>
      <c r="K88" s="83"/>
      <c r="L88" s="83"/>
      <c r="M88" s="83"/>
      <c r="N88" s="83"/>
      <c r="O88" s="83"/>
      <c r="P88" s="83"/>
      <c r="Q88" s="83"/>
      <c r="R88" s="83"/>
      <c r="S88" s="83"/>
      <c r="T88" s="83"/>
      <c r="U88" s="83"/>
      <c r="V88" s="83"/>
      <c r="W88" s="83"/>
      <c r="X88" s="83"/>
      <c r="Y88" s="83"/>
      <c r="Z88" s="83"/>
      <c r="AA88" s="83"/>
      <c r="AB88" s="83"/>
      <c r="AC88" s="83"/>
      <c r="AD88" s="83"/>
      <c r="AE88" s="83"/>
      <c r="AF88" s="83"/>
      <c r="AG88" s="83"/>
      <c r="AH88" s="83"/>
      <c r="AI88" s="83"/>
      <c r="AJ88" s="83"/>
      <c r="AK88" s="83"/>
      <c r="AL88" s="83"/>
      <c r="AM88" s="83"/>
      <c r="AN88" s="83"/>
      <c r="AO88" s="83"/>
      <c r="AP88" s="83"/>
      <c r="AQ88" s="83"/>
      <c r="AR88" s="83"/>
      <c r="AS88" s="83"/>
      <c r="AT88" s="83"/>
      <c r="AU88" s="83"/>
      <c r="AV88" s="83"/>
      <c r="AW88" s="83"/>
      <c r="AX88" s="83"/>
      <c r="AY88" s="83"/>
      <c r="AZ88" s="83"/>
      <c r="BA88" s="83"/>
      <c r="BB88" s="83"/>
      <c r="BC88" s="83"/>
      <c r="BD88" s="83"/>
      <c r="BE88" s="83"/>
      <c r="BF88" s="83"/>
      <c r="BG88" s="83"/>
      <c r="BH88" s="83"/>
    </row>
    <row r="89" spans="1:60" x14ac:dyDescent="0.25">
      <c r="A89" s="83"/>
      <c r="B89" s="83"/>
      <c r="C89" s="83"/>
      <c r="D89" s="83"/>
      <c r="E89" s="83"/>
      <c r="F89" s="83"/>
      <c r="G89" s="83"/>
      <c r="H89" s="83"/>
      <c r="I89" s="83"/>
      <c r="J89" s="83"/>
      <c r="K89" s="83"/>
      <c r="L89" s="83"/>
      <c r="M89" s="83"/>
      <c r="N89" s="83"/>
      <c r="O89" s="83"/>
      <c r="P89" s="83"/>
      <c r="Q89" s="83"/>
      <c r="R89" s="83"/>
      <c r="S89" s="83"/>
      <c r="T89" s="83"/>
      <c r="U89" s="83"/>
      <c r="V89" s="83"/>
      <c r="W89" s="83"/>
      <c r="X89" s="83"/>
      <c r="Y89" s="83"/>
      <c r="Z89" s="83"/>
      <c r="AA89" s="83"/>
      <c r="AB89" s="83"/>
      <c r="AC89" s="83"/>
      <c r="AD89" s="83"/>
      <c r="AE89" s="83"/>
      <c r="AF89" s="83"/>
      <c r="AG89" s="83"/>
      <c r="AH89" s="83"/>
      <c r="AI89" s="83"/>
      <c r="AJ89" s="83"/>
      <c r="AK89" s="83"/>
      <c r="AL89" s="83"/>
      <c r="AM89" s="83"/>
      <c r="AN89" s="83"/>
      <c r="AO89" s="83"/>
      <c r="AP89" s="83"/>
      <c r="AQ89" s="83"/>
      <c r="AR89" s="83"/>
      <c r="AS89" s="83"/>
      <c r="AT89" s="83"/>
      <c r="AU89" s="83"/>
      <c r="AV89" s="83"/>
      <c r="AW89" s="83"/>
      <c r="AX89" s="83"/>
      <c r="AY89" s="83"/>
      <c r="AZ89" s="83"/>
      <c r="BA89" s="83"/>
      <c r="BB89" s="83"/>
      <c r="BC89" s="83"/>
      <c r="BD89" s="83"/>
      <c r="BE89" s="83"/>
      <c r="BF89" s="83"/>
      <c r="BG89" s="83"/>
      <c r="BH89" s="83"/>
    </row>
    <row r="90" spans="1:60" x14ac:dyDescent="0.25">
      <c r="A90" s="83"/>
      <c r="B90" s="83"/>
      <c r="C90" s="83"/>
      <c r="D90" s="83"/>
      <c r="E90" s="83"/>
      <c r="F90" s="83"/>
      <c r="G90" s="83"/>
      <c r="H90" s="83"/>
      <c r="I90" s="83"/>
      <c r="J90" s="83"/>
      <c r="K90" s="83"/>
      <c r="L90" s="83"/>
      <c r="M90" s="83"/>
      <c r="N90" s="83"/>
      <c r="O90" s="83"/>
      <c r="P90" s="83"/>
      <c r="Q90" s="83"/>
      <c r="R90" s="83"/>
      <c r="S90" s="83"/>
      <c r="T90" s="83"/>
      <c r="U90" s="83"/>
      <c r="V90" s="83"/>
      <c r="W90" s="83"/>
      <c r="X90" s="83"/>
      <c r="Y90" s="83"/>
      <c r="Z90" s="83"/>
      <c r="AA90" s="83"/>
      <c r="AB90" s="83"/>
      <c r="AC90" s="83"/>
      <c r="AD90" s="83"/>
      <c r="AE90" s="83"/>
      <c r="AF90" s="83"/>
      <c r="AG90" s="83"/>
      <c r="AH90" s="83"/>
      <c r="AI90" s="83"/>
      <c r="AJ90" s="83"/>
      <c r="AK90" s="83"/>
      <c r="AL90" s="83"/>
      <c r="AM90" s="83"/>
      <c r="AN90" s="83"/>
      <c r="AO90" s="83"/>
      <c r="AP90" s="83"/>
      <c r="AQ90" s="83"/>
      <c r="AR90" s="83"/>
      <c r="AS90" s="83"/>
      <c r="AT90" s="83"/>
      <c r="AU90" s="83"/>
      <c r="AV90" s="83"/>
      <c r="AW90" s="83"/>
      <c r="AX90" s="83"/>
      <c r="AY90" s="83"/>
      <c r="AZ90" s="83"/>
      <c r="BA90" s="83"/>
      <c r="BB90" s="83"/>
      <c r="BC90" s="83"/>
      <c r="BD90" s="83"/>
      <c r="BE90" s="83"/>
      <c r="BF90" s="83"/>
      <c r="BG90" s="83"/>
      <c r="BH90" s="83"/>
    </row>
    <row r="91" spans="1:60" x14ac:dyDescent="0.25">
      <c r="A91" s="83"/>
      <c r="B91" s="83"/>
      <c r="C91" s="83"/>
      <c r="D91" s="83"/>
      <c r="E91" s="83"/>
      <c r="F91" s="83"/>
      <c r="G91" s="83"/>
      <c r="H91" s="83"/>
      <c r="I91" s="83"/>
      <c r="J91" s="83"/>
      <c r="K91" s="83"/>
      <c r="L91" s="83"/>
      <c r="M91" s="83"/>
      <c r="N91" s="83"/>
      <c r="O91" s="83"/>
      <c r="P91" s="83"/>
      <c r="Q91" s="83"/>
      <c r="R91" s="83"/>
      <c r="S91" s="83"/>
      <c r="T91" s="83"/>
      <c r="U91" s="83"/>
      <c r="V91" s="83"/>
      <c r="W91" s="83"/>
      <c r="X91" s="83"/>
      <c r="Y91" s="83"/>
      <c r="Z91" s="83"/>
      <c r="AA91" s="83"/>
      <c r="AB91" s="83"/>
      <c r="AC91" s="83"/>
      <c r="AD91" s="83"/>
      <c r="AE91" s="83"/>
      <c r="AF91" s="83"/>
      <c r="AG91" s="83"/>
      <c r="AH91" s="83"/>
      <c r="AI91" s="83"/>
      <c r="AJ91" s="83"/>
      <c r="AK91" s="83"/>
      <c r="AL91" s="83"/>
      <c r="AM91" s="83"/>
      <c r="AN91" s="83"/>
      <c r="AO91" s="83"/>
      <c r="AP91" s="83"/>
      <c r="AQ91" s="83"/>
      <c r="AR91" s="83"/>
      <c r="AS91" s="83"/>
      <c r="AT91" s="83"/>
      <c r="AU91" s="83"/>
      <c r="AV91" s="83"/>
      <c r="AW91" s="83"/>
      <c r="AX91" s="83"/>
      <c r="AY91" s="83"/>
      <c r="AZ91" s="83"/>
      <c r="BA91" s="83"/>
      <c r="BB91" s="83"/>
      <c r="BC91" s="83"/>
      <c r="BD91" s="83"/>
      <c r="BE91" s="83"/>
      <c r="BF91" s="83"/>
      <c r="BG91" s="83"/>
      <c r="BH91" s="83"/>
    </row>
    <row r="92" spans="1:60" x14ac:dyDescent="0.25">
      <c r="A92" s="83"/>
      <c r="B92" s="83"/>
      <c r="C92" s="83"/>
      <c r="D92" s="83"/>
      <c r="E92" s="83"/>
      <c r="F92" s="83"/>
      <c r="G92" s="83"/>
      <c r="H92" s="83"/>
      <c r="I92" s="83"/>
      <c r="J92" s="83"/>
      <c r="K92" s="83"/>
      <c r="L92" s="83"/>
      <c r="M92" s="83"/>
      <c r="N92" s="83"/>
      <c r="O92" s="83"/>
      <c r="P92" s="83"/>
      <c r="Q92" s="83"/>
      <c r="R92" s="83"/>
      <c r="S92" s="83"/>
      <c r="T92" s="83"/>
      <c r="U92" s="83"/>
      <c r="V92" s="83"/>
      <c r="W92" s="83"/>
      <c r="X92" s="83"/>
      <c r="Y92" s="83"/>
      <c r="Z92" s="83"/>
      <c r="AA92" s="83"/>
      <c r="AB92" s="83"/>
      <c r="AC92" s="83"/>
      <c r="AD92" s="83"/>
      <c r="AE92" s="83"/>
      <c r="AF92" s="83"/>
      <c r="AG92" s="83"/>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row>
    <row r="93" spans="1:60" x14ac:dyDescent="0.25">
      <c r="A93" s="83"/>
      <c r="B93" s="83"/>
      <c r="C93" s="83"/>
      <c r="D93" s="83"/>
      <c r="E93" s="83"/>
      <c r="F93" s="83"/>
      <c r="G93" s="83"/>
      <c r="H93" s="83"/>
      <c r="I93" s="83"/>
      <c r="J93" s="83"/>
      <c r="K93" s="83"/>
      <c r="L93" s="83"/>
      <c r="M93" s="83"/>
      <c r="N93" s="83"/>
      <c r="O93" s="83"/>
      <c r="P93" s="83"/>
      <c r="Q93" s="83"/>
      <c r="R93" s="83"/>
      <c r="S93" s="83"/>
      <c r="T93" s="83"/>
      <c r="U93" s="83"/>
      <c r="V93" s="83"/>
      <c r="W93" s="83"/>
      <c r="X93" s="83"/>
      <c r="Y93" s="83"/>
      <c r="Z93" s="83"/>
      <c r="AA93" s="83"/>
      <c r="AB93" s="83"/>
      <c r="AC93" s="83"/>
      <c r="AD93" s="83"/>
      <c r="AE93" s="83"/>
      <c r="AF93" s="83"/>
      <c r="AG93" s="83"/>
      <c r="AH93" s="83"/>
      <c r="AI93" s="83"/>
      <c r="AJ93" s="83"/>
      <c r="AK93" s="83"/>
      <c r="AL93" s="83"/>
      <c r="AM93" s="83"/>
      <c r="AN93" s="83"/>
      <c r="AO93" s="83"/>
      <c r="AP93" s="83"/>
      <c r="AQ93" s="83"/>
      <c r="AR93" s="83"/>
      <c r="AS93" s="83"/>
      <c r="AT93" s="83"/>
      <c r="AU93" s="83"/>
      <c r="AV93" s="83"/>
      <c r="AW93" s="83"/>
      <c r="AX93" s="83"/>
      <c r="AY93" s="83"/>
      <c r="AZ93" s="83"/>
      <c r="BA93" s="83"/>
      <c r="BB93" s="83"/>
      <c r="BC93" s="83"/>
      <c r="BD93" s="83"/>
      <c r="BE93" s="83"/>
      <c r="BF93" s="83"/>
      <c r="BG93" s="83"/>
      <c r="BH93" s="83"/>
    </row>
    <row r="94" spans="1:60" x14ac:dyDescent="0.25">
      <c r="A94" s="83"/>
      <c r="B94" s="83"/>
      <c r="C94" s="83"/>
      <c r="D94" s="83"/>
      <c r="E94" s="83"/>
      <c r="F94" s="83"/>
      <c r="G94" s="83"/>
      <c r="H94" s="83"/>
      <c r="I94" s="83"/>
      <c r="J94" s="83"/>
      <c r="K94" s="83"/>
      <c r="L94" s="83"/>
      <c r="M94" s="83"/>
      <c r="N94" s="83"/>
      <c r="O94" s="83"/>
      <c r="P94" s="83"/>
      <c r="Q94" s="83"/>
      <c r="R94" s="83"/>
      <c r="S94" s="83"/>
      <c r="T94" s="83"/>
      <c r="U94" s="83"/>
      <c r="V94" s="83"/>
      <c r="W94" s="83"/>
      <c r="X94" s="83"/>
      <c r="Y94" s="83"/>
      <c r="Z94" s="83"/>
      <c r="AA94" s="83"/>
      <c r="AB94" s="83"/>
      <c r="AC94" s="83"/>
      <c r="AD94" s="83"/>
      <c r="AE94" s="83"/>
      <c r="AF94" s="83"/>
      <c r="AG94" s="83"/>
      <c r="AH94" s="83"/>
      <c r="AI94" s="83"/>
      <c r="AJ94" s="83"/>
      <c r="AK94" s="83"/>
      <c r="AL94" s="83"/>
      <c r="AM94" s="83"/>
      <c r="AN94" s="83"/>
      <c r="AO94" s="83"/>
      <c r="AP94" s="83"/>
      <c r="AQ94" s="83"/>
      <c r="AR94" s="83"/>
      <c r="AS94" s="83"/>
      <c r="AT94" s="83"/>
      <c r="AU94" s="83"/>
      <c r="AV94" s="83"/>
      <c r="AW94" s="83"/>
      <c r="AX94" s="83"/>
      <c r="AY94" s="83"/>
      <c r="AZ94" s="83"/>
      <c r="BA94" s="83"/>
      <c r="BB94" s="83"/>
      <c r="BC94" s="83"/>
      <c r="BD94" s="83"/>
      <c r="BE94" s="83"/>
      <c r="BF94" s="83"/>
      <c r="BG94" s="83"/>
      <c r="BH94" s="83"/>
    </row>
    <row r="95" spans="1:60" x14ac:dyDescent="0.25">
      <c r="A95" s="83"/>
      <c r="B95" s="83"/>
      <c r="C95" s="83"/>
      <c r="D95" s="83"/>
      <c r="E95" s="83"/>
      <c r="F95" s="83"/>
      <c r="G95" s="83"/>
      <c r="H95" s="83"/>
      <c r="I95" s="83"/>
      <c r="J95" s="83"/>
      <c r="K95" s="83"/>
      <c r="L95" s="83"/>
      <c r="M95" s="83"/>
      <c r="N95" s="83"/>
      <c r="O95" s="83"/>
      <c r="P95" s="83"/>
      <c r="Q95" s="83"/>
      <c r="R95" s="83"/>
      <c r="S95" s="83"/>
      <c r="T95" s="83"/>
      <c r="U95" s="83"/>
      <c r="V95" s="83"/>
      <c r="W95" s="83"/>
      <c r="X95" s="83"/>
      <c r="Y95" s="83"/>
      <c r="Z95" s="83"/>
      <c r="AA95" s="83"/>
      <c r="AB95" s="83"/>
      <c r="AC95" s="83"/>
      <c r="AD95" s="83"/>
      <c r="AE95" s="83"/>
      <c r="AF95" s="83"/>
      <c r="AG95" s="83"/>
      <c r="AH95" s="83"/>
      <c r="AI95" s="83"/>
      <c r="AJ95" s="83"/>
      <c r="AK95" s="83"/>
      <c r="AL95" s="83"/>
      <c r="AM95" s="83"/>
      <c r="AN95" s="83"/>
      <c r="AO95" s="83"/>
      <c r="AP95" s="83"/>
      <c r="AQ95" s="83"/>
      <c r="AR95" s="83"/>
      <c r="AS95" s="83"/>
      <c r="AT95" s="83"/>
      <c r="AU95" s="83"/>
      <c r="AV95" s="83"/>
      <c r="AW95" s="83"/>
      <c r="AX95" s="83"/>
      <c r="AY95" s="83"/>
      <c r="AZ95" s="83"/>
      <c r="BA95" s="83"/>
      <c r="BB95" s="83"/>
      <c r="BC95" s="83"/>
      <c r="BD95" s="83"/>
      <c r="BE95" s="83"/>
      <c r="BF95" s="83"/>
      <c r="BG95" s="83"/>
      <c r="BH95" s="83"/>
    </row>
    <row r="96" spans="1:60" x14ac:dyDescent="0.25">
      <c r="A96" s="83"/>
      <c r="B96" s="83"/>
      <c r="C96" s="83"/>
      <c r="D96" s="83"/>
      <c r="E96" s="83"/>
      <c r="F96" s="83"/>
      <c r="G96" s="83"/>
      <c r="H96" s="83"/>
      <c r="I96" s="83"/>
      <c r="J96" s="83"/>
      <c r="K96" s="83"/>
      <c r="L96" s="83"/>
      <c r="M96" s="83"/>
      <c r="N96" s="83"/>
      <c r="O96" s="83"/>
      <c r="P96" s="83"/>
      <c r="Q96" s="83"/>
      <c r="R96" s="83"/>
      <c r="S96" s="83"/>
      <c r="T96" s="83"/>
      <c r="U96" s="83"/>
      <c r="V96" s="83"/>
      <c r="W96" s="83"/>
      <c r="X96" s="83"/>
      <c r="Y96" s="83"/>
      <c r="Z96" s="83"/>
      <c r="AA96" s="83"/>
      <c r="AB96" s="83"/>
      <c r="AC96" s="83"/>
      <c r="AD96" s="83"/>
      <c r="AE96" s="83"/>
      <c r="AF96" s="83"/>
      <c r="AG96" s="83"/>
      <c r="AH96" s="83"/>
      <c r="AI96" s="83"/>
      <c r="AJ96" s="83"/>
      <c r="AK96" s="83"/>
      <c r="AL96" s="83"/>
      <c r="AM96" s="83"/>
      <c r="AN96" s="83"/>
      <c r="AO96" s="83"/>
      <c r="AP96" s="83"/>
      <c r="AQ96" s="83"/>
      <c r="AR96" s="83"/>
      <c r="AS96" s="83"/>
      <c r="AT96" s="83"/>
      <c r="AU96" s="83"/>
      <c r="AV96" s="83"/>
      <c r="AW96" s="83"/>
      <c r="AX96" s="83"/>
      <c r="AY96" s="83"/>
      <c r="AZ96" s="83"/>
      <c r="BA96" s="83"/>
      <c r="BB96" s="83"/>
      <c r="BC96" s="83"/>
      <c r="BD96" s="83"/>
      <c r="BE96" s="83"/>
      <c r="BF96" s="83"/>
      <c r="BG96" s="83"/>
      <c r="BH96" s="83"/>
    </row>
    <row r="97" spans="1:60" x14ac:dyDescent="0.25">
      <c r="A97" s="83"/>
      <c r="B97" s="83"/>
      <c r="C97" s="83"/>
      <c r="D97" s="83"/>
      <c r="E97" s="83"/>
      <c r="F97" s="83"/>
      <c r="G97" s="83"/>
      <c r="H97" s="83"/>
      <c r="I97" s="83"/>
      <c r="J97" s="83"/>
      <c r="K97" s="83"/>
      <c r="L97" s="83"/>
      <c r="M97" s="83"/>
      <c r="N97" s="83"/>
      <c r="O97" s="83"/>
      <c r="P97" s="83"/>
      <c r="Q97" s="83"/>
      <c r="R97" s="83"/>
      <c r="S97" s="83"/>
      <c r="T97" s="83"/>
      <c r="U97" s="83"/>
      <c r="V97" s="83"/>
      <c r="W97" s="83"/>
      <c r="X97" s="83"/>
      <c r="Y97" s="83"/>
      <c r="Z97" s="83"/>
      <c r="AA97" s="83"/>
      <c r="AB97" s="83"/>
      <c r="AC97" s="83"/>
      <c r="AD97" s="83"/>
      <c r="AE97" s="83"/>
      <c r="AF97" s="83"/>
      <c r="AG97" s="83"/>
      <c r="AH97" s="83"/>
      <c r="AI97" s="83"/>
      <c r="AJ97" s="83"/>
      <c r="AK97" s="83"/>
      <c r="AL97" s="83"/>
      <c r="AM97" s="83"/>
      <c r="AN97" s="83"/>
      <c r="AO97" s="83"/>
      <c r="AP97" s="83"/>
      <c r="AQ97" s="83"/>
      <c r="AR97" s="83"/>
      <c r="AS97" s="83"/>
      <c r="AT97" s="83"/>
      <c r="AU97" s="83"/>
      <c r="AV97" s="83"/>
      <c r="AW97" s="83"/>
      <c r="AX97" s="83"/>
      <c r="AY97" s="83"/>
      <c r="AZ97" s="83"/>
      <c r="BA97" s="83"/>
      <c r="BB97" s="83"/>
      <c r="BC97" s="83"/>
      <c r="BD97" s="83"/>
      <c r="BE97" s="83"/>
      <c r="BF97" s="83"/>
      <c r="BG97" s="83"/>
      <c r="BH97" s="83"/>
    </row>
    <row r="98" spans="1:60" x14ac:dyDescent="0.25">
      <c r="A98" s="83"/>
      <c r="B98" s="83"/>
      <c r="C98" s="83"/>
      <c r="D98" s="83"/>
      <c r="E98" s="83"/>
      <c r="F98" s="83"/>
      <c r="G98" s="83"/>
      <c r="H98" s="83"/>
      <c r="I98" s="83"/>
      <c r="J98" s="83"/>
      <c r="K98" s="83"/>
      <c r="L98" s="83"/>
      <c r="M98" s="83"/>
      <c r="N98" s="83"/>
      <c r="O98" s="83"/>
      <c r="P98" s="83"/>
      <c r="Q98" s="83"/>
      <c r="R98" s="83"/>
      <c r="S98" s="83"/>
      <c r="T98" s="83"/>
      <c r="U98" s="83"/>
      <c r="V98" s="83"/>
      <c r="W98" s="83"/>
      <c r="X98" s="83"/>
      <c r="Y98" s="83"/>
      <c r="Z98" s="83"/>
      <c r="AA98" s="83"/>
      <c r="AB98" s="83"/>
      <c r="AC98" s="83"/>
      <c r="AD98" s="83"/>
      <c r="AE98" s="83"/>
      <c r="AF98" s="83"/>
      <c r="AG98" s="83"/>
      <c r="AH98" s="83"/>
      <c r="AI98" s="83"/>
      <c r="AJ98" s="83"/>
      <c r="AK98" s="83"/>
      <c r="AL98" s="83"/>
      <c r="AM98" s="83"/>
      <c r="AN98" s="83"/>
      <c r="AO98" s="83"/>
      <c r="AP98" s="83"/>
      <c r="AQ98" s="83"/>
      <c r="AR98" s="83"/>
      <c r="AS98" s="83"/>
      <c r="AT98" s="83"/>
      <c r="AU98" s="83"/>
      <c r="AV98" s="83"/>
      <c r="AW98" s="83"/>
      <c r="AX98" s="83"/>
      <c r="AY98" s="83"/>
      <c r="AZ98" s="83"/>
      <c r="BA98" s="83"/>
      <c r="BB98" s="83"/>
      <c r="BC98" s="83"/>
      <c r="BD98" s="83"/>
      <c r="BE98" s="83"/>
      <c r="BF98" s="83"/>
      <c r="BG98" s="83"/>
      <c r="BH98" s="83"/>
    </row>
    <row r="99" spans="1:60" x14ac:dyDescent="0.25">
      <c r="A99" s="83"/>
      <c r="B99" s="83"/>
      <c r="C99" s="83"/>
      <c r="D99" s="83"/>
      <c r="E99" s="83"/>
      <c r="F99" s="83"/>
      <c r="G99" s="83"/>
      <c r="H99" s="83"/>
      <c r="I99" s="83"/>
      <c r="J99" s="83"/>
      <c r="K99" s="83"/>
      <c r="L99" s="83"/>
      <c r="M99" s="83"/>
      <c r="N99" s="83"/>
      <c r="O99" s="83"/>
      <c r="P99" s="83"/>
      <c r="Q99" s="83"/>
      <c r="R99" s="83"/>
      <c r="S99" s="83"/>
      <c r="T99" s="83"/>
      <c r="U99" s="83"/>
      <c r="V99" s="83"/>
      <c r="W99" s="83"/>
      <c r="X99" s="83"/>
      <c r="Y99" s="83"/>
      <c r="Z99" s="83"/>
      <c r="AA99" s="83"/>
      <c r="AB99" s="83"/>
      <c r="AC99" s="83"/>
      <c r="AD99" s="83"/>
      <c r="AE99" s="83"/>
      <c r="AF99" s="83"/>
      <c r="AG99" s="83"/>
      <c r="AH99" s="83"/>
      <c r="AI99" s="83"/>
      <c r="AJ99" s="83"/>
      <c r="AK99" s="83"/>
      <c r="AL99" s="83"/>
      <c r="AM99" s="83"/>
      <c r="AN99" s="83"/>
      <c r="AO99" s="83"/>
      <c r="AP99" s="83"/>
      <c r="AQ99" s="83"/>
      <c r="AR99" s="83"/>
      <c r="AS99" s="83"/>
      <c r="AT99" s="83"/>
      <c r="AU99" s="83"/>
      <c r="AV99" s="83"/>
      <c r="AW99" s="83"/>
      <c r="AX99" s="83"/>
      <c r="AY99" s="83"/>
      <c r="AZ99" s="83"/>
      <c r="BA99" s="83"/>
      <c r="BB99" s="83"/>
      <c r="BC99" s="83"/>
      <c r="BD99" s="83"/>
      <c r="BE99" s="83"/>
      <c r="BF99" s="83"/>
      <c r="BG99" s="83"/>
      <c r="BH99" s="83"/>
    </row>
    <row r="100" spans="1:60"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83"/>
      <c r="AE100" s="83"/>
      <c r="AF100" s="83"/>
      <c r="AG100" s="83"/>
      <c r="AH100" s="83"/>
      <c r="AI100" s="83"/>
      <c r="AJ100" s="83"/>
      <c r="AK100" s="83"/>
      <c r="AL100" s="83"/>
      <c r="AM100" s="83"/>
      <c r="AN100" s="83"/>
      <c r="AO100" s="83"/>
      <c r="AP100" s="83"/>
      <c r="AQ100" s="83"/>
      <c r="AR100" s="83"/>
      <c r="AS100" s="83"/>
      <c r="AT100" s="83"/>
      <c r="AU100" s="83"/>
      <c r="AV100" s="83"/>
      <c r="AW100" s="83"/>
      <c r="AX100" s="83"/>
      <c r="AY100" s="83"/>
      <c r="AZ100" s="83"/>
      <c r="BA100" s="83"/>
      <c r="BB100" s="83"/>
      <c r="BC100" s="83"/>
      <c r="BD100" s="83"/>
      <c r="BE100" s="83"/>
      <c r="BF100" s="83"/>
      <c r="BG100" s="83"/>
      <c r="BH100" s="83"/>
    </row>
    <row r="101" spans="1:60" x14ac:dyDescent="0.25">
      <c r="A101" s="83"/>
      <c r="B101" s="83"/>
      <c r="C101" s="83"/>
      <c r="D101" s="83"/>
      <c r="E101" s="83"/>
      <c r="F101" s="83"/>
      <c r="G101" s="83"/>
      <c r="H101" s="83"/>
      <c r="I101" s="83"/>
      <c r="J101" s="83"/>
      <c r="K101" s="83"/>
      <c r="L101" s="83"/>
      <c r="M101" s="83"/>
      <c r="N101" s="83"/>
      <c r="O101" s="83"/>
      <c r="P101" s="83"/>
      <c r="Q101" s="83"/>
      <c r="R101" s="83"/>
      <c r="S101" s="83"/>
      <c r="T101" s="83"/>
      <c r="U101" s="83"/>
      <c r="V101" s="83"/>
      <c r="W101" s="83"/>
      <c r="X101" s="83"/>
      <c r="Y101" s="83"/>
      <c r="Z101" s="83"/>
      <c r="AA101" s="83"/>
      <c r="AB101" s="83"/>
      <c r="AC101" s="83"/>
      <c r="AD101" s="83"/>
      <c r="AE101" s="83"/>
      <c r="AF101" s="83"/>
      <c r="AG101" s="83"/>
      <c r="AH101" s="83"/>
      <c r="AI101" s="83"/>
      <c r="AJ101" s="83"/>
      <c r="AK101" s="83"/>
      <c r="AL101" s="83"/>
      <c r="AM101" s="83"/>
      <c r="AN101" s="83"/>
      <c r="AO101" s="83"/>
      <c r="AP101" s="83"/>
      <c r="AQ101" s="83"/>
      <c r="AR101" s="83"/>
      <c r="AS101" s="83"/>
      <c r="AT101" s="83"/>
      <c r="AU101" s="83"/>
      <c r="AV101" s="83"/>
      <c r="AW101" s="83"/>
      <c r="AX101" s="83"/>
      <c r="AY101" s="83"/>
      <c r="AZ101" s="83"/>
      <c r="BA101" s="83"/>
      <c r="BB101" s="83"/>
      <c r="BC101" s="83"/>
      <c r="BD101" s="83"/>
      <c r="BE101" s="83"/>
      <c r="BF101" s="83"/>
      <c r="BG101" s="83"/>
      <c r="BH101" s="83"/>
    </row>
    <row r="102" spans="1:60" x14ac:dyDescent="0.25">
      <c r="A102" s="83"/>
      <c r="B102" s="83"/>
      <c r="C102" s="83"/>
      <c r="D102" s="83"/>
      <c r="E102" s="83"/>
      <c r="F102" s="83"/>
      <c r="G102" s="83"/>
      <c r="H102" s="83"/>
      <c r="I102" s="83"/>
      <c r="J102" s="83"/>
      <c r="K102" s="83"/>
      <c r="L102" s="83"/>
      <c r="M102" s="83"/>
      <c r="N102" s="83"/>
      <c r="O102" s="83"/>
      <c r="P102" s="83"/>
      <c r="Q102" s="83"/>
      <c r="R102" s="83"/>
      <c r="S102" s="83"/>
      <c r="T102" s="83"/>
      <c r="U102" s="83"/>
      <c r="V102" s="83"/>
      <c r="W102" s="83"/>
      <c r="X102" s="83"/>
      <c r="Y102" s="83"/>
      <c r="Z102" s="83"/>
      <c r="AA102" s="83"/>
      <c r="AB102" s="83"/>
      <c r="AC102" s="83"/>
      <c r="AD102" s="83"/>
      <c r="AE102" s="83"/>
      <c r="AF102" s="83"/>
      <c r="AG102" s="83"/>
      <c r="AH102" s="83"/>
      <c r="AI102" s="83"/>
      <c r="AJ102" s="83"/>
      <c r="AK102" s="83"/>
      <c r="AL102" s="83"/>
      <c r="AM102" s="83"/>
      <c r="AN102" s="83"/>
      <c r="AO102" s="83"/>
      <c r="AP102" s="83"/>
      <c r="AQ102" s="83"/>
      <c r="AR102" s="83"/>
      <c r="AS102" s="83"/>
      <c r="AT102" s="83"/>
      <c r="AU102" s="83"/>
      <c r="AV102" s="83"/>
      <c r="AW102" s="83"/>
      <c r="AX102" s="83"/>
      <c r="AY102" s="83"/>
      <c r="AZ102" s="83"/>
      <c r="BA102" s="83"/>
      <c r="BB102" s="83"/>
      <c r="BC102" s="83"/>
      <c r="BD102" s="83"/>
      <c r="BE102" s="83"/>
      <c r="BF102" s="83"/>
      <c r="BG102" s="83"/>
      <c r="BH102" s="83"/>
    </row>
    <row r="103" spans="1:60" x14ac:dyDescent="0.25">
      <c r="A103" s="83"/>
      <c r="B103" s="83"/>
      <c r="C103" s="83"/>
      <c r="D103" s="83"/>
      <c r="E103" s="83"/>
      <c r="F103" s="83"/>
      <c r="G103" s="83"/>
      <c r="H103" s="83"/>
      <c r="I103" s="83"/>
      <c r="J103" s="83"/>
      <c r="K103" s="83"/>
      <c r="L103" s="83"/>
      <c r="M103" s="83"/>
      <c r="N103" s="83"/>
      <c r="O103" s="83"/>
      <c r="P103" s="83"/>
      <c r="Q103" s="83"/>
      <c r="R103" s="83"/>
      <c r="S103" s="83"/>
      <c r="T103" s="83"/>
      <c r="U103" s="83"/>
      <c r="V103" s="83"/>
      <c r="W103" s="83"/>
      <c r="X103" s="83"/>
      <c r="Y103" s="83"/>
      <c r="Z103" s="83"/>
      <c r="AA103" s="83"/>
      <c r="AB103" s="83"/>
      <c r="AC103" s="83"/>
      <c r="AD103" s="83"/>
      <c r="AE103" s="83"/>
      <c r="AF103" s="83"/>
      <c r="AG103" s="83"/>
      <c r="AH103" s="83"/>
      <c r="AI103" s="83"/>
      <c r="AJ103" s="83"/>
      <c r="AK103" s="83"/>
      <c r="AL103" s="83"/>
      <c r="AM103" s="83"/>
      <c r="AN103" s="83"/>
      <c r="AO103" s="83"/>
      <c r="AP103" s="83"/>
      <c r="AQ103" s="83"/>
      <c r="AR103" s="83"/>
      <c r="AS103" s="83"/>
      <c r="AT103" s="83"/>
      <c r="AU103" s="83"/>
      <c r="AV103" s="83"/>
      <c r="AW103" s="83"/>
      <c r="AX103" s="83"/>
      <c r="AY103" s="83"/>
      <c r="AZ103" s="83"/>
      <c r="BA103" s="83"/>
      <c r="BB103" s="83"/>
      <c r="BC103" s="83"/>
      <c r="BD103" s="83"/>
      <c r="BE103" s="83"/>
      <c r="BF103" s="83"/>
      <c r="BG103" s="83"/>
      <c r="BH103" s="83"/>
    </row>
    <row r="104" spans="1:60" x14ac:dyDescent="0.25">
      <c r="A104" s="83"/>
      <c r="B104" s="83"/>
      <c r="C104" s="83"/>
      <c r="D104" s="83"/>
      <c r="E104" s="83"/>
      <c r="F104" s="83"/>
      <c r="G104" s="83"/>
      <c r="H104" s="83"/>
      <c r="I104" s="83"/>
      <c r="J104" s="83"/>
      <c r="K104" s="83"/>
      <c r="L104" s="83"/>
      <c r="M104" s="83"/>
      <c r="N104" s="83"/>
      <c r="O104" s="83"/>
      <c r="P104" s="83"/>
      <c r="Q104" s="83"/>
      <c r="R104" s="83"/>
      <c r="S104" s="83"/>
      <c r="T104" s="83"/>
      <c r="U104" s="83"/>
      <c r="V104" s="83"/>
      <c r="W104" s="83"/>
      <c r="X104" s="83"/>
      <c r="Y104" s="83"/>
      <c r="Z104" s="83"/>
      <c r="AA104" s="83"/>
      <c r="AB104" s="83"/>
      <c r="AC104" s="83"/>
      <c r="AD104" s="83"/>
      <c r="AE104" s="83"/>
      <c r="AF104" s="83"/>
      <c r="AG104" s="83"/>
      <c r="AH104" s="83"/>
      <c r="AI104" s="83"/>
      <c r="AJ104" s="83"/>
      <c r="AK104" s="83"/>
      <c r="AL104" s="83"/>
      <c r="AM104" s="83"/>
      <c r="AN104" s="83"/>
      <c r="AO104" s="83"/>
      <c r="AP104" s="83"/>
      <c r="AQ104" s="83"/>
      <c r="AR104" s="83"/>
      <c r="AS104" s="83"/>
      <c r="AT104" s="83"/>
      <c r="AU104" s="83"/>
      <c r="AV104" s="83"/>
      <c r="AW104" s="83"/>
      <c r="AX104" s="83"/>
      <c r="AY104" s="83"/>
      <c r="AZ104" s="83"/>
      <c r="BA104" s="83"/>
      <c r="BB104" s="83"/>
      <c r="BC104" s="83"/>
      <c r="BD104" s="83"/>
      <c r="BE104" s="83"/>
      <c r="BF104" s="83"/>
      <c r="BG104" s="83"/>
      <c r="BH104" s="83"/>
    </row>
    <row r="105" spans="1:60" x14ac:dyDescent="0.25">
      <c r="A105" s="83"/>
      <c r="B105" s="83"/>
      <c r="C105" s="83"/>
      <c r="D105" s="83"/>
      <c r="E105" s="83"/>
      <c r="F105" s="83"/>
      <c r="G105" s="83"/>
      <c r="H105" s="83"/>
      <c r="I105" s="83"/>
      <c r="J105" s="83"/>
      <c r="K105" s="83"/>
      <c r="L105" s="83"/>
      <c r="M105" s="83"/>
      <c r="N105" s="83"/>
      <c r="O105" s="83"/>
      <c r="P105" s="83"/>
      <c r="Q105" s="83"/>
      <c r="R105" s="83"/>
      <c r="S105" s="83"/>
      <c r="T105" s="83"/>
      <c r="U105" s="83"/>
      <c r="V105" s="83"/>
      <c r="W105" s="83"/>
      <c r="X105" s="83"/>
      <c r="Y105" s="83"/>
      <c r="Z105" s="83"/>
      <c r="AA105" s="83"/>
      <c r="AB105" s="83"/>
      <c r="AC105" s="83"/>
      <c r="AD105" s="83"/>
      <c r="AE105" s="83"/>
      <c r="AF105" s="83"/>
      <c r="AG105" s="83"/>
      <c r="AH105" s="83"/>
      <c r="AI105" s="83"/>
      <c r="AJ105" s="83"/>
      <c r="AK105" s="83"/>
      <c r="AL105" s="83"/>
      <c r="AM105" s="83"/>
      <c r="AN105" s="83"/>
      <c r="AO105" s="83"/>
      <c r="AP105" s="83"/>
      <c r="AQ105" s="83"/>
      <c r="AR105" s="83"/>
      <c r="AS105" s="83"/>
      <c r="AT105" s="83"/>
      <c r="AU105" s="83"/>
      <c r="AV105" s="83"/>
      <c r="AW105" s="83"/>
      <c r="AX105" s="83"/>
      <c r="AY105" s="83"/>
      <c r="AZ105" s="83"/>
      <c r="BA105" s="83"/>
      <c r="BB105" s="83"/>
      <c r="BC105" s="83"/>
      <c r="BD105" s="83"/>
      <c r="BE105" s="83"/>
      <c r="BF105" s="83"/>
      <c r="BG105" s="83"/>
      <c r="BH105" s="83"/>
    </row>
    <row r="106" spans="1:60" x14ac:dyDescent="0.25">
      <c r="A106" s="83"/>
      <c r="B106" s="83"/>
      <c r="C106" s="83"/>
      <c r="D106" s="83"/>
      <c r="E106" s="83"/>
      <c r="F106" s="83"/>
      <c r="G106" s="83"/>
      <c r="H106" s="83"/>
      <c r="I106" s="83"/>
      <c r="J106" s="83"/>
      <c r="K106" s="83"/>
      <c r="L106" s="83"/>
      <c r="M106" s="83"/>
      <c r="N106" s="83"/>
      <c r="O106" s="83"/>
      <c r="P106" s="83"/>
      <c r="Q106" s="83"/>
      <c r="R106" s="83"/>
      <c r="S106" s="83"/>
      <c r="T106" s="83"/>
      <c r="U106" s="83"/>
      <c r="V106" s="83"/>
      <c r="W106" s="83"/>
      <c r="X106" s="83"/>
      <c r="Y106" s="83"/>
      <c r="Z106" s="83"/>
      <c r="AA106" s="83"/>
      <c r="AB106" s="83"/>
      <c r="AC106" s="83"/>
      <c r="AD106" s="83"/>
      <c r="AE106" s="83"/>
      <c r="AF106" s="83"/>
      <c r="AG106" s="83"/>
      <c r="AH106" s="83"/>
      <c r="AI106" s="83"/>
      <c r="AJ106" s="83"/>
      <c r="AK106" s="83"/>
      <c r="AL106" s="83"/>
      <c r="AM106" s="83"/>
      <c r="AN106" s="83"/>
      <c r="AO106" s="83"/>
      <c r="AP106" s="83"/>
      <c r="AQ106" s="83"/>
      <c r="AR106" s="83"/>
      <c r="AS106" s="83"/>
      <c r="AT106" s="83"/>
      <c r="AU106" s="83"/>
      <c r="AV106" s="83"/>
      <c r="AW106" s="83"/>
      <c r="AX106" s="83"/>
      <c r="AY106" s="83"/>
      <c r="AZ106" s="83"/>
      <c r="BA106" s="83"/>
      <c r="BB106" s="83"/>
      <c r="BC106" s="83"/>
      <c r="BD106" s="83"/>
      <c r="BE106" s="83"/>
      <c r="BF106" s="83"/>
      <c r="BG106" s="83"/>
      <c r="BH106" s="83"/>
    </row>
    <row r="107" spans="1:60" x14ac:dyDescent="0.25">
      <c r="A107" s="83"/>
      <c r="B107" s="83"/>
      <c r="C107" s="83"/>
      <c r="D107" s="83"/>
      <c r="E107" s="83"/>
      <c r="F107" s="83"/>
      <c r="G107" s="83"/>
      <c r="H107" s="83"/>
      <c r="I107" s="83"/>
      <c r="J107" s="83"/>
      <c r="K107" s="83"/>
      <c r="L107" s="83"/>
      <c r="M107" s="83"/>
      <c r="N107" s="83"/>
      <c r="O107" s="83"/>
      <c r="P107" s="83"/>
      <c r="Q107" s="83"/>
      <c r="R107" s="83"/>
      <c r="S107" s="83"/>
      <c r="T107" s="83"/>
      <c r="U107" s="83"/>
      <c r="V107" s="83"/>
      <c r="W107" s="83"/>
      <c r="X107" s="83"/>
      <c r="Y107" s="83"/>
      <c r="Z107" s="83"/>
      <c r="AA107" s="83"/>
      <c r="AB107" s="83"/>
      <c r="AC107" s="83"/>
      <c r="AD107" s="83"/>
      <c r="AE107" s="83"/>
      <c r="AF107" s="83"/>
      <c r="AG107" s="83"/>
      <c r="AH107" s="83"/>
      <c r="AI107" s="83"/>
      <c r="AJ107" s="83"/>
      <c r="AK107" s="83"/>
      <c r="AL107" s="83"/>
      <c r="AM107" s="83"/>
      <c r="AN107" s="83"/>
      <c r="AO107" s="83"/>
      <c r="AP107" s="83"/>
      <c r="AQ107" s="83"/>
      <c r="AR107" s="83"/>
      <c r="AS107" s="83"/>
      <c r="AT107" s="83"/>
      <c r="AU107" s="83"/>
      <c r="AV107" s="83"/>
      <c r="AW107" s="83"/>
      <c r="AX107" s="83"/>
      <c r="AY107" s="83"/>
      <c r="AZ107" s="83"/>
      <c r="BA107" s="83"/>
      <c r="BB107" s="83"/>
      <c r="BC107" s="83"/>
      <c r="BD107" s="83"/>
      <c r="BE107" s="83"/>
      <c r="BF107" s="83"/>
      <c r="BG107" s="83"/>
      <c r="BH107" s="83"/>
    </row>
    <row r="108" spans="1:60" x14ac:dyDescent="0.25">
      <c r="A108" s="83"/>
      <c r="B108" s="83"/>
      <c r="C108" s="83"/>
      <c r="D108" s="83"/>
      <c r="E108" s="83"/>
      <c r="F108" s="83"/>
      <c r="G108" s="83"/>
      <c r="H108" s="83"/>
      <c r="I108" s="83"/>
      <c r="J108" s="83"/>
      <c r="K108" s="83"/>
      <c r="L108" s="83"/>
      <c r="M108" s="83"/>
      <c r="N108" s="83"/>
      <c r="O108" s="83"/>
      <c r="P108" s="83"/>
      <c r="Q108" s="83"/>
      <c r="R108" s="83"/>
      <c r="S108" s="83"/>
      <c r="T108" s="83"/>
      <c r="U108" s="83"/>
      <c r="V108" s="83"/>
      <c r="W108" s="83"/>
      <c r="X108" s="83"/>
      <c r="Y108" s="83"/>
      <c r="Z108" s="83"/>
      <c r="AA108" s="83"/>
      <c r="AB108" s="83"/>
      <c r="AC108" s="83"/>
      <c r="AD108" s="83"/>
      <c r="AE108" s="83"/>
      <c r="AF108" s="83"/>
      <c r="AG108" s="83"/>
      <c r="AH108" s="83"/>
      <c r="AI108" s="83"/>
      <c r="AJ108" s="83"/>
      <c r="AK108" s="83"/>
      <c r="AL108" s="83"/>
      <c r="AM108" s="83"/>
      <c r="AN108" s="83"/>
      <c r="AO108" s="83"/>
      <c r="AP108" s="83"/>
      <c r="AQ108" s="83"/>
      <c r="AR108" s="83"/>
      <c r="AS108" s="83"/>
      <c r="AT108" s="83"/>
      <c r="AU108" s="83"/>
      <c r="AV108" s="83"/>
      <c r="AW108" s="83"/>
      <c r="AX108" s="83"/>
      <c r="AY108" s="83"/>
      <c r="AZ108" s="83"/>
      <c r="BA108" s="83"/>
      <c r="BB108" s="83"/>
      <c r="BC108" s="83"/>
      <c r="BD108" s="83"/>
      <c r="BE108" s="83"/>
      <c r="BF108" s="83"/>
      <c r="BG108" s="83"/>
      <c r="BH108" s="83"/>
    </row>
    <row r="109" spans="1:60" x14ac:dyDescent="0.25">
      <c r="A109" s="83"/>
      <c r="B109" s="83"/>
      <c r="C109" s="83"/>
      <c r="D109" s="83"/>
      <c r="E109" s="83"/>
      <c r="F109" s="83"/>
      <c r="G109" s="83"/>
      <c r="H109" s="83"/>
      <c r="I109" s="83"/>
      <c r="J109" s="83"/>
      <c r="K109" s="83"/>
      <c r="L109" s="83"/>
      <c r="M109" s="83"/>
      <c r="N109" s="83"/>
      <c r="O109" s="83"/>
      <c r="P109" s="83"/>
      <c r="Q109" s="83"/>
      <c r="R109" s="83"/>
      <c r="S109" s="83"/>
      <c r="T109" s="83"/>
      <c r="U109" s="83"/>
      <c r="V109" s="83"/>
      <c r="W109" s="83"/>
      <c r="X109" s="83"/>
      <c r="Y109" s="83"/>
      <c r="Z109" s="83"/>
      <c r="AA109" s="83"/>
      <c r="AB109" s="83"/>
      <c r="AC109" s="83"/>
      <c r="AD109" s="83"/>
      <c r="AE109" s="83"/>
      <c r="AF109" s="83"/>
      <c r="AG109" s="83"/>
      <c r="AH109" s="83"/>
      <c r="AI109" s="83"/>
      <c r="AJ109" s="83"/>
      <c r="AK109" s="83"/>
      <c r="AL109" s="83"/>
      <c r="AM109" s="83"/>
      <c r="AN109" s="83"/>
      <c r="AO109" s="83"/>
      <c r="AP109" s="83"/>
      <c r="AQ109" s="83"/>
      <c r="AR109" s="83"/>
      <c r="AS109" s="83"/>
      <c r="AT109" s="83"/>
      <c r="AU109" s="83"/>
      <c r="AV109" s="83"/>
      <c r="AW109" s="83"/>
      <c r="AX109" s="83"/>
      <c r="AY109" s="83"/>
      <c r="AZ109" s="83"/>
      <c r="BA109" s="83"/>
      <c r="BB109" s="83"/>
      <c r="BC109" s="83"/>
      <c r="BD109" s="83"/>
      <c r="BE109" s="83"/>
      <c r="BF109" s="83"/>
      <c r="BG109" s="83"/>
      <c r="BH109" s="83"/>
    </row>
    <row r="110" spans="1:60" x14ac:dyDescent="0.25">
      <c r="A110" s="83"/>
      <c r="B110" s="83"/>
      <c r="C110" s="83"/>
      <c r="D110" s="83"/>
      <c r="E110" s="83"/>
      <c r="F110" s="83"/>
      <c r="G110" s="83"/>
      <c r="H110" s="83"/>
      <c r="I110" s="83"/>
      <c r="J110" s="83"/>
      <c r="K110" s="83"/>
      <c r="L110" s="83"/>
      <c r="M110" s="83"/>
      <c r="N110" s="83"/>
      <c r="O110" s="83"/>
      <c r="P110" s="83"/>
      <c r="Q110" s="83"/>
      <c r="R110" s="83"/>
      <c r="S110" s="83"/>
      <c r="T110" s="83"/>
      <c r="U110" s="83"/>
      <c r="V110" s="83"/>
      <c r="W110" s="83"/>
      <c r="X110" s="83"/>
      <c r="Y110" s="83"/>
      <c r="Z110" s="83"/>
      <c r="AA110" s="83"/>
      <c r="AB110" s="83"/>
      <c r="AC110" s="83"/>
      <c r="AD110" s="83"/>
      <c r="AE110" s="83"/>
      <c r="AF110" s="83"/>
      <c r="AG110" s="83"/>
      <c r="AH110" s="83"/>
      <c r="AI110" s="83"/>
      <c r="AJ110" s="83"/>
      <c r="AK110" s="83"/>
      <c r="AL110" s="83"/>
      <c r="AM110" s="83"/>
      <c r="AN110" s="83"/>
      <c r="AO110" s="83"/>
      <c r="AP110" s="83"/>
      <c r="AQ110" s="83"/>
      <c r="AR110" s="83"/>
      <c r="AS110" s="83"/>
      <c r="AT110" s="83"/>
      <c r="AU110" s="83"/>
      <c r="AV110" s="83"/>
      <c r="AW110" s="83"/>
      <c r="AX110" s="83"/>
      <c r="AY110" s="83"/>
      <c r="AZ110" s="83"/>
      <c r="BA110" s="83"/>
      <c r="BB110" s="83"/>
      <c r="BC110" s="83"/>
      <c r="BD110" s="83"/>
      <c r="BE110" s="83"/>
      <c r="BF110" s="83"/>
      <c r="BG110" s="83"/>
      <c r="BH110" s="83"/>
    </row>
    <row r="111" spans="1:60" x14ac:dyDescent="0.25">
      <c r="A111" s="83"/>
      <c r="B111" s="83"/>
      <c r="C111" s="83"/>
      <c r="D111" s="83"/>
      <c r="E111" s="83"/>
      <c r="F111" s="83"/>
      <c r="G111" s="83"/>
      <c r="H111" s="83"/>
      <c r="I111" s="83"/>
      <c r="J111" s="83"/>
      <c r="K111" s="83"/>
      <c r="L111" s="83"/>
      <c r="M111" s="83"/>
      <c r="N111" s="83"/>
      <c r="O111" s="83"/>
      <c r="P111" s="83"/>
      <c r="Q111" s="83"/>
      <c r="R111" s="83"/>
      <c r="S111" s="83"/>
      <c r="T111" s="83"/>
      <c r="U111" s="83"/>
      <c r="V111" s="83"/>
      <c r="W111" s="83"/>
      <c r="X111" s="83"/>
      <c r="Y111" s="83"/>
      <c r="Z111" s="83"/>
      <c r="AA111" s="83"/>
      <c r="AB111" s="83"/>
      <c r="AC111" s="83"/>
      <c r="AD111" s="83"/>
      <c r="AE111" s="83"/>
      <c r="AF111" s="83"/>
      <c r="AG111" s="83"/>
      <c r="AH111" s="83"/>
      <c r="AI111" s="83"/>
      <c r="AJ111" s="83"/>
      <c r="AK111" s="83"/>
      <c r="AL111" s="83"/>
      <c r="AM111" s="83"/>
      <c r="AN111" s="83"/>
      <c r="AO111" s="83"/>
      <c r="AP111" s="83"/>
      <c r="AQ111" s="83"/>
      <c r="AR111" s="83"/>
      <c r="AS111" s="83"/>
      <c r="AT111" s="83"/>
      <c r="AU111" s="83"/>
      <c r="AV111" s="83"/>
      <c r="AW111" s="83"/>
      <c r="AX111" s="83"/>
      <c r="AY111" s="83"/>
      <c r="AZ111" s="83"/>
      <c r="BA111" s="83"/>
      <c r="BB111" s="83"/>
      <c r="BC111" s="83"/>
      <c r="BD111" s="83"/>
      <c r="BE111" s="83"/>
      <c r="BF111" s="83"/>
      <c r="BG111" s="83"/>
      <c r="BH111" s="83"/>
    </row>
    <row r="112" spans="1:60" x14ac:dyDescent="0.25">
      <c r="A112" s="83"/>
      <c r="B112" s="83"/>
      <c r="C112" s="83"/>
      <c r="D112" s="83"/>
      <c r="E112" s="83"/>
      <c r="F112" s="83"/>
      <c r="G112" s="83"/>
      <c r="H112" s="83"/>
      <c r="I112" s="83"/>
      <c r="J112" s="83"/>
      <c r="K112" s="83"/>
      <c r="L112" s="83"/>
      <c r="M112" s="83"/>
      <c r="N112" s="83"/>
      <c r="O112" s="83"/>
      <c r="P112" s="83"/>
      <c r="Q112" s="83"/>
      <c r="R112" s="83"/>
      <c r="S112" s="83"/>
      <c r="T112" s="83"/>
      <c r="U112" s="83"/>
      <c r="V112" s="83"/>
      <c r="W112" s="83"/>
      <c r="X112" s="83"/>
      <c r="Y112" s="83"/>
      <c r="Z112" s="83"/>
      <c r="AA112" s="83"/>
      <c r="AB112" s="83"/>
      <c r="AC112" s="83"/>
      <c r="AD112" s="83"/>
      <c r="AE112" s="83"/>
      <c r="AF112" s="83"/>
      <c r="AG112" s="83"/>
      <c r="AH112" s="83"/>
      <c r="AI112" s="83"/>
      <c r="AJ112" s="83"/>
      <c r="AK112" s="83"/>
      <c r="AL112" s="83"/>
      <c r="AM112" s="83"/>
      <c r="AN112" s="83"/>
      <c r="AO112" s="83"/>
      <c r="AP112" s="83"/>
      <c r="AQ112" s="83"/>
      <c r="AR112" s="83"/>
      <c r="AS112" s="83"/>
      <c r="AT112" s="83"/>
      <c r="AU112" s="83"/>
      <c r="AV112" s="83"/>
      <c r="AW112" s="83"/>
      <c r="AX112" s="83"/>
      <c r="AY112" s="83"/>
      <c r="AZ112" s="83"/>
      <c r="BA112" s="83"/>
      <c r="BB112" s="83"/>
      <c r="BC112" s="83"/>
      <c r="BD112" s="83"/>
      <c r="BE112" s="83"/>
      <c r="BF112" s="83"/>
      <c r="BG112" s="83"/>
      <c r="BH112" s="83"/>
    </row>
    <row r="113" spans="1:60" x14ac:dyDescent="0.25">
      <c r="A113" s="83"/>
      <c r="B113" s="83"/>
      <c r="C113" s="83"/>
      <c r="D113" s="83"/>
      <c r="E113" s="83"/>
      <c r="F113" s="83"/>
      <c r="G113" s="83"/>
      <c r="H113" s="83"/>
      <c r="I113" s="83"/>
      <c r="J113" s="83"/>
      <c r="K113" s="83"/>
      <c r="L113" s="83"/>
      <c r="M113" s="83"/>
      <c r="N113" s="83"/>
      <c r="O113" s="83"/>
      <c r="P113" s="83"/>
      <c r="Q113" s="83"/>
      <c r="R113" s="83"/>
      <c r="S113" s="83"/>
      <c r="T113" s="83"/>
      <c r="U113" s="83"/>
      <c r="V113" s="83"/>
      <c r="W113" s="83"/>
      <c r="X113" s="83"/>
      <c r="Y113" s="83"/>
      <c r="Z113" s="83"/>
      <c r="AA113" s="83"/>
      <c r="AB113" s="83"/>
      <c r="AC113" s="83"/>
      <c r="AD113" s="83"/>
      <c r="AE113" s="83"/>
      <c r="AF113" s="83"/>
      <c r="AG113" s="83"/>
      <c r="AH113" s="83"/>
      <c r="AI113" s="83"/>
      <c r="AJ113" s="83"/>
      <c r="AK113" s="83"/>
      <c r="AL113" s="83"/>
      <c r="AM113" s="83"/>
      <c r="AN113" s="83"/>
      <c r="AO113" s="83"/>
      <c r="AP113" s="83"/>
      <c r="AQ113" s="83"/>
      <c r="AR113" s="83"/>
      <c r="AS113" s="83"/>
      <c r="AT113" s="83"/>
      <c r="AU113" s="83"/>
      <c r="AV113" s="83"/>
      <c r="AW113" s="83"/>
      <c r="AX113" s="83"/>
      <c r="AY113" s="83"/>
      <c r="AZ113" s="83"/>
      <c r="BA113" s="83"/>
      <c r="BB113" s="83"/>
      <c r="BC113" s="83"/>
      <c r="BD113" s="83"/>
      <c r="BE113" s="83"/>
      <c r="BF113" s="83"/>
      <c r="BG113" s="83"/>
      <c r="BH113" s="83"/>
    </row>
    <row r="114" spans="1:60" x14ac:dyDescent="0.25">
      <c r="A114" s="83"/>
      <c r="B114" s="83"/>
      <c r="C114" s="83"/>
      <c r="D114" s="83"/>
      <c r="E114" s="83"/>
      <c r="F114" s="83"/>
      <c r="G114" s="83"/>
      <c r="H114" s="83"/>
      <c r="I114" s="83"/>
      <c r="J114" s="83"/>
      <c r="K114" s="83"/>
      <c r="L114" s="83"/>
      <c r="M114" s="83"/>
      <c r="N114" s="83"/>
      <c r="O114" s="83"/>
      <c r="P114" s="83"/>
      <c r="Q114" s="83"/>
      <c r="R114" s="83"/>
      <c r="S114" s="83"/>
      <c r="T114" s="83"/>
      <c r="U114" s="83"/>
      <c r="V114" s="83"/>
      <c r="W114" s="83"/>
      <c r="X114" s="83"/>
      <c r="Y114" s="83"/>
      <c r="Z114" s="83"/>
      <c r="AA114" s="83"/>
      <c r="AB114" s="83"/>
      <c r="AC114" s="83"/>
      <c r="AD114" s="83"/>
      <c r="AE114" s="83"/>
      <c r="AF114" s="83"/>
      <c r="AG114" s="83"/>
      <c r="AH114" s="83"/>
      <c r="AI114" s="83"/>
      <c r="AJ114" s="83"/>
      <c r="AK114" s="83"/>
      <c r="AL114" s="83"/>
      <c r="AM114" s="83"/>
      <c r="AN114" s="83"/>
      <c r="AO114" s="83"/>
      <c r="AP114" s="83"/>
      <c r="AQ114" s="83"/>
      <c r="AR114" s="83"/>
      <c r="AS114" s="83"/>
      <c r="AT114" s="83"/>
      <c r="AU114" s="83"/>
      <c r="AV114" s="83"/>
      <c r="AW114" s="83"/>
      <c r="AX114" s="83"/>
      <c r="AY114" s="83"/>
      <c r="AZ114" s="83"/>
      <c r="BA114" s="83"/>
      <c r="BB114" s="83"/>
      <c r="BC114" s="83"/>
      <c r="BD114" s="83"/>
      <c r="BE114" s="83"/>
      <c r="BF114" s="83"/>
      <c r="BG114" s="83"/>
      <c r="BH114" s="83"/>
    </row>
    <row r="115" spans="1:60" x14ac:dyDescent="0.25">
      <c r="A115" s="83"/>
      <c r="B115" s="83"/>
      <c r="C115" s="83"/>
      <c r="D115" s="83"/>
      <c r="E115" s="83"/>
      <c r="F115" s="83"/>
      <c r="G115" s="83"/>
      <c r="H115" s="83"/>
      <c r="I115" s="83"/>
      <c r="J115" s="83"/>
      <c r="K115" s="83"/>
      <c r="L115" s="83"/>
      <c r="M115" s="83"/>
      <c r="N115" s="83"/>
      <c r="O115" s="83"/>
      <c r="P115" s="83"/>
      <c r="Q115" s="83"/>
      <c r="R115" s="83"/>
      <c r="S115" s="83"/>
      <c r="T115" s="83"/>
      <c r="U115" s="83"/>
      <c r="V115" s="83"/>
      <c r="W115" s="83"/>
      <c r="X115" s="83"/>
      <c r="Y115" s="83"/>
      <c r="Z115" s="83"/>
      <c r="AA115" s="83"/>
      <c r="AB115" s="83"/>
      <c r="AC115" s="83"/>
      <c r="AD115" s="83"/>
      <c r="AE115" s="83"/>
      <c r="AF115" s="83"/>
      <c r="AG115" s="83"/>
      <c r="AH115" s="83"/>
      <c r="AI115" s="83"/>
      <c r="AJ115" s="83"/>
      <c r="AK115" s="83"/>
      <c r="AL115" s="83"/>
      <c r="AM115" s="83"/>
      <c r="AN115" s="83"/>
      <c r="AO115" s="83"/>
      <c r="AP115" s="83"/>
      <c r="AQ115" s="83"/>
      <c r="AR115" s="83"/>
      <c r="AS115" s="83"/>
      <c r="AT115" s="83"/>
      <c r="AU115" s="83"/>
      <c r="AV115" s="83"/>
      <c r="AW115" s="83"/>
      <c r="AX115" s="83"/>
      <c r="AY115" s="83"/>
      <c r="AZ115" s="83"/>
      <c r="BA115" s="83"/>
      <c r="BB115" s="83"/>
      <c r="BC115" s="83"/>
      <c r="BD115" s="83"/>
      <c r="BE115" s="83"/>
      <c r="BF115" s="83"/>
      <c r="BG115" s="83"/>
      <c r="BH115" s="83"/>
    </row>
    <row r="116" spans="1:60" x14ac:dyDescent="0.25">
      <c r="A116" s="83"/>
      <c r="B116" s="83"/>
      <c r="C116" s="83"/>
      <c r="D116" s="83"/>
      <c r="E116" s="83"/>
      <c r="F116" s="83"/>
      <c r="G116" s="83"/>
      <c r="H116" s="83"/>
      <c r="I116" s="83"/>
      <c r="J116" s="83"/>
      <c r="K116" s="83"/>
      <c r="L116" s="83"/>
      <c r="M116" s="83"/>
      <c r="N116" s="83"/>
      <c r="O116" s="83"/>
      <c r="P116" s="83"/>
      <c r="Q116" s="83"/>
      <c r="R116" s="83"/>
      <c r="S116" s="83"/>
      <c r="T116" s="83"/>
      <c r="U116" s="83"/>
      <c r="V116" s="83"/>
      <c r="W116" s="83"/>
      <c r="X116" s="83"/>
      <c r="Y116" s="83"/>
      <c r="Z116" s="83"/>
      <c r="AA116" s="83"/>
      <c r="AB116" s="83"/>
      <c r="AC116" s="83"/>
      <c r="AD116" s="83"/>
      <c r="AE116" s="83"/>
      <c r="AF116" s="83"/>
      <c r="AG116" s="83"/>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83"/>
      <c r="BH116" s="83"/>
    </row>
    <row r="117" spans="1:60" x14ac:dyDescent="0.25">
      <c r="A117" s="83"/>
      <c r="B117" s="83"/>
      <c r="C117" s="83"/>
      <c r="D117" s="83"/>
      <c r="E117" s="83"/>
      <c r="F117" s="83"/>
      <c r="G117" s="83"/>
      <c r="H117" s="83"/>
      <c r="I117" s="83"/>
      <c r="J117" s="83"/>
      <c r="K117" s="83"/>
      <c r="L117" s="83"/>
      <c r="M117" s="83"/>
      <c r="N117" s="83"/>
      <c r="O117" s="83"/>
      <c r="P117" s="83"/>
      <c r="Q117" s="83"/>
      <c r="R117" s="83"/>
      <c r="S117" s="83"/>
      <c r="T117" s="83"/>
      <c r="U117" s="83"/>
      <c r="V117" s="83"/>
      <c r="W117" s="83"/>
      <c r="X117" s="83"/>
      <c r="Y117" s="83"/>
      <c r="Z117" s="83"/>
      <c r="AA117" s="83"/>
      <c r="AB117" s="83"/>
      <c r="AC117" s="83"/>
      <c r="AD117" s="83"/>
      <c r="AE117" s="83"/>
      <c r="AF117" s="83"/>
      <c r="AG117" s="83"/>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83"/>
      <c r="BH117" s="83"/>
    </row>
    <row r="118" spans="1:60" x14ac:dyDescent="0.25">
      <c r="A118" s="83"/>
      <c r="B118" s="83"/>
      <c r="C118" s="83"/>
      <c r="D118" s="83"/>
      <c r="E118" s="83"/>
      <c r="F118" s="83"/>
      <c r="G118" s="83"/>
      <c r="H118" s="83"/>
      <c r="I118" s="83"/>
      <c r="J118" s="83"/>
      <c r="K118" s="83"/>
      <c r="L118" s="83"/>
      <c r="M118" s="83"/>
      <c r="N118" s="83"/>
      <c r="O118" s="83"/>
      <c r="P118" s="83"/>
      <c r="Q118" s="83"/>
      <c r="R118" s="83"/>
      <c r="S118" s="83"/>
      <c r="T118" s="83"/>
      <c r="U118" s="83"/>
      <c r="V118" s="83"/>
      <c r="W118" s="83"/>
      <c r="X118" s="83"/>
      <c r="Y118" s="83"/>
      <c r="Z118" s="83"/>
      <c r="AA118" s="83"/>
      <c r="AB118" s="83"/>
      <c r="AC118" s="83"/>
      <c r="AD118" s="83"/>
      <c r="AE118" s="83"/>
      <c r="AF118" s="83"/>
      <c r="AG118" s="83"/>
      <c r="AH118" s="83"/>
      <c r="AI118" s="83"/>
      <c r="AJ118" s="83"/>
      <c r="AK118" s="83"/>
      <c r="AL118" s="83"/>
      <c r="AM118" s="83"/>
      <c r="AN118" s="83"/>
      <c r="AO118" s="83"/>
      <c r="AP118" s="83"/>
      <c r="AQ118" s="83"/>
      <c r="AR118" s="83"/>
      <c r="AS118" s="83"/>
      <c r="AT118" s="83"/>
      <c r="AU118" s="83"/>
      <c r="AV118" s="83"/>
      <c r="AW118" s="83"/>
      <c r="AX118" s="83"/>
      <c r="AY118" s="83"/>
      <c r="AZ118" s="83"/>
      <c r="BA118" s="83"/>
      <c r="BB118" s="83"/>
      <c r="BC118" s="83"/>
      <c r="BD118" s="83"/>
      <c r="BE118" s="83"/>
      <c r="BF118" s="83"/>
      <c r="BG118" s="83"/>
      <c r="BH118" s="83"/>
    </row>
    <row r="119" spans="1:60" x14ac:dyDescent="0.25">
      <c r="A119" s="83"/>
      <c r="B119" s="83"/>
      <c r="C119" s="83"/>
      <c r="D119" s="83"/>
      <c r="E119" s="83"/>
      <c r="F119" s="83"/>
      <c r="G119" s="83"/>
      <c r="H119" s="83"/>
      <c r="I119" s="83"/>
      <c r="J119" s="83"/>
      <c r="K119" s="83"/>
      <c r="L119" s="83"/>
      <c r="M119" s="83"/>
      <c r="N119" s="83"/>
      <c r="O119" s="83"/>
      <c r="P119" s="83"/>
      <c r="Q119" s="83"/>
      <c r="R119" s="83"/>
      <c r="S119" s="83"/>
      <c r="T119" s="83"/>
      <c r="U119" s="83"/>
      <c r="V119" s="83"/>
      <c r="W119" s="83"/>
      <c r="X119" s="83"/>
      <c r="Y119" s="83"/>
      <c r="Z119" s="83"/>
      <c r="AA119" s="83"/>
      <c r="AB119" s="83"/>
      <c r="AC119" s="83"/>
      <c r="AD119" s="83"/>
      <c r="AE119" s="83"/>
      <c r="AF119" s="83"/>
      <c r="AG119" s="83"/>
      <c r="AH119" s="83"/>
      <c r="AI119" s="83"/>
      <c r="AJ119" s="83"/>
      <c r="AK119" s="83"/>
      <c r="AL119" s="83"/>
      <c r="AM119" s="83"/>
      <c r="AN119" s="83"/>
      <c r="AO119" s="83"/>
      <c r="AP119" s="83"/>
      <c r="AQ119" s="83"/>
      <c r="AR119" s="83"/>
      <c r="AS119" s="83"/>
      <c r="AT119" s="83"/>
      <c r="AU119" s="83"/>
      <c r="AV119" s="83"/>
      <c r="AW119" s="83"/>
      <c r="AX119" s="83"/>
      <c r="AY119" s="83"/>
      <c r="AZ119" s="83"/>
      <c r="BA119" s="83"/>
      <c r="BB119" s="83"/>
      <c r="BC119" s="83"/>
      <c r="BD119" s="83"/>
      <c r="BE119" s="83"/>
      <c r="BF119" s="83"/>
      <c r="BG119" s="83"/>
      <c r="BH119" s="83"/>
    </row>
    <row r="120" spans="1:60" x14ac:dyDescent="0.25">
      <c r="A120" s="83"/>
      <c r="B120" s="83"/>
      <c r="C120" s="83"/>
      <c r="D120" s="83"/>
      <c r="E120" s="83"/>
      <c r="F120" s="83"/>
      <c r="G120" s="83"/>
      <c r="H120" s="83"/>
      <c r="I120" s="83"/>
      <c r="J120" s="83"/>
      <c r="K120" s="83"/>
      <c r="L120" s="83"/>
      <c r="M120" s="83"/>
      <c r="N120" s="83"/>
      <c r="O120" s="83"/>
      <c r="P120" s="83"/>
      <c r="Q120" s="83"/>
      <c r="R120" s="83"/>
      <c r="S120" s="83"/>
      <c r="T120" s="83"/>
      <c r="U120" s="83"/>
      <c r="V120" s="83"/>
      <c r="W120" s="83"/>
      <c r="X120" s="83"/>
      <c r="Y120" s="83"/>
      <c r="Z120" s="83"/>
      <c r="AA120" s="83"/>
      <c r="AB120" s="83"/>
      <c r="AC120" s="83"/>
      <c r="AD120" s="83"/>
      <c r="AE120" s="83"/>
      <c r="AF120" s="83"/>
      <c r="AG120" s="83"/>
      <c r="AH120" s="83"/>
      <c r="AI120" s="83"/>
      <c r="AJ120" s="83"/>
      <c r="AK120" s="83"/>
      <c r="AL120" s="83"/>
      <c r="AM120" s="83"/>
      <c r="AN120" s="83"/>
      <c r="AO120" s="83"/>
      <c r="AP120" s="83"/>
      <c r="AQ120" s="83"/>
      <c r="AR120" s="83"/>
      <c r="AS120" s="83"/>
      <c r="AT120" s="83"/>
      <c r="AU120" s="83"/>
      <c r="AV120" s="83"/>
      <c r="AW120" s="83"/>
      <c r="AX120" s="83"/>
      <c r="AY120" s="83"/>
      <c r="AZ120" s="83"/>
      <c r="BA120" s="83"/>
      <c r="BB120" s="83"/>
      <c r="BC120" s="83"/>
      <c r="BD120" s="83"/>
      <c r="BE120" s="83"/>
      <c r="BF120" s="83"/>
      <c r="BG120" s="83"/>
      <c r="BH120" s="83"/>
    </row>
    <row r="121" spans="1:60" x14ac:dyDescent="0.25">
      <c r="A121" s="83"/>
      <c r="B121" s="83"/>
      <c r="C121" s="83"/>
      <c r="D121" s="83"/>
      <c r="E121" s="83"/>
      <c r="F121" s="83"/>
      <c r="G121" s="83"/>
      <c r="H121" s="83"/>
      <c r="I121" s="83"/>
      <c r="J121" s="83"/>
      <c r="K121" s="83"/>
      <c r="L121" s="83"/>
      <c r="M121" s="83"/>
      <c r="N121" s="83"/>
      <c r="O121" s="83"/>
      <c r="P121" s="83"/>
      <c r="Q121" s="83"/>
      <c r="R121" s="83"/>
      <c r="S121" s="83"/>
      <c r="T121" s="83"/>
      <c r="U121" s="83"/>
      <c r="V121" s="83"/>
      <c r="W121" s="83"/>
      <c r="X121" s="83"/>
      <c r="Y121" s="83"/>
      <c r="Z121" s="83"/>
      <c r="AA121" s="83"/>
      <c r="AB121" s="83"/>
      <c r="AC121" s="83"/>
      <c r="AD121" s="83"/>
      <c r="AE121" s="83"/>
      <c r="AF121" s="83"/>
      <c r="AG121" s="83"/>
      <c r="AH121" s="83"/>
      <c r="AI121" s="83"/>
      <c r="AJ121" s="83"/>
      <c r="AK121" s="83"/>
      <c r="AL121" s="83"/>
      <c r="AM121" s="83"/>
      <c r="AN121" s="83"/>
      <c r="AO121" s="83"/>
      <c r="AP121" s="83"/>
      <c r="AQ121" s="83"/>
      <c r="AR121" s="83"/>
      <c r="AS121" s="83"/>
      <c r="AT121" s="83"/>
      <c r="AU121" s="83"/>
      <c r="AV121" s="83"/>
      <c r="AW121" s="83"/>
      <c r="AX121" s="83"/>
      <c r="AY121" s="83"/>
      <c r="AZ121" s="83"/>
      <c r="BA121" s="83"/>
      <c r="BB121" s="83"/>
      <c r="BC121" s="83"/>
      <c r="BD121" s="83"/>
      <c r="BE121" s="83"/>
      <c r="BF121" s="83"/>
      <c r="BG121" s="83"/>
      <c r="BH121" s="83"/>
    </row>
    <row r="122" spans="1:60" x14ac:dyDescent="0.25">
      <c r="A122" s="83"/>
      <c r="B122" s="83"/>
      <c r="C122" s="83"/>
      <c r="D122" s="83"/>
      <c r="E122" s="83"/>
      <c r="F122" s="83"/>
      <c r="G122" s="83"/>
      <c r="H122" s="83"/>
      <c r="I122" s="83"/>
      <c r="J122" s="83"/>
      <c r="K122" s="83"/>
      <c r="L122" s="83"/>
      <c r="M122" s="83"/>
      <c r="N122" s="83"/>
      <c r="O122" s="83"/>
      <c r="P122" s="83"/>
      <c r="Q122" s="83"/>
      <c r="R122" s="83"/>
      <c r="S122" s="83"/>
      <c r="T122" s="83"/>
      <c r="U122" s="83"/>
      <c r="V122" s="83"/>
      <c r="W122" s="83"/>
      <c r="X122" s="83"/>
      <c r="Y122" s="83"/>
      <c r="Z122" s="83"/>
      <c r="AA122" s="83"/>
      <c r="AB122" s="83"/>
      <c r="AC122" s="83"/>
      <c r="AD122" s="83"/>
      <c r="AE122" s="83"/>
      <c r="AF122" s="83"/>
      <c r="AG122" s="83"/>
      <c r="AH122" s="83"/>
      <c r="AI122" s="83"/>
      <c r="AJ122" s="83"/>
      <c r="AK122" s="83"/>
      <c r="AL122" s="83"/>
      <c r="AM122" s="83"/>
      <c r="AN122" s="83"/>
      <c r="AO122" s="83"/>
      <c r="AP122" s="83"/>
      <c r="AQ122" s="83"/>
      <c r="AR122" s="83"/>
      <c r="AS122" s="83"/>
      <c r="AT122" s="83"/>
      <c r="AU122" s="83"/>
      <c r="AV122" s="83"/>
      <c r="AW122" s="83"/>
      <c r="AX122" s="83"/>
      <c r="AY122" s="83"/>
      <c r="AZ122" s="83"/>
      <c r="BA122" s="83"/>
      <c r="BB122" s="83"/>
      <c r="BC122" s="83"/>
      <c r="BD122" s="83"/>
      <c r="BE122" s="83"/>
      <c r="BF122" s="83"/>
      <c r="BG122" s="83"/>
      <c r="BH122" s="83"/>
    </row>
    <row r="123" spans="1:60" x14ac:dyDescent="0.25">
      <c r="A123" s="83"/>
      <c r="B123" s="83"/>
      <c r="C123" s="83"/>
      <c r="D123" s="83"/>
      <c r="E123" s="83"/>
      <c r="F123" s="83"/>
      <c r="G123" s="83"/>
      <c r="H123" s="83"/>
      <c r="I123" s="83"/>
      <c r="J123" s="83"/>
      <c r="K123" s="83"/>
      <c r="L123" s="83"/>
      <c r="M123" s="83"/>
      <c r="N123" s="83"/>
      <c r="O123" s="83"/>
      <c r="P123" s="83"/>
      <c r="Q123" s="83"/>
      <c r="R123" s="83"/>
      <c r="S123" s="83"/>
      <c r="T123" s="83"/>
      <c r="U123" s="83"/>
      <c r="V123" s="83"/>
      <c r="W123" s="83"/>
      <c r="X123" s="83"/>
      <c r="Y123" s="83"/>
      <c r="Z123" s="83"/>
      <c r="AA123" s="83"/>
      <c r="AB123" s="83"/>
      <c r="AC123" s="83"/>
      <c r="AD123" s="83"/>
      <c r="AE123" s="83"/>
      <c r="AF123" s="83"/>
      <c r="AG123" s="83"/>
      <c r="AH123" s="83"/>
      <c r="AI123" s="83"/>
      <c r="AJ123" s="83"/>
      <c r="AK123" s="83"/>
      <c r="AL123" s="83"/>
      <c r="AM123" s="83"/>
      <c r="AN123" s="83"/>
      <c r="AO123" s="83"/>
      <c r="AP123" s="83"/>
      <c r="AQ123" s="83"/>
      <c r="AR123" s="83"/>
      <c r="AS123" s="83"/>
      <c r="AT123" s="83"/>
      <c r="AU123" s="83"/>
      <c r="AV123" s="83"/>
      <c r="AW123" s="83"/>
      <c r="AX123" s="83"/>
      <c r="AY123" s="83"/>
      <c r="AZ123" s="83"/>
      <c r="BA123" s="83"/>
      <c r="BB123" s="83"/>
      <c r="BC123" s="83"/>
      <c r="BD123" s="83"/>
      <c r="BE123" s="83"/>
      <c r="BF123" s="83"/>
      <c r="BG123" s="83"/>
      <c r="BH123" s="83"/>
    </row>
    <row r="124" spans="1:60" x14ac:dyDescent="0.25">
      <c r="A124" s="83"/>
      <c r="B124" s="83"/>
      <c r="C124" s="83"/>
      <c r="D124" s="83"/>
      <c r="E124" s="83"/>
      <c r="F124" s="83"/>
      <c r="G124" s="83"/>
      <c r="H124" s="83"/>
      <c r="I124" s="83"/>
      <c r="J124" s="83"/>
      <c r="K124" s="83"/>
      <c r="L124" s="83"/>
      <c r="M124" s="83"/>
      <c r="N124" s="83"/>
      <c r="O124" s="83"/>
      <c r="P124" s="83"/>
      <c r="Q124" s="83"/>
      <c r="R124" s="83"/>
      <c r="S124" s="83"/>
      <c r="T124" s="83"/>
      <c r="U124" s="83"/>
      <c r="V124" s="83"/>
      <c r="W124" s="83"/>
      <c r="X124" s="83"/>
      <c r="Y124" s="83"/>
      <c r="Z124" s="83"/>
      <c r="AA124" s="83"/>
      <c r="AB124" s="83"/>
      <c r="AC124" s="83"/>
      <c r="AD124" s="83"/>
      <c r="AE124" s="83"/>
      <c r="AF124" s="83"/>
      <c r="AG124" s="83"/>
      <c r="AH124" s="83"/>
      <c r="AI124" s="83"/>
      <c r="AJ124" s="83"/>
      <c r="AK124" s="83"/>
      <c r="AL124" s="83"/>
      <c r="AM124" s="83"/>
      <c r="AN124" s="83"/>
      <c r="AO124" s="83"/>
      <c r="AP124" s="83"/>
      <c r="AQ124" s="83"/>
      <c r="AR124" s="83"/>
      <c r="AS124" s="83"/>
      <c r="AT124" s="83"/>
      <c r="AU124" s="83"/>
      <c r="AV124" s="83"/>
      <c r="AW124" s="83"/>
      <c r="AX124" s="83"/>
      <c r="AY124" s="83"/>
      <c r="AZ124" s="83"/>
      <c r="BA124" s="83"/>
      <c r="BB124" s="83"/>
      <c r="BC124" s="83"/>
      <c r="BD124" s="83"/>
      <c r="BE124" s="83"/>
      <c r="BF124" s="83"/>
      <c r="BG124" s="83"/>
      <c r="BH124" s="83"/>
    </row>
    <row r="125" spans="1:60" x14ac:dyDescent="0.25">
      <c r="A125" s="83"/>
      <c r="B125" s="83"/>
      <c r="C125" s="83"/>
      <c r="D125" s="83"/>
      <c r="E125" s="83"/>
      <c r="F125" s="83"/>
      <c r="G125" s="83"/>
      <c r="H125" s="83"/>
      <c r="I125" s="83"/>
      <c r="J125" s="83"/>
      <c r="K125" s="83"/>
      <c r="L125" s="83"/>
      <c r="M125" s="83"/>
      <c r="N125" s="83"/>
      <c r="O125" s="83"/>
      <c r="P125" s="83"/>
      <c r="Q125" s="83"/>
      <c r="R125" s="83"/>
      <c r="S125" s="83"/>
      <c r="T125" s="83"/>
      <c r="U125" s="83"/>
      <c r="V125" s="83"/>
      <c r="W125" s="83"/>
      <c r="X125" s="83"/>
      <c r="Y125" s="83"/>
      <c r="Z125" s="83"/>
      <c r="AA125" s="83"/>
      <c r="AB125" s="83"/>
      <c r="AC125" s="83"/>
      <c r="AD125" s="83"/>
      <c r="AE125" s="83"/>
      <c r="AF125" s="83"/>
      <c r="AG125" s="83"/>
      <c r="AH125" s="83"/>
      <c r="AI125" s="83"/>
      <c r="AJ125" s="83"/>
      <c r="AK125" s="83"/>
      <c r="AL125" s="83"/>
      <c r="AM125" s="83"/>
      <c r="AN125" s="83"/>
      <c r="AO125" s="83"/>
      <c r="AP125" s="83"/>
      <c r="AQ125" s="83"/>
      <c r="AR125" s="83"/>
      <c r="AS125" s="83"/>
      <c r="AT125" s="83"/>
      <c r="AU125" s="83"/>
      <c r="AV125" s="83"/>
      <c r="AW125" s="83"/>
      <c r="AX125" s="83"/>
      <c r="AY125" s="83"/>
      <c r="AZ125" s="83"/>
      <c r="BA125" s="83"/>
      <c r="BB125" s="83"/>
      <c r="BC125" s="83"/>
      <c r="BD125" s="83"/>
      <c r="BE125" s="83"/>
      <c r="BF125" s="83"/>
      <c r="BG125" s="83"/>
      <c r="BH125" s="83"/>
    </row>
    <row r="126" spans="1:60" x14ac:dyDescent="0.25">
      <c r="A126" s="83"/>
      <c r="B126" s="83"/>
      <c r="C126" s="83"/>
      <c r="D126" s="83"/>
      <c r="E126" s="83"/>
      <c r="F126" s="83"/>
      <c r="G126" s="83"/>
      <c r="H126" s="83"/>
      <c r="I126" s="83"/>
      <c r="J126" s="83"/>
      <c r="K126" s="83"/>
      <c r="L126" s="83"/>
      <c r="M126" s="83"/>
      <c r="N126" s="83"/>
      <c r="O126" s="83"/>
      <c r="P126" s="83"/>
      <c r="Q126" s="83"/>
      <c r="R126" s="83"/>
      <c r="S126" s="83"/>
      <c r="T126" s="83"/>
      <c r="U126" s="83"/>
      <c r="V126" s="83"/>
      <c r="W126" s="83"/>
      <c r="X126" s="83"/>
      <c r="Y126" s="83"/>
      <c r="Z126" s="83"/>
      <c r="AA126" s="83"/>
      <c r="AB126" s="83"/>
      <c r="AC126" s="83"/>
      <c r="AD126" s="83"/>
      <c r="AE126" s="83"/>
      <c r="AF126" s="83"/>
      <c r="AG126" s="83"/>
      <c r="AH126" s="83"/>
      <c r="AI126" s="83"/>
      <c r="AJ126" s="83"/>
      <c r="AK126" s="83"/>
      <c r="AL126" s="83"/>
      <c r="AM126" s="83"/>
      <c r="AN126" s="83"/>
      <c r="AO126" s="83"/>
      <c r="AP126" s="83"/>
      <c r="AQ126" s="83"/>
      <c r="AR126" s="83"/>
      <c r="AS126" s="83"/>
      <c r="AT126" s="83"/>
      <c r="AU126" s="83"/>
      <c r="AV126" s="83"/>
      <c r="AW126" s="83"/>
      <c r="AX126" s="83"/>
      <c r="AY126" s="83"/>
      <c r="AZ126" s="83"/>
      <c r="BA126" s="83"/>
      <c r="BB126" s="83"/>
      <c r="BC126" s="83"/>
      <c r="BD126" s="83"/>
      <c r="BE126" s="83"/>
      <c r="BF126" s="83"/>
      <c r="BG126" s="83"/>
      <c r="BH126" s="83"/>
    </row>
    <row r="127" spans="1:60" x14ac:dyDescent="0.25">
      <c r="A127" s="83"/>
      <c r="B127" s="83"/>
      <c r="C127" s="83"/>
      <c r="D127" s="83"/>
      <c r="E127" s="83"/>
      <c r="F127" s="83"/>
      <c r="G127" s="83"/>
      <c r="H127" s="83"/>
      <c r="I127" s="83"/>
      <c r="J127" s="83"/>
      <c r="K127" s="83"/>
      <c r="L127" s="83"/>
      <c r="M127" s="83"/>
      <c r="N127" s="83"/>
      <c r="O127" s="83"/>
      <c r="P127" s="83"/>
      <c r="Q127" s="83"/>
      <c r="R127" s="83"/>
      <c r="S127" s="83"/>
      <c r="T127" s="83"/>
      <c r="U127" s="83"/>
      <c r="V127" s="83"/>
      <c r="W127" s="83"/>
      <c r="X127" s="83"/>
      <c r="Y127" s="83"/>
      <c r="Z127" s="83"/>
      <c r="AA127" s="83"/>
      <c r="AB127" s="83"/>
      <c r="AC127" s="83"/>
      <c r="AD127" s="83"/>
      <c r="AE127" s="83"/>
      <c r="AF127" s="83"/>
      <c r="AG127" s="83"/>
      <c r="AH127" s="83"/>
      <c r="AI127" s="83"/>
      <c r="AJ127" s="83"/>
      <c r="AK127" s="83"/>
      <c r="AL127" s="83"/>
      <c r="AM127" s="83"/>
      <c r="AN127" s="83"/>
      <c r="AO127" s="83"/>
      <c r="AP127" s="83"/>
      <c r="AQ127" s="83"/>
      <c r="AR127" s="83"/>
      <c r="AS127" s="83"/>
      <c r="AT127" s="83"/>
      <c r="AU127" s="83"/>
      <c r="AV127" s="83"/>
      <c r="AW127" s="83"/>
      <c r="AX127" s="83"/>
      <c r="AY127" s="83"/>
      <c r="AZ127" s="83"/>
      <c r="BA127" s="83"/>
      <c r="BB127" s="83"/>
      <c r="BC127" s="83"/>
      <c r="BD127" s="83"/>
      <c r="BE127" s="83"/>
      <c r="BF127" s="83"/>
      <c r="BG127" s="83"/>
      <c r="BH127" s="83"/>
    </row>
    <row r="128" spans="1:60"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83"/>
      <c r="AE128" s="83"/>
      <c r="AF128" s="83"/>
      <c r="AG128" s="83"/>
      <c r="AH128" s="83"/>
      <c r="AI128" s="83"/>
      <c r="AJ128" s="83"/>
      <c r="AK128" s="83"/>
      <c r="AL128" s="83"/>
      <c r="AM128" s="83"/>
      <c r="AN128" s="83"/>
      <c r="AO128" s="83"/>
      <c r="AP128" s="83"/>
      <c r="AQ128" s="83"/>
      <c r="AR128" s="83"/>
      <c r="AS128" s="83"/>
      <c r="AT128" s="83"/>
      <c r="AU128" s="83"/>
      <c r="AV128" s="83"/>
      <c r="AW128" s="83"/>
      <c r="AX128" s="83"/>
      <c r="AY128" s="83"/>
      <c r="AZ128" s="83"/>
      <c r="BA128" s="83"/>
      <c r="BB128" s="83"/>
      <c r="BC128" s="83"/>
      <c r="BD128" s="83"/>
      <c r="BE128" s="83"/>
      <c r="BF128" s="83"/>
      <c r="BG128" s="83"/>
      <c r="BH128" s="83"/>
    </row>
    <row r="129" spans="1:60" x14ac:dyDescent="0.25">
      <c r="A129" s="83"/>
      <c r="B129" s="83"/>
      <c r="C129" s="83"/>
      <c r="D129" s="83"/>
      <c r="E129" s="83"/>
      <c r="F129" s="83"/>
      <c r="G129" s="83"/>
      <c r="H129" s="83"/>
      <c r="I129" s="83"/>
      <c r="J129" s="83"/>
      <c r="K129" s="83"/>
      <c r="L129" s="83"/>
      <c r="M129" s="83"/>
      <c r="N129" s="83"/>
      <c r="O129" s="83"/>
      <c r="P129" s="83"/>
      <c r="Q129" s="83"/>
      <c r="R129" s="83"/>
      <c r="S129" s="83"/>
      <c r="T129" s="83"/>
      <c r="U129" s="83"/>
      <c r="V129" s="83"/>
      <c r="W129" s="83"/>
      <c r="X129" s="83"/>
      <c r="Y129" s="83"/>
      <c r="Z129" s="83"/>
      <c r="AA129" s="83"/>
      <c r="AB129" s="83"/>
      <c r="AC129" s="83"/>
      <c r="AD129" s="83"/>
      <c r="AE129" s="83"/>
      <c r="AF129" s="83"/>
      <c r="AG129" s="83"/>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row>
    <row r="130" spans="1:60" x14ac:dyDescent="0.25">
      <c r="A130" s="83"/>
      <c r="B130" s="83"/>
      <c r="C130" s="83"/>
      <c r="D130" s="83"/>
      <c r="E130" s="83"/>
      <c r="F130" s="83"/>
      <c r="G130" s="83"/>
      <c r="H130" s="83"/>
      <c r="I130" s="83"/>
      <c r="J130" s="83"/>
      <c r="K130" s="83"/>
      <c r="L130" s="83"/>
      <c r="M130" s="83"/>
      <c r="N130" s="83"/>
      <c r="O130" s="83"/>
      <c r="P130" s="83"/>
      <c r="Q130" s="83"/>
      <c r="R130" s="83"/>
      <c r="S130" s="83"/>
      <c r="T130" s="83"/>
      <c r="U130" s="83"/>
      <c r="V130" s="83"/>
      <c r="W130" s="83"/>
      <c r="X130" s="83"/>
      <c r="Y130" s="83"/>
      <c r="Z130" s="83"/>
      <c r="AA130" s="83"/>
      <c r="AB130" s="83"/>
      <c r="AC130" s="83"/>
      <c r="AD130" s="83"/>
      <c r="AE130" s="83"/>
      <c r="AF130" s="83"/>
      <c r="AG130" s="83"/>
      <c r="AH130" s="83"/>
      <c r="AI130" s="83"/>
      <c r="AJ130" s="83"/>
      <c r="AK130" s="83"/>
      <c r="AL130" s="83"/>
      <c r="AM130" s="83"/>
      <c r="AN130" s="83"/>
      <c r="AO130" s="83"/>
      <c r="AP130" s="83"/>
      <c r="AQ130" s="83"/>
      <c r="AR130" s="83"/>
      <c r="AS130" s="83"/>
      <c r="AT130" s="83"/>
      <c r="AU130" s="83"/>
      <c r="AV130" s="83"/>
      <c r="AW130" s="83"/>
      <c r="AX130" s="83"/>
      <c r="AY130" s="83"/>
      <c r="AZ130" s="83"/>
      <c r="BA130" s="83"/>
      <c r="BB130" s="83"/>
      <c r="BC130" s="83"/>
      <c r="BD130" s="83"/>
      <c r="BE130" s="83"/>
      <c r="BF130" s="83"/>
      <c r="BG130" s="83"/>
      <c r="BH130" s="83"/>
    </row>
    <row r="131" spans="1:60" x14ac:dyDescent="0.25">
      <c r="A131" s="83"/>
      <c r="B131" s="83"/>
      <c r="C131" s="83"/>
      <c r="D131" s="83"/>
      <c r="E131" s="83"/>
      <c r="F131" s="83"/>
      <c r="G131" s="83"/>
      <c r="H131" s="83"/>
      <c r="I131" s="83"/>
      <c r="J131" s="83"/>
      <c r="K131" s="83"/>
      <c r="L131" s="83"/>
      <c r="M131" s="83"/>
      <c r="N131" s="83"/>
      <c r="O131" s="83"/>
      <c r="P131" s="83"/>
      <c r="Q131" s="83"/>
      <c r="R131" s="83"/>
      <c r="S131" s="83"/>
      <c r="T131" s="83"/>
      <c r="U131" s="83"/>
      <c r="V131" s="83"/>
      <c r="W131" s="83"/>
      <c r="X131" s="83"/>
      <c r="Y131" s="83"/>
      <c r="Z131" s="83"/>
      <c r="AA131" s="83"/>
      <c r="AB131" s="83"/>
      <c r="AC131" s="83"/>
      <c r="AD131" s="83"/>
      <c r="AE131" s="83"/>
      <c r="AF131" s="83"/>
      <c r="AG131" s="83"/>
      <c r="AH131" s="83"/>
      <c r="AI131" s="83"/>
      <c r="AJ131" s="83"/>
      <c r="AK131" s="83"/>
      <c r="AL131" s="83"/>
      <c r="AM131" s="83"/>
      <c r="AN131" s="83"/>
      <c r="AO131" s="83"/>
      <c r="AP131" s="83"/>
      <c r="AQ131" s="83"/>
      <c r="AR131" s="83"/>
      <c r="AS131" s="83"/>
      <c r="AT131" s="83"/>
      <c r="AU131" s="83"/>
      <c r="AV131" s="83"/>
      <c r="AW131" s="83"/>
      <c r="AX131" s="83"/>
      <c r="AY131" s="83"/>
      <c r="AZ131" s="83"/>
      <c r="BA131" s="83"/>
      <c r="BB131" s="83"/>
      <c r="BC131" s="83"/>
      <c r="BD131" s="83"/>
      <c r="BE131" s="83"/>
      <c r="BF131" s="83"/>
      <c r="BG131" s="83"/>
      <c r="BH131" s="83"/>
    </row>
    <row r="132" spans="1:60" x14ac:dyDescent="0.25">
      <c r="A132" s="83"/>
      <c r="B132" s="83"/>
      <c r="C132" s="83"/>
      <c r="D132" s="83"/>
      <c r="E132" s="83"/>
      <c r="F132" s="83"/>
      <c r="G132" s="83"/>
      <c r="H132" s="83"/>
      <c r="I132" s="83"/>
      <c r="J132" s="83"/>
      <c r="K132" s="83"/>
      <c r="L132" s="83"/>
      <c r="M132" s="83"/>
      <c r="N132" s="83"/>
      <c r="O132" s="83"/>
      <c r="P132" s="83"/>
      <c r="Q132" s="83"/>
      <c r="R132" s="83"/>
      <c r="S132" s="83"/>
      <c r="T132" s="83"/>
      <c r="U132" s="83"/>
      <c r="V132" s="83"/>
      <c r="W132" s="83"/>
      <c r="X132" s="83"/>
      <c r="Y132" s="83"/>
      <c r="Z132" s="83"/>
      <c r="AA132" s="83"/>
      <c r="AB132" s="83"/>
      <c r="AC132" s="83"/>
      <c r="AD132" s="83"/>
      <c r="AE132" s="83"/>
      <c r="AF132" s="83"/>
      <c r="AG132" s="83"/>
      <c r="AH132" s="83"/>
      <c r="AI132" s="83"/>
      <c r="AJ132" s="83"/>
      <c r="AK132" s="83"/>
      <c r="AL132" s="83"/>
      <c r="AM132" s="83"/>
      <c r="AN132" s="83"/>
      <c r="AO132" s="83"/>
      <c r="AP132" s="83"/>
      <c r="AQ132" s="83"/>
      <c r="AR132" s="83"/>
      <c r="AS132" s="83"/>
      <c r="AT132" s="83"/>
      <c r="AU132" s="83"/>
      <c r="AV132" s="83"/>
      <c r="AW132" s="83"/>
      <c r="AX132" s="83"/>
      <c r="AY132" s="83"/>
      <c r="AZ132" s="83"/>
      <c r="BA132" s="83"/>
      <c r="BB132" s="83"/>
      <c r="BC132" s="83"/>
      <c r="BD132" s="83"/>
      <c r="BE132" s="83"/>
      <c r="BF132" s="83"/>
      <c r="BG132" s="83"/>
      <c r="BH132" s="83"/>
    </row>
    <row r="133" spans="1:60" x14ac:dyDescent="0.25">
      <c r="A133" s="83"/>
      <c r="B133" s="83"/>
      <c r="C133" s="83"/>
      <c r="D133" s="83"/>
      <c r="E133" s="83"/>
      <c r="F133" s="83"/>
      <c r="G133" s="83"/>
      <c r="H133" s="83"/>
      <c r="I133" s="83"/>
      <c r="J133" s="83"/>
      <c r="K133" s="83"/>
      <c r="L133" s="83"/>
      <c r="M133" s="83"/>
      <c r="N133" s="83"/>
      <c r="O133" s="83"/>
      <c r="P133" s="83"/>
      <c r="Q133" s="83"/>
      <c r="R133" s="83"/>
      <c r="S133" s="83"/>
      <c r="T133" s="83"/>
      <c r="U133" s="83"/>
      <c r="V133" s="83"/>
      <c r="W133" s="83"/>
      <c r="X133" s="83"/>
      <c r="Y133" s="83"/>
      <c r="Z133" s="83"/>
      <c r="AA133" s="83"/>
      <c r="AB133" s="83"/>
      <c r="AC133" s="83"/>
      <c r="AD133" s="83"/>
      <c r="AE133" s="83"/>
      <c r="AF133" s="83"/>
      <c r="AG133" s="83"/>
      <c r="AH133" s="83"/>
      <c r="AI133" s="83"/>
      <c r="AJ133" s="83"/>
      <c r="AK133" s="83"/>
      <c r="AL133" s="83"/>
      <c r="AM133" s="83"/>
      <c r="AN133" s="83"/>
      <c r="AO133" s="83"/>
      <c r="AP133" s="83"/>
      <c r="AQ133" s="83"/>
      <c r="AR133" s="83"/>
      <c r="AS133" s="83"/>
      <c r="AT133" s="83"/>
      <c r="AU133" s="83"/>
      <c r="AV133" s="83"/>
      <c r="AW133" s="83"/>
      <c r="AX133" s="83"/>
      <c r="AY133" s="83"/>
      <c r="AZ133" s="83"/>
      <c r="BA133" s="83"/>
      <c r="BB133" s="83"/>
      <c r="BC133" s="83"/>
      <c r="BD133" s="83"/>
      <c r="BE133" s="83"/>
      <c r="BF133" s="83"/>
      <c r="BG133" s="83"/>
      <c r="BH133" s="83"/>
    </row>
    <row r="134" spans="1:60" x14ac:dyDescent="0.25">
      <c r="A134" s="83"/>
      <c r="B134" s="83"/>
      <c r="C134" s="83"/>
      <c r="D134" s="83"/>
      <c r="E134" s="83"/>
      <c r="F134" s="83"/>
      <c r="G134" s="83"/>
      <c r="H134" s="83"/>
      <c r="I134" s="83"/>
      <c r="J134" s="83"/>
      <c r="K134" s="83"/>
      <c r="L134" s="83"/>
      <c r="M134" s="83"/>
      <c r="N134" s="83"/>
      <c r="O134" s="83"/>
      <c r="P134" s="83"/>
      <c r="Q134" s="83"/>
      <c r="R134" s="83"/>
      <c r="S134" s="83"/>
      <c r="T134" s="83"/>
      <c r="U134" s="83"/>
      <c r="V134" s="83"/>
      <c r="W134" s="83"/>
      <c r="X134" s="83"/>
      <c r="Y134" s="83"/>
      <c r="Z134" s="83"/>
      <c r="AA134" s="83"/>
      <c r="AB134" s="83"/>
      <c r="AC134" s="83"/>
      <c r="AD134" s="83"/>
      <c r="AE134" s="83"/>
      <c r="AF134" s="83"/>
      <c r="AG134" s="83"/>
      <c r="AH134" s="83"/>
      <c r="AI134" s="83"/>
      <c r="AJ134" s="83"/>
      <c r="AK134" s="83"/>
      <c r="AL134" s="83"/>
      <c r="AM134" s="83"/>
      <c r="AN134" s="83"/>
      <c r="AO134" s="83"/>
      <c r="AP134" s="83"/>
      <c r="AQ134" s="83"/>
      <c r="AR134" s="83"/>
      <c r="AS134" s="83"/>
      <c r="AT134" s="83"/>
      <c r="AU134" s="83"/>
      <c r="AV134" s="83"/>
      <c r="AW134" s="83"/>
      <c r="AX134" s="83"/>
      <c r="AY134" s="83"/>
      <c r="AZ134" s="83"/>
      <c r="BA134" s="83"/>
      <c r="BB134" s="83"/>
      <c r="BC134" s="83"/>
      <c r="BD134" s="83"/>
      <c r="BE134" s="83"/>
      <c r="BF134" s="83"/>
      <c r="BG134" s="83"/>
      <c r="BH134" s="83"/>
    </row>
    <row r="135" spans="1:60" x14ac:dyDescent="0.25">
      <c r="A135" s="83"/>
      <c r="B135" s="83"/>
      <c r="C135" s="83"/>
      <c r="D135" s="83"/>
      <c r="E135" s="83"/>
      <c r="F135" s="83"/>
      <c r="G135" s="83"/>
      <c r="H135" s="83"/>
      <c r="I135" s="83"/>
      <c r="J135" s="83"/>
      <c r="K135" s="83"/>
      <c r="L135" s="83"/>
      <c r="M135" s="83"/>
      <c r="N135" s="83"/>
      <c r="O135" s="83"/>
      <c r="P135" s="83"/>
      <c r="Q135" s="83"/>
      <c r="R135" s="83"/>
      <c r="S135" s="83"/>
      <c r="T135" s="83"/>
      <c r="U135" s="83"/>
      <c r="V135" s="83"/>
      <c r="W135" s="83"/>
      <c r="X135" s="83"/>
      <c r="Y135" s="83"/>
      <c r="Z135" s="83"/>
      <c r="AA135" s="83"/>
      <c r="AB135" s="83"/>
      <c r="AC135" s="83"/>
      <c r="AD135" s="83"/>
      <c r="AE135" s="83"/>
      <c r="AF135" s="83"/>
      <c r="AG135" s="83"/>
      <c r="AH135" s="83"/>
      <c r="AI135" s="83"/>
      <c r="AJ135" s="83"/>
      <c r="AK135" s="83"/>
      <c r="AL135" s="83"/>
      <c r="AM135" s="83"/>
      <c r="AN135" s="83"/>
      <c r="AO135" s="83"/>
      <c r="AP135" s="83"/>
      <c r="AQ135" s="83"/>
      <c r="AR135" s="83"/>
      <c r="AS135" s="83"/>
      <c r="AT135" s="83"/>
      <c r="AU135" s="83"/>
      <c r="AV135" s="83"/>
      <c r="AW135" s="83"/>
      <c r="AX135" s="83"/>
      <c r="AY135" s="83"/>
      <c r="AZ135" s="83"/>
      <c r="BA135" s="83"/>
      <c r="BB135" s="83"/>
      <c r="BC135" s="83"/>
      <c r="BD135" s="83"/>
      <c r="BE135" s="83"/>
      <c r="BF135" s="83"/>
      <c r="BG135" s="83"/>
      <c r="BH135" s="83"/>
    </row>
    <row r="136" spans="1:60" x14ac:dyDescent="0.25">
      <c r="A136" s="83"/>
      <c r="B136" s="83"/>
      <c r="C136" s="83"/>
      <c r="D136" s="83"/>
      <c r="E136" s="83"/>
      <c r="F136" s="83"/>
      <c r="G136" s="83"/>
      <c r="H136" s="83"/>
      <c r="I136" s="83"/>
      <c r="J136" s="83"/>
      <c r="K136" s="83"/>
      <c r="L136" s="83"/>
      <c r="M136" s="83"/>
      <c r="N136" s="83"/>
      <c r="O136" s="83"/>
      <c r="P136" s="83"/>
      <c r="Q136" s="83"/>
      <c r="R136" s="83"/>
      <c r="S136" s="83"/>
      <c r="T136" s="83"/>
      <c r="U136" s="83"/>
      <c r="V136" s="83"/>
      <c r="W136" s="83"/>
      <c r="X136" s="83"/>
      <c r="Y136" s="83"/>
      <c r="Z136" s="83"/>
      <c r="AA136" s="83"/>
      <c r="AB136" s="83"/>
      <c r="AC136" s="83"/>
      <c r="AD136" s="83"/>
      <c r="AE136" s="83"/>
      <c r="AF136" s="83"/>
      <c r="AG136" s="83"/>
      <c r="AH136" s="83"/>
      <c r="AI136" s="83"/>
      <c r="AJ136" s="83"/>
      <c r="AK136" s="83"/>
      <c r="AL136" s="83"/>
      <c r="AM136" s="83"/>
      <c r="AN136" s="83"/>
      <c r="AO136" s="83"/>
      <c r="AP136" s="83"/>
      <c r="AQ136" s="83"/>
      <c r="AR136" s="83"/>
      <c r="AS136" s="83"/>
      <c r="AT136" s="83"/>
      <c r="AU136" s="83"/>
      <c r="AV136" s="83"/>
      <c r="AW136" s="83"/>
      <c r="AX136" s="83"/>
      <c r="AY136" s="83"/>
      <c r="AZ136" s="83"/>
      <c r="BA136" s="83"/>
      <c r="BB136" s="83"/>
      <c r="BC136" s="83"/>
      <c r="BD136" s="83"/>
      <c r="BE136" s="83"/>
      <c r="BF136" s="83"/>
      <c r="BG136" s="83"/>
      <c r="BH136" s="83"/>
    </row>
    <row r="137" spans="1:60" x14ac:dyDescent="0.25">
      <c r="A137" s="83"/>
      <c r="B137" s="83"/>
      <c r="C137" s="83"/>
      <c r="D137" s="83"/>
      <c r="E137" s="83"/>
      <c r="F137" s="83"/>
      <c r="G137" s="83"/>
      <c r="H137" s="83"/>
      <c r="I137" s="83"/>
      <c r="J137" s="83"/>
      <c r="K137" s="83"/>
      <c r="L137" s="83"/>
      <c r="M137" s="83"/>
      <c r="N137" s="83"/>
      <c r="O137" s="83"/>
      <c r="P137" s="83"/>
      <c r="Q137" s="83"/>
      <c r="R137" s="83"/>
      <c r="S137" s="83"/>
      <c r="T137" s="83"/>
      <c r="U137" s="83"/>
      <c r="V137" s="83"/>
      <c r="W137" s="83"/>
      <c r="X137" s="83"/>
      <c r="Y137" s="83"/>
      <c r="Z137" s="83"/>
      <c r="AA137" s="83"/>
      <c r="AB137" s="83"/>
      <c r="AC137" s="83"/>
      <c r="AD137" s="83"/>
      <c r="AE137" s="83"/>
      <c r="AF137" s="83"/>
      <c r="AG137" s="83"/>
      <c r="AH137" s="83"/>
      <c r="AI137" s="83"/>
      <c r="AJ137" s="83"/>
      <c r="AK137" s="83"/>
      <c r="AL137" s="83"/>
      <c r="AM137" s="83"/>
      <c r="AN137" s="83"/>
      <c r="AO137" s="83"/>
      <c r="AP137" s="83"/>
      <c r="AQ137" s="83"/>
      <c r="AR137" s="83"/>
      <c r="AS137" s="83"/>
      <c r="AT137" s="83"/>
      <c r="AU137" s="83"/>
      <c r="AV137" s="83"/>
      <c r="AW137" s="83"/>
      <c r="AX137" s="83"/>
      <c r="AY137" s="83"/>
      <c r="AZ137" s="83"/>
      <c r="BA137" s="83"/>
      <c r="BB137" s="83"/>
      <c r="BC137" s="83"/>
      <c r="BD137" s="83"/>
      <c r="BE137" s="83"/>
      <c r="BF137" s="83"/>
      <c r="BG137" s="83"/>
      <c r="BH137" s="83"/>
    </row>
    <row r="138" spans="1:60" x14ac:dyDescent="0.25">
      <c r="A138" s="83"/>
      <c r="B138" s="83"/>
      <c r="C138" s="83"/>
      <c r="D138" s="83"/>
      <c r="E138" s="83"/>
      <c r="F138" s="83"/>
      <c r="G138" s="83"/>
      <c r="H138" s="83"/>
      <c r="I138" s="83"/>
      <c r="J138" s="83"/>
      <c r="K138" s="83"/>
      <c r="L138" s="83"/>
      <c r="M138" s="83"/>
      <c r="N138" s="83"/>
      <c r="O138" s="83"/>
      <c r="P138" s="83"/>
      <c r="Q138" s="83"/>
      <c r="R138" s="83"/>
      <c r="S138" s="83"/>
      <c r="T138" s="83"/>
      <c r="U138" s="83"/>
      <c r="V138" s="83"/>
      <c r="W138" s="83"/>
      <c r="X138" s="83"/>
      <c r="Y138" s="83"/>
      <c r="Z138" s="83"/>
      <c r="AA138" s="83"/>
      <c r="AB138" s="83"/>
      <c r="AC138" s="83"/>
      <c r="AD138" s="83"/>
      <c r="AE138" s="83"/>
      <c r="AF138" s="83"/>
      <c r="AG138" s="83"/>
      <c r="AH138" s="83"/>
      <c r="AI138" s="83"/>
      <c r="AJ138" s="83"/>
      <c r="AK138" s="83"/>
      <c r="AL138" s="83"/>
      <c r="AM138" s="83"/>
      <c r="AN138" s="83"/>
      <c r="AO138" s="83"/>
      <c r="AP138" s="83"/>
      <c r="AQ138" s="83"/>
      <c r="AR138" s="83"/>
      <c r="AS138" s="83"/>
      <c r="AT138" s="83"/>
      <c r="AU138" s="83"/>
      <c r="AV138" s="83"/>
      <c r="AW138" s="83"/>
      <c r="AX138" s="83"/>
      <c r="AY138" s="83"/>
      <c r="AZ138" s="83"/>
      <c r="BA138" s="83"/>
      <c r="BB138" s="83"/>
      <c r="BC138" s="83"/>
      <c r="BD138" s="83"/>
      <c r="BE138" s="83"/>
      <c r="BF138" s="83"/>
      <c r="BG138" s="83"/>
      <c r="BH138" s="83"/>
    </row>
    <row r="139" spans="1:60" x14ac:dyDescent="0.25">
      <c r="A139" s="83"/>
      <c r="B139" s="83"/>
      <c r="C139" s="83"/>
      <c r="D139" s="83"/>
      <c r="E139" s="83"/>
      <c r="F139" s="83"/>
      <c r="G139" s="83"/>
      <c r="H139" s="83"/>
      <c r="I139" s="83"/>
      <c r="J139" s="83"/>
      <c r="K139" s="83"/>
      <c r="L139" s="83"/>
      <c r="M139" s="83"/>
      <c r="N139" s="83"/>
      <c r="O139" s="83"/>
      <c r="P139" s="83"/>
      <c r="Q139" s="83"/>
      <c r="R139" s="83"/>
      <c r="S139" s="83"/>
      <c r="T139" s="83"/>
      <c r="U139" s="83"/>
      <c r="V139" s="83"/>
      <c r="W139" s="83"/>
      <c r="X139" s="83"/>
      <c r="Y139" s="83"/>
      <c r="Z139" s="83"/>
      <c r="AA139" s="83"/>
      <c r="AB139" s="83"/>
      <c r="AC139" s="83"/>
      <c r="AD139" s="83"/>
      <c r="AE139" s="83"/>
      <c r="AF139" s="83"/>
      <c r="AG139" s="83"/>
      <c r="AH139" s="83"/>
      <c r="AI139" s="83"/>
      <c r="AJ139" s="83"/>
      <c r="AK139" s="83"/>
      <c r="AL139" s="83"/>
      <c r="AM139" s="83"/>
      <c r="AN139" s="83"/>
      <c r="AO139" s="83"/>
      <c r="AP139" s="83"/>
      <c r="AQ139" s="83"/>
      <c r="AR139" s="83"/>
      <c r="AS139" s="83"/>
      <c r="AT139" s="83"/>
      <c r="AU139" s="83"/>
      <c r="AV139" s="83"/>
      <c r="AW139" s="83"/>
      <c r="AX139" s="83"/>
      <c r="AY139" s="83"/>
      <c r="AZ139" s="83"/>
      <c r="BA139" s="83"/>
      <c r="BB139" s="83"/>
      <c r="BC139" s="83"/>
      <c r="BD139" s="83"/>
      <c r="BE139" s="83"/>
      <c r="BF139" s="83"/>
      <c r="BG139" s="83"/>
      <c r="BH139" s="83"/>
    </row>
    <row r="140" spans="1:60" x14ac:dyDescent="0.25">
      <c r="A140" s="83"/>
      <c r="B140" s="83"/>
      <c r="C140" s="83"/>
      <c r="D140" s="83"/>
      <c r="E140" s="83"/>
      <c r="F140" s="83"/>
      <c r="G140" s="83"/>
      <c r="H140" s="83"/>
      <c r="I140" s="83"/>
      <c r="J140" s="83"/>
      <c r="K140" s="83"/>
      <c r="L140" s="83"/>
      <c r="M140" s="83"/>
      <c r="N140" s="83"/>
      <c r="O140" s="83"/>
      <c r="P140" s="83"/>
      <c r="Q140" s="83"/>
      <c r="R140" s="83"/>
      <c r="S140" s="83"/>
      <c r="T140" s="83"/>
      <c r="U140" s="83"/>
      <c r="V140" s="83"/>
      <c r="W140" s="83"/>
      <c r="X140" s="83"/>
      <c r="Y140" s="83"/>
      <c r="Z140" s="83"/>
      <c r="AA140" s="83"/>
      <c r="AB140" s="83"/>
      <c r="AC140" s="83"/>
      <c r="AD140" s="83"/>
      <c r="AE140" s="83"/>
      <c r="AF140" s="83"/>
      <c r="AG140" s="83"/>
      <c r="AH140" s="83"/>
      <c r="AI140" s="83"/>
      <c r="AJ140" s="83"/>
      <c r="AK140" s="83"/>
      <c r="AL140" s="83"/>
      <c r="AM140" s="83"/>
      <c r="AN140" s="83"/>
      <c r="AO140" s="83"/>
      <c r="AP140" s="83"/>
      <c r="AQ140" s="83"/>
      <c r="AR140" s="83"/>
      <c r="AS140" s="83"/>
      <c r="AT140" s="83"/>
      <c r="AU140" s="83"/>
      <c r="AV140" s="83"/>
      <c r="AW140" s="83"/>
      <c r="AX140" s="83"/>
      <c r="AY140" s="83"/>
      <c r="AZ140" s="83"/>
      <c r="BA140" s="83"/>
      <c r="BB140" s="83"/>
      <c r="BC140" s="83"/>
      <c r="BD140" s="83"/>
      <c r="BE140" s="83"/>
      <c r="BF140" s="83"/>
      <c r="BG140" s="83"/>
      <c r="BH140" s="83"/>
    </row>
    <row r="141" spans="1:60" x14ac:dyDescent="0.25">
      <c r="A141" s="83"/>
      <c r="B141" s="83"/>
      <c r="C141" s="83"/>
      <c r="D141" s="83"/>
      <c r="E141" s="83"/>
      <c r="F141" s="83"/>
      <c r="G141" s="83"/>
      <c r="H141" s="83"/>
      <c r="I141" s="83"/>
      <c r="J141" s="83"/>
      <c r="K141" s="83"/>
      <c r="L141" s="83"/>
      <c r="M141" s="83"/>
      <c r="N141" s="83"/>
      <c r="O141" s="83"/>
      <c r="P141" s="83"/>
      <c r="Q141" s="83"/>
      <c r="R141" s="83"/>
      <c r="S141" s="83"/>
      <c r="T141" s="83"/>
      <c r="U141" s="83"/>
      <c r="V141" s="83"/>
      <c r="W141" s="83"/>
      <c r="X141" s="83"/>
      <c r="Y141" s="83"/>
      <c r="Z141" s="83"/>
      <c r="AA141" s="83"/>
      <c r="AB141" s="83"/>
      <c r="AC141" s="83"/>
      <c r="AD141" s="83"/>
      <c r="AE141" s="83"/>
      <c r="AF141" s="83"/>
      <c r="AG141" s="83"/>
      <c r="AH141" s="83"/>
      <c r="AI141" s="83"/>
      <c r="AJ141" s="83"/>
      <c r="AK141" s="83"/>
      <c r="AL141" s="83"/>
      <c r="AM141" s="83"/>
      <c r="AN141" s="83"/>
      <c r="AO141" s="83"/>
      <c r="AP141" s="83"/>
      <c r="AQ141" s="83"/>
      <c r="AR141" s="83"/>
      <c r="AS141" s="83"/>
      <c r="AT141" s="83"/>
      <c r="AU141" s="83"/>
      <c r="AV141" s="83"/>
      <c r="AW141" s="83"/>
      <c r="AX141" s="83"/>
      <c r="AY141" s="83"/>
      <c r="AZ141" s="83"/>
      <c r="BA141" s="83"/>
      <c r="BB141" s="83"/>
      <c r="BC141" s="83"/>
      <c r="BD141" s="83"/>
      <c r="BE141" s="83"/>
      <c r="BF141" s="83"/>
      <c r="BG141" s="83"/>
      <c r="BH141" s="83"/>
    </row>
    <row r="142" spans="1:60" x14ac:dyDescent="0.25">
      <c r="A142" s="83"/>
      <c r="B142" s="83"/>
      <c r="C142" s="83"/>
      <c r="D142" s="83"/>
      <c r="E142" s="83"/>
      <c r="F142" s="83"/>
      <c r="G142" s="83"/>
      <c r="H142" s="83"/>
      <c r="I142" s="83"/>
      <c r="J142" s="83"/>
      <c r="K142" s="83"/>
      <c r="L142" s="83"/>
      <c r="M142" s="83"/>
      <c r="N142" s="83"/>
      <c r="O142" s="83"/>
      <c r="P142" s="83"/>
      <c r="Q142" s="83"/>
      <c r="R142" s="83"/>
      <c r="S142" s="83"/>
      <c r="T142" s="83"/>
      <c r="U142" s="83"/>
      <c r="V142" s="83"/>
      <c r="W142" s="83"/>
      <c r="X142" s="83"/>
      <c r="Y142" s="83"/>
      <c r="Z142" s="83"/>
      <c r="AA142" s="83"/>
      <c r="AB142" s="83"/>
      <c r="AC142" s="83"/>
      <c r="AD142" s="83"/>
      <c r="AE142" s="83"/>
      <c r="AF142" s="83"/>
      <c r="AG142" s="83"/>
      <c r="AH142" s="83"/>
      <c r="AI142" s="83"/>
      <c r="AJ142" s="83"/>
      <c r="AK142" s="83"/>
      <c r="AL142" s="83"/>
      <c r="AM142" s="83"/>
      <c r="AN142" s="83"/>
      <c r="AO142" s="83"/>
      <c r="AP142" s="83"/>
      <c r="AQ142" s="83"/>
      <c r="AR142" s="83"/>
      <c r="AS142" s="83"/>
      <c r="AT142" s="83"/>
      <c r="AU142" s="83"/>
      <c r="AV142" s="83"/>
      <c r="AW142" s="83"/>
      <c r="AX142" s="83"/>
      <c r="AY142" s="83"/>
      <c r="AZ142" s="83"/>
      <c r="BA142" s="83"/>
      <c r="BB142" s="83"/>
      <c r="BC142" s="83"/>
      <c r="BD142" s="83"/>
      <c r="BE142" s="83"/>
      <c r="BF142" s="83"/>
      <c r="BG142" s="83"/>
      <c r="BH142" s="83"/>
    </row>
    <row r="143" spans="1:60" x14ac:dyDescent="0.25">
      <c r="A143" s="83"/>
      <c r="B143" s="83"/>
      <c r="C143" s="83"/>
      <c r="D143" s="83"/>
      <c r="E143" s="83"/>
      <c r="F143" s="83"/>
      <c r="G143" s="83"/>
      <c r="H143" s="83"/>
      <c r="I143" s="83"/>
      <c r="J143" s="83"/>
      <c r="K143" s="83"/>
      <c r="L143" s="83"/>
      <c r="M143" s="83"/>
      <c r="N143" s="83"/>
      <c r="O143" s="83"/>
      <c r="P143" s="83"/>
      <c r="Q143" s="83"/>
      <c r="R143" s="83"/>
      <c r="S143" s="83"/>
      <c r="T143" s="83"/>
      <c r="U143" s="83"/>
      <c r="V143" s="83"/>
      <c r="W143" s="83"/>
      <c r="X143" s="83"/>
      <c r="Y143" s="83"/>
      <c r="Z143" s="83"/>
      <c r="AA143" s="83"/>
      <c r="AB143" s="83"/>
      <c r="AC143" s="83"/>
      <c r="AD143" s="83"/>
      <c r="AE143" s="83"/>
      <c r="AF143" s="83"/>
      <c r="AG143" s="83"/>
      <c r="AH143" s="83"/>
      <c r="AI143" s="83"/>
      <c r="AJ143" s="83"/>
      <c r="AK143" s="83"/>
      <c r="AL143" s="83"/>
      <c r="AM143" s="83"/>
      <c r="AN143" s="83"/>
      <c r="AO143" s="83"/>
      <c r="AP143" s="83"/>
      <c r="AQ143" s="83"/>
      <c r="AR143" s="83"/>
      <c r="AS143" s="83"/>
      <c r="AT143" s="83"/>
      <c r="AU143" s="83"/>
      <c r="AV143" s="83"/>
      <c r="AW143" s="83"/>
      <c r="AX143" s="83"/>
      <c r="AY143" s="83"/>
      <c r="AZ143" s="83"/>
      <c r="BA143" s="83"/>
      <c r="BB143" s="83"/>
      <c r="BC143" s="83"/>
      <c r="BD143" s="83"/>
      <c r="BE143" s="83"/>
      <c r="BF143" s="83"/>
      <c r="BG143" s="83"/>
      <c r="BH143" s="83"/>
    </row>
    <row r="144" spans="1:60" x14ac:dyDescent="0.25">
      <c r="A144" s="83"/>
      <c r="B144" s="83"/>
      <c r="C144" s="83"/>
      <c r="D144" s="83"/>
      <c r="E144" s="83"/>
      <c r="F144" s="83"/>
      <c r="G144" s="83"/>
      <c r="H144" s="83"/>
      <c r="I144" s="83"/>
      <c r="J144" s="83"/>
      <c r="K144" s="83"/>
      <c r="L144" s="83"/>
      <c r="M144" s="83"/>
      <c r="N144" s="83"/>
      <c r="O144" s="83"/>
      <c r="P144" s="83"/>
      <c r="Q144" s="83"/>
      <c r="R144" s="83"/>
      <c r="S144" s="83"/>
      <c r="T144" s="83"/>
      <c r="U144" s="83"/>
      <c r="V144" s="83"/>
      <c r="W144" s="83"/>
      <c r="X144" s="83"/>
      <c r="Y144" s="83"/>
      <c r="Z144" s="83"/>
      <c r="AA144" s="83"/>
      <c r="AB144" s="83"/>
      <c r="AC144" s="83"/>
      <c r="AD144" s="83"/>
      <c r="AE144" s="83"/>
      <c r="AF144" s="83"/>
      <c r="AG144" s="83"/>
      <c r="AH144" s="83"/>
      <c r="AI144" s="83"/>
      <c r="AJ144" s="83"/>
      <c r="AK144" s="83"/>
      <c r="AL144" s="83"/>
      <c r="AM144" s="83"/>
      <c r="AN144" s="83"/>
      <c r="AO144" s="83"/>
      <c r="AP144" s="83"/>
      <c r="AQ144" s="83"/>
      <c r="AR144" s="83"/>
      <c r="AS144" s="83"/>
      <c r="AT144" s="83"/>
      <c r="AU144" s="83"/>
      <c r="AV144" s="83"/>
      <c r="AW144" s="83"/>
      <c r="AX144" s="83"/>
      <c r="AY144" s="83"/>
      <c r="AZ144" s="83"/>
      <c r="BA144" s="83"/>
      <c r="BB144" s="83"/>
      <c r="BC144" s="83"/>
      <c r="BD144" s="83"/>
      <c r="BE144" s="83"/>
      <c r="BF144" s="83"/>
      <c r="BG144" s="83"/>
      <c r="BH144" s="83"/>
    </row>
    <row r="145" spans="1:60" x14ac:dyDescent="0.25">
      <c r="A145" s="83"/>
      <c r="B145" s="83"/>
      <c r="C145" s="83"/>
      <c r="D145" s="83"/>
      <c r="E145" s="83"/>
      <c r="F145" s="83"/>
      <c r="G145" s="83"/>
      <c r="H145" s="83"/>
      <c r="I145" s="83"/>
      <c r="J145" s="83"/>
      <c r="K145" s="83"/>
      <c r="L145" s="83"/>
      <c r="M145" s="83"/>
      <c r="N145" s="83"/>
      <c r="O145" s="83"/>
      <c r="P145" s="83"/>
      <c r="Q145" s="83"/>
      <c r="R145" s="83"/>
      <c r="S145" s="83"/>
      <c r="T145" s="83"/>
      <c r="U145" s="83"/>
      <c r="V145" s="83"/>
      <c r="W145" s="83"/>
      <c r="X145" s="83"/>
      <c r="Y145" s="83"/>
      <c r="Z145" s="83"/>
      <c r="AA145" s="83"/>
      <c r="AB145" s="83"/>
      <c r="AC145" s="83"/>
      <c r="AD145" s="83"/>
      <c r="AE145" s="83"/>
      <c r="AF145" s="83"/>
      <c r="AG145" s="83"/>
      <c r="AH145" s="83"/>
      <c r="AI145" s="83"/>
      <c r="AJ145" s="83"/>
      <c r="AK145" s="83"/>
      <c r="AL145" s="83"/>
      <c r="AM145" s="83"/>
      <c r="AN145" s="83"/>
      <c r="AO145" s="83"/>
      <c r="AP145" s="83"/>
      <c r="AQ145" s="83"/>
      <c r="AR145" s="83"/>
      <c r="AS145" s="83"/>
      <c r="AT145" s="83"/>
      <c r="AU145" s="83"/>
      <c r="AV145" s="83"/>
      <c r="AW145" s="83"/>
      <c r="AX145" s="83"/>
      <c r="AY145" s="83"/>
      <c r="AZ145" s="83"/>
      <c r="BA145" s="83"/>
      <c r="BB145" s="83"/>
      <c r="BC145" s="83"/>
      <c r="BD145" s="83"/>
      <c r="BE145" s="83"/>
      <c r="BF145" s="83"/>
      <c r="BG145" s="83"/>
      <c r="BH145" s="83"/>
    </row>
    <row r="146" spans="1:60" x14ac:dyDescent="0.25">
      <c r="A146" s="83"/>
      <c r="B146" s="83"/>
      <c r="C146" s="83"/>
      <c r="D146" s="83"/>
      <c r="E146" s="83"/>
      <c r="F146" s="83"/>
      <c r="G146" s="83"/>
      <c r="H146" s="83"/>
      <c r="I146" s="83"/>
      <c r="J146" s="83"/>
      <c r="K146" s="83"/>
      <c r="L146" s="83"/>
      <c r="M146" s="83"/>
      <c r="N146" s="83"/>
      <c r="O146" s="83"/>
      <c r="P146" s="83"/>
      <c r="Q146" s="83"/>
      <c r="R146" s="83"/>
      <c r="S146" s="83"/>
      <c r="T146" s="83"/>
      <c r="U146" s="83"/>
      <c r="V146" s="83"/>
      <c r="W146" s="83"/>
      <c r="X146" s="83"/>
      <c r="Y146" s="83"/>
      <c r="Z146" s="83"/>
      <c r="AA146" s="83"/>
      <c r="AB146" s="83"/>
      <c r="AC146" s="83"/>
      <c r="AD146" s="83"/>
      <c r="AE146" s="83"/>
      <c r="AF146" s="83"/>
      <c r="AG146" s="83"/>
      <c r="AH146" s="83"/>
      <c r="AI146" s="83"/>
      <c r="AJ146" s="83"/>
      <c r="AK146" s="83"/>
      <c r="AL146" s="83"/>
      <c r="AM146" s="83"/>
      <c r="AN146" s="83"/>
      <c r="AO146" s="83"/>
      <c r="AP146" s="83"/>
      <c r="AQ146" s="83"/>
      <c r="AR146" s="83"/>
      <c r="AS146" s="83"/>
      <c r="AT146" s="83"/>
      <c r="AU146" s="83"/>
      <c r="AV146" s="83"/>
      <c r="AW146" s="83"/>
      <c r="AX146" s="83"/>
      <c r="AY146" s="83"/>
      <c r="AZ146" s="83"/>
      <c r="BA146" s="83"/>
      <c r="BB146" s="83"/>
      <c r="BC146" s="83"/>
      <c r="BD146" s="83"/>
      <c r="BE146" s="83"/>
      <c r="BF146" s="83"/>
      <c r="BG146" s="83"/>
      <c r="BH146" s="83"/>
    </row>
    <row r="147" spans="1:60" x14ac:dyDescent="0.25">
      <c r="A147" s="83"/>
      <c r="B147" s="83"/>
      <c r="C147" s="83"/>
      <c r="D147" s="83"/>
      <c r="E147" s="83"/>
      <c r="F147" s="83"/>
      <c r="G147" s="83"/>
      <c r="H147" s="83"/>
      <c r="I147" s="83"/>
      <c r="J147" s="83"/>
      <c r="K147" s="83"/>
      <c r="L147" s="83"/>
      <c r="M147" s="83"/>
      <c r="N147" s="83"/>
      <c r="O147" s="83"/>
      <c r="P147" s="83"/>
      <c r="Q147" s="83"/>
      <c r="R147" s="83"/>
      <c r="S147" s="83"/>
      <c r="T147" s="83"/>
      <c r="U147" s="83"/>
      <c r="V147" s="83"/>
      <c r="W147" s="83"/>
      <c r="X147" s="83"/>
      <c r="Y147" s="83"/>
      <c r="Z147" s="83"/>
      <c r="AA147" s="83"/>
      <c r="AB147" s="83"/>
      <c r="AC147" s="83"/>
      <c r="AD147" s="83"/>
      <c r="AE147" s="83"/>
      <c r="AF147" s="83"/>
      <c r="AG147" s="83"/>
      <c r="AH147" s="83"/>
      <c r="AI147" s="83"/>
      <c r="AJ147" s="83"/>
      <c r="AK147" s="83"/>
      <c r="AL147" s="83"/>
      <c r="AM147" s="83"/>
      <c r="AN147" s="83"/>
      <c r="AO147" s="83"/>
      <c r="AP147" s="83"/>
      <c r="AQ147" s="83"/>
      <c r="AR147" s="83"/>
      <c r="AS147" s="83"/>
      <c r="AT147" s="83"/>
      <c r="AU147" s="83"/>
      <c r="AV147" s="83"/>
      <c r="AW147" s="83"/>
      <c r="AX147" s="83"/>
      <c r="AY147" s="83"/>
      <c r="AZ147" s="83"/>
      <c r="BA147" s="83"/>
      <c r="BB147" s="83"/>
      <c r="BC147" s="83"/>
      <c r="BD147" s="83"/>
      <c r="BE147" s="83"/>
      <c r="BF147" s="83"/>
      <c r="BG147" s="83"/>
      <c r="BH147" s="83"/>
    </row>
    <row r="148" spans="1:60" x14ac:dyDescent="0.25">
      <c r="A148" s="83"/>
      <c r="B148" s="83"/>
      <c r="C148" s="83"/>
      <c r="D148" s="83"/>
      <c r="E148" s="83"/>
      <c r="F148" s="83"/>
      <c r="G148" s="83"/>
      <c r="H148" s="83"/>
      <c r="I148" s="83"/>
      <c r="J148" s="83"/>
      <c r="K148" s="83"/>
      <c r="L148" s="83"/>
      <c r="M148" s="83"/>
      <c r="N148" s="83"/>
      <c r="O148" s="83"/>
      <c r="P148" s="83"/>
      <c r="Q148" s="83"/>
      <c r="R148" s="83"/>
      <c r="S148" s="83"/>
      <c r="T148" s="83"/>
      <c r="U148" s="83"/>
      <c r="V148" s="83"/>
      <c r="W148" s="83"/>
      <c r="X148" s="83"/>
      <c r="Y148" s="83"/>
      <c r="Z148" s="83"/>
      <c r="AA148" s="83"/>
      <c r="AB148" s="83"/>
      <c r="AC148" s="83"/>
      <c r="AD148" s="83"/>
      <c r="AE148" s="83"/>
      <c r="AF148" s="83"/>
      <c r="AG148" s="83"/>
      <c r="AH148" s="83"/>
      <c r="AI148" s="83"/>
      <c r="AJ148" s="83"/>
      <c r="AK148" s="83"/>
      <c r="AL148" s="83"/>
      <c r="AM148" s="83"/>
      <c r="AN148" s="83"/>
      <c r="AO148" s="83"/>
      <c r="AP148" s="83"/>
      <c r="AQ148" s="83"/>
      <c r="AR148" s="83"/>
      <c r="AS148" s="83"/>
      <c r="AT148" s="83"/>
      <c r="AU148" s="83"/>
      <c r="AV148" s="83"/>
      <c r="AW148" s="83"/>
      <c r="AX148" s="83"/>
      <c r="AY148" s="83"/>
      <c r="AZ148" s="83"/>
      <c r="BA148" s="83"/>
      <c r="BB148" s="83"/>
      <c r="BC148" s="83"/>
      <c r="BD148" s="83"/>
      <c r="BE148" s="83"/>
      <c r="BF148" s="83"/>
      <c r="BG148" s="83"/>
      <c r="BH148" s="83"/>
    </row>
    <row r="149" spans="1:60" x14ac:dyDescent="0.25">
      <c r="A149" s="83"/>
      <c r="B149" s="83"/>
      <c r="C149" s="83"/>
      <c r="D149" s="83"/>
      <c r="E149" s="83"/>
      <c r="F149" s="83"/>
      <c r="G149" s="83"/>
      <c r="H149" s="83"/>
      <c r="I149" s="83"/>
      <c r="J149" s="83"/>
      <c r="K149" s="83"/>
      <c r="L149" s="83"/>
      <c r="M149" s="83"/>
      <c r="N149" s="83"/>
      <c r="O149" s="83"/>
      <c r="P149" s="83"/>
      <c r="Q149" s="83"/>
      <c r="R149" s="83"/>
      <c r="S149" s="83"/>
      <c r="T149" s="83"/>
      <c r="U149" s="83"/>
      <c r="V149" s="83"/>
      <c r="W149" s="83"/>
      <c r="X149" s="83"/>
      <c r="Y149" s="83"/>
      <c r="Z149" s="83"/>
      <c r="AA149" s="83"/>
      <c r="AB149" s="83"/>
      <c r="AC149" s="83"/>
      <c r="AD149" s="83"/>
      <c r="AE149" s="83"/>
      <c r="AF149" s="83"/>
      <c r="AG149" s="83"/>
      <c r="AH149" s="83"/>
      <c r="AI149" s="83"/>
      <c r="AJ149" s="83"/>
      <c r="AK149" s="83"/>
      <c r="AL149" s="83"/>
      <c r="AM149" s="83"/>
      <c r="AN149" s="83"/>
      <c r="AO149" s="83"/>
      <c r="AP149" s="83"/>
      <c r="AQ149" s="83"/>
      <c r="AR149" s="83"/>
      <c r="AS149" s="83"/>
      <c r="AT149" s="83"/>
      <c r="AU149" s="83"/>
      <c r="AV149" s="83"/>
      <c r="AW149" s="83"/>
      <c r="AX149" s="83"/>
      <c r="AY149" s="83"/>
      <c r="AZ149" s="83"/>
      <c r="BA149" s="83"/>
      <c r="BB149" s="83"/>
      <c r="BC149" s="83"/>
      <c r="BD149" s="83"/>
      <c r="BE149" s="83"/>
      <c r="BF149" s="83"/>
      <c r="BG149" s="83"/>
      <c r="BH149" s="83"/>
    </row>
    <row r="150" spans="1:60" x14ac:dyDescent="0.25">
      <c r="A150" s="83"/>
      <c r="B150" s="83"/>
      <c r="C150" s="83"/>
      <c r="D150" s="83"/>
      <c r="E150" s="83"/>
      <c r="F150" s="83"/>
      <c r="G150" s="83"/>
      <c r="H150" s="83"/>
      <c r="I150" s="83"/>
      <c r="J150" s="83"/>
      <c r="K150" s="83"/>
      <c r="L150" s="83"/>
      <c r="M150" s="83"/>
      <c r="N150" s="83"/>
      <c r="O150" s="83"/>
      <c r="P150" s="83"/>
      <c r="Q150" s="83"/>
      <c r="R150" s="83"/>
      <c r="S150" s="83"/>
      <c r="T150" s="83"/>
      <c r="U150" s="83"/>
      <c r="V150" s="83"/>
      <c r="W150" s="83"/>
      <c r="X150" s="83"/>
      <c r="Y150" s="83"/>
      <c r="Z150" s="83"/>
      <c r="AA150" s="83"/>
      <c r="AB150" s="83"/>
      <c r="AC150" s="83"/>
      <c r="AD150" s="83"/>
      <c r="AE150" s="83"/>
      <c r="AF150" s="83"/>
      <c r="AG150" s="83"/>
      <c r="AH150" s="83"/>
      <c r="AI150" s="83"/>
      <c r="AJ150" s="83"/>
      <c r="AK150" s="83"/>
      <c r="AL150" s="83"/>
      <c r="AM150" s="83"/>
      <c r="AN150" s="83"/>
      <c r="AO150" s="83"/>
      <c r="AP150" s="83"/>
      <c r="AQ150" s="83"/>
      <c r="AR150" s="83"/>
      <c r="AS150" s="83"/>
      <c r="AT150" s="83"/>
      <c r="AU150" s="83"/>
      <c r="AV150" s="83"/>
      <c r="AW150" s="83"/>
      <c r="AX150" s="83"/>
      <c r="AY150" s="83"/>
      <c r="AZ150" s="83"/>
      <c r="BA150" s="83"/>
      <c r="BB150" s="83"/>
      <c r="BC150" s="83"/>
      <c r="BD150" s="83"/>
      <c r="BE150" s="83"/>
      <c r="BF150" s="83"/>
      <c r="BG150" s="83"/>
      <c r="BH150" s="83"/>
    </row>
    <row r="151" spans="1:60" x14ac:dyDescent="0.25">
      <c r="A151" s="83"/>
      <c r="B151" s="83"/>
      <c r="C151" s="83"/>
      <c r="D151" s="83"/>
      <c r="E151" s="83"/>
      <c r="F151" s="83"/>
      <c r="G151" s="83"/>
      <c r="H151" s="83"/>
      <c r="I151" s="83"/>
      <c r="J151" s="83"/>
      <c r="K151" s="83"/>
      <c r="L151" s="83"/>
      <c r="M151" s="83"/>
      <c r="N151" s="83"/>
      <c r="O151" s="83"/>
      <c r="P151" s="83"/>
      <c r="Q151" s="83"/>
      <c r="R151" s="83"/>
      <c r="S151" s="83"/>
      <c r="T151" s="83"/>
      <c r="U151" s="83"/>
      <c r="V151" s="83"/>
      <c r="W151" s="83"/>
      <c r="X151" s="83"/>
      <c r="Y151" s="83"/>
      <c r="Z151" s="83"/>
      <c r="AA151" s="83"/>
      <c r="AB151" s="83"/>
      <c r="AC151" s="83"/>
      <c r="AD151" s="83"/>
      <c r="AE151" s="83"/>
      <c r="AF151" s="83"/>
      <c r="AG151" s="83"/>
      <c r="AH151" s="83"/>
      <c r="AI151" s="83"/>
      <c r="AJ151" s="83"/>
      <c r="AK151" s="83"/>
      <c r="AL151" s="83"/>
      <c r="AM151" s="83"/>
      <c r="AN151" s="83"/>
      <c r="AO151" s="83"/>
      <c r="AP151" s="83"/>
      <c r="AQ151" s="83"/>
      <c r="AR151" s="83"/>
      <c r="AS151" s="83"/>
      <c r="AT151" s="83"/>
      <c r="AU151" s="83"/>
      <c r="AV151" s="83"/>
      <c r="AW151" s="83"/>
      <c r="AX151" s="83"/>
      <c r="AY151" s="83"/>
      <c r="AZ151" s="83"/>
      <c r="BA151" s="83"/>
      <c r="BB151" s="83"/>
      <c r="BC151" s="83"/>
      <c r="BD151" s="83"/>
      <c r="BE151" s="83"/>
      <c r="BF151" s="83"/>
      <c r="BG151" s="83"/>
      <c r="BH151" s="83"/>
    </row>
    <row r="152" spans="1:60" x14ac:dyDescent="0.25">
      <c r="A152" s="83"/>
      <c r="B152" s="83"/>
      <c r="C152" s="83"/>
      <c r="D152" s="83"/>
      <c r="E152" s="83"/>
      <c r="F152" s="83"/>
      <c r="G152" s="83"/>
      <c r="H152" s="83"/>
      <c r="I152" s="83"/>
      <c r="J152" s="83"/>
      <c r="K152" s="83"/>
      <c r="L152" s="83"/>
      <c r="M152" s="83"/>
      <c r="N152" s="83"/>
      <c r="O152" s="83"/>
      <c r="P152" s="83"/>
      <c r="Q152" s="83"/>
      <c r="R152" s="83"/>
      <c r="S152" s="83"/>
      <c r="T152" s="83"/>
      <c r="U152" s="83"/>
      <c r="V152" s="83"/>
      <c r="W152" s="83"/>
      <c r="X152" s="83"/>
      <c r="Y152" s="83"/>
      <c r="Z152" s="83"/>
      <c r="AA152" s="83"/>
      <c r="AB152" s="83"/>
      <c r="AC152" s="83"/>
      <c r="AD152" s="83"/>
      <c r="AE152" s="83"/>
      <c r="AF152" s="83"/>
      <c r="AG152" s="83"/>
      <c r="AH152" s="83"/>
      <c r="AI152" s="83"/>
      <c r="AJ152" s="83"/>
      <c r="AK152" s="83"/>
      <c r="AL152" s="83"/>
      <c r="AM152" s="83"/>
      <c r="AN152" s="83"/>
      <c r="AO152" s="83"/>
      <c r="AP152" s="83"/>
      <c r="AQ152" s="83"/>
      <c r="AR152" s="83"/>
      <c r="AS152" s="83"/>
      <c r="AT152" s="83"/>
      <c r="AU152" s="83"/>
      <c r="AV152" s="83"/>
      <c r="AW152" s="83"/>
      <c r="AX152" s="83"/>
      <c r="AY152" s="83"/>
      <c r="AZ152" s="83"/>
      <c r="BA152" s="83"/>
      <c r="BB152" s="83"/>
      <c r="BC152" s="83"/>
      <c r="BD152" s="83"/>
      <c r="BE152" s="83"/>
      <c r="BF152" s="83"/>
      <c r="BG152" s="83"/>
      <c r="BH152" s="83"/>
    </row>
    <row r="153" spans="1:60" x14ac:dyDescent="0.25">
      <c r="A153" s="83"/>
      <c r="B153" s="83"/>
      <c r="C153" s="83"/>
      <c r="D153" s="83"/>
      <c r="E153" s="83"/>
      <c r="F153" s="83"/>
      <c r="G153" s="83"/>
      <c r="H153" s="83"/>
      <c r="I153" s="83"/>
      <c r="J153" s="83"/>
      <c r="K153" s="83"/>
      <c r="L153" s="83"/>
      <c r="M153" s="83"/>
      <c r="N153" s="83"/>
      <c r="O153" s="83"/>
      <c r="P153" s="83"/>
      <c r="Q153" s="83"/>
      <c r="R153" s="83"/>
      <c r="S153" s="83"/>
      <c r="T153" s="83"/>
      <c r="U153" s="83"/>
      <c r="V153" s="83"/>
      <c r="W153" s="83"/>
      <c r="X153" s="83"/>
      <c r="Y153" s="83"/>
      <c r="Z153" s="83"/>
      <c r="AA153" s="83"/>
      <c r="AB153" s="83"/>
      <c r="AC153" s="83"/>
      <c r="AD153" s="83"/>
      <c r="AE153" s="83"/>
      <c r="AF153" s="83"/>
      <c r="AG153" s="83"/>
      <c r="AH153" s="83"/>
      <c r="AI153" s="83"/>
      <c r="AJ153" s="83"/>
      <c r="AK153" s="83"/>
      <c r="AL153" s="83"/>
      <c r="AM153" s="83"/>
      <c r="AN153" s="83"/>
      <c r="AO153" s="83"/>
      <c r="AP153" s="83"/>
      <c r="AQ153" s="83"/>
      <c r="AR153" s="83"/>
      <c r="AS153" s="83"/>
      <c r="AT153" s="83"/>
      <c r="AU153" s="83"/>
      <c r="AV153" s="83"/>
      <c r="AW153" s="83"/>
      <c r="AX153" s="83"/>
      <c r="AY153" s="83"/>
      <c r="AZ153" s="83"/>
      <c r="BA153" s="83"/>
      <c r="BB153" s="83"/>
      <c r="BC153" s="83"/>
      <c r="BD153" s="83"/>
      <c r="BE153" s="83"/>
      <c r="BF153" s="83"/>
      <c r="BG153" s="83"/>
      <c r="BH153" s="83"/>
    </row>
    <row r="154" spans="1:60" x14ac:dyDescent="0.25">
      <c r="A154" s="83"/>
      <c r="B154" s="83"/>
      <c r="C154" s="83"/>
      <c r="D154" s="83"/>
      <c r="E154" s="83"/>
      <c r="F154" s="83"/>
      <c r="G154" s="83"/>
      <c r="H154" s="83"/>
      <c r="I154" s="83"/>
      <c r="J154" s="83"/>
      <c r="K154" s="83"/>
      <c r="L154" s="83"/>
      <c r="M154" s="83"/>
      <c r="N154" s="83"/>
      <c r="O154" s="83"/>
      <c r="P154" s="83"/>
      <c r="Q154" s="83"/>
      <c r="R154" s="83"/>
      <c r="S154" s="83"/>
      <c r="T154" s="83"/>
      <c r="U154" s="83"/>
      <c r="V154" s="83"/>
      <c r="W154" s="83"/>
      <c r="X154" s="83"/>
      <c r="Y154" s="83"/>
      <c r="Z154" s="83"/>
      <c r="AA154" s="83"/>
      <c r="AB154" s="83"/>
      <c r="AC154" s="83"/>
      <c r="AD154" s="83"/>
      <c r="AE154" s="83"/>
      <c r="AF154" s="83"/>
      <c r="AG154" s="83"/>
      <c r="AH154" s="83"/>
      <c r="AI154" s="83"/>
      <c r="AJ154" s="83"/>
      <c r="AK154" s="83"/>
      <c r="AL154" s="83"/>
      <c r="AM154" s="83"/>
      <c r="AN154" s="83"/>
      <c r="AO154" s="83"/>
      <c r="AP154" s="83"/>
      <c r="AQ154" s="83"/>
      <c r="AR154" s="83"/>
      <c r="AS154" s="83"/>
      <c r="AT154" s="83"/>
      <c r="AU154" s="83"/>
      <c r="AV154" s="83"/>
      <c r="AW154" s="83"/>
      <c r="AX154" s="83"/>
      <c r="AY154" s="83"/>
      <c r="AZ154" s="83"/>
      <c r="BA154" s="83"/>
      <c r="BB154" s="83"/>
      <c r="BC154" s="83"/>
      <c r="BD154" s="83"/>
      <c r="BE154" s="83"/>
      <c r="BF154" s="83"/>
      <c r="BG154" s="83"/>
      <c r="BH154" s="83"/>
    </row>
    <row r="155" spans="1:60" x14ac:dyDescent="0.25">
      <c r="A155" s="83"/>
      <c r="B155" s="83"/>
      <c r="C155" s="83"/>
      <c r="D155" s="83"/>
      <c r="E155" s="83"/>
      <c r="F155" s="83"/>
      <c r="G155" s="83"/>
      <c r="H155" s="83"/>
      <c r="I155" s="83"/>
      <c r="J155" s="83"/>
      <c r="K155" s="83"/>
      <c r="L155" s="83"/>
      <c r="M155" s="83"/>
      <c r="N155" s="83"/>
      <c r="O155" s="83"/>
      <c r="P155" s="83"/>
      <c r="Q155" s="83"/>
      <c r="R155" s="83"/>
      <c r="S155" s="83"/>
      <c r="T155" s="83"/>
      <c r="U155" s="83"/>
      <c r="V155" s="83"/>
      <c r="W155" s="83"/>
      <c r="X155" s="83"/>
      <c r="Y155" s="83"/>
      <c r="Z155" s="83"/>
      <c r="AA155" s="83"/>
      <c r="AB155" s="83"/>
      <c r="AC155" s="83"/>
      <c r="AD155" s="83"/>
      <c r="AE155" s="83"/>
      <c r="AF155" s="83"/>
      <c r="AG155" s="83"/>
      <c r="AH155" s="83"/>
      <c r="AI155" s="83"/>
      <c r="AJ155" s="83"/>
      <c r="AK155" s="83"/>
      <c r="AL155" s="83"/>
      <c r="AM155" s="83"/>
      <c r="AN155" s="83"/>
      <c r="AO155" s="83"/>
      <c r="AP155" s="83"/>
      <c r="AQ155" s="83"/>
      <c r="AR155" s="83"/>
      <c r="AS155" s="83"/>
      <c r="AT155" s="83"/>
      <c r="AU155" s="83"/>
      <c r="AV155" s="83"/>
      <c r="AW155" s="83"/>
      <c r="AX155" s="83"/>
      <c r="AY155" s="83"/>
      <c r="AZ155" s="83"/>
      <c r="BA155" s="83"/>
      <c r="BB155" s="83"/>
      <c r="BC155" s="83"/>
      <c r="BD155" s="83"/>
      <c r="BE155" s="83"/>
      <c r="BF155" s="83"/>
      <c r="BG155" s="83"/>
      <c r="BH155" s="83"/>
    </row>
    <row r="156" spans="1:60" x14ac:dyDescent="0.25">
      <c r="A156" s="83"/>
      <c r="B156" s="83"/>
      <c r="C156" s="83"/>
      <c r="D156" s="83"/>
      <c r="E156" s="83"/>
      <c r="F156" s="83"/>
      <c r="G156" s="83"/>
      <c r="H156" s="83"/>
      <c r="I156" s="83"/>
      <c r="J156" s="83"/>
      <c r="K156" s="83"/>
      <c r="L156" s="83"/>
      <c r="M156" s="83"/>
      <c r="N156" s="83"/>
      <c r="O156" s="83"/>
      <c r="P156" s="83"/>
      <c r="Q156" s="83"/>
      <c r="R156" s="83"/>
      <c r="S156" s="83"/>
      <c r="T156" s="83"/>
      <c r="U156" s="83"/>
      <c r="V156" s="83"/>
      <c r="W156" s="83"/>
      <c r="X156" s="83"/>
      <c r="Y156" s="83"/>
      <c r="Z156" s="83"/>
      <c r="AA156" s="83"/>
      <c r="AB156" s="83"/>
      <c r="AC156" s="83"/>
      <c r="AD156" s="83"/>
      <c r="AE156" s="83"/>
      <c r="AF156" s="83"/>
      <c r="AG156" s="83"/>
      <c r="AH156" s="83"/>
      <c r="AI156" s="83"/>
      <c r="AJ156" s="83"/>
      <c r="AK156" s="83"/>
      <c r="AL156" s="83"/>
      <c r="AM156" s="83"/>
      <c r="AN156" s="83"/>
      <c r="AO156" s="83"/>
      <c r="AP156" s="83"/>
      <c r="AQ156" s="83"/>
      <c r="AR156" s="83"/>
      <c r="AS156" s="83"/>
      <c r="AT156" s="83"/>
      <c r="AU156" s="83"/>
      <c r="AV156" s="83"/>
      <c r="AW156" s="83"/>
      <c r="AX156" s="83"/>
      <c r="AY156" s="83"/>
      <c r="AZ156" s="83"/>
      <c r="BA156" s="83"/>
      <c r="BB156" s="83"/>
      <c r="BC156" s="83"/>
      <c r="BD156" s="83"/>
      <c r="BE156" s="83"/>
      <c r="BF156" s="83"/>
      <c r="BG156" s="83"/>
      <c r="BH156" s="83"/>
    </row>
    <row r="157" spans="1:60" x14ac:dyDescent="0.25">
      <c r="A157" s="83"/>
      <c r="B157" s="83"/>
      <c r="C157" s="83"/>
      <c r="D157" s="83"/>
      <c r="E157" s="83"/>
      <c r="F157" s="83"/>
      <c r="G157" s="83"/>
      <c r="H157" s="83"/>
      <c r="I157" s="83"/>
      <c r="J157" s="83"/>
      <c r="K157" s="83"/>
      <c r="L157" s="83"/>
      <c r="M157" s="83"/>
      <c r="N157" s="83"/>
      <c r="O157" s="83"/>
      <c r="P157" s="83"/>
      <c r="Q157" s="83"/>
      <c r="R157" s="83"/>
      <c r="S157" s="83"/>
      <c r="T157" s="83"/>
      <c r="U157" s="83"/>
      <c r="V157" s="83"/>
      <c r="W157" s="83"/>
      <c r="X157" s="83"/>
      <c r="Y157" s="83"/>
      <c r="Z157" s="83"/>
      <c r="AA157" s="83"/>
      <c r="AB157" s="83"/>
      <c r="AC157" s="83"/>
      <c r="AD157" s="83"/>
      <c r="AE157" s="83"/>
      <c r="AF157" s="83"/>
      <c r="AG157" s="83"/>
      <c r="AH157" s="83"/>
      <c r="AI157" s="83"/>
      <c r="AJ157" s="83"/>
      <c r="AK157" s="83"/>
      <c r="AL157" s="83"/>
      <c r="AM157" s="83"/>
      <c r="AN157" s="83"/>
      <c r="AO157" s="83"/>
      <c r="AP157" s="83"/>
      <c r="AQ157" s="83"/>
      <c r="AR157" s="83"/>
      <c r="AS157" s="83"/>
      <c r="AT157" s="83"/>
      <c r="AU157" s="83"/>
      <c r="AV157" s="83"/>
      <c r="AW157" s="83"/>
      <c r="AX157" s="83"/>
      <c r="AY157" s="83"/>
      <c r="AZ157" s="83"/>
      <c r="BA157" s="83"/>
      <c r="BB157" s="83"/>
      <c r="BC157" s="83"/>
      <c r="BD157" s="83"/>
      <c r="BE157" s="83"/>
      <c r="BF157" s="83"/>
      <c r="BG157" s="83"/>
      <c r="BH157" s="83"/>
    </row>
    <row r="158" spans="1:60" x14ac:dyDescent="0.25">
      <c r="A158" s="83"/>
      <c r="B158" s="83"/>
      <c r="C158" s="83"/>
      <c r="D158" s="83"/>
      <c r="E158" s="83"/>
      <c r="F158" s="83"/>
      <c r="G158" s="83"/>
      <c r="H158" s="83"/>
      <c r="I158" s="83"/>
      <c r="J158" s="83"/>
      <c r="K158" s="83"/>
      <c r="L158" s="83"/>
      <c r="M158" s="83"/>
      <c r="N158" s="83"/>
      <c r="O158" s="83"/>
      <c r="P158" s="83"/>
      <c r="Q158" s="83"/>
      <c r="R158" s="83"/>
      <c r="S158" s="83"/>
      <c r="T158" s="83"/>
      <c r="U158" s="83"/>
      <c r="V158" s="83"/>
      <c r="W158" s="83"/>
      <c r="X158" s="83"/>
      <c r="Y158" s="83"/>
      <c r="Z158" s="83"/>
      <c r="AA158" s="83"/>
      <c r="AB158" s="83"/>
      <c r="AC158" s="83"/>
      <c r="AD158" s="83"/>
      <c r="AE158" s="83"/>
      <c r="AF158" s="83"/>
      <c r="AG158" s="83"/>
      <c r="AH158" s="83"/>
      <c r="AI158" s="83"/>
      <c r="AJ158" s="83"/>
      <c r="AK158" s="83"/>
      <c r="AL158" s="83"/>
      <c r="AM158" s="83"/>
      <c r="AN158" s="83"/>
      <c r="AO158" s="83"/>
      <c r="AP158" s="83"/>
      <c r="AQ158" s="83"/>
      <c r="AR158" s="83"/>
      <c r="AS158" s="83"/>
      <c r="AT158" s="83"/>
      <c r="AU158" s="83"/>
      <c r="AV158" s="83"/>
      <c r="AW158" s="83"/>
      <c r="AX158" s="83"/>
      <c r="AY158" s="83"/>
      <c r="AZ158" s="83"/>
      <c r="BA158" s="83"/>
      <c r="BB158" s="83"/>
      <c r="BC158" s="83"/>
      <c r="BD158" s="83"/>
      <c r="BE158" s="83"/>
      <c r="BF158" s="83"/>
      <c r="BG158" s="83"/>
      <c r="BH158" s="83"/>
    </row>
    <row r="159" spans="1:60" x14ac:dyDescent="0.25">
      <c r="A159" s="83"/>
      <c r="B159" s="83"/>
      <c r="C159" s="83"/>
      <c r="D159" s="83"/>
      <c r="E159" s="83"/>
      <c r="F159" s="83"/>
      <c r="G159" s="83"/>
      <c r="H159" s="83"/>
      <c r="I159" s="83"/>
      <c r="J159" s="83"/>
      <c r="K159" s="83"/>
      <c r="L159" s="83"/>
      <c r="M159" s="83"/>
      <c r="N159" s="83"/>
      <c r="O159" s="83"/>
      <c r="P159" s="83"/>
      <c r="Q159" s="83"/>
      <c r="R159" s="83"/>
      <c r="S159" s="83"/>
      <c r="T159" s="83"/>
      <c r="U159" s="83"/>
      <c r="V159" s="83"/>
      <c r="W159" s="83"/>
      <c r="X159" s="83"/>
      <c r="Y159" s="83"/>
      <c r="Z159" s="83"/>
      <c r="AA159" s="83"/>
      <c r="AB159" s="83"/>
      <c r="AC159" s="83"/>
      <c r="AD159" s="83"/>
      <c r="AE159" s="83"/>
      <c r="AF159" s="83"/>
      <c r="AG159" s="83"/>
      <c r="AH159" s="83"/>
      <c r="AI159" s="83"/>
      <c r="AJ159" s="83"/>
      <c r="AK159" s="83"/>
      <c r="AL159" s="83"/>
      <c r="AM159" s="83"/>
      <c r="AN159" s="83"/>
      <c r="AO159" s="83"/>
      <c r="AP159" s="83"/>
      <c r="AQ159" s="83"/>
      <c r="AR159" s="83"/>
      <c r="AS159" s="83"/>
      <c r="AT159" s="83"/>
      <c r="AU159" s="83"/>
      <c r="AV159" s="83"/>
      <c r="AW159" s="83"/>
      <c r="AX159" s="83"/>
      <c r="AY159" s="83"/>
      <c r="AZ159" s="83"/>
      <c r="BA159" s="83"/>
      <c r="BB159" s="83"/>
      <c r="BC159" s="83"/>
      <c r="BD159" s="83"/>
      <c r="BE159" s="83"/>
      <c r="BF159" s="83"/>
      <c r="BG159" s="83"/>
      <c r="BH159" s="83"/>
    </row>
    <row r="160" spans="1:60" x14ac:dyDescent="0.25">
      <c r="A160" s="83"/>
      <c r="B160" s="83"/>
      <c r="C160" s="83"/>
      <c r="D160" s="83"/>
      <c r="E160" s="83"/>
      <c r="F160" s="83"/>
      <c r="G160" s="83"/>
      <c r="H160" s="83"/>
      <c r="I160" s="83"/>
      <c r="J160" s="83"/>
      <c r="K160" s="83"/>
      <c r="L160" s="83"/>
      <c r="M160" s="83"/>
      <c r="N160" s="83"/>
      <c r="O160" s="83"/>
      <c r="P160" s="83"/>
      <c r="Q160" s="83"/>
      <c r="R160" s="83"/>
      <c r="S160" s="83"/>
      <c r="T160" s="83"/>
      <c r="U160" s="83"/>
      <c r="V160" s="83"/>
      <c r="W160" s="83"/>
      <c r="X160" s="83"/>
      <c r="Y160" s="83"/>
      <c r="Z160" s="83"/>
      <c r="AA160" s="83"/>
      <c r="AB160" s="83"/>
      <c r="AC160" s="83"/>
      <c r="AD160" s="83"/>
      <c r="AE160" s="83"/>
      <c r="AF160" s="83"/>
      <c r="AG160" s="83"/>
      <c r="AH160" s="83"/>
      <c r="AI160" s="83"/>
      <c r="AJ160" s="83"/>
      <c r="AK160" s="83"/>
      <c r="AL160" s="83"/>
      <c r="AM160" s="83"/>
      <c r="AN160" s="83"/>
      <c r="AO160" s="83"/>
      <c r="AP160" s="83"/>
      <c r="AQ160" s="83"/>
      <c r="AR160" s="83"/>
      <c r="AS160" s="83"/>
      <c r="AT160" s="83"/>
      <c r="AU160" s="83"/>
      <c r="AV160" s="83"/>
      <c r="AW160" s="83"/>
      <c r="AX160" s="83"/>
      <c r="AY160" s="83"/>
      <c r="AZ160" s="83"/>
      <c r="BA160" s="83"/>
      <c r="BB160" s="83"/>
      <c r="BC160" s="83"/>
      <c r="BD160" s="83"/>
      <c r="BE160" s="83"/>
      <c r="BF160" s="83"/>
      <c r="BG160" s="83"/>
      <c r="BH160" s="83"/>
    </row>
    <row r="161" spans="1:60" x14ac:dyDescent="0.25">
      <c r="A161" s="83"/>
      <c r="B161" s="83"/>
      <c r="C161" s="83"/>
      <c r="D161" s="83"/>
      <c r="E161" s="83"/>
      <c r="F161" s="83"/>
      <c r="G161" s="83"/>
      <c r="H161" s="83"/>
      <c r="I161" s="83"/>
      <c r="J161" s="83"/>
      <c r="K161" s="83"/>
      <c r="L161" s="83"/>
      <c r="M161" s="83"/>
      <c r="N161" s="83"/>
      <c r="O161" s="83"/>
      <c r="P161" s="83"/>
      <c r="Q161" s="83"/>
      <c r="R161" s="83"/>
      <c r="S161" s="83"/>
      <c r="T161" s="83"/>
      <c r="U161" s="83"/>
      <c r="V161" s="83"/>
      <c r="W161" s="83"/>
      <c r="X161" s="83"/>
      <c r="Y161" s="83"/>
      <c r="Z161" s="83"/>
      <c r="AA161" s="83"/>
      <c r="AB161" s="83"/>
      <c r="AC161" s="83"/>
      <c r="AD161" s="83"/>
      <c r="AE161" s="83"/>
      <c r="AF161" s="83"/>
      <c r="AG161" s="83"/>
      <c r="AH161" s="83"/>
      <c r="AI161" s="83"/>
      <c r="AJ161" s="83"/>
      <c r="AK161" s="83"/>
      <c r="AL161" s="83"/>
      <c r="AM161" s="83"/>
      <c r="AN161" s="83"/>
      <c r="AO161" s="83"/>
      <c r="AP161" s="83"/>
      <c r="AQ161" s="83"/>
      <c r="AR161" s="83"/>
      <c r="AS161" s="83"/>
      <c r="AT161" s="83"/>
      <c r="AU161" s="83"/>
      <c r="AV161" s="83"/>
      <c r="AW161" s="83"/>
      <c r="AX161" s="83"/>
      <c r="AY161" s="83"/>
      <c r="AZ161" s="83"/>
      <c r="BA161" s="83"/>
      <c r="BB161" s="83"/>
      <c r="BC161" s="83"/>
      <c r="BD161" s="83"/>
      <c r="BE161" s="83"/>
      <c r="BF161" s="83"/>
      <c r="BG161" s="83"/>
      <c r="BH161" s="83"/>
    </row>
    <row r="162" spans="1:60" x14ac:dyDescent="0.25">
      <c r="A162" s="83"/>
      <c r="B162" s="83"/>
      <c r="C162" s="83"/>
      <c r="D162" s="83"/>
      <c r="E162" s="83"/>
      <c r="F162" s="83"/>
      <c r="G162" s="83"/>
      <c r="H162" s="83"/>
      <c r="I162" s="83"/>
      <c r="J162" s="83"/>
      <c r="K162" s="83"/>
      <c r="L162" s="83"/>
      <c r="M162" s="83"/>
      <c r="N162" s="83"/>
      <c r="O162" s="83"/>
      <c r="P162" s="83"/>
      <c r="Q162" s="83"/>
      <c r="R162" s="83"/>
      <c r="S162" s="83"/>
      <c r="T162" s="83"/>
      <c r="U162" s="83"/>
      <c r="V162" s="83"/>
      <c r="W162" s="83"/>
      <c r="X162" s="83"/>
      <c r="Y162" s="83"/>
      <c r="Z162" s="83"/>
      <c r="AA162" s="83"/>
      <c r="AB162" s="83"/>
      <c r="AC162" s="83"/>
      <c r="AD162" s="83"/>
      <c r="AE162" s="83"/>
      <c r="AF162" s="83"/>
      <c r="AG162" s="83"/>
      <c r="AH162" s="83"/>
      <c r="AI162" s="83"/>
      <c r="AJ162" s="83"/>
      <c r="AK162" s="83"/>
      <c r="AL162" s="83"/>
      <c r="AM162" s="83"/>
      <c r="AN162" s="83"/>
      <c r="AO162" s="83"/>
      <c r="AP162" s="83"/>
      <c r="AQ162" s="83"/>
      <c r="AR162" s="83"/>
      <c r="AS162" s="83"/>
      <c r="AT162" s="83"/>
      <c r="AU162" s="83"/>
      <c r="AV162" s="83"/>
      <c r="AW162" s="83"/>
      <c r="AX162" s="83"/>
      <c r="AY162" s="83"/>
      <c r="AZ162" s="83"/>
      <c r="BA162" s="83"/>
      <c r="BB162" s="83"/>
      <c r="BC162" s="83"/>
      <c r="BD162" s="83"/>
      <c r="BE162" s="83"/>
      <c r="BF162" s="83"/>
      <c r="BG162" s="83"/>
      <c r="BH162" s="83"/>
    </row>
    <row r="163" spans="1:60" x14ac:dyDescent="0.25">
      <c r="A163" s="83"/>
      <c r="B163" s="83"/>
      <c r="C163" s="83"/>
      <c r="D163" s="83"/>
      <c r="E163" s="83"/>
      <c r="F163" s="83"/>
      <c r="G163" s="83"/>
      <c r="H163" s="83"/>
      <c r="I163" s="83"/>
      <c r="J163" s="83"/>
      <c r="K163" s="83"/>
      <c r="L163" s="83"/>
      <c r="M163" s="83"/>
      <c r="N163" s="83"/>
      <c r="O163" s="83"/>
      <c r="P163" s="83"/>
      <c r="Q163" s="83"/>
      <c r="R163" s="83"/>
      <c r="S163" s="83"/>
      <c r="T163" s="83"/>
      <c r="U163" s="83"/>
      <c r="V163" s="83"/>
      <c r="W163" s="83"/>
      <c r="X163" s="83"/>
      <c r="Y163" s="83"/>
      <c r="Z163" s="83"/>
      <c r="AA163" s="83"/>
      <c r="AB163" s="83"/>
      <c r="AC163" s="83"/>
      <c r="AD163" s="83"/>
      <c r="AE163" s="83"/>
      <c r="AF163" s="83"/>
      <c r="AG163" s="83"/>
      <c r="AH163" s="83"/>
      <c r="AI163" s="83"/>
      <c r="AJ163" s="83"/>
      <c r="AK163" s="83"/>
      <c r="AL163" s="83"/>
      <c r="AM163" s="83"/>
      <c r="AN163" s="83"/>
      <c r="AO163" s="83"/>
      <c r="AP163" s="83"/>
      <c r="AQ163" s="83"/>
      <c r="AR163" s="83"/>
      <c r="AS163" s="83"/>
      <c r="AT163" s="83"/>
      <c r="AU163" s="83"/>
      <c r="AV163" s="83"/>
      <c r="AW163" s="83"/>
      <c r="AX163" s="83"/>
      <c r="AY163" s="83"/>
      <c r="AZ163" s="83"/>
      <c r="BA163" s="83"/>
      <c r="BB163" s="83"/>
      <c r="BC163" s="83"/>
      <c r="BD163" s="83"/>
      <c r="BE163" s="83"/>
      <c r="BF163" s="83"/>
      <c r="BG163" s="83"/>
      <c r="BH163" s="83"/>
    </row>
    <row r="164" spans="1:60" x14ac:dyDescent="0.25">
      <c r="A164" s="83"/>
      <c r="B164" s="83"/>
      <c r="C164" s="83"/>
      <c r="D164" s="83"/>
      <c r="E164" s="83"/>
      <c r="F164" s="83"/>
      <c r="G164" s="83"/>
      <c r="H164" s="83"/>
      <c r="I164" s="83"/>
      <c r="J164" s="83"/>
      <c r="K164" s="83"/>
      <c r="L164" s="83"/>
      <c r="M164" s="83"/>
      <c r="N164" s="83"/>
      <c r="O164" s="83"/>
      <c r="P164" s="83"/>
      <c r="Q164" s="83"/>
      <c r="R164" s="83"/>
      <c r="S164" s="83"/>
      <c r="T164" s="83"/>
      <c r="U164" s="83"/>
      <c r="V164" s="83"/>
      <c r="W164" s="83"/>
      <c r="X164" s="83"/>
      <c r="Y164" s="83"/>
      <c r="Z164" s="83"/>
      <c r="AA164" s="83"/>
      <c r="AB164" s="83"/>
      <c r="AC164" s="83"/>
      <c r="AD164" s="83"/>
      <c r="AE164" s="83"/>
      <c r="AF164" s="83"/>
      <c r="AG164" s="83"/>
      <c r="AH164" s="83"/>
      <c r="AI164" s="83"/>
      <c r="AJ164" s="83"/>
      <c r="AK164" s="83"/>
      <c r="AL164" s="83"/>
      <c r="AM164" s="83"/>
      <c r="AN164" s="83"/>
      <c r="AO164" s="83"/>
      <c r="AP164" s="83"/>
      <c r="AQ164" s="83"/>
      <c r="AR164" s="83"/>
      <c r="AS164" s="83"/>
      <c r="AT164" s="83"/>
      <c r="AU164" s="83"/>
      <c r="AV164" s="83"/>
      <c r="AW164" s="83"/>
      <c r="AX164" s="83"/>
      <c r="AY164" s="83"/>
      <c r="AZ164" s="83"/>
      <c r="BA164" s="83"/>
      <c r="BB164" s="83"/>
      <c r="BC164" s="83"/>
      <c r="BD164" s="83"/>
      <c r="BE164" s="83"/>
      <c r="BF164" s="83"/>
      <c r="BG164" s="83"/>
      <c r="BH164" s="83"/>
    </row>
    <row r="165" spans="1:60" x14ac:dyDescent="0.25">
      <c r="A165" s="83"/>
      <c r="B165" s="83"/>
      <c r="C165" s="83"/>
      <c r="D165" s="83"/>
      <c r="E165" s="83"/>
      <c r="F165" s="83"/>
      <c r="G165" s="83"/>
      <c r="H165" s="83"/>
      <c r="I165" s="83"/>
      <c r="J165" s="83"/>
      <c r="K165" s="83"/>
      <c r="L165" s="83"/>
      <c r="M165" s="83"/>
      <c r="N165" s="83"/>
      <c r="O165" s="83"/>
      <c r="P165" s="83"/>
      <c r="Q165" s="83"/>
      <c r="R165" s="83"/>
      <c r="S165" s="83"/>
      <c r="T165" s="83"/>
      <c r="U165" s="83"/>
      <c r="V165" s="83"/>
      <c r="W165" s="83"/>
      <c r="X165" s="83"/>
      <c r="Y165" s="83"/>
      <c r="Z165" s="83"/>
      <c r="AA165" s="83"/>
      <c r="AB165" s="83"/>
      <c r="AC165" s="83"/>
      <c r="AD165" s="83"/>
      <c r="AE165" s="83"/>
      <c r="AF165" s="83"/>
      <c r="AG165" s="83"/>
      <c r="AH165" s="83"/>
      <c r="AI165" s="83"/>
      <c r="AJ165" s="83"/>
      <c r="AK165" s="83"/>
      <c r="AL165" s="83"/>
      <c r="AM165" s="83"/>
      <c r="AN165" s="83"/>
      <c r="AO165" s="83"/>
      <c r="AP165" s="83"/>
      <c r="AQ165" s="83"/>
      <c r="AR165" s="83"/>
      <c r="AS165" s="83"/>
      <c r="AT165" s="83"/>
      <c r="AU165" s="83"/>
      <c r="AV165" s="83"/>
      <c r="AW165" s="83"/>
      <c r="AX165" s="83"/>
      <c r="AY165" s="83"/>
      <c r="AZ165" s="83"/>
      <c r="BA165" s="83"/>
      <c r="BB165" s="83"/>
      <c r="BC165" s="83"/>
      <c r="BD165" s="83"/>
      <c r="BE165" s="83"/>
      <c r="BF165" s="83"/>
      <c r="BG165" s="83"/>
      <c r="BH165" s="83"/>
    </row>
    <row r="166" spans="1:60" x14ac:dyDescent="0.25">
      <c r="A166" s="83"/>
      <c r="B166" s="83"/>
      <c r="C166" s="83"/>
      <c r="D166" s="83"/>
      <c r="E166" s="83"/>
      <c r="F166" s="83"/>
      <c r="G166" s="83"/>
      <c r="H166" s="83"/>
      <c r="I166" s="83"/>
      <c r="J166" s="83"/>
      <c r="K166" s="83"/>
      <c r="L166" s="83"/>
      <c r="M166" s="83"/>
      <c r="N166" s="83"/>
      <c r="O166" s="83"/>
      <c r="P166" s="83"/>
      <c r="Q166" s="83"/>
      <c r="R166" s="83"/>
      <c r="S166" s="83"/>
      <c r="T166" s="83"/>
      <c r="U166" s="83"/>
      <c r="V166" s="83"/>
      <c r="W166" s="83"/>
      <c r="X166" s="83"/>
      <c r="Y166" s="83"/>
      <c r="Z166" s="83"/>
      <c r="AA166" s="83"/>
      <c r="AB166" s="83"/>
      <c r="AC166" s="83"/>
      <c r="AD166" s="83"/>
      <c r="AE166" s="83"/>
      <c r="AF166" s="83"/>
      <c r="AG166" s="83"/>
      <c r="AH166" s="83"/>
      <c r="AI166" s="83"/>
      <c r="AJ166" s="83"/>
      <c r="AK166" s="83"/>
      <c r="AL166" s="83"/>
      <c r="AM166" s="83"/>
      <c r="AN166" s="83"/>
      <c r="AO166" s="83"/>
      <c r="AP166" s="83"/>
      <c r="AQ166" s="83"/>
      <c r="AR166" s="83"/>
      <c r="AS166" s="83"/>
      <c r="AT166" s="83"/>
      <c r="AU166" s="83"/>
      <c r="AV166" s="83"/>
      <c r="AW166" s="83"/>
      <c r="AX166" s="83"/>
      <c r="AY166" s="83"/>
      <c r="AZ166" s="83"/>
      <c r="BA166" s="83"/>
      <c r="BB166" s="83"/>
      <c r="BC166" s="83"/>
      <c r="BD166" s="83"/>
      <c r="BE166" s="83"/>
      <c r="BF166" s="83"/>
      <c r="BG166" s="83"/>
      <c r="BH166" s="83"/>
    </row>
    <row r="167" spans="1:60" x14ac:dyDescent="0.25">
      <c r="A167" s="83"/>
      <c r="B167" s="83"/>
      <c r="C167" s="83"/>
      <c r="D167" s="83"/>
      <c r="E167" s="83"/>
      <c r="F167" s="83"/>
      <c r="G167" s="83"/>
      <c r="H167" s="83"/>
      <c r="I167" s="83"/>
      <c r="J167" s="83"/>
      <c r="K167" s="83"/>
      <c r="L167" s="83"/>
      <c r="M167" s="83"/>
      <c r="N167" s="83"/>
      <c r="O167" s="83"/>
      <c r="P167" s="83"/>
      <c r="Q167" s="83"/>
      <c r="R167" s="83"/>
      <c r="S167" s="83"/>
      <c r="T167" s="83"/>
      <c r="U167" s="83"/>
      <c r="V167" s="83"/>
      <c r="W167" s="83"/>
      <c r="X167" s="83"/>
      <c r="Y167" s="83"/>
      <c r="Z167" s="83"/>
      <c r="AA167" s="83"/>
      <c r="AB167" s="83"/>
      <c r="AC167" s="83"/>
      <c r="AD167" s="83"/>
      <c r="AE167" s="83"/>
      <c r="AF167" s="83"/>
      <c r="AG167" s="83"/>
      <c r="AH167" s="83"/>
      <c r="AI167" s="83"/>
      <c r="AJ167" s="83"/>
      <c r="AK167" s="83"/>
      <c r="AL167" s="83"/>
      <c r="AM167" s="83"/>
      <c r="AN167" s="83"/>
      <c r="AO167" s="83"/>
      <c r="AP167" s="83"/>
      <c r="AQ167" s="83"/>
      <c r="AR167" s="83"/>
      <c r="AS167" s="83"/>
      <c r="AT167" s="83"/>
      <c r="AU167" s="83"/>
      <c r="AV167" s="83"/>
      <c r="AW167" s="83"/>
      <c r="AX167" s="83"/>
      <c r="AY167" s="83"/>
      <c r="AZ167" s="83"/>
      <c r="BA167" s="83"/>
      <c r="BB167" s="83"/>
      <c r="BC167" s="83"/>
      <c r="BD167" s="83"/>
      <c r="BE167" s="83"/>
      <c r="BF167" s="83"/>
      <c r="BG167" s="83"/>
      <c r="BH167" s="83"/>
    </row>
    <row r="168" spans="1:60" x14ac:dyDescent="0.25">
      <c r="A168" s="83"/>
      <c r="B168" s="83"/>
      <c r="C168" s="83"/>
      <c r="D168" s="83"/>
      <c r="E168" s="83"/>
      <c r="F168" s="83"/>
      <c r="G168" s="83"/>
      <c r="H168" s="83"/>
      <c r="I168" s="83"/>
      <c r="J168" s="83"/>
      <c r="K168" s="83"/>
      <c r="L168" s="83"/>
      <c r="M168" s="83"/>
      <c r="N168" s="83"/>
      <c r="O168" s="83"/>
      <c r="P168" s="83"/>
      <c r="Q168" s="83"/>
      <c r="R168" s="83"/>
      <c r="S168" s="83"/>
      <c r="T168" s="83"/>
      <c r="U168" s="83"/>
      <c r="V168" s="83"/>
      <c r="W168" s="83"/>
      <c r="X168" s="83"/>
      <c r="Y168" s="83"/>
      <c r="Z168" s="83"/>
      <c r="AA168" s="83"/>
      <c r="AB168" s="83"/>
      <c r="AC168" s="83"/>
      <c r="AD168" s="83"/>
      <c r="AE168" s="83"/>
      <c r="AF168" s="83"/>
      <c r="AG168" s="83"/>
      <c r="AH168" s="83"/>
      <c r="AI168" s="83"/>
      <c r="AJ168" s="83"/>
      <c r="AK168" s="83"/>
      <c r="AL168" s="83"/>
      <c r="AM168" s="83"/>
      <c r="AN168" s="83"/>
      <c r="AO168" s="83"/>
      <c r="AP168" s="83"/>
      <c r="AQ168" s="83"/>
      <c r="AR168" s="83"/>
      <c r="AS168" s="83"/>
      <c r="AT168" s="83"/>
      <c r="AU168" s="83"/>
      <c r="AV168" s="83"/>
      <c r="AW168" s="83"/>
      <c r="AX168" s="83"/>
      <c r="AY168" s="83"/>
      <c r="AZ168" s="83"/>
      <c r="BA168" s="83"/>
      <c r="BB168" s="83"/>
      <c r="BC168" s="83"/>
      <c r="BD168" s="83"/>
      <c r="BE168" s="83"/>
      <c r="BF168" s="83"/>
      <c r="BG168" s="83"/>
      <c r="BH168" s="83"/>
    </row>
    <row r="169" spans="1:60" x14ac:dyDescent="0.25">
      <c r="A169" s="83"/>
      <c r="B169" s="83"/>
      <c r="C169" s="83"/>
      <c r="D169" s="83"/>
      <c r="E169" s="83"/>
      <c r="F169" s="83"/>
      <c r="G169" s="83"/>
      <c r="H169" s="83"/>
      <c r="I169" s="83"/>
      <c r="J169" s="83"/>
      <c r="K169" s="83"/>
      <c r="L169" s="83"/>
      <c r="M169" s="83"/>
      <c r="N169" s="83"/>
      <c r="O169" s="83"/>
      <c r="P169" s="83"/>
      <c r="Q169" s="83"/>
      <c r="R169" s="83"/>
      <c r="S169" s="83"/>
      <c r="T169" s="83"/>
      <c r="U169" s="83"/>
      <c r="V169" s="83"/>
      <c r="W169" s="83"/>
      <c r="X169" s="83"/>
      <c r="Y169" s="83"/>
      <c r="Z169" s="83"/>
      <c r="AA169" s="83"/>
      <c r="AB169" s="83"/>
      <c r="AC169" s="83"/>
      <c r="AD169" s="83"/>
      <c r="AE169" s="83"/>
      <c r="AF169" s="83"/>
      <c r="AG169" s="83"/>
      <c r="AH169" s="83"/>
      <c r="AI169" s="83"/>
      <c r="AJ169" s="83"/>
      <c r="AK169" s="83"/>
      <c r="AL169" s="83"/>
      <c r="AM169" s="83"/>
      <c r="AN169" s="83"/>
      <c r="AO169" s="83"/>
      <c r="AP169" s="83"/>
      <c r="AQ169" s="83"/>
      <c r="AR169" s="83"/>
      <c r="AS169" s="83"/>
      <c r="AT169" s="83"/>
      <c r="AU169" s="83"/>
      <c r="AV169" s="83"/>
      <c r="AW169" s="83"/>
      <c r="AX169" s="83"/>
      <c r="AY169" s="83"/>
      <c r="AZ169" s="83"/>
      <c r="BA169" s="83"/>
      <c r="BB169" s="83"/>
      <c r="BC169" s="83"/>
      <c r="BD169" s="83"/>
      <c r="BE169" s="83"/>
      <c r="BF169" s="83"/>
      <c r="BG169" s="83"/>
      <c r="BH169" s="83"/>
    </row>
    <row r="170" spans="1:60" x14ac:dyDescent="0.25">
      <c r="A170" s="83"/>
      <c r="B170" s="83"/>
      <c r="C170" s="83"/>
      <c r="D170" s="83"/>
      <c r="E170" s="83"/>
      <c r="F170" s="83"/>
      <c r="G170" s="83"/>
      <c r="H170" s="83"/>
      <c r="I170" s="83"/>
      <c r="J170" s="83"/>
      <c r="K170" s="83"/>
      <c r="L170" s="83"/>
      <c r="M170" s="83"/>
      <c r="N170" s="83"/>
      <c r="O170" s="83"/>
      <c r="P170" s="83"/>
      <c r="Q170" s="83"/>
      <c r="R170" s="83"/>
      <c r="S170" s="83"/>
      <c r="T170" s="83"/>
      <c r="U170" s="83"/>
      <c r="V170" s="83"/>
      <c r="W170" s="83"/>
      <c r="X170" s="83"/>
      <c r="Y170" s="83"/>
      <c r="Z170" s="83"/>
      <c r="AA170" s="83"/>
      <c r="AB170" s="83"/>
      <c r="AC170" s="83"/>
      <c r="AD170" s="83"/>
      <c r="AE170" s="83"/>
      <c r="AF170" s="83"/>
      <c r="AG170" s="83"/>
      <c r="AH170" s="83"/>
      <c r="AI170" s="83"/>
      <c r="AJ170" s="83"/>
      <c r="AK170" s="83"/>
      <c r="AL170" s="83"/>
      <c r="AM170" s="83"/>
      <c r="AN170" s="83"/>
      <c r="AO170" s="83"/>
      <c r="AP170" s="83"/>
      <c r="AQ170" s="83"/>
      <c r="AR170" s="83"/>
      <c r="AS170" s="83"/>
      <c r="AT170" s="83"/>
      <c r="AU170" s="83"/>
      <c r="AV170" s="83"/>
      <c r="AW170" s="83"/>
      <c r="AX170" s="83"/>
      <c r="AY170" s="83"/>
      <c r="AZ170" s="83"/>
      <c r="BA170" s="83"/>
      <c r="BB170" s="83"/>
      <c r="BC170" s="83"/>
      <c r="BD170" s="83"/>
      <c r="BE170" s="83"/>
      <c r="BF170" s="83"/>
      <c r="BG170" s="83"/>
      <c r="BH170" s="83"/>
    </row>
    <row r="171" spans="1:60" x14ac:dyDescent="0.25">
      <c r="A171" s="83"/>
      <c r="B171" s="83"/>
      <c r="C171" s="83"/>
      <c r="D171" s="83"/>
      <c r="E171" s="83"/>
      <c r="F171" s="83"/>
      <c r="G171" s="83"/>
      <c r="H171" s="83"/>
      <c r="I171" s="83"/>
      <c r="J171" s="83"/>
      <c r="K171" s="83"/>
      <c r="L171" s="83"/>
      <c r="M171" s="83"/>
      <c r="N171" s="83"/>
      <c r="O171" s="83"/>
      <c r="P171" s="83"/>
      <c r="Q171" s="83"/>
      <c r="R171" s="83"/>
      <c r="S171" s="83"/>
      <c r="T171" s="83"/>
      <c r="U171" s="83"/>
      <c r="V171" s="83"/>
      <c r="W171" s="83"/>
      <c r="X171" s="83"/>
      <c r="Y171" s="83"/>
      <c r="Z171" s="83"/>
      <c r="AA171" s="83"/>
      <c r="AB171" s="83"/>
      <c r="AC171" s="83"/>
      <c r="AD171" s="83"/>
      <c r="AE171" s="83"/>
      <c r="AF171" s="83"/>
      <c r="AG171" s="83"/>
      <c r="AH171" s="83"/>
      <c r="AI171" s="83"/>
      <c r="AJ171" s="83"/>
      <c r="AK171" s="83"/>
      <c r="AL171" s="83"/>
      <c r="AM171" s="83"/>
      <c r="AN171" s="83"/>
      <c r="AO171" s="83"/>
      <c r="AP171" s="83"/>
      <c r="AQ171" s="83"/>
      <c r="AR171" s="83"/>
      <c r="AS171" s="83"/>
      <c r="AT171" s="83"/>
      <c r="AU171" s="83"/>
      <c r="AV171" s="83"/>
      <c r="AW171" s="83"/>
      <c r="AX171" s="83"/>
      <c r="AY171" s="83"/>
      <c r="AZ171" s="83"/>
      <c r="BA171" s="83"/>
      <c r="BB171" s="83"/>
      <c r="BC171" s="83"/>
      <c r="BD171" s="83"/>
      <c r="BE171" s="83"/>
      <c r="BF171" s="83"/>
      <c r="BG171" s="83"/>
      <c r="BH171" s="83"/>
    </row>
    <row r="172" spans="1:60" x14ac:dyDescent="0.25">
      <c r="A172" s="83"/>
      <c r="B172" s="83"/>
      <c r="C172" s="83"/>
      <c r="D172" s="83"/>
      <c r="E172" s="83"/>
      <c r="F172" s="83"/>
      <c r="G172" s="83"/>
      <c r="H172" s="83"/>
      <c r="I172" s="83"/>
      <c r="J172" s="83"/>
      <c r="K172" s="83"/>
      <c r="L172" s="83"/>
      <c r="M172" s="83"/>
      <c r="N172" s="83"/>
      <c r="O172" s="83"/>
      <c r="P172" s="83"/>
      <c r="Q172" s="83"/>
      <c r="R172" s="83"/>
      <c r="S172" s="83"/>
      <c r="T172" s="83"/>
      <c r="U172" s="83"/>
      <c r="V172" s="83"/>
      <c r="W172" s="83"/>
      <c r="X172" s="83"/>
      <c r="Y172" s="83"/>
      <c r="Z172" s="83"/>
      <c r="AA172" s="83"/>
      <c r="AB172" s="83"/>
      <c r="AC172" s="83"/>
      <c r="AD172" s="83"/>
      <c r="AE172" s="83"/>
      <c r="AF172" s="83"/>
      <c r="AG172" s="83"/>
      <c r="AH172" s="83"/>
      <c r="AI172" s="83"/>
      <c r="AJ172" s="83"/>
      <c r="AK172" s="83"/>
      <c r="AL172" s="83"/>
      <c r="AM172" s="83"/>
      <c r="AN172" s="83"/>
      <c r="AO172" s="83"/>
      <c r="AP172" s="83"/>
      <c r="AQ172" s="83"/>
      <c r="AR172" s="83"/>
      <c r="AS172" s="83"/>
      <c r="AT172" s="83"/>
      <c r="AU172" s="83"/>
      <c r="AV172" s="83"/>
      <c r="AW172" s="83"/>
      <c r="AX172" s="83"/>
      <c r="AY172" s="83"/>
      <c r="AZ172" s="83"/>
      <c r="BA172" s="83"/>
      <c r="BB172" s="83"/>
      <c r="BC172" s="83"/>
      <c r="BD172" s="83"/>
      <c r="BE172" s="83"/>
      <c r="BF172" s="83"/>
      <c r="BG172" s="83"/>
      <c r="BH172" s="83"/>
    </row>
    <row r="173" spans="1:60" x14ac:dyDescent="0.25">
      <c r="A173" s="83"/>
      <c r="B173" s="83"/>
      <c r="C173" s="83"/>
      <c r="D173" s="83"/>
      <c r="E173" s="83"/>
      <c r="F173" s="83"/>
      <c r="G173" s="83"/>
      <c r="H173" s="83"/>
      <c r="I173" s="83"/>
      <c r="J173" s="83"/>
      <c r="K173" s="83"/>
      <c r="L173" s="83"/>
      <c r="M173" s="83"/>
      <c r="N173" s="83"/>
      <c r="O173" s="83"/>
      <c r="P173" s="83"/>
      <c r="Q173" s="83"/>
      <c r="R173" s="83"/>
      <c r="S173" s="83"/>
      <c r="T173" s="83"/>
      <c r="U173" s="83"/>
      <c r="V173" s="83"/>
      <c r="W173" s="83"/>
      <c r="X173" s="83"/>
      <c r="Y173" s="83"/>
      <c r="Z173" s="83"/>
      <c r="AA173" s="83"/>
      <c r="AB173" s="83"/>
      <c r="AC173" s="83"/>
      <c r="AD173" s="83"/>
      <c r="AE173" s="83"/>
      <c r="AF173" s="83"/>
      <c r="AG173" s="83"/>
      <c r="AH173" s="83"/>
      <c r="AI173" s="83"/>
      <c r="AJ173" s="83"/>
      <c r="AK173" s="83"/>
      <c r="AL173" s="83"/>
      <c r="AM173" s="83"/>
      <c r="AN173" s="83"/>
      <c r="AO173" s="83"/>
      <c r="AP173" s="83"/>
      <c r="AQ173" s="83"/>
      <c r="AR173" s="83"/>
      <c r="AS173" s="83"/>
      <c r="AT173" s="83"/>
      <c r="AU173" s="83"/>
      <c r="AV173" s="83"/>
      <c r="AW173" s="83"/>
      <c r="AX173" s="83"/>
      <c r="AY173" s="83"/>
      <c r="AZ173" s="83"/>
      <c r="BA173" s="83"/>
      <c r="BB173" s="83"/>
      <c r="BC173" s="83"/>
      <c r="BD173" s="83"/>
      <c r="BE173" s="83"/>
      <c r="BF173" s="83"/>
      <c r="BG173" s="83"/>
      <c r="BH173" s="83"/>
    </row>
    <row r="174" spans="1:60" x14ac:dyDescent="0.25">
      <c r="A174" s="83"/>
      <c r="B174" s="83"/>
      <c r="C174" s="83"/>
      <c r="D174" s="83"/>
      <c r="E174" s="83"/>
      <c r="F174" s="83"/>
      <c r="G174" s="83"/>
      <c r="H174" s="83"/>
      <c r="I174" s="83"/>
      <c r="J174" s="83"/>
      <c r="K174" s="83"/>
      <c r="L174" s="83"/>
      <c r="M174" s="83"/>
      <c r="N174" s="83"/>
      <c r="O174" s="83"/>
      <c r="P174" s="83"/>
      <c r="Q174" s="83"/>
      <c r="R174" s="83"/>
      <c r="S174" s="83"/>
      <c r="T174" s="83"/>
      <c r="U174" s="83"/>
      <c r="V174" s="83"/>
      <c r="W174" s="83"/>
      <c r="X174" s="83"/>
      <c r="Y174" s="83"/>
      <c r="Z174" s="83"/>
      <c r="AA174" s="83"/>
      <c r="AB174" s="83"/>
      <c r="AC174" s="83"/>
      <c r="AD174" s="83"/>
      <c r="AE174" s="83"/>
      <c r="AF174" s="83"/>
      <c r="AG174" s="83"/>
      <c r="AH174" s="83"/>
      <c r="AI174" s="83"/>
      <c r="AJ174" s="83"/>
      <c r="AK174" s="83"/>
      <c r="AL174" s="83"/>
      <c r="AM174" s="83"/>
      <c r="AN174" s="83"/>
      <c r="AO174" s="83"/>
      <c r="AP174" s="83"/>
      <c r="AQ174" s="83"/>
      <c r="AR174" s="83"/>
      <c r="AS174" s="83"/>
      <c r="AT174" s="83"/>
      <c r="AU174" s="83"/>
      <c r="AV174" s="83"/>
      <c r="AW174" s="83"/>
      <c r="AX174" s="83"/>
      <c r="AY174" s="83"/>
      <c r="AZ174" s="83"/>
      <c r="BA174" s="83"/>
      <c r="BB174" s="83"/>
      <c r="BC174" s="83"/>
      <c r="BD174" s="83"/>
      <c r="BE174" s="83"/>
      <c r="BF174" s="83"/>
      <c r="BG174" s="83"/>
      <c r="BH174" s="83"/>
    </row>
    <row r="175" spans="1:60" x14ac:dyDescent="0.25">
      <c r="A175" s="83"/>
      <c r="B175" s="83"/>
      <c r="C175" s="83"/>
      <c r="D175" s="83"/>
      <c r="E175" s="83"/>
      <c r="F175" s="83"/>
      <c r="G175" s="83"/>
      <c r="H175" s="83"/>
      <c r="I175" s="83"/>
      <c r="J175" s="83"/>
      <c r="K175" s="83"/>
      <c r="L175" s="83"/>
      <c r="M175" s="83"/>
      <c r="N175" s="83"/>
      <c r="O175" s="83"/>
      <c r="P175" s="83"/>
      <c r="Q175" s="83"/>
      <c r="R175" s="83"/>
      <c r="S175" s="83"/>
      <c r="T175" s="83"/>
      <c r="U175" s="83"/>
      <c r="V175" s="83"/>
      <c r="W175" s="83"/>
      <c r="X175" s="83"/>
      <c r="Y175" s="83"/>
      <c r="Z175" s="83"/>
      <c r="AA175" s="83"/>
      <c r="AB175" s="83"/>
      <c r="AC175" s="83"/>
      <c r="AD175" s="83"/>
      <c r="AE175" s="83"/>
      <c r="AF175" s="83"/>
      <c r="AG175" s="83"/>
      <c r="AH175" s="83"/>
      <c r="AI175" s="83"/>
      <c r="AJ175" s="83"/>
      <c r="AK175" s="83"/>
      <c r="AL175" s="83"/>
      <c r="AM175" s="83"/>
      <c r="AN175" s="83"/>
      <c r="AO175" s="83"/>
      <c r="AP175" s="83"/>
      <c r="AQ175" s="83"/>
      <c r="AR175" s="83"/>
      <c r="AS175" s="83"/>
      <c r="AT175" s="83"/>
      <c r="AU175" s="83"/>
      <c r="AV175" s="83"/>
      <c r="AW175" s="83"/>
      <c r="AX175" s="83"/>
      <c r="AY175" s="83"/>
      <c r="AZ175" s="83"/>
      <c r="BA175" s="83"/>
      <c r="BB175" s="83"/>
      <c r="BC175" s="83"/>
      <c r="BD175" s="83"/>
      <c r="BE175" s="83"/>
      <c r="BF175" s="83"/>
      <c r="BG175" s="83"/>
      <c r="BH175" s="83"/>
    </row>
    <row r="176" spans="1:60" x14ac:dyDescent="0.25">
      <c r="A176" s="83"/>
      <c r="B176" s="83"/>
      <c r="C176" s="83"/>
      <c r="D176" s="83"/>
      <c r="E176" s="83"/>
      <c r="F176" s="83"/>
      <c r="G176" s="83"/>
      <c r="H176" s="83"/>
      <c r="I176" s="83"/>
      <c r="J176" s="83"/>
      <c r="K176" s="83"/>
      <c r="L176" s="83"/>
      <c r="M176" s="83"/>
      <c r="N176" s="83"/>
      <c r="O176" s="83"/>
      <c r="P176" s="83"/>
      <c r="Q176" s="83"/>
      <c r="R176" s="83"/>
      <c r="S176" s="83"/>
      <c r="T176" s="83"/>
      <c r="U176" s="83"/>
      <c r="V176" s="83"/>
      <c r="W176" s="83"/>
      <c r="X176" s="83"/>
      <c r="Y176" s="83"/>
      <c r="Z176" s="83"/>
      <c r="AA176" s="83"/>
      <c r="AB176" s="83"/>
      <c r="AC176" s="83"/>
      <c r="AD176" s="83"/>
      <c r="AE176" s="83"/>
      <c r="AF176" s="83"/>
      <c r="AG176" s="83"/>
      <c r="AH176" s="83"/>
      <c r="AI176" s="83"/>
      <c r="AJ176" s="83"/>
      <c r="AK176" s="83"/>
      <c r="AL176" s="83"/>
      <c r="AM176" s="83"/>
      <c r="AN176" s="83"/>
      <c r="AO176" s="83"/>
      <c r="AP176" s="83"/>
      <c r="AQ176" s="83"/>
      <c r="AR176" s="83"/>
      <c r="AS176" s="83"/>
      <c r="AT176" s="83"/>
      <c r="AU176" s="83"/>
      <c r="AV176" s="83"/>
      <c r="AW176" s="83"/>
      <c r="AX176" s="83"/>
      <c r="AY176" s="83"/>
      <c r="AZ176" s="83"/>
      <c r="BA176" s="83"/>
      <c r="BB176" s="83"/>
      <c r="BC176" s="83"/>
      <c r="BD176" s="83"/>
      <c r="BE176" s="83"/>
      <c r="BF176" s="83"/>
      <c r="BG176" s="83"/>
      <c r="BH176" s="83"/>
    </row>
    <row r="177" spans="1:60" x14ac:dyDescent="0.25">
      <c r="A177" s="83"/>
      <c r="B177" s="83"/>
      <c r="C177" s="83"/>
      <c r="D177" s="83"/>
      <c r="E177" s="83"/>
      <c r="F177" s="83"/>
      <c r="G177" s="83"/>
      <c r="H177" s="83"/>
      <c r="I177" s="83"/>
      <c r="J177" s="83"/>
      <c r="K177" s="83"/>
      <c r="L177" s="83"/>
      <c r="M177" s="83"/>
      <c r="N177" s="83"/>
      <c r="O177" s="83"/>
      <c r="P177" s="83"/>
      <c r="Q177" s="83"/>
      <c r="R177" s="83"/>
      <c r="S177" s="83"/>
      <c r="T177" s="83"/>
      <c r="U177" s="83"/>
      <c r="V177" s="83"/>
      <c r="W177" s="83"/>
      <c r="X177" s="83"/>
      <c r="Y177" s="83"/>
      <c r="Z177" s="83"/>
      <c r="AA177" s="83"/>
      <c r="AB177" s="83"/>
      <c r="AC177" s="83"/>
      <c r="AD177" s="83"/>
      <c r="AE177" s="83"/>
      <c r="AF177" s="83"/>
      <c r="AG177" s="83"/>
      <c r="AH177" s="83"/>
      <c r="AI177" s="83"/>
      <c r="AJ177" s="83"/>
      <c r="AK177" s="83"/>
      <c r="AL177" s="83"/>
      <c r="AM177" s="83"/>
      <c r="AN177" s="83"/>
      <c r="AO177" s="83"/>
      <c r="AP177" s="83"/>
      <c r="AQ177" s="83"/>
      <c r="AR177" s="83"/>
      <c r="AS177" s="83"/>
      <c r="AT177" s="83"/>
      <c r="AU177" s="83"/>
      <c r="AV177" s="83"/>
      <c r="AW177" s="83"/>
      <c r="AX177" s="83"/>
      <c r="AY177" s="83"/>
      <c r="AZ177" s="83"/>
      <c r="BA177" s="83"/>
      <c r="BB177" s="83"/>
      <c r="BC177" s="83"/>
      <c r="BD177" s="83"/>
      <c r="BE177" s="83"/>
      <c r="BF177" s="83"/>
      <c r="BG177" s="83"/>
      <c r="BH177" s="83"/>
    </row>
    <row r="178" spans="1:60" x14ac:dyDescent="0.25">
      <c r="A178" s="83"/>
      <c r="B178" s="83"/>
      <c r="C178" s="83"/>
      <c r="D178" s="83"/>
      <c r="E178" s="83"/>
      <c r="F178" s="83"/>
      <c r="G178" s="83"/>
      <c r="H178" s="83"/>
      <c r="I178" s="83"/>
      <c r="J178" s="83"/>
      <c r="K178" s="83"/>
      <c r="L178" s="83"/>
      <c r="M178" s="83"/>
      <c r="N178" s="83"/>
      <c r="O178" s="83"/>
      <c r="P178" s="83"/>
      <c r="Q178" s="83"/>
      <c r="R178" s="83"/>
      <c r="S178" s="83"/>
      <c r="T178" s="83"/>
      <c r="U178" s="83"/>
      <c r="V178" s="83"/>
      <c r="W178" s="83"/>
      <c r="X178" s="83"/>
      <c r="Y178" s="83"/>
      <c r="Z178" s="83"/>
      <c r="AA178" s="83"/>
      <c r="AB178" s="83"/>
      <c r="AC178" s="83"/>
      <c r="AD178" s="83"/>
      <c r="AE178" s="83"/>
      <c r="AF178" s="83"/>
      <c r="AG178" s="83"/>
      <c r="AH178" s="83"/>
      <c r="AI178" s="83"/>
      <c r="AJ178" s="83"/>
      <c r="AK178" s="83"/>
      <c r="AL178" s="83"/>
      <c r="AM178" s="83"/>
      <c r="AN178" s="83"/>
      <c r="AO178" s="83"/>
      <c r="AP178" s="83"/>
      <c r="AQ178" s="83"/>
      <c r="AR178" s="83"/>
      <c r="AS178" s="83"/>
      <c r="AT178" s="83"/>
      <c r="AU178" s="83"/>
      <c r="AV178" s="83"/>
      <c r="AW178" s="83"/>
      <c r="AX178" s="83"/>
      <c r="AY178" s="83"/>
      <c r="AZ178" s="83"/>
      <c r="BA178" s="83"/>
      <c r="BB178" s="83"/>
      <c r="BC178" s="83"/>
      <c r="BD178" s="83"/>
      <c r="BE178" s="83"/>
      <c r="BF178" s="83"/>
      <c r="BG178" s="83"/>
      <c r="BH178" s="83"/>
    </row>
    <row r="179" spans="1:60" x14ac:dyDescent="0.25">
      <c r="A179" s="83"/>
      <c r="B179" s="83"/>
      <c r="C179" s="83"/>
      <c r="D179" s="83"/>
      <c r="E179" s="83"/>
      <c r="F179" s="83"/>
      <c r="G179" s="83"/>
      <c r="H179" s="83"/>
      <c r="I179" s="83"/>
      <c r="J179" s="83"/>
      <c r="K179" s="83"/>
      <c r="L179" s="83"/>
      <c r="M179" s="83"/>
      <c r="N179" s="83"/>
      <c r="O179" s="83"/>
      <c r="P179" s="83"/>
      <c r="Q179" s="83"/>
      <c r="R179" s="83"/>
      <c r="S179" s="83"/>
      <c r="T179" s="83"/>
      <c r="U179" s="83"/>
      <c r="V179" s="83"/>
      <c r="W179" s="83"/>
      <c r="X179" s="83"/>
      <c r="Y179" s="83"/>
      <c r="Z179" s="83"/>
      <c r="AA179" s="83"/>
      <c r="AB179" s="83"/>
      <c r="AC179" s="83"/>
      <c r="AD179" s="83"/>
      <c r="AE179" s="83"/>
      <c r="AF179" s="83"/>
      <c r="AG179" s="83"/>
      <c r="AH179" s="83"/>
      <c r="AI179" s="83"/>
      <c r="AJ179" s="83"/>
      <c r="AK179" s="83"/>
      <c r="AL179" s="83"/>
      <c r="AM179" s="83"/>
      <c r="AN179" s="83"/>
      <c r="AO179" s="83"/>
      <c r="AP179" s="83"/>
      <c r="AQ179" s="83"/>
      <c r="AR179" s="83"/>
      <c r="AS179" s="83"/>
      <c r="AT179" s="83"/>
      <c r="AU179" s="83"/>
      <c r="AV179" s="83"/>
      <c r="AW179" s="83"/>
      <c r="AX179" s="83"/>
      <c r="AY179" s="83"/>
      <c r="AZ179" s="83"/>
      <c r="BA179" s="83"/>
      <c r="BB179" s="83"/>
      <c r="BC179" s="83"/>
      <c r="BD179" s="83"/>
      <c r="BE179" s="83"/>
      <c r="BF179" s="83"/>
      <c r="BG179" s="83"/>
      <c r="BH179" s="83"/>
    </row>
    <row r="180" spans="1:60" x14ac:dyDescent="0.25">
      <c r="A180" s="83"/>
      <c r="B180" s="83"/>
      <c r="C180" s="83"/>
      <c r="D180" s="83"/>
      <c r="E180" s="83"/>
      <c r="F180" s="83"/>
      <c r="G180" s="83"/>
      <c r="H180" s="83"/>
      <c r="I180" s="83"/>
      <c r="J180" s="83"/>
      <c r="K180" s="83"/>
      <c r="L180" s="83"/>
      <c r="M180" s="83"/>
      <c r="N180" s="83"/>
      <c r="O180" s="83"/>
      <c r="P180" s="83"/>
      <c r="Q180" s="83"/>
      <c r="R180" s="83"/>
      <c r="S180" s="83"/>
      <c r="T180" s="83"/>
      <c r="U180" s="83"/>
      <c r="V180" s="83"/>
      <c r="W180" s="83"/>
      <c r="X180" s="83"/>
      <c r="Y180" s="83"/>
      <c r="Z180" s="83"/>
      <c r="AA180" s="83"/>
      <c r="AB180" s="83"/>
      <c r="AC180" s="83"/>
      <c r="AD180" s="83"/>
      <c r="AE180" s="83"/>
      <c r="AF180" s="83"/>
      <c r="AG180" s="83"/>
      <c r="AH180" s="83"/>
      <c r="AI180" s="83"/>
      <c r="AJ180" s="83"/>
      <c r="AK180" s="83"/>
      <c r="AL180" s="83"/>
      <c r="AM180" s="83"/>
      <c r="AN180" s="83"/>
      <c r="AO180" s="83"/>
      <c r="AP180" s="83"/>
      <c r="AQ180" s="83"/>
      <c r="AR180" s="83"/>
      <c r="AS180" s="83"/>
      <c r="AT180" s="83"/>
      <c r="AU180" s="83"/>
      <c r="AV180" s="83"/>
      <c r="AW180" s="83"/>
      <c r="AX180" s="83"/>
      <c r="AY180" s="83"/>
      <c r="AZ180" s="83"/>
      <c r="BA180" s="83"/>
      <c r="BB180" s="83"/>
      <c r="BC180" s="83"/>
      <c r="BD180" s="83"/>
      <c r="BE180" s="83"/>
      <c r="BF180" s="83"/>
      <c r="BG180" s="83"/>
      <c r="BH180" s="83"/>
    </row>
    <row r="181" spans="1:60" x14ac:dyDescent="0.25">
      <c r="A181" s="83"/>
      <c r="B181" s="83"/>
      <c r="C181" s="83"/>
      <c r="D181" s="83"/>
      <c r="E181" s="83"/>
      <c r="F181" s="83"/>
      <c r="G181" s="83"/>
      <c r="H181" s="83"/>
      <c r="I181" s="83"/>
      <c r="J181" s="83"/>
      <c r="K181" s="83"/>
      <c r="L181" s="83"/>
      <c r="M181" s="83"/>
      <c r="N181" s="83"/>
      <c r="O181" s="83"/>
      <c r="P181" s="83"/>
      <c r="Q181" s="83"/>
      <c r="R181" s="83"/>
      <c r="S181" s="83"/>
      <c r="T181" s="83"/>
      <c r="U181" s="83"/>
      <c r="V181" s="83"/>
      <c r="W181" s="83"/>
      <c r="X181" s="83"/>
      <c r="Y181" s="83"/>
      <c r="Z181" s="83"/>
      <c r="AA181" s="83"/>
      <c r="AB181" s="83"/>
      <c r="AC181" s="83"/>
      <c r="AD181" s="83"/>
      <c r="AE181" s="83"/>
      <c r="AF181" s="83"/>
      <c r="AG181" s="83"/>
      <c r="AH181" s="83"/>
      <c r="AI181" s="83"/>
      <c r="AJ181" s="83"/>
      <c r="AK181" s="83"/>
      <c r="AL181" s="83"/>
      <c r="AM181" s="83"/>
      <c r="AN181" s="83"/>
      <c r="AO181" s="83"/>
      <c r="AP181" s="83"/>
      <c r="AQ181" s="83"/>
      <c r="AR181" s="83"/>
      <c r="AS181" s="83"/>
      <c r="AT181" s="83"/>
      <c r="AU181" s="83"/>
      <c r="AV181" s="83"/>
      <c r="AW181" s="83"/>
      <c r="AX181" s="83"/>
      <c r="AY181" s="83"/>
      <c r="AZ181" s="83"/>
      <c r="BA181" s="83"/>
      <c r="BB181" s="83"/>
      <c r="BC181" s="83"/>
      <c r="BD181" s="83"/>
      <c r="BE181" s="83"/>
      <c r="BF181" s="83"/>
      <c r="BG181" s="83"/>
      <c r="BH181" s="83"/>
    </row>
    <row r="182" spans="1:60" x14ac:dyDescent="0.25">
      <c r="A182" s="83"/>
      <c r="B182" s="83"/>
      <c r="C182" s="83"/>
      <c r="D182" s="83"/>
      <c r="E182" s="83"/>
      <c r="F182" s="83"/>
      <c r="G182" s="83"/>
      <c r="H182" s="83"/>
      <c r="I182" s="83"/>
      <c r="J182" s="83"/>
      <c r="K182" s="83"/>
      <c r="L182" s="83"/>
      <c r="M182" s="83"/>
      <c r="N182" s="83"/>
      <c r="O182" s="83"/>
      <c r="P182" s="83"/>
      <c r="Q182" s="83"/>
      <c r="R182" s="83"/>
      <c r="S182" s="83"/>
      <c r="T182" s="83"/>
      <c r="U182" s="83"/>
      <c r="V182" s="83"/>
      <c r="W182" s="83"/>
      <c r="X182" s="83"/>
      <c r="Y182" s="83"/>
      <c r="Z182" s="83"/>
      <c r="AA182" s="83"/>
      <c r="AB182" s="83"/>
      <c r="AC182" s="83"/>
      <c r="AD182" s="83"/>
      <c r="AE182" s="83"/>
      <c r="AF182" s="83"/>
      <c r="AG182" s="83"/>
      <c r="AH182" s="83"/>
      <c r="AI182" s="83"/>
      <c r="AJ182" s="83"/>
      <c r="AK182" s="83"/>
      <c r="AL182" s="83"/>
      <c r="AM182" s="83"/>
      <c r="AN182" s="83"/>
      <c r="AO182" s="83"/>
      <c r="AP182" s="83"/>
      <c r="AQ182" s="83"/>
      <c r="AR182" s="83"/>
      <c r="AS182" s="83"/>
      <c r="AT182" s="83"/>
      <c r="AU182" s="83"/>
      <c r="AV182" s="83"/>
      <c r="AW182" s="83"/>
      <c r="AX182" s="83"/>
      <c r="AY182" s="83"/>
      <c r="AZ182" s="83"/>
      <c r="BA182" s="83"/>
      <c r="BB182" s="83"/>
      <c r="BC182" s="83"/>
      <c r="BD182" s="83"/>
      <c r="BE182" s="83"/>
      <c r="BF182" s="83"/>
      <c r="BG182" s="83"/>
      <c r="BH182" s="83"/>
    </row>
    <row r="183" spans="1:60" x14ac:dyDescent="0.25">
      <c r="A183" s="83"/>
      <c r="B183" s="83"/>
      <c r="C183" s="83"/>
      <c r="D183" s="83"/>
      <c r="E183" s="83"/>
      <c r="F183" s="83"/>
      <c r="G183" s="83"/>
      <c r="H183" s="83"/>
      <c r="I183" s="83"/>
      <c r="J183" s="83"/>
      <c r="K183" s="83"/>
      <c r="L183" s="83"/>
      <c r="M183" s="83"/>
      <c r="N183" s="83"/>
      <c r="O183" s="83"/>
      <c r="P183" s="83"/>
      <c r="Q183" s="83"/>
      <c r="R183" s="83"/>
      <c r="S183" s="83"/>
      <c r="T183" s="83"/>
      <c r="U183" s="83"/>
      <c r="V183" s="83"/>
      <c r="W183" s="83"/>
      <c r="X183" s="83"/>
      <c r="Y183" s="83"/>
      <c r="Z183" s="83"/>
      <c r="AA183" s="83"/>
      <c r="AB183" s="83"/>
      <c r="AC183" s="83"/>
      <c r="AD183" s="83"/>
      <c r="AE183" s="83"/>
      <c r="AF183" s="83"/>
      <c r="AG183" s="83"/>
      <c r="AH183" s="83"/>
      <c r="AI183" s="83"/>
      <c r="AJ183" s="83"/>
      <c r="AK183" s="83"/>
      <c r="AL183" s="83"/>
      <c r="AM183" s="83"/>
      <c r="AN183" s="83"/>
      <c r="AO183" s="83"/>
      <c r="AP183" s="83"/>
      <c r="AQ183" s="83"/>
      <c r="AR183" s="83"/>
      <c r="AS183" s="83"/>
      <c r="AT183" s="83"/>
      <c r="AU183" s="83"/>
      <c r="AV183" s="83"/>
      <c r="AW183" s="83"/>
      <c r="AX183" s="83"/>
      <c r="AY183" s="83"/>
      <c r="AZ183" s="83"/>
      <c r="BA183" s="83"/>
      <c r="BB183" s="83"/>
      <c r="BC183" s="83"/>
      <c r="BD183" s="83"/>
      <c r="BE183" s="83"/>
      <c r="BF183" s="83"/>
      <c r="BG183" s="83"/>
      <c r="BH183" s="83"/>
    </row>
    <row r="184" spans="1:60" x14ac:dyDescent="0.25">
      <c r="A184" s="83"/>
      <c r="B184" s="83"/>
      <c r="C184" s="83"/>
      <c r="D184" s="83"/>
      <c r="E184" s="83"/>
      <c r="F184" s="83"/>
      <c r="G184" s="83"/>
      <c r="H184" s="83"/>
      <c r="I184" s="83"/>
      <c r="J184" s="83"/>
      <c r="K184" s="83"/>
      <c r="L184" s="83"/>
      <c r="M184" s="83"/>
      <c r="N184" s="83"/>
      <c r="O184" s="83"/>
      <c r="P184" s="83"/>
      <c r="Q184" s="83"/>
      <c r="R184" s="83"/>
      <c r="S184" s="83"/>
      <c r="T184" s="83"/>
      <c r="U184" s="83"/>
      <c r="V184" s="83"/>
      <c r="W184" s="83"/>
      <c r="X184" s="83"/>
      <c r="Y184" s="83"/>
      <c r="Z184" s="83"/>
      <c r="AA184" s="83"/>
      <c r="AB184" s="83"/>
      <c r="AC184" s="83"/>
      <c r="AD184" s="83"/>
      <c r="AE184" s="83"/>
      <c r="AF184" s="83"/>
      <c r="AG184" s="83"/>
      <c r="AH184" s="83"/>
      <c r="AI184" s="83"/>
      <c r="AJ184" s="83"/>
      <c r="AK184" s="83"/>
      <c r="AL184" s="83"/>
      <c r="AM184" s="83"/>
      <c r="AN184" s="83"/>
      <c r="AO184" s="83"/>
      <c r="AP184" s="83"/>
      <c r="AQ184" s="83"/>
      <c r="AR184" s="83"/>
      <c r="AS184" s="83"/>
      <c r="AT184" s="83"/>
      <c r="AU184" s="83"/>
      <c r="AV184" s="83"/>
      <c r="AW184" s="83"/>
      <c r="AX184" s="83"/>
      <c r="AY184" s="83"/>
      <c r="AZ184" s="83"/>
      <c r="BA184" s="83"/>
      <c r="BB184" s="83"/>
      <c r="BC184" s="83"/>
      <c r="BD184" s="83"/>
      <c r="BE184" s="83"/>
      <c r="BF184" s="83"/>
      <c r="BG184" s="83"/>
      <c r="BH184" s="83"/>
    </row>
    <row r="185" spans="1:60" x14ac:dyDescent="0.25">
      <c r="A185" s="83"/>
      <c r="B185" s="83"/>
      <c r="C185" s="83"/>
      <c r="D185" s="83"/>
      <c r="E185" s="83"/>
      <c r="F185" s="83"/>
      <c r="G185" s="83"/>
      <c r="H185" s="83"/>
      <c r="I185" s="83"/>
      <c r="J185" s="83"/>
      <c r="K185" s="83"/>
      <c r="L185" s="83"/>
      <c r="M185" s="83"/>
      <c r="N185" s="83"/>
      <c r="O185" s="83"/>
      <c r="P185" s="83"/>
      <c r="Q185" s="83"/>
      <c r="R185" s="83"/>
      <c r="S185" s="83"/>
      <c r="T185" s="83"/>
      <c r="U185" s="83"/>
      <c r="V185" s="83"/>
      <c r="W185" s="83"/>
      <c r="X185" s="83"/>
      <c r="Y185" s="83"/>
      <c r="Z185" s="83"/>
      <c r="AA185" s="83"/>
      <c r="AB185" s="83"/>
      <c r="AC185" s="83"/>
      <c r="AD185" s="83"/>
      <c r="AE185" s="83"/>
      <c r="AF185" s="83"/>
      <c r="AG185" s="83"/>
      <c r="AH185" s="83"/>
      <c r="AI185" s="83"/>
      <c r="AJ185" s="83"/>
      <c r="AK185" s="83"/>
      <c r="AL185" s="83"/>
      <c r="AM185" s="83"/>
      <c r="AN185" s="83"/>
      <c r="AO185" s="83"/>
      <c r="AP185" s="83"/>
      <c r="AQ185" s="83"/>
      <c r="AR185" s="83"/>
      <c r="AS185" s="83"/>
      <c r="AT185" s="83"/>
      <c r="AU185" s="83"/>
      <c r="AV185" s="83"/>
      <c r="AW185" s="83"/>
      <c r="AX185" s="83"/>
      <c r="AY185" s="83"/>
      <c r="AZ185" s="83"/>
      <c r="BA185" s="83"/>
      <c r="BB185" s="83"/>
      <c r="BC185" s="83"/>
      <c r="BD185" s="83"/>
      <c r="BE185" s="83"/>
      <c r="BF185" s="83"/>
      <c r="BG185" s="83"/>
      <c r="BH185" s="83"/>
    </row>
    <row r="186" spans="1:60" x14ac:dyDescent="0.25">
      <c r="A186" s="83"/>
      <c r="B186" s="83"/>
      <c r="C186" s="83"/>
      <c r="D186" s="83"/>
      <c r="E186" s="83"/>
      <c r="F186" s="83"/>
      <c r="G186" s="83"/>
      <c r="H186" s="83"/>
      <c r="I186" s="83"/>
      <c r="J186" s="83"/>
      <c r="K186" s="83"/>
      <c r="L186" s="83"/>
      <c r="M186" s="83"/>
      <c r="N186" s="83"/>
      <c r="O186" s="83"/>
      <c r="P186" s="83"/>
      <c r="Q186" s="83"/>
      <c r="R186" s="83"/>
      <c r="S186" s="83"/>
      <c r="T186" s="83"/>
      <c r="U186" s="83"/>
      <c r="V186" s="83"/>
      <c r="W186" s="83"/>
      <c r="X186" s="83"/>
      <c r="Y186" s="83"/>
      <c r="Z186" s="83"/>
      <c r="AA186" s="83"/>
      <c r="AB186" s="83"/>
      <c r="AC186" s="83"/>
      <c r="AD186" s="83"/>
      <c r="AE186" s="83"/>
      <c r="AF186" s="83"/>
      <c r="AG186" s="83"/>
      <c r="AH186" s="83"/>
      <c r="AI186" s="83"/>
      <c r="AJ186" s="83"/>
      <c r="AK186" s="83"/>
      <c r="AL186" s="83"/>
      <c r="AM186" s="83"/>
      <c r="AN186" s="83"/>
      <c r="AO186" s="83"/>
      <c r="AP186" s="83"/>
      <c r="AQ186" s="83"/>
      <c r="AR186" s="83"/>
      <c r="AS186" s="83"/>
      <c r="AT186" s="83"/>
      <c r="AU186" s="83"/>
      <c r="AV186" s="83"/>
      <c r="AW186" s="83"/>
      <c r="AX186" s="83"/>
      <c r="AY186" s="83"/>
      <c r="AZ186" s="83"/>
      <c r="BA186" s="83"/>
      <c r="BB186" s="83"/>
      <c r="BC186" s="83"/>
      <c r="BD186" s="83"/>
      <c r="BE186" s="83"/>
      <c r="BF186" s="83"/>
      <c r="BG186" s="83"/>
      <c r="BH186" s="83"/>
    </row>
    <row r="187" spans="1:60" x14ac:dyDescent="0.25">
      <c r="A187" s="83"/>
      <c r="B187" s="83"/>
      <c r="C187" s="83"/>
      <c r="D187" s="83"/>
      <c r="E187" s="83"/>
      <c r="F187" s="83"/>
      <c r="G187" s="83"/>
      <c r="H187" s="83"/>
      <c r="I187" s="83"/>
      <c r="J187" s="83"/>
      <c r="K187" s="83"/>
      <c r="L187" s="83"/>
      <c r="M187" s="83"/>
      <c r="N187" s="83"/>
      <c r="O187" s="83"/>
      <c r="P187" s="83"/>
      <c r="Q187" s="83"/>
      <c r="R187" s="83"/>
      <c r="S187" s="83"/>
      <c r="T187" s="83"/>
      <c r="U187" s="83"/>
      <c r="V187" s="83"/>
      <c r="W187" s="83"/>
      <c r="X187" s="83"/>
      <c r="Y187" s="83"/>
      <c r="Z187" s="83"/>
      <c r="AA187" s="83"/>
      <c r="AB187" s="83"/>
      <c r="AC187" s="83"/>
      <c r="AD187" s="83"/>
      <c r="AE187" s="83"/>
      <c r="AF187" s="83"/>
      <c r="AG187" s="83"/>
      <c r="AH187" s="83"/>
      <c r="AI187" s="83"/>
      <c r="AJ187" s="83"/>
      <c r="AK187" s="83"/>
      <c r="AL187" s="83"/>
      <c r="AM187" s="83"/>
      <c r="AN187" s="83"/>
      <c r="AO187" s="83"/>
      <c r="AP187" s="83"/>
      <c r="AQ187" s="83"/>
      <c r="AR187" s="83"/>
      <c r="AS187" s="83"/>
      <c r="AT187" s="83"/>
      <c r="AU187" s="83"/>
      <c r="AV187" s="83"/>
      <c r="AW187" s="83"/>
      <c r="AX187" s="83"/>
      <c r="AY187" s="83"/>
      <c r="AZ187" s="83"/>
      <c r="BA187" s="83"/>
      <c r="BB187" s="83"/>
      <c r="BC187" s="83"/>
      <c r="BD187" s="83"/>
      <c r="BE187" s="83"/>
      <c r="BF187" s="83"/>
      <c r="BG187" s="83"/>
      <c r="BH187" s="83"/>
    </row>
    <row r="188" spans="1:60" x14ac:dyDescent="0.25">
      <c r="A188" s="83"/>
      <c r="B188" s="83"/>
      <c r="C188" s="83"/>
      <c r="D188" s="83"/>
      <c r="E188" s="83"/>
      <c r="F188" s="83"/>
      <c r="G188" s="83"/>
      <c r="H188" s="83"/>
      <c r="I188" s="83"/>
      <c r="J188" s="83"/>
      <c r="K188" s="83"/>
      <c r="L188" s="83"/>
      <c r="M188" s="83"/>
      <c r="N188" s="83"/>
      <c r="O188" s="83"/>
      <c r="P188" s="83"/>
      <c r="Q188" s="83"/>
      <c r="R188" s="83"/>
      <c r="S188" s="83"/>
      <c r="T188" s="83"/>
      <c r="U188" s="83"/>
      <c r="V188" s="83"/>
      <c r="W188" s="83"/>
      <c r="X188" s="83"/>
      <c r="Y188" s="83"/>
      <c r="Z188" s="83"/>
      <c r="AA188" s="83"/>
      <c r="AB188" s="83"/>
      <c r="AC188" s="83"/>
      <c r="AD188" s="83"/>
      <c r="AE188" s="83"/>
      <c r="AF188" s="83"/>
      <c r="AG188" s="83"/>
      <c r="AH188" s="83"/>
      <c r="AI188" s="83"/>
      <c r="AJ188" s="83"/>
      <c r="AK188" s="83"/>
      <c r="AL188" s="83"/>
      <c r="AM188" s="83"/>
      <c r="AN188" s="83"/>
      <c r="AO188" s="83"/>
      <c r="AP188" s="83"/>
      <c r="AQ188" s="83"/>
      <c r="AR188" s="83"/>
      <c r="AS188" s="83"/>
      <c r="AT188" s="83"/>
      <c r="AU188" s="83"/>
      <c r="AV188" s="83"/>
      <c r="AW188" s="83"/>
      <c r="AX188" s="83"/>
      <c r="AY188" s="83"/>
      <c r="AZ188" s="83"/>
      <c r="BA188" s="83"/>
      <c r="BB188" s="83"/>
      <c r="BC188" s="83"/>
      <c r="BD188" s="83"/>
      <c r="BE188" s="83"/>
      <c r="BF188" s="83"/>
      <c r="BG188" s="83"/>
      <c r="BH188" s="83"/>
    </row>
    <row r="189" spans="1:60" x14ac:dyDescent="0.25">
      <c r="A189" s="83"/>
      <c r="B189" s="83"/>
      <c r="C189" s="83"/>
      <c r="D189" s="83"/>
      <c r="E189" s="83"/>
      <c r="F189" s="83"/>
      <c r="G189" s="83"/>
      <c r="H189" s="83"/>
      <c r="I189" s="83"/>
      <c r="J189" s="83"/>
      <c r="K189" s="83"/>
      <c r="L189" s="83"/>
      <c r="M189" s="83"/>
      <c r="N189" s="83"/>
      <c r="O189" s="83"/>
      <c r="P189" s="83"/>
      <c r="Q189" s="83"/>
      <c r="R189" s="83"/>
      <c r="S189" s="83"/>
      <c r="T189" s="83"/>
      <c r="U189" s="83"/>
      <c r="V189" s="83"/>
      <c r="W189" s="83"/>
      <c r="X189" s="83"/>
      <c r="Y189" s="83"/>
      <c r="Z189" s="83"/>
      <c r="AA189" s="83"/>
      <c r="AB189" s="83"/>
      <c r="AC189" s="83"/>
      <c r="AD189" s="83"/>
      <c r="AE189" s="83"/>
      <c r="AF189" s="83"/>
      <c r="AG189" s="83"/>
      <c r="AH189" s="83"/>
      <c r="AI189" s="83"/>
      <c r="AJ189" s="83"/>
      <c r="AK189" s="83"/>
      <c r="AL189" s="83"/>
      <c r="AM189" s="83"/>
      <c r="AN189" s="83"/>
      <c r="AO189" s="83"/>
      <c r="AP189" s="83"/>
      <c r="AQ189" s="83"/>
      <c r="AR189" s="83"/>
      <c r="AS189" s="83"/>
      <c r="AT189" s="83"/>
      <c r="AU189" s="83"/>
      <c r="AV189" s="83"/>
      <c r="AW189" s="83"/>
      <c r="AX189" s="83"/>
      <c r="AY189" s="83"/>
      <c r="AZ189" s="83"/>
      <c r="BA189" s="83"/>
      <c r="BB189" s="83"/>
      <c r="BC189" s="83"/>
      <c r="BD189" s="83"/>
      <c r="BE189" s="83"/>
      <c r="BF189" s="83"/>
      <c r="BG189" s="83"/>
      <c r="BH189" s="83"/>
    </row>
    <row r="190" spans="1:60" x14ac:dyDescent="0.25">
      <c r="A190" s="83"/>
      <c r="B190" s="83"/>
      <c r="C190" s="83"/>
      <c r="D190" s="83"/>
      <c r="E190" s="83"/>
      <c r="F190" s="83"/>
      <c r="G190" s="83"/>
      <c r="H190" s="83"/>
      <c r="I190" s="83"/>
      <c r="J190" s="83"/>
      <c r="K190" s="83"/>
      <c r="L190" s="83"/>
      <c r="M190" s="83"/>
      <c r="N190" s="83"/>
      <c r="O190" s="83"/>
      <c r="P190" s="83"/>
      <c r="Q190" s="83"/>
      <c r="R190" s="83"/>
      <c r="S190" s="83"/>
      <c r="T190" s="83"/>
      <c r="U190" s="83"/>
      <c r="V190" s="83"/>
      <c r="W190" s="83"/>
      <c r="X190" s="83"/>
      <c r="Y190" s="83"/>
      <c r="Z190" s="83"/>
      <c r="AA190" s="83"/>
      <c r="AB190" s="83"/>
      <c r="AC190" s="83"/>
      <c r="AD190" s="83"/>
      <c r="AE190" s="83"/>
      <c r="AF190" s="83"/>
      <c r="AG190" s="83"/>
      <c r="AH190" s="83"/>
      <c r="AI190" s="83"/>
      <c r="AJ190" s="83"/>
      <c r="AK190" s="83"/>
      <c r="AL190" s="83"/>
      <c r="AM190" s="83"/>
      <c r="AN190" s="83"/>
      <c r="AO190" s="83"/>
      <c r="AP190" s="83"/>
      <c r="AQ190" s="83"/>
      <c r="AR190" s="83"/>
      <c r="AS190" s="83"/>
      <c r="AT190" s="83"/>
      <c r="AU190" s="83"/>
      <c r="AV190" s="83"/>
      <c r="AW190" s="83"/>
      <c r="AX190" s="83"/>
      <c r="AY190" s="83"/>
      <c r="AZ190" s="83"/>
      <c r="BA190" s="83"/>
      <c r="BB190" s="83"/>
      <c r="BC190" s="83"/>
      <c r="BD190" s="83"/>
      <c r="BE190" s="83"/>
      <c r="BF190" s="83"/>
      <c r="BG190" s="83"/>
      <c r="BH190" s="83"/>
    </row>
    <row r="191" spans="1:60" x14ac:dyDescent="0.25">
      <c r="A191" s="83"/>
      <c r="J191" s="83"/>
      <c r="K191" s="83"/>
      <c r="L191" s="83"/>
      <c r="M191" s="83"/>
      <c r="N191" s="83"/>
      <c r="O191" s="83"/>
      <c r="P191" s="83"/>
      <c r="Q191" s="83"/>
      <c r="R191" s="83"/>
      <c r="S191" s="83"/>
      <c r="T191" s="83"/>
      <c r="U191" s="83"/>
      <c r="V191" s="83"/>
      <c r="W191" s="83"/>
      <c r="X191" s="83"/>
      <c r="Y191" s="83"/>
      <c r="Z191" s="83"/>
      <c r="AA191" s="83"/>
      <c r="AB191" s="83"/>
      <c r="AC191" s="83"/>
      <c r="AD191" s="83"/>
      <c r="AE191" s="83"/>
      <c r="AF191" s="83"/>
      <c r="AG191" s="83"/>
      <c r="AH191" s="83"/>
      <c r="AI191" s="83"/>
      <c r="AJ191" s="83"/>
      <c r="AK191" s="83"/>
      <c r="AL191" s="83"/>
      <c r="AM191" s="83"/>
      <c r="AN191" s="83"/>
      <c r="AO191" s="83"/>
      <c r="AP191" s="83"/>
      <c r="AQ191" s="83"/>
      <c r="AR191" s="83"/>
      <c r="AS191" s="83"/>
      <c r="AT191" s="83"/>
      <c r="AU191" s="83"/>
      <c r="AV191" s="83"/>
      <c r="AW191" s="83"/>
      <c r="AX191" s="83"/>
      <c r="AY191" s="83"/>
      <c r="AZ191" s="83"/>
      <c r="BA191" s="83"/>
      <c r="BB191" s="83"/>
      <c r="BC191" s="83"/>
      <c r="BD191" s="83"/>
      <c r="BE191" s="83"/>
      <c r="BF191" s="83"/>
      <c r="BG191" s="83"/>
      <c r="BH191" s="83"/>
    </row>
    <row r="192" spans="1:60" x14ac:dyDescent="0.25">
      <c r="A192" s="83"/>
      <c r="J192" s="83"/>
      <c r="K192" s="83"/>
      <c r="L192" s="83"/>
      <c r="M192" s="83"/>
      <c r="N192" s="83"/>
      <c r="O192" s="83"/>
      <c r="P192" s="83"/>
      <c r="Q192" s="83"/>
      <c r="R192" s="83"/>
      <c r="S192" s="83"/>
      <c r="T192" s="83"/>
      <c r="U192" s="83"/>
      <c r="V192" s="83"/>
      <c r="W192" s="83"/>
      <c r="X192" s="83"/>
      <c r="Y192" s="83"/>
      <c r="Z192" s="83"/>
      <c r="AA192" s="83"/>
      <c r="AB192" s="83"/>
      <c r="AC192" s="83"/>
      <c r="AD192" s="83"/>
      <c r="AE192" s="83"/>
      <c r="AF192" s="83"/>
      <c r="AG192" s="83"/>
      <c r="AH192" s="83"/>
      <c r="AI192" s="83"/>
      <c r="AJ192" s="83"/>
      <c r="AK192" s="83"/>
      <c r="AL192" s="83"/>
      <c r="AM192" s="83"/>
      <c r="AN192" s="83"/>
      <c r="AO192" s="83"/>
      <c r="AP192" s="83"/>
      <c r="AQ192" s="83"/>
      <c r="AR192" s="83"/>
      <c r="AS192" s="83"/>
      <c r="AT192" s="83"/>
      <c r="AU192" s="83"/>
      <c r="AV192" s="83"/>
      <c r="AW192" s="83"/>
      <c r="AX192" s="83"/>
      <c r="AY192" s="83"/>
      <c r="AZ192" s="83"/>
      <c r="BA192" s="83"/>
      <c r="BB192" s="83"/>
      <c r="BC192" s="83"/>
      <c r="BD192" s="83"/>
      <c r="BE192" s="83"/>
      <c r="BF192" s="83"/>
      <c r="BG192" s="83"/>
      <c r="BH192" s="83"/>
    </row>
    <row r="193" spans="1:60" x14ac:dyDescent="0.25">
      <c r="A193" s="83"/>
      <c r="J193" s="83"/>
      <c r="K193" s="83"/>
      <c r="L193" s="83"/>
      <c r="M193" s="83"/>
      <c r="N193" s="83"/>
      <c r="O193" s="83"/>
      <c r="P193" s="83"/>
      <c r="Q193" s="83"/>
      <c r="R193" s="83"/>
      <c r="S193" s="83"/>
      <c r="T193" s="83"/>
      <c r="U193" s="83"/>
      <c r="V193" s="83"/>
      <c r="W193" s="83"/>
      <c r="X193" s="83"/>
      <c r="Y193" s="83"/>
      <c r="Z193" s="83"/>
      <c r="AA193" s="83"/>
      <c r="AB193" s="83"/>
      <c r="AC193" s="83"/>
      <c r="AD193" s="83"/>
      <c r="AE193" s="83"/>
      <c r="AF193" s="83"/>
      <c r="AG193" s="83"/>
      <c r="AH193" s="83"/>
      <c r="AI193" s="83"/>
      <c r="AJ193" s="83"/>
      <c r="AK193" s="83"/>
      <c r="AL193" s="83"/>
      <c r="AM193" s="83"/>
      <c r="AN193" s="83"/>
      <c r="AO193" s="83"/>
      <c r="AP193" s="83"/>
      <c r="AQ193" s="83"/>
      <c r="AR193" s="83"/>
      <c r="AS193" s="83"/>
      <c r="AT193" s="83"/>
      <c r="AU193" s="83"/>
      <c r="AV193" s="83"/>
      <c r="AW193" s="83"/>
      <c r="AX193" s="83"/>
      <c r="AY193" s="83"/>
      <c r="AZ193" s="83"/>
      <c r="BA193" s="83"/>
      <c r="BB193" s="83"/>
      <c r="BC193" s="83"/>
      <c r="BD193" s="83"/>
      <c r="BE193" s="83"/>
      <c r="BF193" s="83"/>
      <c r="BG193" s="83"/>
      <c r="BH193" s="83"/>
    </row>
    <row r="194" spans="1:60" x14ac:dyDescent="0.25">
      <c r="A194" s="83"/>
      <c r="J194" s="83"/>
      <c r="K194" s="83"/>
      <c r="L194" s="83"/>
      <c r="M194" s="83"/>
      <c r="N194" s="83"/>
      <c r="O194" s="83"/>
      <c r="P194" s="83"/>
      <c r="Q194" s="83"/>
      <c r="R194" s="83"/>
      <c r="S194" s="83"/>
      <c r="T194" s="83"/>
      <c r="U194" s="83"/>
      <c r="V194" s="83"/>
      <c r="W194" s="83"/>
      <c r="X194" s="83"/>
      <c r="Y194" s="83"/>
      <c r="Z194" s="83"/>
      <c r="AA194" s="83"/>
      <c r="AB194" s="83"/>
      <c r="AC194" s="83"/>
      <c r="AD194" s="83"/>
      <c r="AE194" s="83"/>
      <c r="AF194" s="83"/>
      <c r="AG194" s="83"/>
      <c r="AH194" s="83"/>
      <c r="AI194" s="83"/>
      <c r="AJ194" s="83"/>
      <c r="AK194" s="83"/>
      <c r="AL194" s="83"/>
      <c r="AM194" s="83"/>
      <c r="AN194" s="83"/>
      <c r="AO194" s="83"/>
      <c r="AP194" s="83"/>
      <c r="AQ194" s="83"/>
      <c r="AR194" s="83"/>
      <c r="AS194" s="83"/>
      <c r="AT194" s="83"/>
      <c r="AU194" s="83"/>
      <c r="AV194" s="83"/>
      <c r="AW194" s="83"/>
      <c r="AX194" s="83"/>
      <c r="AY194" s="83"/>
      <c r="AZ194" s="83"/>
      <c r="BA194" s="83"/>
      <c r="BB194" s="83"/>
      <c r="BC194" s="83"/>
      <c r="BD194" s="83"/>
      <c r="BE194" s="83"/>
      <c r="BF194" s="83"/>
      <c r="BG194" s="83"/>
      <c r="BH194" s="83"/>
    </row>
    <row r="195" spans="1:60" x14ac:dyDescent="0.25">
      <c r="A195" s="83"/>
      <c r="J195" s="83"/>
      <c r="K195" s="83"/>
      <c r="L195" s="83"/>
      <c r="M195" s="83"/>
      <c r="N195" s="83"/>
      <c r="O195" s="83"/>
      <c r="P195" s="83"/>
      <c r="Q195" s="83"/>
      <c r="R195" s="83"/>
      <c r="S195" s="83"/>
      <c r="T195" s="83"/>
      <c r="U195" s="83"/>
      <c r="V195" s="83"/>
      <c r="W195" s="83"/>
      <c r="X195" s="83"/>
      <c r="Y195" s="83"/>
      <c r="Z195" s="83"/>
      <c r="AA195" s="83"/>
      <c r="AB195" s="83"/>
      <c r="AC195" s="83"/>
      <c r="AD195" s="83"/>
      <c r="AE195" s="83"/>
      <c r="AF195" s="83"/>
      <c r="AG195" s="83"/>
      <c r="AH195" s="83"/>
      <c r="AI195" s="83"/>
      <c r="AJ195" s="83"/>
      <c r="AK195" s="83"/>
      <c r="AL195" s="83"/>
      <c r="AM195" s="83"/>
      <c r="AN195" s="83"/>
      <c r="AO195" s="83"/>
      <c r="AP195" s="83"/>
      <c r="AQ195" s="83"/>
      <c r="AR195" s="83"/>
      <c r="AS195" s="83"/>
      <c r="AT195" s="83"/>
      <c r="AU195" s="83"/>
      <c r="AV195" s="83"/>
      <c r="AW195" s="83"/>
      <c r="AX195" s="83"/>
      <c r="AY195" s="83"/>
      <c r="AZ195" s="83"/>
      <c r="BA195" s="83"/>
      <c r="BB195" s="83"/>
      <c r="BC195" s="83"/>
      <c r="BD195" s="83"/>
      <c r="BE195" s="83"/>
      <c r="BF195" s="83"/>
      <c r="BG195" s="83"/>
      <c r="BH195" s="83"/>
    </row>
    <row r="196" spans="1:60" x14ac:dyDescent="0.25">
      <c r="A196" s="83"/>
      <c r="J196" s="83"/>
      <c r="K196" s="83"/>
      <c r="L196" s="83"/>
      <c r="M196" s="83"/>
      <c r="N196" s="83"/>
      <c r="O196" s="83"/>
      <c r="P196" s="83"/>
      <c r="Q196" s="83"/>
      <c r="R196" s="83"/>
      <c r="S196" s="83"/>
      <c r="T196" s="83"/>
      <c r="U196" s="83"/>
      <c r="V196" s="83"/>
      <c r="W196" s="83"/>
      <c r="X196" s="83"/>
      <c r="Y196" s="83"/>
      <c r="Z196" s="83"/>
      <c r="AA196" s="83"/>
      <c r="AB196" s="83"/>
      <c r="AC196" s="83"/>
      <c r="AD196" s="83"/>
      <c r="AE196" s="83"/>
      <c r="AF196" s="83"/>
      <c r="AG196" s="83"/>
      <c r="AH196" s="83"/>
      <c r="AI196" s="83"/>
      <c r="AJ196" s="83"/>
      <c r="AK196" s="83"/>
      <c r="AL196" s="83"/>
      <c r="AM196" s="83"/>
      <c r="AN196" s="83"/>
      <c r="AO196" s="83"/>
      <c r="AP196" s="83"/>
      <c r="AQ196" s="83"/>
      <c r="AR196" s="83"/>
      <c r="AS196" s="83"/>
      <c r="AT196" s="83"/>
      <c r="AU196" s="83"/>
      <c r="AV196" s="83"/>
      <c r="AW196" s="83"/>
      <c r="AX196" s="83"/>
      <c r="AY196" s="83"/>
      <c r="AZ196" s="83"/>
      <c r="BA196" s="83"/>
      <c r="BB196" s="83"/>
      <c r="BC196" s="83"/>
      <c r="BD196" s="83"/>
      <c r="BE196" s="83"/>
      <c r="BF196" s="83"/>
      <c r="BG196" s="83"/>
      <c r="BH196" s="83"/>
    </row>
    <row r="197" spans="1:60" x14ac:dyDescent="0.25">
      <c r="A197" s="83"/>
      <c r="J197" s="83"/>
      <c r="K197" s="83"/>
      <c r="L197" s="83"/>
      <c r="M197" s="83"/>
      <c r="N197" s="83"/>
      <c r="O197" s="83"/>
      <c r="P197" s="83"/>
      <c r="Q197" s="83"/>
      <c r="R197" s="83"/>
      <c r="S197" s="83"/>
      <c r="T197" s="83"/>
      <c r="U197" s="83"/>
      <c r="V197" s="83"/>
      <c r="W197" s="83"/>
      <c r="X197" s="83"/>
      <c r="Y197" s="83"/>
      <c r="Z197" s="83"/>
      <c r="AA197" s="83"/>
      <c r="AB197" s="83"/>
      <c r="AC197" s="83"/>
      <c r="AD197" s="83"/>
      <c r="AE197" s="83"/>
      <c r="AF197" s="83"/>
      <c r="AG197" s="83"/>
      <c r="AH197" s="83"/>
      <c r="AI197" s="83"/>
      <c r="AJ197" s="83"/>
      <c r="AK197" s="83"/>
      <c r="AL197" s="83"/>
      <c r="AM197" s="83"/>
      <c r="AN197" s="83"/>
      <c r="AO197" s="83"/>
      <c r="AP197" s="83"/>
      <c r="AQ197" s="83"/>
      <c r="AR197" s="83"/>
      <c r="AS197" s="83"/>
      <c r="AT197" s="83"/>
      <c r="AU197" s="83"/>
      <c r="AV197" s="83"/>
      <c r="AW197" s="83"/>
      <c r="AX197" s="83"/>
      <c r="AY197" s="83"/>
      <c r="AZ197" s="83"/>
      <c r="BA197" s="83"/>
      <c r="BB197" s="83"/>
      <c r="BC197" s="83"/>
      <c r="BD197" s="83"/>
      <c r="BE197" s="83"/>
      <c r="BF197" s="83"/>
      <c r="BG197" s="83"/>
      <c r="BH197" s="83"/>
    </row>
    <row r="198" spans="1:60" x14ac:dyDescent="0.25">
      <c r="A198" s="83"/>
      <c r="J198" s="83"/>
      <c r="K198" s="83"/>
      <c r="L198" s="83"/>
      <c r="M198" s="83"/>
      <c r="N198" s="83"/>
      <c r="O198" s="83"/>
      <c r="P198" s="83"/>
      <c r="Q198" s="83"/>
      <c r="R198" s="83"/>
      <c r="S198" s="83"/>
      <c r="T198" s="83"/>
      <c r="U198" s="83"/>
      <c r="V198" s="83"/>
      <c r="W198" s="83"/>
      <c r="X198" s="83"/>
      <c r="Y198" s="83"/>
      <c r="Z198" s="83"/>
      <c r="AA198" s="83"/>
      <c r="AB198" s="83"/>
      <c r="AC198" s="83"/>
      <c r="AD198" s="83"/>
      <c r="AE198" s="83"/>
      <c r="AF198" s="83"/>
      <c r="AG198" s="83"/>
      <c r="AH198" s="83"/>
      <c r="AI198" s="83"/>
      <c r="AJ198" s="83"/>
      <c r="AK198" s="83"/>
      <c r="AL198" s="83"/>
      <c r="AM198" s="83"/>
      <c r="AN198" s="83"/>
      <c r="AO198" s="83"/>
      <c r="AP198" s="83"/>
      <c r="AQ198" s="83"/>
      <c r="AR198" s="83"/>
      <c r="AS198" s="83"/>
      <c r="AT198" s="83"/>
      <c r="AU198" s="83"/>
      <c r="AV198" s="83"/>
      <c r="AW198" s="83"/>
      <c r="AX198" s="83"/>
      <c r="AY198" s="83"/>
      <c r="AZ198" s="83"/>
      <c r="BA198" s="83"/>
      <c r="BB198" s="83"/>
      <c r="BC198" s="83"/>
      <c r="BD198" s="83"/>
      <c r="BE198" s="83"/>
      <c r="BF198" s="83"/>
      <c r="BG198" s="83"/>
      <c r="BH198" s="83"/>
    </row>
    <row r="199" spans="1:60" x14ac:dyDescent="0.25">
      <c r="A199" s="83"/>
      <c r="J199" s="83"/>
      <c r="K199" s="83"/>
      <c r="L199" s="83"/>
      <c r="M199" s="83"/>
      <c r="N199" s="83"/>
      <c r="O199" s="83"/>
      <c r="P199" s="83"/>
      <c r="Q199" s="83"/>
      <c r="R199" s="83"/>
      <c r="S199" s="83"/>
      <c r="T199" s="83"/>
      <c r="U199" s="83"/>
      <c r="V199" s="83"/>
      <c r="W199" s="83"/>
      <c r="X199" s="83"/>
      <c r="Y199" s="83"/>
      <c r="Z199" s="83"/>
      <c r="AA199" s="83"/>
      <c r="AB199" s="83"/>
      <c r="AC199" s="83"/>
      <c r="AD199" s="83"/>
      <c r="AE199" s="83"/>
      <c r="AF199" s="83"/>
      <c r="AG199" s="83"/>
      <c r="AH199" s="83"/>
      <c r="AI199" s="83"/>
      <c r="AJ199" s="83"/>
      <c r="AK199" s="83"/>
      <c r="AL199" s="83"/>
      <c r="AM199" s="83"/>
      <c r="AN199" s="83"/>
      <c r="AO199" s="83"/>
      <c r="AP199" s="83"/>
      <c r="AQ199" s="83"/>
      <c r="AR199" s="83"/>
      <c r="AS199" s="83"/>
      <c r="AT199" s="83"/>
      <c r="AU199" s="83"/>
      <c r="AV199" s="83"/>
      <c r="AW199" s="83"/>
      <c r="AX199" s="83"/>
      <c r="AY199" s="83"/>
      <c r="AZ199" s="83"/>
      <c r="BA199" s="83"/>
      <c r="BB199" s="83"/>
      <c r="BC199" s="83"/>
      <c r="BD199" s="83"/>
      <c r="BE199" s="83"/>
      <c r="BF199" s="83"/>
      <c r="BG199" s="83"/>
      <c r="BH199" s="83"/>
    </row>
    <row r="200" spans="1:60" x14ac:dyDescent="0.25">
      <c r="A200" s="83"/>
      <c r="J200" s="83"/>
      <c r="K200" s="83"/>
      <c r="L200" s="83"/>
      <c r="M200" s="83"/>
      <c r="N200" s="83"/>
      <c r="O200" s="83"/>
      <c r="P200" s="83"/>
      <c r="Q200" s="83"/>
      <c r="R200" s="83"/>
      <c r="S200" s="83"/>
      <c r="T200" s="83"/>
      <c r="U200" s="83"/>
      <c r="V200" s="83"/>
      <c r="W200" s="83"/>
      <c r="X200" s="83"/>
      <c r="Y200" s="83"/>
      <c r="Z200" s="83"/>
      <c r="AA200" s="83"/>
      <c r="AB200" s="83"/>
      <c r="AC200" s="83"/>
      <c r="AD200" s="83"/>
      <c r="AE200" s="83"/>
      <c r="AF200" s="83"/>
      <c r="AG200" s="83"/>
      <c r="AH200" s="83"/>
      <c r="AI200" s="83"/>
      <c r="AJ200" s="83"/>
      <c r="AK200" s="83"/>
      <c r="AL200" s="83"/>
      <c r="AM200" s="83"/>
      <c r="AN200" s="83"/>
      <c r="AO200" s="83"/>
      <c r="AP200" s="83"/>
      <c r="AQ200" s="83"/>
      <c r="AR200" s="83"/>
      <c r="AS200" s="83"/>
      <c r="AT200" s="83"/>
      <c r="AU200" s="83"/>
      <c r="AV200" s="83"/>
      <c r="AW200" s="83"/>
      <c r="AX200" s="83"/>
      <c r="AY200" s="83"/>
      <c r="AZ200" s="83"/>
      <c r="BA200" s="83"/>
      <c r="BB200" s="83"/>
      <c r="BC200" s="83"/>
      <c r="BD200" s="83"/>
      <c r="BE200" s="83"/>
      <c r="BF200" s="83"/>
      <c r="BG200" s="83"/>
      <c r="BH200" s="83"/>
    </row>
    <row r="201" spans="1:60" x14ac:dyDescent="0.25">
      <c r="A201" s="83"/>
      <c r="J201" s="83"/>
      <c r="K201" s="83"/>
      <c r="L201" s="83"/>
      <c r="M201" s="83"/>
      <c r="N201" s="83"/>
      <c r="O201" s="83"/>
      <c r="P201" s="83"/>
      <c r="Q201" s="83"/>
      <c r="R201" s="83"/>
      <c r="S201" s="83"/>
      <c r="T201" s="83"/>
      <c r="U201" s="83"/>
      <c r="V201" s="83"/>
      <c r="W201" s="83"/>
      <c r="X201" s="83"/>
      <c r="Y201" s="83"/>
      <c r="Z201" s="83"/>
      <c r="AA201" s="83"/>
      <c r="AB201" s="83"/>
      <c r="AC201" s="83"/>
      <c r="AD201" s="83"/>
      <c r="AE201" s="83"/>
      <c r="AF201" s="83"/>
      <c r="AG201" s="83"/>
      <c r="AH201" s="83"/>
      <c r="AI201" s="83"/>
      <c r="AJ201" s="83"/>
      <c r="AK201" s="83"/>
      <c r="AL201" s="83"/>
      <c r="AM201" s="83"/>
      <c r="AN201" s="83"/>
      <c r="AO201" s="83"/>
      <c r="AP201" s="83"/>
      <c r="AQ201" s="83"/>
      <c r="AR201" s="83"/>
      <c r="AS201" s="83"/>
      <c r="AT201" s="83"/>
      <c r="AU201" s="83"/>
      <c r="AV201" s="83"/>
      <c r="AW201" s="83"/>
      <c r="AX201" s="83"/>
      <c r="AY201" s="83"/>
      <c r="AZ201" s="83"/>
      <c r="BA201" s="83"/>
      <c r="BB201" s="83"/>
      <c r="BC201" s="83"/>
      <c r="BD201" s="83"/>
      <c r="BE201" s="83"/>
      <c r="BF201" s="83"/>
      <c r="BG201" s="83"/>
      <c r="BH201" s="83"/>
    </row>
    <row r="202" spans="1:60" x14ac:dyDescent="0.25">
      <c r="A202" s="83"/>
      <c r="J202" s="83"/>
      <c r="K202" s="83"/>
      <c r="L202" s="83"/>
      <c r="M202" s="83"/>
      <c r="N202" s="83"/>
      <c r="O202" s="83"/>
      <c r="P202" s="83"/>
      <c r="Q202" s="83"/>
      <c r="R202" s="83"/>
      <c r="S202" s="83"/>
      <c r="T202" s="83"/>
      <c r="U202" s="83"/>
      <c r="V202" s="83"/>
      <c r="W202" s="83"/>
      <c r="X202" s="83"/>
      <c r="Y202" s="83"/>
      <c r="Z202" s="83"/>
      <c r="AA202" s="83"/>
      <c r="AB202" s="83"/>
      <c r="AC202" s="83"/>
      <c r="AD202" s="83"/>
      <c r="AE202" s="83"/>
      <c r="AF202" s="83"/>
      <c r="AG202" s="83"/>
      <c r="AH202" s="83"/>
      <c r="AI202" s="83"/>
      <c r="AJ202" s="83"/>
      <c r="AK202" s="83"/>
      <c r="AL202" s="83"/>
      <c r="AM202" s="83"/>
      <c r="AN202" s="83"/>
      <c r="AO202" s="83"/>
      <c r="AP202" s="83"/>
      <c r="AQ202" s="83"/>
      <c r="AR202" s="83"/>
      <c r="AS202" s="83"/>
      <c r="AT202" s="83"/>
      <c r="AU202" s="83"/>
      <c r="AV202" s="83"/>
      <c r="AW202" s="83"/>
      <c r="AX202" s="83"/>
      <c r="AY202" s="83"/>
      <c r="AZ202" s="83"/>
      <c r="BA202" s="83"/>
      <c r="BB202" s="83"/>
      <c r="BC202" s="83"/>
      <c r="BD202" s="83"/>
      <c r="BE202" s="83"/>
      <c r="BF202" s="83"/>
      <c r="BG202" s="83"/>
      <c r="BH202" s="83"/>
    </row>
    <row r="203" spans="1:60" x14ac:dyDescent="0.25">
      <c r="A203" s="83"/>
      <c r="J203" s="83"/>
      <c r="K203" s="83"/>
      <c r="L203" s="83"/>
      <c r="M203" s="83"/>
      <c r="N203" s="83"/>
      <c r="O203" s="83"/>
      <c r="P203" s="83"/>
      <c r="Q203" s="83"/>
      <c r="R203" s="83"/>
      <c r="S203" s="83"/>
      <c r="T203" s="83"/>
      <c r="U203" s="83"/>
      <c r="V203" s="83"/>
      <c r="W203" s="83"/>
      <c r="X203" s="83"/>
      <c r="Y203" s="83"/>
      <c r="Z203" s="83"/>
      <c r="AA203" s="83"/>
      <c r="AB203" s="83"/>
      <c r="AC203" s="83"/>
      <c r="AD203" s="83"/>
      <c r="AE203" s="83"/>
      <c r="AF203" s="83"/>
      <c r="AG203" s="83"/>
      <c r="AH203" s="83"/>
      <c r="AI203" s="83"/>
      <c r="AJ203" s="83"/>
      <c r="AK203" s="83"/>
      <c r="AL203" s="83"/>
      <c r="AM203" s="83"/>
      <c r="AN203" s="83"/>
      <c r="AO203" s="83"/>
      <c r="AP203" s="83"/>
      <c r="AQ203" s="83"/>
      <c r="AR203" s="83"/>
      <c r="AS203" s="83"/>
      <c r="AT203" s="83"/>
      <c r="AU203" s="83"/>
      <c r="AV203" s="83"/>
      <c r="AW203" s="83"/>
      <c r="AX203" s="83"/>
      <c r="AY203" s="83"/>
      <c r="AZ203" s="83"/>
      <c r="BA203" s="83"/>
      <c r="BB203" s="83"/>
      <c r="BC203" s="83"/>
      <c r="BD203" s="83"/>
      <c r="BE203" s="83"/>
      <c r="BF203" s="83"/>
      <c r="BG203" s="83"/>
      <c r="BH203" s="83"/>
    </row>
    <row r="204" spans="1:60" x14ac:dyDescent="0.25">
      <c r="A204" s="83"/>
      <c r="J204" s="83"/>
      <c r="K204" s="83"/>
      <c r="L204" s="83"/>
      <c r="M204" s="83"/>
      <c r="N204" s="83"/>
      <c r="O204" s="83"/>
      <c r="P204" s="83"/>
      <c r="Q204" s="83"/>
      <c r="R204" s="83"/>
      <c r="S204" s="83"/>
      <c r="T204" s="83"/>
      <c r="U204" s="83"/>
      <c r="V204" s="83"/>
      <c r="W204" s="83"/>
      <c r="X204" s="83"/>
      <c r="Y204" s="83"/>
      <c r="Z204" s="83"/>
      <c r="AA204" s="83"/>
      <c r="AB204" s="83"/>
      <c r="AC204" s="83"/>
      <c r="AD204" s="83"/>
      <c r="AE204" s="83"/>
      <c r="AF204" s="83"/>
      <c r="AG204" s="83"/>
      <c r="AH204" s="83"/>
      <c r="AI204" s="83"/>
      <c r="AJ204" s="83"/>
      <c r="AK204" s="83"/>
      <c r="AL204" s="83"/>
      <c r="AM204" s="83"/>
      <c r="AN204" s="83"/>
      <c r="AO204" s="83"/>
      <c r="AP204" s="83"/>
      <c r="AQ204" s="83"/>
      <c r="AR204" s="83"/>
      <c r="AS204" s="83"/>
      <c r="AT204" s="83"/>
      <c r="AU204" s="83"/>
      <c r="AV204" s="83"/>
      <c r="AW204" s="83"/>
      <c r="AX204" s="83"/>
      <c r="AY204" s="83"/>
      <c r="AZ204" s="83"/>
      <c r="BA204" s="83"/>
      <c r="BB204" s="83"/>
      <c r="BC204" s="83"/>
      <c r="BD204" s="83"/>
      <c r="BE204" s="83"/>
      <c r="BF204" s="83"/>
      <c r="BG204" s="83"/>
      <c r="BH204" s="83"/>
    </row>
    <row r="205" spans="1:60" x14ac:dyDescent="0.25">
      <c r="A205" s="83"/>
      <c r="J205" s="83"/>
      <c r="K205" s="83"/>
      <c r="L205" s="83"/>
      <c r="M205" s="83"/>
      <c r="N205" s="83"/>
      <c r="O205" s="83"/>
      <c r="P205" s="83"/>
      <c r="Q205" s="83"/>
      <c r="R205" s="83"/>
      <c r="S205" s="83"/>
      <c r="T205" s="83"/>
      <c r="U205" s="83"/>
      <c r="V205" s="83"/>
      <c r="W205" s="83"/>
      <c r="X205" s="83"/>
      <c r="Y205" s="83"/>
      <c r="Z205" s="83"/>
      <c r="AA205" s="83"/>
      <c r="AB205" s="83"/>
      <c r="AC205" s="83"/>
      <c r="AD205" s="83"/>
      <c r="AE205" s="83"/>
      <c r="AF205" s="83"/>
      <c r="AG205" s="83"/>
      <c r="AH205" s="83"/>
      <c r="AI205" s="83"/>
      <c r="AJ205" s="83"/>
      <c r="AK205" s="83"/>
      <c r="AL205" s="83"/>
      <c r="AM205" s="83"/>
      <c r="AN205" s="83"/>
      <c r="AO205" s="83"/>
      <c r="AP205" s="83"/>
      <c r="AQ205" s="83"/>
      <c r="AR205" s="83"/>
      <c r="AS205" s="83"/>
      <c r="AT205" s="83"/>
      <c r="AU205" s="83"/>
      <c r="AV205" s="83"/>
      <c r="AW205" s="83"/>
      <c r="AX205" s="83"/>
      <c r="AY205" s="83"/>
      <c r="AZ205" s="83"/>
      <c r="BA205" s="83"/>
      <c r="BB205" s="83"/>
      <c r="BC205" s="83"/>
      <c r="BD205" s="83"/>
      <c r="BE205" s="83"/>
      <c r="BF205" s="83"/>
      <c r="BG205" s="83"/>
      <c r="BH205" s="83"/>
    </row>
    <row r="206" spans="1:60" x14ac:dyDescent="0.25">
      <c r="A206" s="83"/>
      <c r="J206" s="83"/>
      <c r="K206" s="83"/>
      <c r="L206" s="83"/>
      <c r="M206" s="83"/>
      <c r="N206" s="83"/>
      <c r="O206" s="83"/>
      <c r="P206" s="83"/>
      <c r="Q206" s="83"/>
      <c r="R206" s="83"/>
      <c r="S206" s="83"/>
      <c r="T206" s="83"/>
      <c r="U206" s="83"/>
      <c r="V206" s="83"/>
      <c r="W206" s="83"/>
      <c r="X206" s="83"/>
      <c r="Y206" s="83"/>
      <c r="Z206" s="83"/>
      <c r="AA206" s="83"/>
      <c r="AB206" s="83"/>
      <c r="AC206" s="83"/>
      <c r="AD206" s="83"/>
      <c r="AE206" s="83"/>
      <c r="AF206" s="83"/>
      <c r="AG206" s="83"/>
      <c r="AH206" s="83"/>
      <c r="AI206" s="83"/>
      <c r="AJ206" s="83"/>
      <c r="AK206" s="83"/>
      <c r="AL206" s="83"/>
      <c r="AM206" s="83"/>
      <c r="AN206" s="83"/>
      <c r="AO206" s="83"/>
      <c r="AP206" s="83"/>
      <c r="AQ206" s="83"/>
      <c r="AR206" s="83"/>
      <c r="AS206" s="83"/>
      <c r="AT206" s="83"/>
      <c r="AU206" s="83"/>
      <c r="AV206" s="83"/>
      <c r="AW206" s="83"/>
      <c r="AX206" s="83"/>
      <c r="AY206" s="83"/>
      <c r="AZ206" s="83"/>
      <c r="BA206" s="83"/>
      <c r="BB206" s="83"/>
      <c r="BC206" s="83"/>
      <c r="BD206" s="83"/>
      <c r="BE206" s="83"/>
      <c r="BF206" s="83"/>
      <c r="BG206" s="83"/>
      <c r="BH206" s="83"/>
    </row>
    <row r="207" spans="1:60" x14ac:dyDescent="0.25">
      <c r="A207" s="83"/>
      <c r="J207" s="83"/>
      <c r="K207" s="83"/>
      <c r="L207" s="83"/>
      <c r="M207" s="83"/>
      <c r="N207" s="83"/>
      <c r="O207" s="83"/>
      <c r="P207" s="83"/>
      <c r="Q207" s="83"/>
      <c r="R207" s="83"/>
      <c r="S207" s="83"/>
      <c r="T207" s="83"/>
      <c r="U207" s="83"/>
      <c r="V207" s="83"/>
      <c r="W207" s="83"/>
      <c r="X207" s="83"/>
      <c r="Y207" s="83"/>
      <c r="Z207" s="83"/>
      <c r="AA207" s="83"/>
      <c r="AB207" s="83"/>
      <c r="AC207" s="83"/>
      <c r="AD207" s="83"/>
      <c r="AE207" s="83"/>
      <c r="AF207" s="83"/>
      <c r="AG207" s="83"/>
      <c r="AH207" s="83"/>
      <c r="AI207" s="83"/>
      <c r="AJ207" s="83"/>
      <c r="AK207" s="83"/>
      <c r="AL207" s="83"/>
      <c r="AM207" s="83"/>
      <c r="AN207" s="83"/>
      <c r="AO207" s="83"/>
      <c r="AP207" s="83"/>
      <c r="AQ207" s="83"/>
      <c r="AR207" s="83"/>
      <c r="AS207" s="83"/>
      <c r="AT207" s="83"/>
      <c r="AU207" s="83"/>
      <c r="AV207" s="83"/>
      <c r="AW207" s="83"/>
      <c r="AX207" s="83"/>
      <c r="AY207" s="83"/>
      <c r="AZ207" s="83"/>
      <c r="BA207" s="83"/>
      <c r="BB207" s="83"/>
      <c r="BC207" s="83"/>
      <c r="BD207" s="83"/>
      <c r="BE207" s="83"/>
      <c r="BF207" s="83"/>
      <c r="BG207" s="83"/>
      <c r="BH207" s="83"/>
    </row>
    <row r="208" spans="1:60" x14ac:dyDescent="0.25">
      <c r="A208" s="83"/>
      <c r="J208" s="83"/>
      <c r="K208" s="83"/>
      <c r="L208" s="83"/>
      <c r="M208" s="83"/>
      <c r="N208" s="83"/>
      <c r="O208" s="83"/>
      <c r="P208" s="83"/>
      <c r="Q208" s="83"/>
      <c r="R208" s="83"/>
      <c r="S208" s="83"/>
      <c r="T208" s="83"/>
      <c r="U208" s="83"/>
      <c r="V208" s="83"/>
      <c r="W208" s="83"/>
      <c r="X208" s="83"/>
      <c r="Y208" s="83"/>
      <c r="Z208" s="83"/>
      <c r="AA208" s="83"/>
      <c r="AB208" s="83"/>
      <c r="AC208" s="83"/>
      <c r="AD208" s="83"/>
      <c r="AE208" s="83"/>
      <c r="AF208" s="83"/>
      <c r="AG208" s="83"/>
      <c r="AH208" s="83"/>
      <c r="AI208" s="83"/>
      <c r="AJ208" s="83"/>
      <c r="AK208" s="83"/>
      <c r="AL208" s="83"/>
      <c r="AM208" s="83"/>
      <c r="AN208" s="83"/>
      <c r="AO208" s="83"/>
      <c r="AP208" s="83"/>
      <c r="AQ208" s="83"/>
      <c r="AR208" s="83"/>
      <c r="AS208" s="83"/>
      <c r="AT208" s="83"/>
      <c r="AU208" s="83"/>
      <c r="AV208" s="83"/>
      <c r="AW208" s="83"/>
      <c r="AX208" s="83"/>
      <c r="AY208" s="83"/>
      <c r="AZ208" s="83"/>
      <c r="BA208" s="83"/>
      <c r="BB208" s="83"/>
      <c r="BC208" s="83"/>
      <c r="BD208" s="83"/>
      <c r="BE208" s="83"/>
      <c r="BF208" s="83"/>
      <c r="BG208" s="83"/>
      <c r="BH208" s="83"/>
    </row>
    <row r="209" spans="1:60" x14ac:dyDescent="0.25">
      <c r="A209" s="83"/>
      <c r="J209" s="83"/>
      <c r="K209" s="83"/>
      <c r="L209" s="83"/>
      <c r="M209" s="83"/>
      <c r="N209" s="83"/>
      <c r="O209" s="83"/>
      <c r="P209" s="83"/>
      <c r="Q209" s="83"/>
      <c r="R209" s="83"/>
      <c r="S209" s="83"/>
      <c r="T209" s="83"/>
      <c r="U209" s="83"/>
      <c r="V209" s="83"/>
      <c r="W209" s="83"/>
      <c r="X209" s="83"/>
      <c r="Y209" s="83"/>
      <c r="Z209" s="83"/>
      <c r="AA209" s="83"/>
      <c r="AB209" s="83"/>
      <c r="AC209" s="83"/>
      <c r="AD209" s="83"/>
      <c r="AE209" s="83"/>
      <c r="AF209" s="83"/>
      <c r="AG209" s="83"/>
      <c r="AH209" s="83"/>
      <c r="AI209" s="83"/>
      <c r="AJ209" s="83"/>
      <c r="AK209" s="83"/>
      <c r="AL209" s="83"/>
      <c r="AM209" s="83"/>
      <c r="AN209" s="83"/>
      <c r="AO209" s="83"/>
      <c r="AP209" s="83"/>
      <c r="AQ209" s="83"/>
      <c r="AR209" s="83"/>
      <c r="AS209" s="83"/>
      <c r="AT209" s="83"/>
      <c r="AU209" s="83"/>
      <c r="AV209" s="83"/>
      <c r="AW209" s="83"/>
      <c r="AX209" s="83"/>
      <c r="AY209" s="83"/>
      <c r="AZ209" s="83"/>
      <c r="BA209" s="83"/>
      <c r="BB209" s="83"/>
      <c r="BC209" s="83"/>
      <c r="BD209" s="83"/>
      <c r="BE209" s="83"/>
      <c r="BF209" s="83"/>
      <c r="BG209" s="83"/>
      <c r="BH209" s="83"/>
    </row>
    <row r="210" spans="1:60" x14ac:dyDescent="0.25">
      <c r="A210" s="83"/>
      <c r="J210" s="83"/>
      <c r="K210" s="83"/>
      <c r="L210" s="83"/>
      <c r="M210" s="83"/>
      <c r="N210" s="83"/>
      <c r="O210" s="83"/>
      <c r="P210" s="83"/>
      <c r="Q210" s="83"/>
      <c r="R210" s="83"/>
      <c r="S210" s="83"/>
      <c r="T210" s="83"/>
      <c r="U210" s="83"/>
      <c r="V210" s="83"/>
      <c r="W210" s="83"/>
      <c r="X210" s="83"/>
      <c r="Y210" s="83"/>
      <c r="Z210" s="83"/>
      <c r="AA210" s="83"/>
      <c r="AB210" s="83"/>
      <c r="AC210" s="83"/>
      <c r="AD210" s="83"/>
      <c r="AE210" s="83"/>
      <c r="AF210" s="83"/>
      <c r="AG210" s="83"/>
      <c r="AH210" s="83"/>
      <c r="AI210" s="83"/>
      <c r="AJ210" s="83"/>
      <c r="AK210" s="83"/>
      <c r="AL210" s="83"/>
      <c r="AM210" s="83"/>
      <c r="AN210" s="83"/>
      <c r="AO210" s="83"/>
      <c r="AP210" s="83"/>
      <c r="AQ210" s="83"/>
      <c r="AR210" s="83"/>
      <c r="AS210" s="83"/>
      <c r="AT210" s="83"/>
      <c r="AU210" s="83"/>
      <c r="AV210" s="83"/>
      <c r="AW210" s="83"/>
      <c r="AX210" s="83"/>
      <c r="AY210" s="83"/>
      <c r="AZ210" s="83"/>
      <c r="BA210" s="83"/>
      <c r="BB210" s="83"/>
      <c r="BC210" s="83"/>
      <c r="BD210" s="83"/>
      <c r="BE210" s="83"/>
      <c r="BF210" s="83"/>
      <c r="BG210" s="83"/>
      <c r="BH210" s="83"/>
    </row>
    <row r="211" spans="1:60" x14ac:dyDescent="0.25">
      <c r="A211" s="83"/>
      <c r="J211" s="83"/>
      <c r="K211" s="83"/>
      <c r="L211" s="83"/>
      <c r="M211" s="83"/>
      <c r="N211" s="83"/>
      <c r="O211" s="83"/>
      <c r="P211" s="83"/>
      <c r="Q211" s="83"/>
      <c r="R211" s="83"/>
      <c r="S211" s="83"/>
      <c r="T211" s="83"/>
      <c r="U211" s="83"/>
      <c r="V211" s="83"/>
      <c r="W211" s="83"/>
      <c r="X211" s="83"/>
      <c r="Y211" s="83"/>
      <c r="Z211" s="83"/>
      <c r="AA211" s="83"/>
      <c r="AB211" s="83"/>
      <c r="AC211" s="83"/>
      <c r="AD211" s="83"/>
      <c r="AE211" s="83"/>
      <c r="AF211" s="83"/>
      <c r="AG211" s="83"/>
      <c r="AH211" s="83"/>
      <c r="AI211" s="83"/>
      <c r="AJ211" s="83"/>
      <c r="AK211" s="83"/>
      <c r="AL211" s="83"/>
      <c r="AM211" s="83"/>
      <c r="AN211" s="83"/>
      <c r="AO211" s="83"/>
      <c r="AP211" s="83"/>
      <c r="AQ211" s="83"/>
      <c r="AR211" s="83"/>
      <c r="AS211" s="83"/>
      <c r="AT211" s="83"/>
      <c r="AU211" s="83"/>
      <c r="AV211" s="83"/>
      <c r="AW211" s="83"/>
      <c r="AX211" s="83"/>
      <c r="AY211" s="83"/>
      <c r="AZ211" s="83"/>
      <c r="BA211" s="83"/>
      <c r="BB211" s="83"/>
      <c r="BC211" s="83"/>
      <c r="BD211" s="83"/>
      <c r="BE211" s="83"/>
      <c r="BF211" s="83"/>
      <c r="BG211" s="83"/>
      <c r="BH211" s="83"/>
    </row>
    <row r="212" spans="1:60" x14ac:dyDescent="0.25">
      <c r="A212" s="83"/>
      <c r="J212" s="83"/>
      <c r="K212" s="83"/>
      <c r="L212" s="83"/>
      <c r="M212" s="83"/>
      <c r="N212" s="83"/>
      <c r="O212" s="83"/>
      <c r="P212" s="83"/>
      <c r="Q212" s="83"/>
      <c r="R212" s="83"/>
      <c r="S212" s="83"/>
      <c r="T212" s="83"/>
      <c r="U212" s="83"/>
      <c r="V212" s="83"/>
      <c r="W212" s="83"/>
      <c r="X212" s="83"/>
      <c r="Y212" s="83"/>
      <c r="Z212" s="83"/>
      <c r="AA212" s="83"/>
      <c r="AB212" s="83"/>
      <c r="AC212" s="83"/>
      <c r="AD212" s="83"/>
      <c r="AE212" s="83"/>
      <c r="AF212" s="83"/>
      <c r="AG212" s="83"/>
      <c r="AH212" s="83"/>
      <c r="AI212" s="83"/>
      <c r="AJ212" s="83"/>
      <c r="AK212" s="83"/>
      <c r="AL212" s="83"/>
      <c r="AM212" s="83"/>
      <c r="AN212" s="83"/>
      <c r="AO212" s="83"/>
      <c r="AP212" s="83"/>
      <c r="AQ212" s="83"/>
      <c r="AR212" s="83"/>
      <c r="AS212" s="83"/>
      <c r="AT212" s="83"/>
      <c r="AU212" s="83"/>
      <c r="AV212" s="83"/>
      <c r="AW212" s="83"/>
      <c r="AX212" s="83"/>
      <c r="AY212" s="83"/>
      <c r="AZ212" s="83"/>
      <c r="BA212" s="83"/>
      <c r="BB212" s="83"/>
      <c r="BC212" s="83"/>
      <c r="BD212" s="83"/>
      <c r="BE212" s="83"/>
      <c r="BF212" s="83"/>
      <c r="BG212" s="83"/>
      <c r="BH212" s="83"/>
    </row>
    <row r="213" spans="1:60" x14ac:dyDescent="0.25">
      <c r="A213" s="83"/>
      <c r="J213" s="83"/>
      <c r="K213" s="83"/>
      <c r="L213" s="83"/>
      <c r="M213" s="83"/>
      <c r="N213" s="83"/>
      <c r="O213" s="83"/>
      <c r="P213" s="83"/>
      <c r="Q213" s="83"/>
      <c r="R213" s="83"/>
      <c r="S213" s="83"/>
      <c r="T213" s="83"/>
      <c r="U213" s="83"/>
      <c r="V213" s="83"/>
      <c r="W213" s="83"/>
      <c r="X213" s="83"/>
      <c r="Y213" s="83"/>
      <c r="Z213" s="83"/>
      <c r="AA213" s="83"/>
      <c r="AB213" s="83"/>
      <c r="AC213" s="83"/>
      <c r="AD213" s="83"/>
      <c r="AE213" s="83"/>
      <c r="AF213" s="83"/>
      <c r="AG213" s="83"/>
      <c r="AH213" s="83"/>
      <c r="AI213" s="83"/>
      <c r="AJ213" s="83"/>
      <c r="AK213" s="83"/>
      <c r="AL213" s="83"/>
      <c r="AM213" s="83"/>
      <c r="AN213" s="83"/>
      <c r="AO213" s="83"/>
      <c r="AP213" s="83"/>
      <c r="AQ213" s="83"/>
      <c r="AR213" s="83"/>
      <c r="AS213" s="83"/>
      <c r="AT213" s="83"/>
      <c r="AU213" s="83"/>
      <c r="AV213" s="83"/>
      <c r="AW213" s="83"/>
      <c r="AX213" s="83"/>
      <c r="AY213" s="83"/>
      <c r="AZ213" s="83"/>
      <c r="BA213" s="83"/>
      <c r="BB213" s="83"/>
      <c r="BC213" s="83"/>
      <c r="BD213" s="83"/>
      <c r="BE213" s="83"/>
      <c r="BF213" s="83"/>
      <c r="BG213" s="83"/>
      <c r="BH213" s="83"/>
    </row>
    <row r="214" spans="1:60" x14ac:dyDescent="0.25">
      <c r="A214" s="83"/>
      <c r="J214" s="83"/>
      <c r="K214" s="83"/>
      <c r="L214" s="83"/>
      <c r="M214" s="83"/>
      <c r="N214" s="83"/>
      <c r="O214" s="83"/>
      <c r="P214" s="83"/>
      <c r="Q214" s="83"/>
      <c r="R214" s="83"/>
      <c r="S214" s="83"/>
      <c r="T214" s="83"/>
      <c r="U214" s="83"/>
      <c r="V214" s="83"/>
      <c r="W214" s="83"/>
      <c r="X214" s="83"/>
      <c r="Y214" s="83"/>
      <c r="Z214" s="83"/>
      <c r="AA214" s="83"/>
      <c r="AB214" s="83"/>
      <c r="AC214" s="83"/>
      <c r="AD214" s="83"/>
      <c r="AE214" s="83"/>
      <c r="AF214" s="83"/>
      <c r="AG214" s="83"/>
      <c r="AH214" s="83"/>
      <c r="AI214" s="83"/>
      <c r="AJ214" s="83"/>
      <c r="AK214" s="83"/>
      <c r="AL214" s="83"/>
      <c r="AM214" s="83"/>
      <c r="AN214" s="83"/>
      <c r="AO214" s="83"/>
      <c r="AP214" s="83"/>
      <c r="AQ214" s="83"/>
      <c r="AR214" s="83"/>
      <c r="AS214" s="83"/>
      <c r="AT214" s="83"/>
      <c r="AU214" s="83"/>
      <c r="AV214" s="83"/>
      <c r="AW214" s="83"/>
      <c r="AX214" s="83"/>
      <c r="AY214" s="83"/>
      <c r="AZ214" s="83"/>
      <c r="BA214" s="83"/>
      <c r="BB214" s="83"/>
      <c r="BC214" s="83"/>
      <c r="BD214" s="83"/>
      <c r="BE214" s="83"/>
      <c r="BF214" s="83"/>
      <c r="BG214" s="83"/>
      <c r="BH214" s="83"/>
    </row>
    <row r="215" spans="1:60" x14ac:dyDescent="0.25">
      <c r="A215" s="83"/>
      <c r="J215" s="83"/>
      <c r="K215" s="83"/>
      <c r="L215" s="83"/>
      <c r="M215" s="83"/>
      <c r="N215" s="83"/>
      <c r="O215" s="83"/>
      <c r="P215" s="83"/>
      <c r="Q215" s="83"/>
      <c r="R215" s="83"/>
      <c r="S215" s="83"/>
      <c r="T215" s="83"/>
      <c r="U215" s="83"/>
      <c r="V215" s="83"/>
      <c r="W215" s="83"/>
      <c r="X215" s="83"/>
      <c r="Y215" s="83"/>
      <c r="Z215" s="83"/>
      <c r="AA215" s="83"/>
      <c r="AB215" s="83"/>
      <c r="AC215" s="83"/>
      <c r="AD215" s="83"/>
      <c r="AE215" s="83"/>
      <c r="AF215" s="83"/>
      <c r="AG215" s="83"/>
      <c r="AH215" s="83"/>
      <c r="AI215" s="83"/>
      <c r="AJ215" s="83"/>
      <c r="AK215" s="83"/>
      <c r="AL215" s="83"/>
      <c r="AM215" s="83"/>
      <c r="AN215" s="83"/>
      <c r="AO215" s="83"/>
      <c r="AP215" s="83"/>
      <c r="AQ215" s="83"/>
      <c r="AR215" s="83"/>
      <c r="AS215" s="83"/>
      <c r="AT215" s="83"/>
      <c r="AU215" s="83"/>
      <c r="AV215" s="83"/>
      <c r="AW215" s="83"/>
      <c r="AX215" s="83"/>
      <c r="AY215" s="83"/>
      <c r="AZ215" s="83"/>
      <c r="BA215" s="83"/>
      <c r="BB215" s="83"/>
      <c r="BC215" s="83"/>
      <c r="BD215" s="83"/>
      <c r="BE215" s="83"/>
      <c r="BF215" s="83"/>
      <c r="BG215" s="83"/>
      <c r="BH215" s="83"/>
    </row>
    <row r="216" spans="1:60" x14ac:dyDescent="0.25">
      <c r="A216" s="83"/>
      <c r="J216" s="83"/>
      <c r="K216" s="83"/>
      <c r="L216" s="83"/>
      <c r="M216" s="83"/>
      <c r="N216" s="83"/>
      <c r="O216" s="83"/>
      <c r="P216" s="83"/>
      <c r="Q216" s="83"/>
      <c r="R216" s="83"/>
      <c r="S216" s="83"/>
      <c r="T216" s="83"/>
      <c r="U216" s="83"/>
      <c r="V216" s="83"/>
      <c r="W216" s="83"/>
      <c r="X216" s="83"/>
      <c r="Y216" s="83"/>
      <c r="Z216" s="83"/>
      <c r="AA216" s="83"/>
      <c r="AB216" s="83"/>
      <c r="AC216" s="83"/>
      <c r="AD216" s="83"/>
      <c r="AE216" s="83"/>
      <c r="AF216" s="83"/>
      <c r="AG216" s="83"/>
      <c r="AH216" s="83"/>
      <c r="AI216" s="83"/>
      <c r="AJ216" s="83"/>
      <c r="AK216" s="83"/>
      <c r="AL216" s="83"/>
      <c r="AM216" s="83"/>
      <c r="AN216" s="83"/>
      <c r="AO216" s="83"/>
      <c r="AP216" s="83"/>
      <c r="AQ216" s="83"/>
      <c r="AR216" s="83"/>
      <c r="AS216" s="83"/>
      <c r="AT216" s="83"/>
      <c r="AU216" s="83"/>
      <c r="AV216" s="83"/>
      <c r="AW216" s="83"/>
      <c r="AX216" s="83"/>
      <c r="AY216" s="83"/>
      <c r="AZ216" s="83"/>
      <c r="BA216" s="83"/>
      <c r="BB216" s="83"/>
      <c r="BC216" s="83"/>
      <c r="BD216" s="83"/>
      <c r="BE216" s="83"/>
      <c r="BF216" s="83"/>
      <c r="BG216" s="83"/>
      <c r="BH216" s="83"/>
    </row>
    <row r="217" spans="1:60" x14ac:dyDescent="0.25">
      <c r="A217" s="83"/>
      <c r="J217" s="83"/>
      <c r="K217" s="83"/>
      <c r="L217" s="83"/>
      <c r="M217" s="83"/>
      <c r="N217" s="83"/>
      <c r="O217" s="83"/>
      <c r="P217" s="83"/>
      <c r="Q217" s="83"/>
      <c r="R217" s="83"/>
      <c r="S217" s="83"/>
      <c r="T217" s="83"/>
      <c r="U217" s="83"/>
      <c r="V217" s="83"/>
      <c r="W217" s="83"/>
      <c r="X217" s="83"/>
      <c r="Y217" s="83"/>
      <c r="Z217" s="83"/>
      <c r="AA217" s="83"/>
      <c r="AB217" s="83"/>
      <c r="AC217" s="83"/>
      <c r="AD217" s="83"/>
      <c r="AE217" s="83"/>
      <c r="AF217" s="83"/>
      <c r="AG217" s="83"/>
      <c r="AH217" s="83"/>
      <c r="AI217" s="83"/>
      <c r="AJ217" s="83"/>
      <c r="AK217" s="83"/>
      <c r="AL217" s="83"/>
      <c r="AM217" s="83"/>
      <c r="AN217" s="83"/>
      <c r="AO217" s="83"/>
      <c r="AP217" s="83"/>
      <c r="AQ217" s="83"/>
      <c r="AR217" s="83"/>
      <c r="AS217" s="83"/>
      <c r="AT217" s="83"/>
      <c r="AU217" s="83"/>
      <c r="AV217" s="83"/>
      <c r="AW217" s="83"/>
      <c r="AX217" s="83"/>
      <c r="AY217" s="83"/>
      <c r="AZ217" s="83"/>
      <c r="BA217" s="83"/>
      <c r="BB217" s="83"/>
      <c r="BC217" s="83"/>
      <c r="BD217" s="83"/>
      <c r="BE217" s="83"/>
      <c r="BF217" s="83"/>
      <c r="BG217" s="83"/>
      <c r="BH217" s="83"/>
    </row>
    <row r="218" spans="1:60" x14ac:dyDescent="0.25">
      <c r="A218" s="83"/>
      <c r="J218" s="83"/>
      <c r="K218" s="83"/>
      <c r="L218" s="83"/>
      <c r="M218" s="83"/>
      <c r="N218" s="83"/>
      <c r="O218" s="83"/>
      <c r="P218" s="83"/>
      <c r="Q218" s="83"/>
      <c r="R218" s="83"/>
      <c r="S218" s="83"/>
      <c r="T218" s="83"/>
      <c r="U218" s="83"/>
      <c r="V218" s="83"/>
      <c r="W218" s="83"/>
      <c r="X218" s="83"/>
      <c r="Y218" s="83"/>
      <c r="Z218" s="83"/>
      <c r="AA218" s="83"/>
      <c r="AB218" s="83"/>
      <c r="AC218" s="83"/>
      <c r="AD218" s="83"/>
      <c r="AE218" s="83"/>
      <c r="AF218" s="83"/>
      <c r="AG218" s="83"/>
      <c r="AH218" s="83"/>
      <c r="AI218" s="83"/>
      <c r="AJ218" s="83"/>
      <c r="AK218" s="83"/>
      <c r="AL218" s="83"/>
      <c r="AM218" s="83"/>
      <c r="AN218" s="83"/>
      <c r="AO218" s="83"/>
      <c r="AP218" s="83"/>
      <c r="AQ218" s="83"/>
      <c r="AR218" s="83"/>
      <c r="AS218" s="83"/>
      <c r="AT218" s="83"/>
      <c r="AU218" s="83"/>
      <c r="AV218" s="83"/>
      <c r="AW218" s="83"/>
      <c r="AX218" s="83"/>
      <c r="AY218" s="83"/>
      <c r="AZ218" s="83"/>
      <c r="BA218" s="83"/>
      <c r="BB218" s="83"/>
      <c r="BC218" s="83"/>
      <c r="BD218" s="83"/>
      <c r="BE218" s="83"/>
      <c r="BF218" s="83"/>
      <c r="BG218" s="83"/>
      <c r="BH218" s="83"/>
    </row>
    <row r="219" spans="1:60" x14ac:dyDescent="0.25">
      <c r="A219" s="83"/>
      <c r="J219" s="83"/>
      <c r="K219" s="83"/>
      <c r="L219" s="83"/>
      <c r="M219" s="83"/>
      <c r="N219" s="83"/>
      <c r="O219" s="83"/>
      <c r="P219" s="83"/>
      <c r="Q219" s="83"/>
      <c r="R219" s="83"/>
      <c r="S219" s="83"/>
      <c r="T219" s="83"/>
      <c r="U219" s="83"/>
      <c r="V219" s="83"/>
      <c r="W219" s="83"/>
      <c r="X219" s="83"/>
      <c r="Y219" s="83"/>
      <c r="Z219" s="83"/>
      <c r="AA219" s="83"/>
      <c r="AB219" s="83"/>
      <c r="AC219" s="83"/>
      <c r="AD219" s="83"/>
      <c r="AE219" s="83"/>
      <c r="AF219" s="83"/>
      <c r="AG219" s="83"/>
      <c r="AH219" s="83"/>
      <c r="AI219" s="83"/>
      <c r="AJ219" s="83"/>
      <c r="AK219" s="83"/>
      <c r="AL219" s="83"/>
      <c r="AM219" s="83"/>
      <c r="AN219" s="83"/>
      <c r="AO219" s="83"/>
      <c r="AP219" s="83"/>
      <c r="AQ219" s="83"/>
      <c r="AR219" s="83"/>
      <c r="AS219" s="83"/>
      <c r="AT219" s="83"/>
      <c r="AU219" s="83"/>
      <c r="AV219" s="83"/>
      <c r="AW219" s="83"/>
      <c r="AX219" s="83"/>
      <c r="AY219" s="83"/>
      <c r="AZ219" s="83"/>
      <c r="BA219" s="83"/>
      <c r="BB219" s="83"/>
      <c r="BC219" s="83"/>
      <c r="BD219" s="83"/>
      <c r="BE219" s="83"/>
      <c r="BF219" s="83"/>
      <c r="BG219" s="83"/>
      <c r="BH219" s="83"/>
    </row>
    <row r="220" spans="1:60" x14ac:dyDescent="0.25">
      <c r="A220" s="83"/>
      <c r="J220" s="83"/>
      <c r="K220" s="83"/>
      <c r="L220" s="83"/>
      <c r="M220" s="83"/>
      <c r="N220" s="83"/>
      <c r="O220" s="83"/>
      <c r="P220" s="83"/>
      <c r="Q220" s="83"/>
      <c r="R220" s="83"/>
      <c r="S220" s="83"/>
      <c r="T220" s="83"/>
      <c r="U220" s="83"/>
      <c r="V220" s="83"/>
      <c r="W220" s="83"/>
      <c r="X220" s="83"/>
      <c r="Y220" s="83"/>
      <c r="Z220" s="83"/>
      <c r="AA220" s="83"/>
      <c r="AB220" s="83"/>
      <c r="AC220" s="83"/>
      <c r="AD220" s="83"/>
      <c r="AE220" s="83"/>
      <c r="AF220" s="83"/>
      <c r="AG220" s="83"/>
      <c r="AH220" s="83"/>
      <c r="AI220" s="83"/>
      <c r="AJ220" s="83"/>
      <c r="AK220" s="83"/>
      <c r="AL220" s="83"/>
      <c r="AM220" s="83"/>
      <c r="AN220" s="83"/>
      <c r="AO220" s="83"/>
      <c r="AP220" s="83"/>
      <c r="AQ220" s="83"/>
      <c r="AR220" s="83"/>
      <c r="AS220" s="83"/>
      <c r="AT220" s="83"/>
      <c r="AU220" s="83"/>
      <c r="AV220" s="83"/>
      <c r="AW220" s="83"/>
      <c r="AX220" s="83"/>
      <c r="AY220" s="83"/>
      <c r="AZ220" s="83"/>
      <c r="BA220" s="83"/>
      <c r="BB220" s="83"/>
      <c r="BC220" s="83"/>
      <c r="BD220" s="83"/>
      <c r="BE220" s="83"/>
      <c r="BF220" s="83"/>
      <c r="BG220" s="83"/>
      <c r="BH220" s="83"/>
    </row>
    <row r="221" spans="1:60" x14ac:dyDescent="0.25">
      <c r="A221" s="83"/>
      <c r="J221" s="83"/>
      <c r="K221" s="83"/>
      <c r="L221" s="83"/>
      <c r="M221" s="83"/>
      <c r="N221" s="83"/>
      <c r="O221" s="83"/>
      <c r="P221" s="83"/>
      <c r="Q221" s="83"/>
      <c r="R221" s="83"/>
      <c r="S221" s="83"/>
      <c r="T221" s="83"/>
      <c r="U221" s="83"/>
      <c r="V221" s="83"/>
      <c r="W221" s="83"/>
      <c r="X221" s="83"/>
      <c r="Y221" s="83"/>
      <c r="Z221" s="83"/>
      <c r="AA221" s="83"/>
      <c r="AB221" s="83"/>
      <c r="AC221" s="83"/>
      <c r="AD221" s="83"/>
      <c r="AE221" s="83"/>
      <c r="AF221" s="83"/>
      <c r="AG221" s="83"/>
      <c r="AH221" s="83"/>
      <c r="AI221" s="83"/>
      <c r="AJ221" s="83"/>
      <c r="AK221" s="83"/>
      <c r="AL221" s="83"/>
      <c r="AM221" s="83"/>
      <c r="AN221" s="83"/>
      <c r="AO221" s="83"/>
      <c r="AP221" s="83"/>
      <c r="AQ221" s="83"/>
      <c r="AR221" s="83"/>
      <c r="AS221" s="83"/>
      <c r="AT221" s="83"/>
      <c r="AU221" s="83"/>
      <c r="AV221" s="83"/>
      <c r="AW221" s="83"/>
      <c r="AX221" s="83"/>
      <c r="AY221" s="83"/>
      <c r="AZ221" s="83"/>
      <c r="BA221" s="83"/>
      <c r="BB221" s="83"/>
      <c r="BC221" s="83"/>
      <c r="BD221" s="83"/>
      <c r="BE221" s="83"/>
      <c r="BF221" s="83"/>
      <c r="BG221" s="83"/>
      <c r="BH221" s="83"/>
    </row>
    <row r="222" spans="1:60" x14ac:dyDescent="0.25">
      <c r="A222" s="83"/>
      <c r="J222" s="83"/>
      <c r="K222" s="83"/>
      <c r="L222" s="83"/>
      <c r="M222" s="83"/>
      <c r="N222" s="83"/>
      <c r="O222" s="83"/>
      <c r="P222" s="83"/>
      <c r="Q222" s="83"/>
      <c r="R222" s="83"/>
      <c r="S222" s="83"/>
      <c r="T222" s="83"/>
      <c r="U222" s="83"/>
      <c r="V222" s="83"/>
      <c r="W222" s="83"/>
      <c r="X222" s="83"/>
      <c r="Y222" s="83"/>
      <c r="Z222" s="83"/>
      <c r="AA222" s="83"/>
      <c r="AB222" s="83"/>
      <c r="AC222" s="83"/>
      <c r="AD222" s="83"/>
      <c r="AE222" s="83"/>
      <c r="AF222" s="83"/>
      <c r="AG222" s="83"/>
      <c r="AH222" s="83"/>
      <c r="AI222" s="83"/>
      <c r="AJ222" s="83"/>
      <c r="AK222" s="83"/>
      <c r="AL222" s="83"/>
      <c r="AM222" s="83"/>
      <c r="AN222" s="83"/>
      <c r="AO222" s="83"/>
      <c r="AP222" s="83"/>
      <c r="AQ222" s="83"/>
      <c r="AR222" s="83"/>
      <c r="AS222" s="83"/>
      <c r="AT222" s="83"/>
      <c r="AU222" s="83"/>
      <c r="AV222" s="83"/>
      <c r="AW222" s="83"/>
      <c r="AX222" s="83"/>
      <c r="AY222" s="83"/>
      <c r="AZ222" s="83"/>
      <c r="BA222" s="83"/>
      <c r="BB222" s="83"/>
      <c r="BC222" s="83"/>
      <c r="BD222" s="83"/>
      <c r="BE222" s="83"/>
      <c r="BF222" s="83"/>
      <c r="BG222" s="83"/>
      <c r="BH222" s="83"/>
    </row>
    <row r="223" spans="1:60" x14ac:dyDescent="0.25">
      <c r="A223" s="83"/>
      <c r="J223" s="83"/>
      <c r="K223" s="83"/>
      <c r="L223" s="83"/>
      <c r="M223" s="83"/>
      <c r="N223" s="83"/>
      <c r="O223" s="83"/>
      <c r="P223" s="83"/>
      <c r="Q223" s="83"/>
      <c r="R223" s="83"/>
      <c r="S223" s="83"/>
      <c r="T223" s="83"/>
      <c r="U223" s="83"/>
      <c r="V223" s="83"/>
      <c r="W223" s="83"/>
      <c r="X223" s="83"/>
      <c r="Y223" s="83"/>
      <c r="Z223" s="83"/>
      <c r="AA223" s="83"/>
      <c r="AB223" s="83"/>
      <c r="AC223" s="83"/>
      <c r="AD223" s="83"/>
      <c r="AE223" s="83"/>
      <c r="AF223" s="83"/>
      <c r="AG223" s="83"/>
      <c r="AH223" s="83"/>
      <c r="AI223" s="83"/>
      <c r="AJ223" s="83"/>
      <c r="AK223" s="83"/>
      <c r="AL223" s="83"/>
      <c r="AM223" s="83"/>
      <c r="AN223" s="83"/>
      <c r="AO223" s="83"/>
      <c r="AP223" s="83"/>
      <c r="AQ223" s="83"/>
      <c r="AR223" s="83"/>
      <c r="AS223" s="83"/>
      <c r="AT223" s="83"/>
      <c r="AU223" s="83"/>
      <c r="AV223" s="83"/>
      <c r="AW223" s="83"/>
      <c r="AX223" s="83"/>
      <c r="AY223" s="83"/>
      <c r="AZ223" s="83"/>
      <c r="BA223" s="83"/>
      <c r="BB223" s="83"/>
      <c r="BC223" s="83"/>
      <c r="BD223" s="83"/>
      <c r="BE223" s="83"/>
      <c r="BF223" s="83"/>
      <c r="BG223" s="83"/>
      <c r="BH223" s="83"/>
    </row>
    <row r="224" spans="1:60" x14ac:dyDescent="0.25">
      <c r="A224" s="83"/>
      <c r="J224" s="83"/>
      <c r="K224" s="83"/>
      <c r="L224" s="83"/>
      <c r="M224" s="83"/>
      <c r="N224" s="83"/>
      <c r="O224" s="83"/>
      <c r="P224" s="83"/>
      <c r="Q224" s="83"/>
      <c r="R224" s="83"/>
      <c r="S224" s="83"/>
      <c r="T224" s="83"/>
      <c r="U224" s="83"/>
      <c r="V224" s="83"/>
      <c r="W224" s="83"/>
      <c r="X224" s="83"/>
      <c r="Y224" s="83"/>
      <c r="Z224" s="83"/>
      <c r="AA224" s="83"/>
      <c r="AB224" s="83"/>
      <c r="AC224" s="83"/>
      <c r="AD224" s="83"/>
      <c r="AE224" s="83"/>
      <c r="AF224" s="83"/>
      <c r="AG224" s="83"/>
      <c r="AH224" s="83"/>
      <c r="AI224" s="83"/>
      <c r="AJ224" s="83"/>
      <c r="AK224" s="83"/>
      <c r="AL224" s="83"/>
      <c r="AM224" s="83"/>
      <c r="AN224" s="83"/>
      <c r="AO224" s="83"/>
      <c r="AP224" s="83"/>
      <c r="AQ224" s="83"/>
      <c r="AR224" s="83"/>
      <c r="AS224" s="83"/>
      <c r="AT224" s="83"/>
      <c r="AU224" s="83"/>
      <c r="AV224" s="83"/>
      <c r="AW224" s="83"/>
      <c r="AX224" s="83"/>
      <c r="AY224" s="83"/>
      <c r="AZ224" s="83"/>
      <c r="BA224" s="83"/>
      <c r="BB224" s="83"/>
      <c r="BC224" s="83"/>
      <c r="BD224" s="83"/>
      <c r="BE224" s="83"/>
      <c r="BF224" s="83"/>
      <c r="BG224" s="83"/>
      <c r="BH224" s="83"/>
    </row>
    <row r="225" spans="1:60" x14ac:dyDescent="0.25">
      <c r="A225" s="83"/>
      <c r="J225" s="83"/>
      <c r="K225" s="83"/>
      <c r="L225" s="83"/>
      <c r="M225" s="83"/>
      <c r="N225" s="83"/>
      <c r="O225" s="83"/>
      <c r="P225" s="83"/>
      <c r="Q225" s="83"/>
      <c r="R225" s="83"/>
      <c r="S225" s="83"/>
      <c r="T225" s="83"/>
      <c r="U225" s="83"/>
      <c r="V225" s="83"/>
      <c r="W225" s="83"/>
      <c r="X225" s="83"/>
      <c r="Y225" s="83"/>
      <c r="Z225" s="83"/>
      <c r="AA225" s="83"/>
      <c r="AB225" s="83"/>
      <c r="AC225" s="83"/>
      <c r="AD225" s="83"/>
      <c r="AE225" s="83"/>
      <c r="AF225" s="83"/>
      <c r="AG225" s="83"/>
      <c r="AH225" s="83"/>
      <c r="AI225" s="83"/>
      <c r="AJ225" s="83"/>
      <c r="AK225" s="83"/>
      <c r="AL225" s="83"/>
      <c r="AM225" s="83"/>
      <c r="AN225" s="83"/>
      <c r="AO225" s="83"/>
      <c r="AP225" s="83"/>
      <c r="AQ225" s="83"/>
      <c r="AR225" s="83"/>
      <c r="AS225" s="83"/>
      <c r="AT225" s="83"/>
      <c r="AU225" s="83"/>
      <c r="AV225" s="83"/>
      <c r="AW225" s="83"/>
      <c r="AX225" s="83"/>
      <c r="AY225" s="83"/>
      <c r="AZ225" s="83"/>
      <c r="BA225" s="83"/>
      <c r="BB225" s="83"/>
      <c r="BC225" s="83"/>
      <c r="BD225" s="83"/>
      <c r="BE225" s="83"/>
      <c r="BF225" s="83"/>
      <c r="BG225" s="83"/>
      <c r="BH225" s="83"/>
    </row>
    <row r="226" spans="1:60" x14ac:dyDescent="0.25">
      <c r="A226" s="83"/>
      <c r="J226" s="83"/>
      <c r="K226" s="83"/>
      <c r="L226" s="83"/>
      <c r="M226" s="83"/>
      <c r="N226" s="83"/>
      <c r="O226" s="83"/>
      <c r="P226" s="83"/>
      <c r="Q226" s="83"/>
      <c r="R226" s="83"/>
      <c r="S226" s="83"/>
      <c r="T226" s="83"/>
      <c r="U226" s="83"/>
      <c r="V226" s="83"/>
      <c r="W226" s="83"/>
      <c r="X226" s="83"/>
      <c r="Y226" s="83"/>
      <c r="Z226" s="83"/>
      <c r="AA226" s="83"/>
      <c r="AB226" s="83"/>
      <c r="AC226" s="83"/>
      <c r="AD226" s="83"/>
      <c r="AE226" s="83"/>
      <c r="AF226" s="83"/>
      <c r="AG226" s="83"/>
      <c r="AH226" s="83"/>
      <c r="AI226" s="83"/>
      <c r="AJ226" s="83"/>
      <c r="AK226" s="83"/>
      <c r="AL226" s="83"/>
      <c r="AM226" s="83"/>
      <c r="AN226" s="83"/>
      <c r="AO226" s="83"/>
      <c r="AP226" s="83"/>
      <c r="AQ226" s="83"/>
      <c r="AR226" s="83"/>
      <c r="AS226" s="83"/>
      <c r="AT226" s="83"/>
      <c r="AU226" s="83"/>
      <c r="AV226" s="83"/>
      <c r="AW226" s="83"/>
      <c r="AX226" s="83"/>
      <c r="AY226" s="83"/>
      <c r="AZ226" s="83"/>
      <c r="BA226" s="83"/>
      <c r="BB226" s="83"/>
      <c r="BC226" s="83"/>
      <c r="BD226" s="83"/>
      <c r="BE226" s="83"/>
      <c r="BF226" s="83"/>
      <c r="BG226" s="83"/>
      <c r="BH226" s="83"/>
    </row>
    <row r="227" spans="1:60" x14ac:dyDescent="0.25">
      <c r="A227" s="83"/>
      <c r="J227" s="83"/>
      <c r="K227" s="83"/>
      <c r="L227" s="83"/>
      <c r="M227" s="83"/>
      <c r="N227" s="83"/>
      <c r="O227" s="83"/>
      <c r="P227" s="83"/>
      <c r="Q227" s="83"/>
      <c r="R227" s="83"/>
      <c r="S227" s="83"/>
      <c r="T227" s="83"/>
      <c r="U227" s="83"/>
      <c r="V227" s="83"/>
      <c r="W227" s="83"/>
      <c r="X227" s="83"/>
      <c r="Y227" s="83"/>
      <c r="Z227" s="83"/>
      <c r="AA227" s="83"/>
      <c r="AB227" s="83"/>
      <c r="AC227" s="83"/>
      <c r="AD227" s="83"/>
      <c r="AE227" s="83"/>
      <c r="AF227" s="83"/>
      <c r="AG227" s="83"/>
      <c r="AH227" s="83"/>
      <c r="AI227" s="83"/>
      <c r="AJ227" s="83"/>
      <c r="AK227" s="83"/>
      <c r="AL227" s="83"/>
      <c r="AM227" s="83"/>
      <c r="AN227" s="83"/>
      <c r="AO227" s="83"/>
      <c r="AP227" s="83"/>
      <c r="AQ227" s="83"/>
      <c r="AR227" s="83"/>
      <c r="AS227" s="83"/>
      <c r="AT227" s="83"/>
      <c r="AU227" s="83"/>
      <c r="AV227" s="83"/>
      <c r="AW227" s="83"/>
      <c r="AX227" s="83"/>
      <c r="AY227" s="83"/>
      <c r="AZ227" s="83"/>
      <c r="BA227" s="83"/>
      <c r="BB227" s="83"/>
      <c r="BC227" s="83"/>
      <c r="BD227" s="83"/>
      <c r="BE227" s="83"/>
      <c r="BF227" s="83"/>
      <c r="BG227" s="83"/>
      <c r="BH227" s="83"/>
    </row>
    <row r="228" spans="1:60" x14ac:dyDescent="0.25">
      <c r="A228" s="83"/>
      <c r="J228" s="83"/>
      <c r="K228" s="83"/>
      <c r="L228" s="83"/>
      <c r="M228" s="83"/>
      <c r="N228" s="83"/>
      <c r="O228" s="83"/>
      <c r="P228" s="83"/>
      <c r="Q228" s="83"/>
      <c r="R228" s="83"/>
      <c r="S228" s="83"/>
      <c r="T228" s="83"/>
      <c r="U228" s="83"/>
      <c r="V228" s="83"/>
      <c r="W228" s="83"/>
      <c r="X228" s="83"/>
      <c r="Y228" s="83"/>
      <c r="Z228" s="83"/>
      <c r="AA228" s="83"/>
      <c r="AB228" s="83"/>
      <c r="AC228" s="83"/>
      <c r="AD228" s="83"/>
      <c r="AE228" s="83"/>
      <c r="AF228" s="83"/>
      <c r="AG228" s="83"/>
      <c r="AH228" s="83"/>
      <c r="AI228" s="83"/>
      <c r="AJ228" s="83"/>
      <c r="AK228" s="83"/>
      <c r="AL228" s="83"/>
      <c r="AM228" s="83"/>
      <c r="AN228" s="83"/>
      <c r="AO228" s="83"/>
      <c r="AP228" s="83"/>
      <c r="AQ228" s="83"/>
      <c r="AR228" s="83"/>
      <c r="AS228" s="83"/>
      <c r="AT228" s="83"/>
      <c r="AU228" s="83"/>
      <c r="AV228" s="83"/>
      <c r="AW228" s="83"/>
      <c r="AX228" s="83"/>
      <c r="AY228" s="83"/>
      <c r="AZ228" s="83"/>
      <c r="BA228" s="83"/>
      <c r="BB228" s="83"/>
      <c r="BC228" s="83"/>
      <c r="BD228" s="83"/>
      <c r="BE228" s="83"/>
      <c r="BF228" s="83"/>
      <c r="BG228" s="83"/>
      <c r="BH228" s="83"/>
    </row>
    <row r="229" spans="1:60" x14ac:dyDescent="0.25">
      <c r="A229" s="83"/>
      <c r="J229" s="83"/>
      <c r="K229" s="83"/>
      <c r="L229" s="83"/>
      <c r="M229" s="83"/>
      <c r="N229" s="83"/>
      <c r="O229" s="83"/>
      <c r="P229" s="83"/>
      <c r="Q229" s="83"/>
      <c r="R229" s="83"/>
      <c r="S229" s="83"/>
      <c r="T229" s="83"/>
      <c r="U229" s="83"/>
      <c r="V229" s="83"/>
      <c r="W229" s="83"/>
      <c r="X229" s="83"/>
      <c r="Y229" s="83"/>
      <c r="Z229" s="83"/>
      <c r="AA229" s="83"/>
      <c r="AB229" s="83"/>
      <c r="AC229" s="83"/>
      <c r="AD229" s="83"/>
      <c r="AE229" s="83"/>
      <c r="AF229" s="83"/>
      <c r="AG229" s="83"/>
      <c r="AH229" s="83"/>
      <c r="AI229" s="83"/>
      <c r="AJ229" s="83"/>
      <c r="AK229" s="83"/>
      <c r="AL229" s="83"/>
      <c r="AM229" s="83"/>
      <c r="AN229" s="83"/>
      <c r="AO229" s="83"/>
      <c r="AP229" s="83"/>
      <c r="AQ229" s="83"/>
      <c r="AR229" s="83"/>
      <c r="AS229" s="83"/>
      <c r="AT229" s="83"/>
      <c r="AU229" s="83"/>
      <c r="AV229" s="83"/>
      <c r="AW229" s="83"/>
      <c r="AX229" s="83"/>
      <c r="AY229" s="83"/>
      <c r="AZ229" s="83"/>
      <c r="BA229" s="83"/>
      <c r="BB229" s="83"/>
      <c r="BC229" s="83"/>
      <c r="BD229" s="83"/>
      <c r="BE229" s="83"/>
      <c r="BF229" s="83"/>
      <c r="BG229" s="83"/>
      <c r="BH229" s="83"/>
    </row>
    <row r="230" spans="1:60" x14ac:dyDescent="0.25">
      <c r="A230" s="83"/>
      <c r="J230" s="83"/>
      <c r="K230" s="83"/>
      <c r="L230" s="83"/>
      <c r="M230" s="83"/>
      <c r="N230" s="83"/>
      <c r="O230" s="83"/>
      <c r="P230" s="83"/>
      <c r="Q230" s="83"/>
      <c r="R230" s="83"/>
      <c r="S230" s="83"/>
      <c r="T230" s="83"/>
      <c r="U230" s="83"/>
      <c r="V230" s="83"/>
      <c r="W230" s="83"/>
      <c r="X230" s="83"/>
      <c r="Y230" s="83"/>
      <c r="Z230" s="83"/>
      <c r="AA230" s="83"/>
      <c r="AB230" s="83"/>
      <c r="AC230" s="83"/>
      <c r="AD230" s="83"/>
      <c r="AE230" s="83"/>
      <c r="AF230" s="83"/>
      <c r="AG230" s="83"/>
      <c r="AH230" s="83"/>
      <c r="AI230" s="83"/>
      <c r="AJ230" s="83"/>
      <c r="AK230" s="83"/>
      <c r="AL230" s="83"/>
      <c r="AM230" s="83"/>
      <c r="AN230" s="83"/>
      <c r="AO230" s="83"/>
      <c r="AP230" s="83"/>
      <c r="AQ230" s="83"/>
      <c r="AR230" s="83"/>
      <c r="AS230" s="83"/>
      <c r="AT230" s="83"/>
      <c r="AU230" s="83"/>
      <c r="AV230" s="83"/>
      <c r="AW230" s="83"/>
      <c r="AX230" s="83"/>
      <c r="AY230" s="83"/>
      <c r="AZ230" s="83"/>
      <c r="BA230" s="83"/>
      <c r="BB230" s="83"/>
      <c r="BC230" s="83"/>
      <c r="BD230" s="83"/>
      <c r="BE230" s="83"/>
      <c r="BF230" s="83"/>
      <c r="BG230" s="83"/>
      <c r="BH230" s="83"/>
    </row>
    <row r="231" spans="1:60" x14ac:dyDescent="0.25">
      <c r="A231" s="83"/>
      <c r="J231" s="83"/>
      <c r="K231" s="83"/>
      <c r="L231" s="83"/>
      <c r="M231" s="83"/>
      <c r="N231" s="83"/>
      <c r="O231" s="83"/>
      <c r="P231" s="83"/>
      <c r="Q231" s="83"/>
      <c r="R231" s="83"/>
      <c r="S231" s="83"/>
      <c r="T231" s="83"/>
      <c r="U231" s="83"/>
      <c r="V231" s="83"/>
      <c r="W231" s="83"/>
      <c r="X231" s="83"/>
      <c r="Y231" s="83"/>
      <c r="Z231" s="83"/>
      <c r="AA231" s="83"/>
      <c r="AB231" s="83"/>
      <c r="AC231" s="83"/>
      <c r="AD231" s="83"/>
      <c r="AE231" s="83"/>
      <c r="AF231" s="83"/>
      <c r="AG231" s="83"/>
      <c r="AH231" s="83"/>
      <c r="AI231" s="83"/>
      <c r="AJ231" s="83"/>
      <c r="AK231" s="83"/>
      <c r="AL231" s="83"/>
      <c r="AM231" s="83"/>
      <c r="AN231" s="83"/>
      <c r="AO231" s="83"/>
      <c r="AP231" s="83"/>
      <c r="AQ231" s="83"/>
      <c r="AR231" s="83"/>
      <c r="AS231" s="83"/>
      <c r="AT231" s="83"/>
      <c r="AU231" s="83"/>
      <c r="AV231" s="83"/>
      <c r="AW231" s="83"/>
      <c r="AX231" s="83"/>
      <c r="AY231" s="83"/>
      <c r="AZ231" s="83"/>
      <c r="BA231" s="83"/>
      <c r="BB231" s="83"/>
      <c r="BC231" s="83"/>
      <c r="BD231" s="83"/>
      <c r="BE231" s="83"/>
      <c r="BF231" s="83"/>
      <c r="BG231" s="83"/>
      <c r="BH231" s="83"/>
    </row>
    <row r="232" spans="1:60" x14ac:dyDescent="0.25">
      <c r="A232" s="83"/>
      <c r="J232" s="83"/>
      <c r="K232" s="83"/>
      <c r="L232" s="83"/>
      <c r="M232" s="83"/>
      <c r="N232" s="83"/>
      <c r="O232" s="83"/>
      <c r="P232" s="83"/>
      <c r="Q232" s="83"/>
      <c r="R232" s="83"/>
      <c r="S232" s="83"/>
      <c r="T232" s="83"/>
      <c r="U232" s="83"/>
      <c r="V232" s="83"/>
      <c r="W232" s="83"/>
      <c r="X232" s="83"/>
      <c r="Y232" s="83"/>
      <c r="Z232" s="83"/>
      <c r="AA232" s="83"/>
      <c r="AB232" s="83"/>
      <c r="AC232" s="83"/>
      <c r="AD232" s="83"/>
      <c r="AE232" s="83"/>
      <c r="AF232" s="83"/>
      <c r="AG232" s="83"/>
      <c r="AH232" s="83"/>
      <c r="AI232" s="83"/>
      <c r="AJ232" s="83"/>
      <c r="AK232" s="83"/>
      <c r="AL232" s="83"/>
      <c r="AM232" s="83"/>
      <c r="AN232" s="83"/>
      <c r="AO232" s="83"/>
      <c r="AP232" s="83"/>
      <c r="AQ232" s="83"/>
      <c r="AR232" s="83"/>
      <c r="AS232" s="83"/>
      <c r="AT232" s="83"/>
      <c r="AU232" s="83"/>
      <c r="AV232" s="83"/>
      <c r="AW232" s="83"/>
      <c r="AX232" s="83"/>
      <c r="AY232" s="83"/>
      <c r="AZ232" s="83"/>
      <c r="BA232" s="83"/>
      <c r="BB232" s="83"/>
      <c r="BC232" s="83"/>
      <c r="BD232" s="83"/>
      <c r="BE232" s="83"/>
      <c r="BF232" s="83"/>
      <c r="BG232" s="83"/>
      <c r="BH232" s="83"/>
    </row>
    <row r="233" spans="1:60" x14ac:dyDescent="0.25">
      <c r="A233" s="83"/>
      <c r="J233" s="83"/>
      <c r="K233" s="83"/>
      <c r="L233" s="83"/>
      <c r="M233" s="83"/>
      <c r="N233" s="83"/>
      <c r="O233" s="83"/>
      <c r="P233" s="83"/>
      <c r="Q233" s="83"/>
      <c r="R233" s="83"/>
      <c r="S233" s="83"/>
      <c r="T233" s="83"/>
      <c r="U233" s="83"/>
      <c r="V233" s="83"/>
      <c r="W233" s="83"/>
      <c r="X233" s="83"/>
      <c r="Y233" s="83"/>
      <c r="Z233" s="83"/>
      <c r="AA233" s="83"/>
      <c r="AB233" s="83"/>
      <c r="AC233" s="83"/>
      <c r="AD233" s="83"/>
      <c r="AE233" s="83"/>
      <c r="AF233" s="83"/>
      <c r="AG233" s="83"/>
      <c r="AH233" s="83"/>
      <c r="AI233" s="83"/>
      <c r="AJ233" s="83"/>
      <c r="AK233" s="83"/>
      <c r="AL233" s="83"/>
      <c r="AM233" s="83"/>
      <c r="AN233" s="83"/>
      <c r="AO233" s="83"/>
      <c r="AP233" s="83"/>
      <c r="AQ233" s="83"/>
      <c r="AR233" s="83"/>
      <c r="AS233" s="83"/>
      <c r="AT233" s="83"/>
      <c r="AU233" s="83"/>
      <c r="AV233" s="83"/>
      <c r="AW233" s="83"/>
      <c r="AX233" s="83"/>
      <c r="AY233" s="83"/>
      <c r="AZ233" s="83"/>
      <c r="BA233" s="83"/>
      <c r="BB233" s="83"/>
      <c r="BC233" s="83"/>
      <c r="BD233" s="83"/>
      <c r="BE233" s="83"/>
      <c r="BF233" s="83"/>
      <c r="BG233" s="83"/>
      <c r="BH233" s="83"/>
    </row>
    <row r="234" spans="1:60" x14ac:dyDescent="0.25">
      <c r="A234" s="83"/>
      <c r="J234" s="83"/>
      <c r="K234" s="83"/>
      <c r="L234" s="83"/>
      <c r="M234" s="83"/>
      <c r="N234" s="83"/>
      <c r="O234" s="83"/>
      <c r="P234" s="83"/>
      <c r="Q234" s="83"/>
      <c r="R234" s="83"/>
      <c r="S234" s="83"/>
      <c r="T234" s="83"/>
      <c r="U234" s="83"/>
      <c r="V234" s="83"/>
      <c r="W234" s="83"/>
      <c r="X234" s="83"/>
      <c r="Y234" s="83"/>
      <c r="Z234" s="83"/>
      <c r="AA234" s="83"/>
      <c r="AB234" s="83"/>
      <c r="AC234" s="83"/>
      <c r="AD234" s="83"/>
      <c r="AE234" s="83"/>
      <c r="AF234" s="83"/>
      <c r="AG234" s="83"/>
      <c r="AH234" s="83"/>
      <c r="AI234" s="83"/>
      <c r="AJ234" s="83"/>
      <c r="AK234" s="83"/>
      <c r="AL234" s="83"/>
      <c r="AM234" s="83"/>
      <c r="AN234" s="83"/>
      <c r="AO234" s="83"/>
      <c r="AP234" s="83"/>
      <c r="AQ234" s="83"/>
      <c r="AR234" s="83"/>
      <c r="AS234" s="83"/>
      <c r="AT234" s="83"/>
      <c r="AU234" s="83"/>
      <c r="AV234" s="83"/>
      <c r="AW234" s="83"/>
      <c r="AX234" s="83"/>
      <c r="AY234" s="83"/>
      <c r="AZ234" s="83"/>
      <c r="BA234" s="83"/>
      <c r="BB234" s="83"/>
      <c r="BC234" s="83"/>
      <c r="BD234" s="83"/>
      <c r="BE234" s="83"/>
      <c r="BF234" s="83"/>
      <c r="BG234" s="83"/>
      <c r="BH234" s="83"/>
    </row>
    <row r="235" spans="1:60" x14ac:dyDescent="0.25">
      <c r="A235" s="83"/>
      <c r="J235" s="83"/>
      <c r="K235" s="83"/>
      <c r="L235" s="83"/>
      <c r="M235" s="83"/>
      <c r="N235" s="83"/>
      <c r="O235" s="83"/>
      <c r="P235" s="83"/>
      <c r="Q235" s="83"/>
      <c r="R235" s="83"/>
      <c r="S235" s="83"/>
      <c r="T235" s="83"/>
      <c r="U235" s="83"/>
      <c r="V235" s="83"/>
      <c r="W235" s="83"/>
      <c r="X235" s="83"/>
      <c r="Y235" s="83"/>
      <c r="Z235" s="83"/>
      <c r="AA235" s="83"/>
      <c r="AB235" s="83"/>
      <c r="AC235" s="83"/>
      <c r="AD235" s="83"/>
      <c r="AE235" s="83"/>
      <c r="AF235" s="83"/>
      <c r="AG235" s="83"/>
      <c r="AH235" s="83"/>
      <c r="AI235" s="83"/>
      <c r="AJ235" s="83"/>
      <c r="AK235" s="83"/>
      <c r="AL235" s="83"/>
      <c r="AM235" s="83"/>
      <c r="AN235" s="83"/>
      <c r="AO235" s="83"/>
      <c r="AP235" s="83"/>
      <c r="AQ235" s="83"/>
      <c r="AR235" s="83"/>
      <c r="AS235" s="83"/>
      <c r="AT235" s="83"/>
      <c r="AU235" s="83"/>
      <c r="AV235" s="83"/>
      <c r="AW235" s="83"/>
      <c r="AX235" s="83"/>
      <c r="AY235" s="83"/>
      <c r="AZ235" s="83"/>
      <c r="BA235" s="83"/>
      <c r="BB235" s="83"/>
      <c r="BC235" s="83"/>
      <c r="BD235" s="83"/>
      <c r="BE235" s="83"/>
      <c r="BF235" s="83"/>
      <c r="BG235" s="83"/>
      <c r="BH235" s="83"/>
    </row>
    <row r="236" spans="1:60" x14ac:dyDescent="0.25">
      <c r="A236" s="83"/>
      <c r="J236" s="83"/>
      <c r="K236" s="83"/>
      <c r="L236" s="83"/>
      <c r="M236" s="83"/>
      <c r="N236" s="83"/>
      <c r="O236" s="83"/>
      <c r="P236" s="83"/>
      <c r="Q236" s="83"/>
      <c r="R236" s="83"/>
      <c r="S236" s="83"/>
      <c r="T236" s="83"/>
      <c r="U236" s="83"/>
      <c r="V236" s="83"/>
      <c r="W236" s="83"/>
      <c r="X236" s="83"/>
      <c r="Y236" s="83"/>
      <c r="Z236" s="83"/>
      <c r="AA236" s="83"/>
      <c r="AB236" s="83"/>
      <c r="AC236" s="83"/>
      <c r="AD236" s="83"/>
      <c r="AE236" s="83"/>
      <c r="AF236" s="83"/>
      <c r="AG236" s="83"/>
      <c r="AH236" s="83"/>
      <c r="AI236" s="83"/>
      <c r="AJ236" s="83"/>
      <c r="AK236" s="83"/>
      <c r="AL236" s="83"/>
      <c r="AM236" s="83"/>
      <c r="AN236" s="83"/>
      <c r="AO236" s="83"/>
      <c r="AP236" s="83"/>
      <c r="AQ236" s="83"/>
      <c r="AR236" s="83"/>
      <c r="AS236" s="83"/>
      <c r="AT236" s="83"/>
      <c r="AU236" s="83"/>
      <c r="AV236" s="83"/>
      <c r="AW236" s="83"/>
      <c r="AX236" s="83"/>
      <c r="AY236" s="83"/>
      <c r="AZ236" s="83"/>
      <c r="BA236" s="83"/>
      <c r="BB236" s="83"/>
      <c r="BC236" s="83"/>
      <c r="BD236" s="83"/>
      <c r="BE236" s="83"/>
      <c r="BF236" s="83"/>
      <c r="BG236" s="83"/>
      <c r="BH236" s="83"/>
    </row>
    <row r="237" spans="1:60" x14ac:dyDescent="0.25">
      <c r="A237" s="83"/>
      <c r="J237" s="83"/>
      <c r="K237" s="83"/>
      <c r="L237" s="83"/>
      <c r="M237" s="83"/>
      <c r="N237" s="83"/>
      <c r="O237" s="83"/>
      <c r="P237" s="83"/>
      <c r="Q237" s="83"/>
      <c r="R237" s="83"/>
      <c r="S237" s="83"/>
      <c r="T237" s="83"/>
      <c r="U237" s="83"/>
      <c r="V237" s="83"/>
      <c r="W237" s="83"/>
      <c r="X237" s="83"/>
      <c r="Y237" s="83"/>
      <c r="Z237" s="83"/>
      <c r="AA237" s="83"/>
      <c r="AB237" s="83"/>
      <c r="AC237" s="83"/>
      <c r="AD237" s="83"/>
      <c r="AE237" s="83"/>
      <c r="AF237" s="83"/>
      <c r="AG237" s="83"/>
      <c r="AH237" s="83"/>
      <c r="AI237" s="83"/>
      <c r="AJ237" s="83"/>
      <c r="AK237" s="83"/>
      <c r="AL237" s="83"/>
      <c r="AM237" s="83"/>
      <c r="AN237" s="83"/>
      <c r="AO237" s="83"/>
      <c r="AP237" s="83"/>
      <c r="AQ237" s="83"/>
      <c r="AR237" s="83"/>
      <c r="AS237" s="83"/>
      <c r="AT237" s="83"/>
      <c r="AU237" s="83"/>
      <c r="AV237" s="83"/>
      <c r="AW237" s="83"/>
      <c r="AX237" s="83"/>
      <c r="AY237" s="83"/>
      <c r="AZ237" s="83"/>
      <c r="BA237" s="83"/>
      <c r="BB237" s="83"/>
      <c r="BC237" s="83"/>
      <c r="BD237" s="83"/>
      <c r="BE237" s="83"/>
      <c r="BF237" s="83"/>
      <c r="BG237" s="83"/>
      <c r="BH237" s="83"/>
    </row>
    <row r="238" spans="1:60" x14ac:dyDescent="0.25">
      <c r="A238" s="83"/>
      <c r="J238" s="83"/>
      <c r="K238" s="83"/>
      <c r="L238" s="83"/>
      <c r="M238" s="83"/>
      <c r="N238" s="83"/>
      <c r="O238" s="83"/>
      <c r="P238" s="83"/>
      <c r="Q238" s="83"/>
      <c r="R238" s="83"/>
      <c r="S238" s="83"/>
      <c r="T238" s="83"/>
      <c r="U238" s="83"/>
      <c r="V238" s="83"/>
      <c r="W238" s="83"/>
      <c r="X238" s="83"/>
      <c r="Y238" s="83"/>
      <c r="Z238" s="83"/>
      <c r="AA238" s="83"/>
      <c r="AB238" s="83"/>
      <c r="AC238" s="83"/>
      <c r="AD238" s="83"/>
      <c r="AE238" s="83"/>
      <c r="AF238" s="83"/>
      <c r="AG238" s="83"/>
      <c r="AH238" s="83"/>
      <c r="AI238" s="83"/>
      <c r="AJ238" s="83"/>
      <c r="AK238" s="83"/>
      <c r="AL238" s="83"/>
      <c r="AM238" s="83"/>
      <c r="AN238" s="83"/>
      <c r="AO238" s="83"/>
      <c r="AP238" s="83"/>
      <c r="AQ238" s="83"/>
      <c r="AR238" s="83"/>
      <c r="AS238" s="83"/>
      <c r="AT238" s="83"/>
      <c r="AU238" s="83"/>
      <c r="AV238" s="83"/>
      <c r="AW238" s="83"/>
      <c r="AX238" s="83"/>
      <c r="AY238" s="83"/>
      <c r="AZ238" s="83"/>
      <c r="BA238" s="83"/>
      <c r="BB238" s="83"/>
      <c r="BC238" s="83"/>
      <c r="BD238" s="83"/>
      <c r="BE238" s="83"/>
      <c r="BF238" s="83"/>
      <c r="BG238" s="83"/>
      <c r="BH238" s="83"/>
    </row>
    <row r="239" spans="1:60" x14ac:dyDescent="0.25">
      <c r="A239" s="83"/>
      <c r="J239" s="83"/>
      <c r="K239" s="83"/>
      <c r="L239" s="83"/>
      <c r="M239" s="83"/>
      <c r="N239" s="83"/>
      <c r="O239" s="83"/>
      <c r="P239" s="83"/>
      <c r="Q239" s="83"/>
      <c r="R239" s="83"/>
      <c r="S239" s="83"/>
      <c r="T239" s="83"/>
      <c r="U239" s="83"/>
      <c r="V239" s="83"/>
      <c r="W239" s="83"/>
      <c r="X239" s="83"/>
      <c r="Y239" s="83"/>
      <c r="Z239" s="83"/>
      <c r="AA239" s="83"/>
      <c r="AB239" s="83"/>
      <c r="AC239" s="83"/>
      <c r="AD239" s="83"/>
      <c r="AE239" s="83"/>
      <c r="AF239" s="83"/>
      <c r="AG239" s="83"/>
      <c r="AH239" s="83"/>
      <c r="AI239" s="83"/>
      <c r="AJ239" s="83"/>
      <c r="AK239" s="83"/>
      <c r="AL239" s="83"/>
      <c r="AM239" s="83"/>
      <c r="AN239" s="83"/>
      <c r="AO239" s="83"/>
      <c r="AP239" s="83"/>
      <c r="AQ239" s="83"/>
      <c r="AR239" s="83"/>
      <c r="AS239" s="83"/>
      <c r="AT239" s="83"/>
      <c r="AU239" s="83"/>
      <c r="AV239" s="83"/>
      <c r="AW239" s="83"/>
      <c r="AX239" s="83"/>
      <c r="AY239" s="83"/>
      <c r="AZ239" s="83"/>
      <c r="BA239" s="83"/>
      <c r="BB239" s="83"/>
      <c r="BC239" s="83"/>
      <c r="BD239" s="83"/>
      <c r="BE239" s="83"/>
      <c r="BF239" s="83"/>
      <c r="BG239" s="83"/>
      <c r="BH239" s="83"/>
    </row>
    <row r="240" spans="1:60" x14ac:dyDescent="0.25">
      <c r="A240" s="83"/>
      <c r="J240" s="83"/>
      <c r="K240" s="83"/>
      <c r="L240" s="83"/>
      <c r="M240" s="83"/>
      <c r="N240" s="83"/>
      <c r="O240" s="83"/>
      <c r="P240" s="83"/>
      <c r="Q240" s="83"/>
      <c r="R240" s="83"/>
      <c r="S240" s="83"/>
      <c r="T240" s="83"/>
      <c r="U240" s="83"/>
      <c r="V240" s="83"/>
      <c r="W240" s="83"/>
      <c r="X240" s="83"/>
      <c r="Y240" s="83"/>
      <c r="Z240" s="83"/>
      <c r="AA240" s="83"/>
      <c r="AB240" s="83"/>
      <c r="AC240" s="83"/>
      <c r="AD240" s="83"/>
      <c r="AE240" s="83"/>
      <c r="AF240" s="83"/>
      <c r="AG240" s="83"/>
      <c r="AH240" s="83"/>
      <c r="AI240" s="83"/>
      <c r="AJ240" s="83"/>
      <c r="AK240" s="83"/>
      <c r="AL240" s="83"/>
      <c r="AM240" s="83"/>
      <c r="AN240" s="83"/>
      <c r="AO240" s="83"/>
      <c r="AP240" s="83"/>
      <c r="AQ240" s="83"/>
      <c r="AR240" s="83"/>
      <c r="AS240" s="83"/>
      <c r="AT240" s="83"/>
      <c r="AU240" s="83"/>
      <c r="AV240" s="83"/>
      <c r="AW240" s="83"/>
      <c r="AX240" s="83"/>
      <c r="AY240" s="83"/>
      <c r="AZ240" s="83"/>
      <c r="BA240" s="83"/>
      <c r="BB240" s="83"/>
      <c r="BC240" s="83"/>
      <c r="BD240" s="83"/>
      <c r="BE240" s="83"/>
      <c r="BF240" s="83"/>
      <c r="BG240" s="83"/>
      <c r="BH240" s="83"/>
    </row>
    <row r="241" spans="1:60" x14ac:dyDescent="0.25">
      <c r="A241" s="83"/>
      <c r="J241" s="83"/>
      <c r="K241" s="83"/>
      <c r="L241" s="83"/>
      <c r="M241" s="83"/>
      <c r="N241" s="83"/>
      <c r="O241" s="83"/>
      <c r="P241" s="83"/>
      <c r="Q241" s="83"/>
      <c r="R241" s="83"/>
      <c r="S241" s="83"/>
      <c r="T241" s="83"/>
      <c r="U241" s="83"/>
      <c r="V241" s="83"/>
      <c r="W241" s="83"/>
      <c r="X241" s="83"/>
      <c r="Y241" s="83"/>
      <c r="Z241" s="83"/>
      <c r="AA241" s="83"/>
      <c r="AB241" s="83"/>
      <c r="AC241" s="83"/>
      <c r="AD241" s="83"/>
      <c r="AE241" s="83"/>
      <c r="AF241" s="83"/>
      <c r="AG241" s="83"/>
      <c r="AH241" s="83"/>
      <c r="AI241" s="83"/>
      <c r="AJ241" s="83"/>
      <c r="AK241" s="83"/>
      <c r="AL241" s="83"/>
      <c r="AM241" s="83"/>
      <c r="AN241" s="83"/>
      <c r="AO241" s="83"/>
      <c r="AP241" s="83"/>
      <c r="AQ241" s="83"/>
      <c r="AR241" s="83"/>
      <c r="AS241" s="83"/>
      <c r="AT241" s="83"/>
      <c r="AU241" s="83"/>
      <c r="AV241" s="83"/>
      <c r="AW241" s="83"/>
      <c r="AX241" s="83"/>
      <c r="AY241" s="83"/>
      <c r="AZ241" s="83"/>
      <c r="BA241" s="83"/>
      <c r="BB241" s="83"/>
      <c r="BC241" s="83"/>
      <c r="BD241" s="83"/>
      <c r="BE241" s="83"/>
      <c r="BF241" s="83"/>
      <c r="BG241" s="83"/>
      <c r="BH241" s="83"/>
    </row>
    <row r="242" spans="1:60" x14ac:dyDescent="0.25">
      <c r="A242" s="83"/>
      <c r="J242" s="83"/>
      <c r="K242" s="83"/>
      <c r="L242" s="83"/>
      <c r="M242" s="83"/>
      <c r="N242" s="83"/>
      <c r="O242" s="83"/>
      <c r="P242" s="83"/>
      <c r="Q242" s="83"/>
      <c r="R242" s="83"/>
      <c r="S242" s="83"/>
      <c r="T242" s="83"/>
      <c r="U242" s="83"/>
      <c r="V242" s="83"/>
      <c r="W242" s="83"/>
      <c r="X242" s="83"/>
      <c r="Y242" s="83"/>
      <c r="Z242" s="83"/>
      <c r="AA242" s="83"/>
      <c r="AB242" s="83"/>
      <c r="AC242" s="83"/>
      <c r="AD242" s="83"/>
      <c r="AE242" s="83"/>
      <c r="AF242" s="83"/>
      <c r="AG242" s="83"/>
      <c r="AH242" s="83"/>
      <c r="AI242" s="83"/>
      <c r="AJ242" s="83"/>
      <c r="AK242" s="83"/>
      <c r="AL242" s="83"/>
      <c r="AM242" s="83"/>
      <c r="AN242" s="83"/>
      <c r="AO242" s="83"/>
      <c r="AP242" s="83"/>
      <c r="AQ242" s="83"/>
      <c r="AR242" s="83"/>
      <c r="AS242" s="83"/>
      <c r="AT242" s="83"/>
      <c r="AU242" s="83"/>
      <c r="AV242" s="83"/>
      <c r="AW242" s="83"/>
      <c r="AX242" s="83"/>
      <c r="AY242" s="83"/>
      <c r="AZ242" s="83"/>
      <c r="BA242" s="83"/>
      <c r="BB242" s="83"/>
      <c r="BC242" s="83"/>
      <c r="BD242" s="83"/>
      <c r="BE242" s="83"/>
      <c r="BF242" s="83"/>
      <c r="BG242" s="83"/>
      <c r="BH242" s="83"/>
    </row>
    <row r="243" spans="1:60" x14ac:dyDescent="0.25">
      <c r="A243" s="83"/>
      <c r="J243" s="83"/>
      <c r="K243" s="83"/>
      <c r="L243" s="83"/>
      <c r="M243" s="83"/>
      <c r="N243" s="83"/>
      <c r="O243" s="83"/>
      <c r="P243" s="83"/>
      <c r="Q243" s="83"/>
      <c r="R243" s="83"/>
      <c r="S243" s="83"/>
      <c r="T243" s="83"/>
      <c r="U243" s="83"/>
      <c r="V243" s="83"/>
      <c r="W243" s="83"/>
      <c r="X243" s="83"/>
      <c r="Y243" s="83"/>
      <c r="Z243" s="83"/>
      <c r="AA243" s="83"/>
      <c r="AB243" s="83"/>
      <c r="AC243" s="83"/>
      <c r="AD243" s="83"/>
      <c r="AE243" s="83"/>
      <c r="AF243" s="83"/>
      <c r="AG243" s="83"/>
      <c r="AH243" s="83"/>
      <c r="AI243" s="83"/>
      <c r="AJ243" s="83"/>
      <c r="AK243" s="83"/>
      <c r="AL243" s="83"/>
      <c r="AM243" s="83"/>
      <c r="AN243" s="83"/>
      <c r="AO243" s="83"/>
      <c r="AP243" s="83"/>
      <c r="AQ243" s="83"/>
      <c r="AR243" s="83"/>
      <c r="AS243" s="83"/>
      <c r="AT243" s="83"/>
      <c r="AU243" s="83"/>
      <c r="AV243" s="83"/>
      <c r="AW243" s="83"/>
      <c r="AX243" s="83"/>
      <c r="AY243" s="83"/>
      <c r="AZ243" s="83"/>
      <c r="BA243" s="83"/>
      <c r="BB243" s="83"/>
      <c r="BC243" s="83"/>
      <c r="BD243" s="83"/>
      <c r="BE243" s="83"/>
      <c r="BF243" s="83"/>
      <c r="BG243" s="83"/>
      <c r="BH243" s="83"/>
    </row>
    <row r="244" spans="1:60" x14ac:dyDescent="0.25">
      <c r="A244" s="83"/>
      <c r="J244" s="83"/>
      <c r="K244" s="83"/>
      <c r="L244" s="83"/>
      <c r="M244" s="83"/>
      <c r="N244" s="83"/>
      <c r="O244" s="83"/>
      <c r="P244" s="83"/>
      <c r="Q244" s="83"/>
      <c r="R244" s="83"/>
      <c r="S244" s="83"/>
      <c r="T244" s="83"/>
      <c r="U244" s="83"/>
      <c r="V244" s="83"/>
      <c r="W244" s="83"/>
      <c r="X244" s="83"/>
      <c r="Y244" s="83"/>
      <c r="Z244" s="83"/>
      <c r="AA244" s="83"/>
      <c r="AB244" s="83"/>
      <c r="AC244" s="83"/>
      <c r="AD244" s="83"/>
      <c r="AE244" s="83"/>
      <c r="AF244" s="83"/>
      <c r="AG244" s="83"/>
      <c r="AH244" s="83"/>
      <c r="AI244" s="83"/>
      <c r="AJ244" s="83"/>
      <c r="AK244" s="83"/>
      <c r="AL244" s="83"/>
      <c r="AM244" s="83"/>
      <c r="AN244" s="83"/>
      <c r="AO244" s="83"/>
      <c r="AP244" s="83"/>
      <c r="AQ244" s="83"/>
      <c r="AR244" s="83"/>
      <c r="AS244" s="83"/>
      <c r="AT244" s="83"/>
      <c r="AU244" s="83"/>
      <c r="AV244" s="83"/>
      <c r="AW244" s="83"/>
      <c r="AX244" s="83"/>
      <c r="AY244" s="83"/>
      <c r="AZ244" s="83"/>
      <c r="BA244" s="83"/>
      <c r="BB244" s="83"/>
      <c r="BC244" s="83"/>
      <c r="BD244" s="83"/>
      <c r="BE244" s="83"/>
      <c r="BF244" s="83"/>
      <c r="BG244" s="83"/>
      <c r="BH244" s="83"/>
    </row>
    <row r="245" spans="1:60" x14ac:dyDescent="0.25">
      <c r="A245" s="83"/>
    </row>
    <row r="246" spans="1:60" x14ac:dyDescent="0.25">
      <c r="A246" s="83"/>
    </row>
    <row r="247" spans="1:60" x14ac:dyDescent="0.25">
      <c r="A247" s="83"/>
    </row>
    <row r="248" spans="1:60" x14ac:dyDescent="0.25">
      <c r="A248" s="83"/>
    </row>
  </sheetData>
  <sheetProtection algorithmName="SHA-512" hashValue="pk41qPkreGaIienBHjYN6qHrG0CgO529+BqkFfOkTGgU8ieLIk2ly7oHCkTe6nIJwtUs4b/6dT5t6eEiLeXG7Q==" saltValue="1Vg2zxH2JXOw6ZLmo/E9SA==" spinCount="100000" sheet="1" objects="1" scenarios="1"/>
  <mergeCells count="17">
    <mergeCell ref="J56:O61"/>
    <mergeCell ref="P56:U61"/>
    <mergeCell ref="V56:AA61"/>
    <mergeCell ref="AB56:AG61"/>
    <mergeCell ref="AH56:AM61"/>
    <mergeCell ref="AO16:AT25"/>
    <mergeCell ref="E16:I25"/>
    <mergeCell ref="AO6:AT15"/>
    <mergeCell ref="B2:I4"/>
    <mergeCell ref="J2:AM4"/>
    <mergeCell ref="B6:D55"/>
    <mergeCell ref="E6:I15"/>
    <mergeCell ref="E46:I55"/>
    <mergeCell ref="AO36:AT45"/>
    <mergeCell ref="E36:I45"/>
    <mergeCell ref="AO26:AT35"/>
    <mergeCell ref="E26:I35"/>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E19"/>
  <sheetViews>
    <sheetView topLeftCell="A4" workbookViewId="0">
      <selection activeCell="B13" sqref="B13:B19"/>
    </sheetView>
  </sheetViews>
  <sheetFormatPr baseColWidth="10" defaultRowHeight="15" x14ac:dyDescent="0.25"/>
  <sheetData>
    <row r="2" spans="2:5" x14ac:dyDescent="0.25">
      <c r="B2" t="s">
        <v>31</v>
      </c>
      <c r="E2" t="s">
        <v>133</v>
      </c>
    </row>
    <row r="3" spans="2:5" x14ac:dyDescent="0.25">
      <c r="B3" t="s">
        <v>32</v>
      </c>
      <c r="E3" t="s">
        <v>132</v>
      </c>
    </row>
    <row r="4" spans="2:5" x14ac:dyDescent="0.25">
      <c r="B4" t="s">
        <v>137</v>
      </c>
      <c r="E4" t="s">
        <v>134</v>
      </c>
    </row>
    <row r="5" spans="2:5" x14ac:dyDescent="0.25">
      <c r="B5" t="s">
        <v>136</v>
      </c>
    </row>
    <row r="8" spans="2:5" x14ac:dyDescent="0.25">
      <c r="B8" t="s">
        <v>86</v>
      </c>
    </row>
    <row r="9" spans="2:5" x14ac:dyDescent="0.25">
      <c r="B9" t="s">
        <v>40</v>
      </c>
    </row>
    <row r="10" spans="2:5" x14ac:dyDescent="0.25">
      <c r="B10" t="s">
        <v>41</v>
      </c>
    </row>
    <row r="13" spans="2:5" x14ac:dyDescent="0.25">
      <c r="B13" t="s">
        <v>129</v>
      </c>
    </row>
    <row r="14" spans="2:5" x14ac:dyDescent="0.25">
      <c r="B14" t="s">
        <v>123</v>
      </c>
    </row>
    <row r="15" spans="2:5" x14ac:dyDescent="0.25">
      <c r="B15" t="s">
        <v>126</v>
      </c>
    </row>
    <row r="16" spans="2:5" x14ac:dyDescent="0.25">
      <c r="B16" t="s">
        <v>124</v>
      </c>
    </row>
    <row r="17" spans="2:2" x14ac:dyDescent="0.25">
      <c r="B17" t="s">
        <v>125</v>
      </c>
    </row>
    <row r="18" spans="2:2" x14ac:dyDescent="0.25">
      <c r="B18" t="s">
        <v>127</v>
      </c>
    </row>
    <row r="19" spans="2:2" x14ac:dyDescent="0.25">
      <c r="B19" t="s">
        <v>128</v>
      </c>
    </row>
  </sheetData>
  <sortState xmlns:xlrd2="http://schemas.microsoft.com/office/spreadsheetml/2017/richdata2" ref="B2:B5">
    <sortCondition ref="B2:B5"/>
  </sortState>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3:A21"/>
  <sheetViews>
    <sheetView workbookViewId="0">
      <selection activeCell="A19" sqref="A19"/>
    </sheetView>
  </sheetViews>
  <sheetFormatPr baseColWidth="10" defaultRowHeight="12.75" x14ac:dyDescent="0.2"/>
  <cols>
    <col min="1" max="1" width="32.85546875" style="9" customWidth="1"/>
    <col min="2" max="16384" width="11.42578125" style="9"/>
  </cols>
  <sheetData>
    <row r="3" spans="1:1" x14ac:dyDescent="0.2">
      <c r="A3" s="10" t="s">
        <v>14</v>
      </c>
    </row>
    <row r="4" spans="1:1" x14ac:dyDescent="0.2">
      <c r="A4" s="10" t="s">
        <v>15</v>
      </c>
    </row>
    <row r="5" spans="1:1" x14ac:dyDescent="0.2">
      <c r="A5" s="10" t="s">
        <v>16</v>
      </c>
    </row>
    <row r="6" spans="1:1" x14ac:dyDescent="0.2">
      <c r="A6" s="10" t="s">
        <v>10</v>
      </c>
    </row>
    <row r="7" spans="1:1" x14ac:dyDescent="0.2">
      <c r="A7" s="10" t="s">
        <v>9</v>
      </c>
    </row>
    <row r="8" spans="1:1" x14ac:dyDescent="0.2">
      <c r="A8" s="10" t="s">
        <v>19</v>
      </c>
    </row>
    <row r="9" spans="1:1" x14ac:dyDescent="0.2">
      <c r="A9" s="10" t="s">
        <v>20</v>
      </c>
    </row>
    <row r="10" spans="1:1" x14ac:dyDescent="0.2">
      <c r="A10" s="10" t="s">
        <v>22</v>
      </c>
    </row>
    <row r="11" spans="1:1" x14ac:dyDescent="0.2">
      <c r="A11" s="10" t="s">
        <v>23</v>
      </c>
    </row>
    <row r="12" spans="1:1" x14ac:dyDescent="0.2">
      <c r="A12" s="10" t="s">
        <v>25</v>
      </c>
    </row>
    <row r="13" spans="1:1" x14ac:dyDescent="0.2">
      <c r="A13" s="10" t="s">
        <v>26</v>
      </c>
    </row>
    <row r="14" spans="1:1" x14ac:dyDescent="0.2">
      <c r="A14" s="10" t="s">
        <v>27</v>
      </c>
    </row>
    <row r="16" spans="1:1" x14ac:dyDescent="0.2">
      <c r="A16" s="10" t="s">
        <v>30</v>
      </c>
    </row>
    <row r="17" spans="1:1" x14ac:dyDescent="0.2">
      <c r="A17" s="10" t="s">
        <v>31</v>
      </c>
    </row>
    <row r="18" spans="1:1" x14ac:dyDescent="0.2">
      <c r="A18" s="10" t="s">
        <v>32</v>
      </c>
    </row>
    <row r="20" spans="1:1" x14ac:dyDescent="0.2">
      <c r="A20" s="10" t="s">
        <v>40</v>
      </c>
    </row>
    <row r="21" spans="1:1" x14ac:dyDescent="0.2">
      <c r="A21" s="10" t="s">
        <v>41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40C907-D4B3-45B6-A633-53B44E549FD3}">
  <dimension ref="A1:N129"/>
  <sheetViews>
    <sheetView zoomScale="32" zoomScaleNormal="32" workbookViewId="0">
      <selection activeCell="I10" sqref="I10:I13"/>
    </sheetView>
  </sheetViews>
  <sheetFormatPr baseColWidth="10" defaultRowHeight="15" x14ac:dyDescent="0.25"/>
  <cols>
    <col min="1" max="1" width="24" style="138" customWidth="1"/>
    <col min="2" max="2" width="27.7109375" style="138" customWidth="1"/>
    <col min="3" max="3" width="49.28515625" style="138" customWidth="1"/>
    <col min="4" max="4" width="27.85546875" customWidth="1"/>
    <col min="5" max="5" width="24.5703125" customWidth="1"/>
    <col min="6" max="6" width="31" customWidth="1"/>
    <col min="7" max="7" width="31.140625" customWidth="1"/>
    <col min="8" max="8" width="40.85546875" customWidth="1"/>
    <col min="9" max="9" width="74.42578125" customWidth="1"/>
    <col min="10" max="11" width="21.7109375" customWidth="1"/>
    <col min="12" max="12" width="23.5703125" customWidth="1"/>
    <col min="13" max="13" width="24.28515625" customWidth="1"/>
    <col min="14" max="14" width="27.85546875" customWidth="1"/>
  </cols>
  <sheetData>
    <row r="1" spans="1:14" ht="120" customHeight="1" thickBot="1" x14ac:dyDescent="0.3"/>
    <row r="2" spans="1:14" ht="49.5" customHeight="1" thickBot="1" x14ac:dyDescent="0.3">
      <c r="E2" s="491" t="s">
        <v>461</v>
      </c>
      <c r="F2" s="492"/>
      <c r="G2" s="492"/>
      <c r="H2" s="493"/>
    </row>
    <row r="3" spans="1:14" ht="26.25" customHeight="1" thickBot="1" x14ac:dyDescent="0.3">
      <c r="B3"/>
      <c r="E3" s="499" t="s">
        <v>465</v>
      </c>
      <c r="F3" s="500"/>
      <c r="G3" s="500" t="s">
        <v>462</v>
      </c>
      <c r="H3" s="501"/>
    </row>
    <row r="4" spans="1:14" ht="84.75" customHeight="1" thickBot="1" x14ac:dyDescent="0.3">
      <c r="B4"/>
      <c r="E4" s="497" t="s">
        <v>463</v>
      </c>
      <c r="F4" s="498"/>
      <c r="G4" s="498" t="s">
        <v>464</v>
      </c>
      <c r="H4" s="502"/>
    </row>
    <row r="5" spans="1:14" ht="26.25" customHeight="1" x14ac:dyDescent="0.25">
      <c r="B5"/>
    </row>
    <row r="6" spans="1:14" ht="27.75" customHeight="1" thickBot="1" x14ac:dyDescent="0.3"/>
    <row r="7" spans="1:14" s="185" customFormat="1" ht="27" customHeight="1" thickBot="1" x14ac:dyDescent="0.4">
      <c r="A7" s="503" t="s">
        <v>371</v>
      </c>
      <c r="B7" s="504"/>
      <c r="C7" s="504"/>
      <c r="D7" s="504"/>
      <c r="E7" s="504"/>
      <c r="F7" s="504"/>
      <c r="G7" s="504"/>
      <c r="H7" s="504"/>
      <c r="I7" s="505"/>
      <c r="J7" s="327"/>
      <c r="K7" s="327"/>
      <c r="L7" s="327"/>
      <c r="M7" s="327"/>
      <c r="N7" s="327"/>
    </row>
    <row r="8" spans="1:14" s="185" customFormat="1" ht="27" customHeight="1" thickBot="1" x14ac:dyDescent="0.4">
      <c r="A8" s="494" t="s">
        <v>459</v>
      </c>
      <c r="B8" s="495"/>
      <c r="C8" s="496"/>
      <c r="D8" s="486" t="s">
        <v>370</v>
      </c>
      <c r="E8" s="487"/>
      <c r="F8" s="487"/>
      <c r="G8" s="487"/>
      <c r="H8" s="487"/>
      <c r="I8" s="488"/>
    </row>
    <row r="9" spans="1:14" s="139" customFormat="1" ht="57.75" customHeight="1" thickBot="1" x14ac:dyDescent="0.3">
      <c r="A9" s="364" t="s">
        <v>344</v>
      </c>
      <c r="B9" s="364" t="s">
        <v>345</v>
      </c>
      <c r="C9" s="271" t="s">
        <v>363</v>
      </c>
      <c r="D9" s="367" t="s">
        <v>541</v>
      </c>
      <c r="E9" s="367" t="s">
        <v>539</v>
      </c>
      <c r="F9" s="367" t="s">
        <v>542</v>
      </c>
      <c r="G9" s="367" t="s">
        <v>543</v>
      </c>
      <c r="H9" s="367" t="s">
        <v>540</v>
      </c>
      <c r="I9" s="270" t="s">
        <v>194</v>
      </c>
    </row>
    <row r="10" spans="1:14" ht="99" customHeight="1" x14ac:dyDescent="0.25">
      <c r="A10" s="506" t="s">
        <v>350</v>
      </c>
      <c r="B10" s="507" t="s">
        <v>361</v>
      </c>
      <c r="C10" s="365" t="s">
        <v>364</v>
      </c>
      <c r="D10" s="510" t="s">
        <v>569</v>
      </c>
      <c r="E10" s="510" t="s">
        <v>571</v>
      </c>
      <c r="F10" s="510" t="s">
        <v>570</v>
      </c>
      <c r="G10" s="476" t="s">
        <v>573</v>
      </c>
      <c r="H10" s="476" t="s">
        <v>572</v>
      </c>
      <c r="I10" s="445" t="s">
        <v>568</v>
      </c>
    </row>
    <row r="11" spans="1:14" ht="75.75" customHeight="1" x14ac:dyDescent="0.25">
      <c r="A11" s="506"/>
      <c r="B11" s="508"/>
      <c r="C11" s="366" t="s">
        <v>365</v>
      </c>
      <c r="D11" s="510"/>
      <c r="E11" s="510"/>
      <c r="F11" s="510"/>
      <c r="G11" s="476"/>
      <c r="H11" s="476"/>
      <c r="I11" s="446"/>
    </row>
    <row r="12" spans="1:14" ht="93.75" customHeight="1" x14ac:dyDescent="0.25">
      <c r="A12" s="506"/>
      <c r="B12" s="508"/>
      <c r="C12" s="366" t="s">
        <v>366</v>
      </c>
      <c r="D12" s="510"/>
      <c r="E12" s="510"/>
      <c r="F12" s="510"/>
      <c r="G12" s="476"/>
      <c r="H12" s="476"/>
      <c r="I12" s="446"/>
    </row>
    <row r="13" spans="1:14" ht="97.5" customHeight="1" thickBot="1" x14ac:dyDescent="0.3">
      <c r="A13" s="506"/>
      <c r="B13" s="509"/>
      <c r="C13" s="366" t="s">
        <v>367</v>
      </c>
      <c r="D13" s="510"/>
      <c r="E13" s="510"/>
      <c r="F13" s="510"/>
      <c r="G13" s="476"/>
      <c r="H13" s="476"/>
      <c r="I13" s="447"/>
    </row>
    <row r="14" spans="1:14" ht="88.5" customHeight="1" thickBot="1" x14ac:dyDescent="0.3">
      <c r="A14" s="331"/>
      <c r="B14" s="331"/>
      <c r="C14" s="332"/>
      <c r="D14" s="330"/>
      <c r="E14" s="330"/>
      <c r="F14" s="330"/>
      <c r="G14" s="330"/>
      <c r="H14" s="330"/>
      <c r="I14" s="328"/>
    </row>
    <row r="15" spans="1:14" ht="43.5" customHeight="1" thickBot="1" x14ac:dyDescent="0.3">
      <c r="I15" s="328"/>
    </row>
    <row r="16" spans="1:14" ht="36.75" customHeight="1" x14ac:dyDescent="0.25">
      <c r="A16" s="511" t="s">
        <v>467</v>
      </c>
      <c r="B16" s="511"/>
      <c r="D16" s="489" t="s">
        <v>466</v>
      </c>
      <c r="E16" s="490"/>
      <c r="F16" s="490"/>
      <c r="G16" s="490"/>
      <c r="H16" s="490"/>
      <c r="I16" s="334"/>
    </row>
    <row r="17" spans="4:8" ht="43.5" customHeight="1" x14ac:dyDescent="0.25">
      <c r="D17" s="457" t="s">
        <v>466</v>
      </c>
      <c r="E17" s="457"/>
      <c r="F17" s="457" t="s">
        <v>547</v>
      </c>
      <c r="G17" s="457"/>
      <c r="H17" s="335" t="s">
        <v>548</v>
      </c>
    </row>
    <row r="18" spans="4:8" ht="39" customHeight="1" x14ac:dyDescent="0.25">
      <c r="D18" s="451"/>
      <c r="E18" s="452"/>
      <c r="F18" s="477"/>
      <c r="G18" s="477"/>
      <c r="H18" s="228"/>
    </row>
    <row r="19" spans="4:8" ht="41.25" customHeight="1" x14ac:dyDescent="0.25">
      <c r="D19" s="453"/>
      <c r="E19" s="454"/>
      <c r="F19" s="479"/>
      <c r="G19" s="480"/>
      <c r="H19" s="228"/>
    </row>
    <row r="20" spans="4:8" ht="27.75" customHeight="1" x14ac:dyDescent="0.25">
      <c r="D20" s="453"/>
      <c r="E20" s="454"/>
      <c r="F20" s="481"/>
      <c r="G20" s="481"/>
      <c r="H20" s="228"/>
    </row>
    <row r="21" spans="4:8" ht="33.75" customHeight="1" x14ac:dyDescent="0.25">
      <c r="D21" s="455"/>
      <c r="E21" s="456"/>
      <c r="F21" s="481"/>
      <c r="G21" s="481"/>
      <c r="H21" s="228"/>
    </row>
    <row r="22" spans="4:8" ht="28.5" customHeight="1" x14ac:dyDescent="0.25">
      <c r="D22" s="451"/>
      <c r="E22" s="452"/>
      <c r="F22" s="449"/>
      <c r="G22" s="449"/>
      <c r="H22" s="228"/>
    </row>
    <row r="23" spans="4:8" ht="33.75" customHeight="1" x14ac:dyDescent="0.25">
      <c r="D23" s="453"/>
      <c r="E23" s="454"/>
      <c r="F23" s="478"/>
      <c r="G23" s="478"/>
      <c r="H23" s="228"/>
    </row>
    <row r="24" spans="4:8" ht="33" customHeight="1" x14ac:dyDescent="0.25">
      <c r="D24" s="455"/>
      <c r="E24" s="456"/>
      <c r="F24" s="477"/>
      <c r="G24" s="477"/>
      <c r="H24" s="228"/>
    </row>
    <row r="25" spans="4:8" ht="30" customHeight="1" x14ac:dyDescent="0.25">
      <c r="D25" s="462"/>
      <c r="E25" s="463"/>
      <c r="F25" s="459"/>
      <c r="G25" s="460"/>
      <c r="H25" s="228"/>
    </row>
    <row r="26" spans="4:8" ht="29.25" customHeight="1" x14ac:dyDescent="0.25">
      <c r="D26" s="464"/>
      <c r="E26" s="465"/>
      <c r="F26" s="459"/>
      <c r="G26" s="461"/>
      <c r="H26" s="228"/>
    </row>
    <row r="27" spans="4:8" ht="15" customHeight="1" x14ac:dyDescent="0.25">
      <c r="D27" s="464"/>
      <c r="E27" s="465"/>
      <c r="F27" s="448"/>
      <c r="G27" s="483"/>
      <c r="H27" s="228"/>
    </row>
    <row r="28" spans="4:8" ht="33" customHeight="1" x14ac:dyDescent="0.25">
      <c r="D28" s="466"/>
      <c r="E28" s="467"/>
      <c r="F28" s="459"/>
      <c r="G28" s="468"/>
      <c r="H28" s="228"/>
    </row>
    <row r="29" spans="4:8" ht="33" customHeight="1" x14ac:dyDescent="0.25">
      <c r="D29" s="451"/>
      <c r="E29" s="452"/>
      <c r="F29" s="449"/>
      <c r="G29" s="449"/>
      <c r="H29" s="228"/>
    </row>
    <row r="30" spans="4:8" ht="33" customHeight="1" x14ac:dyDescent="0.25">
      <c r="D30" s="455"/>
      <c r="E30" s="456"/>
      <c r="F30" s="449"/>
      <c r="G30" s="449"/>
      <c r="H30" s="228"/>
    </row>
    <row r="31" spans="4:8" ht="28.5" customHeight="1" x14ac:dyDescent="0.25">
      <c r="D31" s="470"/>
      <c r="E31" s="471"/>
      <c r="F31" s="469"/>
      <c r="G31" s="468"/>
      <c r="H31" s="228"/>
    </row>
    <row r="32" spans="4:8" ht="29.25" customHeight="1" x14ac:dyDescent="0.25">
      <c r="D32" s="472"/>
      <c r="E32" s="473"/>
      <c r="F32" s="478"/>
      <c r="G32" s="478"/>
      <c r="H32" s="228"/>
    </row>
    <row r="33" spans="4:8" ht="33.75" customHeight="1" x14ac:dyDescent="0.25">
      <c r="D33" s="474"/>
      <c r="E33" s="475"/>
      <c r="F33" s="478"/>
      <c r="G33" s="478"/>
      <c r="H33" s="228"/>
    </row>
    <row r="34" spans="4:8" ht="33.75" customHeight="1" x14ac:dyDescent="0.25">
      <c r="D34" s="470"/>
      <c r="E34" s="471"/>
      <c r="F34" s="469"/>
      <c r="G34" s="468"/>
      <c r="H34" s="228"/>
    </row>
    <row r="35" spans="4:8" ht="33.75" customHeight="1" x14ac:dyDescent="0.25">
      <c r="D35" s="472"/>
      <c r="E35" s="473"/>
      <c r="F35" s="469"/>
      <c r="G35" s="468"/>
      <c r="H35" s="228"/>
    </row>
    <row r="36" spans="4:8" ht="33.75" customHeight="1" x14ac:dyDescent="0.25">
      <c r="D36" s="472"/>
      <c r="E36" s="473"/>
      <c r="F36" s="484"/>
      <c r="G36" s="485"/>
      <c r="H36" s="228"/>
    </row>
    <row r="37" spans="4:8" x14ac:dyDescent="0.25">
      <c r="D37" s="450"/>
      <c r="E37" s="450"/>
      <c r="F37" s="449"/>
      <c r="G37" s="449"/>
      <c r="H37" s="228"/>
    </row>
    <row r="38" spans="4:8" x14ac:dyDescent="0.25">
      <c r="D38" s="450"/>
      <c r="E38" s="450"/>
      <c r="F38" s="449"/>
      <c r="G38" s="449"/>
      <c r="H38" s="228"/>
    </row>
    <row r="39" spans="4:8" x14ac:dyDescent="0.25">
      <c r="D39" s="450"/>
      <c r="E39" s="450"/>
      <c r="F39" s="449"/>
      <c r="G39" s="449"/>
      <c r="H39" s="228"/>
    </row>
    <row r="40" spans="4:8" ht="15" customHeight="1" x14ac:dyDescent="0.25">
      <c r="D40" s="458"/>
      <c r="E40" s="458"/>
      <c r="F40" s="458"/>
      <c r="G40" s="458"/>
      <c r="H40" s="449"/>
    </row>
    <row r="41" spans="4:8" x14ac:dyDescent="0.25">
      <c r="D41" s="458"/>
      <c r="E41" s="458"/>
      <c r="F41" s="458"/>
      <c r="G41" s="458"/>
      <c r="H41" s="449"/>
    </row>
    <row r="42" spans="4:8" x14ac:dyDescent="0.25">
      <c r="D42" s="458"/>
      <c r="E42" s="458"/>
      <c r="F42" s="448"/>
      <c r="G42" s="448"/>
      <c r="H42" s="228"/>
    </row>
    <row r="43" spans="4:8" ht="50.25" customHeight="1" x14ac:dyDescent="0.25">
      <c r="D43" s="458"/>
      <c r="E43" s="458"/>
      <c r="F43" s="448"/>
      <c r="G43" s="448"/>
      <c r="H43" s="228"/>
    </row>
    <row r="44" spans="4:8" x14ac:dyDescent="0.25">
      <c r="F44" t="s">
        <v>557</v>
      </c>
    </row>
    <row r="111" spans="1:3" x14ac:dyDescent="0.25">
      <c r="A111" s="482" t="s">
        <v>468</v>
      </c>
      <c r="B111" s="482"/>
      <c r="C111" s="482"/>
    </row>
    <row r="113" spans="1:3" x14ac:dyDescent="0.25">
      <c r="A113" s="138" t="s">
        <v>358</v>
      </c>
      <c r="B113" s="138" t="s">
        <v>345</v>
      </c>
      <c r="C113" s="138" t="s">
        <v>369</v>
      </c>
    </row>
    <row r="114" spans="1:3" ht="75" x14ac:dyDescent="0.25">
      <c r="A114" s="138" t="s">
        <v>346</v>
      </c>
      <c r="B114" s="138" t="s">
        <v>359</v>
      </c>
      <c r="C114" s="167" t="s">
        <v>364</v>
      </c>
    </row>
    <row r="115" spans="1:3" ht="45" x14ac:dyDescent="0.25">
      <c r="A115" s="138" t="s">
        <v>347</v>
      </c>
      <c r="B115" s="138" t="s">
        <v>360</v>
      </c>
      <c r="C115" s="167" t="s">
        <v>365</v>
      </c>
    </row>
    <row r="116" spans="1:3" ht="75" x14ac:dyDescent="0.25">
      <c r="A116" s="138" t="s">
        <v>348</v>
      </c>
      <c r="B116" s="138" t="s">
        <v>361</v>
      </c>
      <c r="C116" s="167" t="s">
        <v>366</v>
      </c>
    </row>
    <row r="117" spans="1:3" ht="75" x14ac:dyDescent="0.25">
      <c r="A117" s="138" t="s">
        <v>349</v>
      </c>
      <c r="B117" s="138" t="s">
        <v>362</v>
      </c>
      <c r="C117" s="167" t="s">
        <v>367</v>
      </c>
    </row>
    <row r="118" spans="1:3" ht="90" x14ac:dyDescent="0.25">
      <c r="A118" s="138" t="s">
        <v>356</v>
      </c>
      <c r="C118" s="167" t="s">
        <v>368</v>
      </c>
    </row>
    <row r="119" spans="1:3" x14ac:dyDescent="0.25">
      <c r="A119" s="138" t="s">
        <v>357</v>
      </c>
    </row>
    <row r="120" spans="1:3" x14ac:dyDescent="0.25">
      <c r="A120" s="138" t="s">
        <v>350</v>
      </c>
    </row>
    <row r="121" spans="1:3" x14ac:dyDescent="0.25">
      <c r="A121" s="138" t="s">
        <v>351</v>
      </c>
    </row>
    <row r="122" spans="1:3" x14ac:dyDescent="0.25">
      <c r="A122" s="138" t="s">
        <v>352</v>
      </c>
    </row>
    <row r="123" spans="1:3" x14ac:dyDescent="0.25">
      <c r="A123" s="138" t="s">
        <v>353</v>
      </c>
    </row>
    <row r="124" spans="1:3" x14ac:dyDescent="0.25">
      <c r="A124" s="138" t="s">
        <v>354</v>
      </c>
    </row>
    <row r="125" spans="1:3" x14ac:dyDescent="0.25">
      <c r="A125" s="138" t="s">
        <v>355</v>
      </c>
    </row>
    <row r="128" spans="1:3" x14ac:dyDescent="0.25">
      <c r="A128" s="138" t="s">
        <v>549</v>
      </c>
    </row>
    <row r="129" spans="1:1" x14ac:dyDescent="0.25">
      <c r="A129" s="138" t="s">
        <v>550</v>
      </c>
    </row>
  </sheetData>
  <mergeCells count="55">
    <mergeCell ref="D8:I8"/>
    <mergeCell ref="D16:H16"/>
    <mergeCell ref="E2:H2"/>
    <mergeCell ref="A8:C8"/>
    <mergeCell ref="E4:F4"/>
    <mergeCell ref="E3:F3"/>
    <mergeCell ref="G3:H3"/>
    <mergeCell ref="G4:H4"/>
    <mergeCell ref="A7:I7"/>
    <mergeCell ref="A10:A13"/>
    <mergeCell ref="B10:B13"/>
    <mergeCell ref="D10:D13"/>
    <mergeCell ref="E10:E13"/>
    <mergeCell ref="F10:F13"/>
    <mergeCell ref="G10:G13"/>
    <mergeCell ref="A16:B16"/>
    <mergeCell ref="A111:C111"/>
    <mergeCell ref="F35:G35"/>
    <mergeCell ref="F32:G32"/>
    <mergeCell ref="F33:G33"/>
    <mergeCell ref="F24:G24"/>
    <mergeCell ref="F43:G43"/>
    <mergeCell ref="F27:G27"/>
    <mergeCell ref="D29:E30"/>
    <mergeCell ref="F29:G29"/>
    <mergeCell ref="F30:G30"/>
    <mergeCell ref="F34:G34"/>
    <mergeCell ref="D34:E36"/>
    <mergeCell ref="F40:G41"/>
    <mergeCell ref="F36:G36"/>
    <mergeCell ref="F37:G37"/>
    <mergeCell ref="F38:G38"/>
    <mergeCell ref="H10:H13"/>
    <mergeCell ref="F18:G18"/>
    <mergeCell ref="F23:G23"/>
    <mergeCell ref="F19:G19"/>
    <mergeCell ref="F20:G20"/>
    <mergeCell ref="F21:G21"/>
    <mergeCell ref="F22:G22"/>
    <mergeCell ref="I10:I13"/>
    <mergeCell ref="F42:G42"/>
    <mergeCell ref="F39:G39"/>
    <mergeCell ref="D37:E39"/>
    <mergeCell ref="D22:E24"/>
    <mergeCell ref="D17:E17"/>
    <mergeCell ref="F17:G17"/>
    <mergeCell ref="H40:H41"/>
    <mergeCell ref="D40:E43"/>
    <mergeCell ref="F25:G25"/>
    <mergeCell ref="F26:G26"/>
    <mergeCell ref="D25:E28"/>
    <mergeCell ref="F28:G28"/>
    <mergeCell ref="F31:G31"/>
    <mergeCell ref="D31:E33"/>
    <mergeCell ref="D18:E21"/>
  </mergeCells>
  <dataValidations count="4">
    <dataValidation type="list" allowBlank="1" showInputMessage="1" showErrorMessage="1" sqref="H18:H36" xr:uid="{CC37580C-1786-45E8-96A2-12D0647523B3}">
      <formula1>$A$128:$A$129</formula1>
    </dataValidation>
    <dataValidation type="list" allowBlank="1" showInputMessage="1" showErrorMessage="1" sqref="A10 A14" xr:uid="{75C63179-4CC0-4DE1-8413-CB11E097EDE0}">
      <formula1>$A$114:$A$125</formula1>
    </dataValidation>
    <dataValidation type="list" allowBlank="1" showInputMessage="1" showErrorMessage="1" sqref="B10 B14" xr:uid="{119E3A8E-C30E-4FB5-B61B-FDEFA0556B47}">
      <formula1>$B$114:$B$117</formula1>
    </dataValidation>
    <dataValidation type="list" allowBlank="1" showInputMessage="1" showErrorMessage="1" sqref="C10:C14" xr:uid="{DE8D7FCD-EDB2-40D6-98FB-C7C4E7FC50CF}">
      <formula1>$C$114:$C$118</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H43"/>
  <sheetViews>
    <sheetView zoomScale="70" zoomScaleNormal="70" workbookViewId="0">
      <selection activeCell="J1" sqref="J1"/>
    </sheetView>
  </sheetViews>
  <sheetFormatPr baseColWidth="10" defaultRowHeight="15" x14ac:dyDescent="0.25"/>
  <cols>
    <col min="1" max="1" width="2.85546875" style="83" customWidth="1"/>
    <col min="2" max="3" width="24.7109375" style="83" customWidth="1"/>
    <col min="4" max="4" width="16" style="83" customWidth="1"/>
    <col min="5" max="5" width="24.7109375" style="83" customWidth="1"/>
    <col min="6" max="6" width="27.7109375" style="83" customWidth="1"/>
    <col min="7" max="8" width="24.7109375" style="83" customWidth="1"/>
    <col min="9" max="16384" width="11.42578125" style="83"/>
  </cols>
  <sheetData>
    <row r="1" spans="2:8" ht="75" customHeight="1" x14ac:dyDescent="0.25"/>
    <row r="2" spans="2:8" ht="79.5" customHeight="1" thickBot="1" x14ac:dyDescent="0.3"/>
    <row r="3" spans="2:8" ht="18" x14ac:dyDescent="0.25">
      <c r="B3" s="526" t="s">
        <v>166</v>
      </c>
      <c r="C3" s="527"/>
      <c r="D3" s="527"/>
      <c r="E3" s="527"/>
      <c r="F3" s="527"/>
      <c r="G3" s="527"/>
      <c r="H3" s="528"/>
    </row>
    <row r="4" spans="2:8" x14ac:dyDescent="0.25">
      <c r="B4" s="84"/>
      <c r="C4" s="85"/>
      <c r="D4" s="85"/>
      <c r="E4" s="85"/>
      <c r="F4" s="85"/>
      <c r="G4" s="85"/>
      <c r="H4" s="86"/>
    </row>
    <row r="5" spans="2:8" ht="63" customHeight="1" x14ac:dyDescent="0.25">
      <c r="B5" s="529" t="s">
        <v>534</v>
      </c>
      <c r="C5" s="530"/>
      <c r="D5" s="530"/>
      <c r="E5" s="530"/>
      <c r="F5" s="530"/>
      <c r="G5" s="530"/>
      <c r="H5" s="531"/>
    </row>
    <row r="6" spans="2:8" ht="63" customHeight="1" x14ac:dyDescent="0.25">
      <c r="B6" s="532"/>
      <c r="C6" s="533"/>
      <c r="D6" s="533"/>
      <c r="E6" s="533"/>
      <c r="F6" s="533"/>
      <c r="G6" s="533"/>
      <c r="H6" s="534"/>
    </row>
    <row r="7" spans="2:8" ht="16.5" x14ac:dyDescent="0.25">
      <c r="B7" s="535" t="s">
        <v>164</v>
      </c>
      <c r="C7" s="536"/>
      <c r="D7" s="536"/>
      <c r="E7" s="536"/>
      <c r="F7" s="536"/>
      <c r="G7" s="536"/>
      <c r="H7" s="537"/>
    </row>
    <row r="8" spans="2:8" ht="95.25" customHeight="1" x14ac:dyDescent="0.25">
      <c r="B8" s="545" t="s">
        <v>535</v>
      </c>
      <c r="C8" s="546"/>
      <c r="D8" s="546"/>
      <c r="E8" s="546"/>
      <c r="F8" s="546"/>
      <c r="G8" s="546"/>
      <c r="H8" s="547"/>
    </row>
    <row r="9" spans="2:8" ht="16.5" x14ac:dyDescent="0.25">
      <c r="B9" s="120"/>
      <c r="C9" s="121"/>
      <c r="D9" s="121"/>
      <c r="E9" s="121"/>
      <c r="F9" s="121"/>
      <c r="G9" s="121"/>
      <c r="H9" s="122"/>
    </row>
    <row r="10" spans="2:8" ht="16.5" customHeight="1" x14ac:dyDescent="0.25">
      <c r="B10" s="538" t="s">
        <v>199</v>
      </c>
      <c r="C10" s="539"/>
      <c r="D10" s="539"/>
      <c r="E10" s="539"/>
      <c r="F10" s="539"/>
      <c r="G10" s="539"/>
      <c r="H10" s="540"/>
    </row>
    <row r="11" spans="2:8" ht="44.25" customHeight="1" x14ac:dyDescent="0.25">
      <c r="B11" s="538"/>
      <c r="C11" s="539"/>
      <c r="D11" s="539"/>
      <c r="E11" s="539"/>
      <c r="F11" s="539"/>
      <c r="G11" s="539"/>
      <c r="H11" s="540"/>
    </row>
    <row r="12" spans="2:8" ht="15.75" thickBot="1" x14ac:dyDescent="0.3">
      <c r="B12" s="109"/>
      <c r="C12" s="112"/>
      <c r="D12" s="117"/>
      <c r="E12" s="118"/>
      <c r="F12" s="118"/>
      <c r="G12" s="119"/>
      <c r="H12" s="113"/>
    </row>
    <row r="13" spans="2:8" ht="15.75" thickTop="1" x14ac:dyDescent="0.25">
      <c r="B13" s="109"/>
      <c r="C13" s="541" t="s">
        <v>165</v>
      </c>
      <c r="D13" s="542"/>
      <c r="E13" s="543" t="s">
        <v>200</v>
      </c>
      <c r="F13" s="544"/>
      <c r="G13" s="112"/>
      <c r="H13" s="113"/>
    </row>
    <row r="14" spans="2:8" ht="35.25" customHeight="1" x14ac:dyDescent="0.25">
      <c r="B14" s="109"/>
      <c r="C14" s="512" t="s">
        <v>193</v>
      </c>
      <c r="D14" s="513"/>
      <c r="E14" s="514" t="s">
        <v>198</v>
      </c>
      <c r="F14" s="515"/>
      <c r="G14" s="112"/>
      <c r="H14" s="113"/>
    </row>
    <row r="15" spans="2:8" ht="17.25" customHeight="1" x14ac:dyDescent="0.25">
      <c r="B15" s="109"/>
      <c r="C15" s="512" t="s">
        <v>194</v>
      </c>
      <c r="D15" s="513"/>
      <c r="E15" s="514" t="s">
        <v>196</v>
      </c>
      <c r="F15" s="515"/>
      <c r="G15" s="112"/>
      <c r="H15" s="113"/>
    </row>
    <row r="16" spans="2:8" ht="19.5" customHeight="1" x14ac:dyDescent="0.25">
      <c r="B16" s="109"/>
      <c r="C16" s="512" t="s">
        <v>195</v>
      </c>
      <c r="D16" s="513"/>
      <c r="E16" s="514" t="s">
        <v>197</v>
      </c>
      <c r="F16" s="515"/>
      <c r="G16" s="112"/>
      <c r="H16" s="113"/>
    </row>
    <row r="17" spans="2:8" ht="69.75" customHeight="1" x14ac:dyDescent="0.25">
      <c r="B17" s="109"/>
      <c r="C17" s="512" t="s">
        <v>167</v>
      </c>
      <c r="D17" s="513"/>
      <c r="E17" s="514" t="s">
        <v>168</v>
      </c>
      <c r="F17" s="515"/>
      <c r="G17" s="112"/>
      <c r="H17" s="113"/>
    </row>
    <row r="18" spans="2:8" ht="34.5" customHeight="1" x14ac:dyDescent="0.25">
      <c r="B18" s="109"/>
      <c r="C18" s="518" t="s">
        <v>2</v>
      </c>
      <c r="D18" s="519"/>
      <c r="E18" s="516" t="s">
        <v>201</v>
      </c>
      <c r="F18" s="517"/>
      <c r="G18" s="112"/>
      <c r="H18" s="113"/>
    </row>
    <row r="19" spans="2:8" ht="27.75" customHeight="1" x14ac:dyDescent="0.25">
      <c r="B19" s="109"/>
      <c r="C19" s="518" t="s">
        <v>3</v>
      </c>
      <c r="D19" s="519"/>
      <c r="E19" s="516" t="s">
        <v>202</v>
      </c>
      <c r="F19" s="517"/>
      <c r="G19" s="112"/>
      <c r="H19" s="113"/>
    </row>
    <row r="20" spans="2:8" ht="28.5" customHeight="1" x14ac:dyDescent="0.25">
      <c r="B20" s="109"/>
      <c r="C20" s="518" t="s">
        <v>42</v>
      </c>
      <c r="D20" s="519"/>
      <c r="E20" s="516" t="s">
        <v>203</v>
      </c>
      <c r="F20" s="517"/>
      <c r="G20" s="112"/>
      <c r="H20" s="113"/>
    </row>
    <row r="21" spans="2:8" ht="72.75" customHeight="1" x14ac:dyDescent="0.25">
      <c r="B21" s="109"/>
      <c r="C21" s="518" t="s">
        <v>1</v>
      </c>
      <c r="D21" s="519"/>
      <c r="E21" s="516" t="s">
        <v>536</v>
      </c>
      <c r="F21" s="517"/>
      <c r="G21" s="112"/>
      <c r="H21" s="113"/>
    </row>
    <row r="22" spans="2:8" ht="64.5" customHeight="1" x14ac:dyDescent="0.25">
      <c r="B22" s="109"/>
      <c r="C22" s="518" t="s">
        <v>50</v>
      </c>
      <c r="D22" s="519"/>
      <c r="E22" s="516" t="s">
        <v>170</v>
      </c>
      <c r="F22" s="517"/>
      <c r="G22" s="112"/>
      <c r="H22" s="113"/>
    </row>
    <row r="23" spans="2:8" ht="71.25" customHeight="1" x14ac:dyDescent="0.25">
      <c r="B23" s="109"/>
      <c r="C23" s="518" t="s">
        <v>169</v>
      </c>
      <c r="D23" s="519"/>
      <c r="E23" s="516" t="s">
        <v>171</v>
      </c>
      <c r="F23" s="517"/>
      <c r="G23" s="112"/>
      <c r="H23" s="113"/>
    </row>
    <row r="24" spans="2:8" ht="55.5" customHeight="1" x14ac:dyDescent="0.25">
      <c r="B24" s="109"/>
      <c r="C24" s="520" t="s">
        <v>172</v>
      </c>
      <c r="D24" s="521"/>
      <c r="E24" s="516" t="s">
        <v>173</v>
      </c>
      <c r="F24" s="517"/>
      <c r="G24" s="112"/>
      <c r="H24" s="113"/>
    </row>
    <row r="25" spans="2:8" ht="42" customHeight="1" x14ac:dyDescent="0.25">
      <c r="B25" s="109"/>
      <c r="C25" s="520" t="s">
        <v>48</v>
      </c>
      <c r="D25" s="521"/>
      <c r="E25" s="516" t="s">
        <v>174</v>
      </c>
      <c r="F25" s="517"/>
      <c r="G25" s="112"/>
      <c r="H25" s="113"/>
    </row>
    <row r="26" spans="2:8" ht="59.25" customHeight="1" x14ac:dyDescent="0.25">
      <c r="B26" s="109"/>
      <c r="C26" s="520" t="s">
        <v>163</v>
      </c>
      <c r="D26" s="521"/>
      <c r="E26" s="516" t="s">
        <v>537</v>
      </c>
      <c r="F26" s="517"/>
      <c r="G26" s="112"/>
      <c r="H26" s="113"/>
    </row>
    <row r="27" spans="2:8" ht="23.25" customHeight="1" x14ac:dyDescent="0.25">
      <c r="B27" s="109"/>
      <c r="C27" s="520" t="s">
        <v>12</v>
      </c>
      <c r="D27" s="521"/>
      <c r="E27" s="516" t="s">
        <v>175</v>
      </c>
      <c r="F27" s="517"/>
      <c r="G27" s="112"/>
      <c r="H27" s="113"/>
    </row>
    <row r="28" spans="2:8" ht="30.75" customHeight="1" x14ac:dyDescent="0.25">
      <c r="B28" s="109"/>
      <c r="C28" s="520" t="s">
        <v>179</v>
      </c>
      <c r="D28" s="521"/>
      <c r="E28" s="516" t="s">
        <v>176</v>
      </c>
      <c r="F28" s="517"/>
      <c r="G28" s="112"/>
      <c r="H28" s="113"/>
    </row>
    <row r="29" spans="2:8" ht="35.25" customHeight="1" x14ac:dyDescent="0.25">
      <c r="B29" s="109"/>
      <c r="C29" s="520" t="s">
        <v>180</v>
      </c>
      <c r="D29" s="521"/>
      <c r="E29" s="516" t="s">
        <v>177</v>
      </c>
      <c r="F29" s="517"/>
      <c r="G29" s="112"/>
      <c r="H29" s="113"/>
    </row>
    <row r="30" spans="2:8" ht="33" customHeight="1" x14ac:dyDescent="0.25">
      <c r="B30" s="109"/>
      <c r="C30" s="520" t="s">
        <v>180</v>
      </c>
      <c r="D30" s="521"/>
      <c r="E30" s="516" t="s">
        <v>177</v>
      </c>
      <c r="F30" s="517"/>
      <c r="G30" s="112"/>
      <c r="H30" s="113"/>
    </row>
    <row r="31" spans="2:8" ht="30" customHeight="1" x14ac:dyDescent="0.25">
      <c r="B31" s="109"/>
      <c r="C31" s="520" t="s">
        <v>181</v>
      </c>
      <c r="D31" s="521"/>
      <c r="E31" s="516" t="s">
        <v>178</v>
      </c>
      <c r="F31" s="517"/>
      <c r="G31" s="112"/>
      <c r="H31" s="113"/>
    </row>
    <row r="32" spans="2:8" ht="35.25" customHeight="1" x14ac:dyDescent="0.25">
      <c r="B32" s="109"/>
      <c r="C32" s="520" t="s">
        <v>182</v>
      </c>
      <c r="D32" s="521"/>
      <c r="E32" s="516" t="s">
        <v>183</v>
      </c>
      <c r="F32" s="517"/>
      <c r="G32" s="112"/>
      <c r="H32" s="113"/>
    </row>
    <row r="33" spans="2:8" ht="31.5" customHeight="1" x14ac:dyDescent="0.25">
      <c r="B33" s="109"/>
      <c r="C33" s="520" t="s">
        <v>184</v>
      </c>
      <c r="D33" s="521"/>
      <c r="E33" s="516" t="s">
        <v>185</v>
      </c>
      <c r="F33" s="517"/>
      <c r="G33" s="112"/>
      <c r="H33" s="113"/>
    </row>
    <row r="34" spans="2:8" ht="35.25" customHeight="1" x14ac:dyDescent="0.25">
      <c r="B34" s="109"/>
      <c r="C34" s="520" t="s">
        <v>186</v>
      </c>
      <c r="D34" s="521"/>
      <c r="E34" s="516" t="s">
        <v>187</v>
      </c>
      <c r="F34" s="517"/>
      <c r="G34" s="112"/>
      <c r="H34" s="113"/>
    </row>
    <row r="35" spans="2:8" ht="59.25" customHeight="1" x14ac:dyDescent="0.25">
      <c r="B35" s="109"/>
      <c r="C35" s="520" t="s">
        <v>188</v>
      </c>
      <c r="D35" s="521"/>
      <c r="E35" s="516" t="s">
        <v>538</v>
      </c>
      <c r="F35" s="517"/>
      <c r="G35" s="112"/>
      <c r="H35" s="113"/>
    </row>
    <row r="36" spans="2:8" ht="29.25" customHeight="1" x14ac:dyDescent="0.25">
      <c r="B36" s="109"/>
      <c r="C36" s="520" t="s">
        <v>29</v>
      </c>
      <c r="D36" s="521"/>
      <c r="E36" s="516" t="s">
        <v>189</v>
      </c>
      <c r="F36" s="517"/>
      <c r="G36" s="112"/>
      <c r="H36" s="113"/>
    </row>
    <row r="37" spans="2:8" ht="82.5" customHeight="1" x14ac:dyDescent="0.25">
      <c r="B37" s="109"/>
      <c r="C37" s="520" t="s">
        <v>191</v>
      </c>
      <c r="D37" s="521"/>
      <c r="E37" s="516" t="s">
        <v>190</v>
      </c>
      <c r="F37" s="517"/>
      <c r="G37" s="112"/>
      <c r="H37" s="113"/>
    </row>
    <row r="38" spans="2:8" ht="46.5" customHeight="1" x14ac:dyDescent="0.25">
      <c r="B38" s="109"/>
      <c r="C38" s="520" t="s">
        <v>39</v>
      </c>
      <c r="D38" s="521"/>
      <c r="E38" s="516" t="s">
        <v>192</v>
      </c>
      <c r="F38" s="517"/>
      <c r="G38" s="112"/>
      <c r="H38" s="113"/>
    </row>
    <row r="39" spans="2:8" ht="6.75" customHeight="1" thickBot="1" x14ac:dyDescent="0.3">
      <c r="B39" s="109"/>
      <c r="C39" s="522"/>
      <c r="D39" s="523"/>
      <c r="E39" s="524"/>
      <c r="F39" s="525"/>
      <c r="G39" s="112"/>
      <c r="H39" s="113"/>
    </row>
    <row r="40" spans="2:8" ht="15.75" thickTop="1" x14ac:dyDescent="0.25">
      <c r="B40" s="109"/>
      <c r="C40" s="110"/>
      <c r="D40" s="110"/>
      <c r="E40" s="111"/>
      <c r="F40" s="111"/>
      <c r="G40" s="112"/>
      <c r="H40" s="113"/>
    </row>
    <row r="41" spans="2:8" ht="15.75" thickBot="1" x14ac:dyDescent="0.3">
      <c r="B41" s="114"/>
      <c r="C41" s="115"/>
      <c r="D41" s="115"/>
      <c r="E41" s="115"/>
      <c r="F41" s="115"/>
      <c r="G41" s="115"/>
      <c r="H41" s="116"/>
    </row>
    <row r="42" spans="2:8" x14ac:dyDescent="0.25">
      <c r="B42" s="107"/>
      <c r="C42" s="107"/>
      <c r="D42" s="107"/>
      <c r="E42" s="107"/>
      <c r="F42" s="107"/>
      <c r="G42" s="107"/>
      <c r="H42" s="107"/>
    </row>
    <row r="43" spans="2:8" x14ac:dyDescent="0.25">
      <c r="B43" s="107"/>
      <c r="C43" s="107"/>
      <c r="D43" s="107"/>
      <c r="E43" s="107"/>
      <c r="F43" s="107"/>
      <c r="G43" s="107"/>
      <c r="H43" s="107"/>
    </row>
  </sheetData>
  <mergeCells count="59">
    <mergeCell ref="B3:H3"/>
    <mergeCell ref="B5:H6"/>
    <mergeCell ref="B7:H7"/>
    <mergeCell ref="B10:H11"/>
    <mergeCell ref="C13:D13"/>
    <mergeCell ref="E13:F13"/>
    <mergeCell ref="B8:H8"/>
    <mergeCell ref="C14:D14"/>
    <mergeCell ref="E14:F14"/>
    <mergeCell ref="C18:D18"/>
    <mergeCell ref="E18:F18"/>
    <mergeCell ref="C22:D22"/>
    <mergeCell ref="C19:D19"/>
    <mergeCell ref="C20:D20"/>
    <mergeCell ref="C21:D21"/>
    <mergeCell ref="E19:F19"/>
    <mergeCell ref="E20:F20"/>
    <mergeCell ref="E21:F21"/>
    <mergeCell ref="E22:F22"/>
    <mergeCell ref="C17:D17"/>
    <mergeCell ref="E17:F17"/>
    <mergeCell ref="C15:D15"/>
    <mergeCell ref="E15:F15"/>
    <mergeCell ref="C27:D27"/>
    <mergeCell ref="E27:F27"/>
    <mergeCell ref="E35:F35"/>
    <mergeCell ref="C33:D33"/>
    <mergeCell ref="C32:D32"/>
    <mergeCell ref="E32:F32"/>
    <mergeCell ref="E33:F33"/>
    <mergeCell ref="C28:D28"/>
    <mergeCell ref="E28:F28"/>
    <mergeCell ref="C30:D30"/>
    <mergeCell ref="E30:F30"/>
    <mergeCell ref="C31:D31"/>
    <mergeCell ref="E31:F31"/>
    <mergeCell ref="E34:F34"/>
    <mergeCell ref="E29:F29"/>
    <mergeCell ref="C29:D29"/>
    <mergeCell ref="C39:D39"/>
    <mergeCell ref="E39:F39"/>
    <mergeCell ref="C38:D38"/>
    <mergeCell ref="E38:F38"/>
    <mergeCell ref="C34:D34"/>
    <mergeCell ref="C35:D35"/>
    <mergeCell ref="C36:D36"/>
    <mergeCell ref="E36:F36"/>
    <mergeCell ref="C37:D37"/>
    <mergeCell ref="E37:F37"/>
    <mergeCell ref="C16:D16"/>
    <mergeCell ref="E16:F16"/>
    <mergeCell ref="E23:F23"/>
    <mergeCell ref="C23:D23"/>
    <mergeCell ref="C26:D26"/>
    <mergeCell ref="E26:F26"/>
    <mergeCell ref="E24:F24"/>
    <mergeCell ref="C24:D24"/>
    <mergeCell ref="C25:D25"/>
    <mergeCell ref="E25:F25"/>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2F25E3-D4A6-47FA-996E-9B1DC6B76879}">
  <sheetPr>
    <tabColor rgb="FF002060"/>
  </sheetPr>
  <dimension ref="A1:BR116"/>
  <sheetViews>
    <sheetView topLeftCell="A14" zoomScale="70" zoomScaleNormal="70" workbookViewId="0">
      <selection activeCell="F15" sqref="F15:F16"/>
    </sheetView>
  </sheetViews>
  <sheetFormatPr baseColWidth="10" defaultRowHeight="16.5" x14ac:dyDescent="0.3"/>
  <cols>
    <col min="1" max="1" width="18.140625" style="2" customWidth="1"/>
    <col min="2" max="2" width="14.140625" style="2" customWidth="1"/>
    <col min="3" max="3" width="13.140625" style="2" customWidth="1"/>
    <col min="4" max="4" width="16.140625" style="2" customWidth="1"/>
    <col min="5" max="5" width="32.42578125" style="1" customWidth="1"/>
    <col min="6" max="6" width="19" style="5" customWidth="1"/>
    <col min="7" max="7" width="17.85546875" style="1" customWidth="1"/>
    <col min="8" max="8" width="16.5703125" style="1" customWidth="1"/>
    <col min="9" max="9" width="9" style="1" customWidth="1"/>
    <col min="10" max="10" width="27.28515625" style="1" bestFit="1" customWidth="1"/>
    <col min="11" max="11" width="30.5703125" style="1" hidden="1" customWidth="1"/>
    <col min="12" max="12" width="17.5703125" style="1" customWidth="1"/>
    <col min="13" max="13" width="9.28515625" style="1" customWidth="1"/>
    <col min="14" max="14" width="16" style="1" customWidth="1"/>
    <col min="15" max="15" width="5.85546875" style="1" customWidth="1"/>
    <col min="16" max="16" width="23.7109375" style="1" customWidth="1"/>
    <col min="17" max="17" width="20.42578125" style="1" customWidth="1"/>
    <col min="18" max="18" width="8.85546875" style="1" customWidth="1"/>
    <col min="19" max="20" width="8.140625" style="1" customWidth="1"/>
    <col min="21" max="23" width="9.5703125" style="1" customWidth="1"/>
    <col min="24" max="24" width="7.28515625" style="1" customWidth="1"/>
    <col min="25" max="25" width="8.7109375" style="1" customWidth="1"/>
    <col min="26" max="26" width="10.42578125" style="1" customWidth="1"/>
    <col min="27" max="27" width="9.28515625" style="1" customWidth="1"/>
    <col min="28" max="28" width="9.140625" style="1" customWidth="1"/>
    <col min="29" max="29" width="8.42578125" style="1" customWidth="1"/>
    <col min="30" max="30" width="7.28515625" style="1" customWidth="1"/>
    <col min="31" max="32" width="23" style="1" customWidth="1"/>
    <col min="33" max="33" width="18.85546875" style="1" customWidth="1"/>
    <col min="34" max="35" width="16.85546875" style="1" customWidth="1"/>
    <col min="36" max="36" width="14.85546875" style="1" customWidth="1"/>
    <col min="37" max="37" width="18.5703125" style="1" customWidth="1"/>
    <col min="38" max="38" width="21" style="1" customWidth="1"/>
    <col min="39" max="16384" width="11.42578125" style="1"/>
  </cols>
  <sheetData>
    <row r="1" spans="1:70" ht="88.5" customHeight="1" x14ac:dyDescent="0.3"/>
    <row r="2" spans="1:70" ht="19.5" customHeight="1" thickBot="1" x14ac:dyDescent="0.35"/>
    <row r="3" spans="1:70" ht="16.5" customHeight="1" x14ac:dyDescent="0.3">
      <c r="A3" s="551" t="s">
        <v>507</v>
      </c>
      <c r="B3" s="552"/>
      <c r="C3" s="552"/>
      <c r="D3" s="552"/>
      <c r="E3" s="552"/>
      <c r="F3" s="552"/>
      <c r="G3" s="552"/>
      <c r="H3" s="552"/>
      <c r="I3" s="552"/>
      <c r="J3" s="552"/>
      <c r="K3" s="552"/>
      <c r="L3" s="552"/>
      <c r="M3" s="552"/>
      <c r="N3" s="552"/>
      <c r="O3" s="552"/>
      <c r="P3" s="552"/>
      <c r="Q3" s="552"/>
      <c r="R3" s="552"/>
      <c r="S3" s="552"/>
      <c r="T3" s="552"/>
      <c r="U3" s="552"/>
      <c r="V3" s="552"/>
      <c r="W3" s="552"/>
      <c r="X3" s="552"/>
      <c r="Y3" s="552"/>
      <c r="Z3" s="552"/>
      <c r="AA3" s="552"/>
      <c r="AB3" s="552"/>
      <c r="AC3" s="552"/>
      <c r="AD3" s="552"/>
      <c r="AE3" s="552"/>
      <c r="AF3" s="552"/>
      <c r="AG3" s="552"/>
      <c r="AH3" s="552"/>
      <c r="AI3" s="552"/>
      <c r="AJ3" s="552"/>
      <c r="AK3" s="552"/>
      <c r="AL3" s="553"/>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row>
    <row r="4" spans="1:70" ht="14.25" customHeight="1" thickBot="1" x14ac:dyDescent="0.35">
      <c r="A4" s="554"/>
      <c r="B4" s="555"/>
      <c r="C4" s="555"/>
      <c r="D4" s="555"/>
      <c r="E4" s="555"/>
      <c r="F4" s="555"/>
      <c r="G4" s="555"/>
      <c r="H4" s="555"/>
      <c r="I4" s="555"/>
      <c r="J4" s="555"/>
      <c r="K4" s="555"/>
      <c r="L4" s="555"/>
      <c r="M4" s="555"/>
      <c r="N4" s="555"/>
      <c r="O4" s="556"/>
      <c r="P4" s="556"/>
      <c r="Q4" s="556"/>
      <c r="R4" s="556"/>
      <c r="S4" s="556"/>
      <c r="T4" s="556"/>
      <c r="U4" s="556"/>
      <c r="V4" s="556"/>
      <c r="W4" s="556"/>
      <c r="X4" s="556"/>
      <c r="Y4" s="556"/>
      <c r="Z4" s="556"/>
      <c r="AA4" s="556"/>
      <c r="AB4" s="556"/>
      <c r="AC4" s="556"/>
      <c r="AD4" s="556"/>
      <c r="AE4" s="556"/>
      <c r="AF4" s="556"/>
      <c r="AG4" s="556"/>
      <c r="AH4" s="556"/>
      <c r="AI4" s="556"/>
      <c r="AJ4" s="556"/>
      <c r="AK4" s="556"/>
      <c r="AL4" s="557"/>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row>
    <row r="5" spans="1:70" ht="26.25" customHeight="1" x14ac:dyDescent="0.3">
      <c r="A5" s="558" t="s">
        <v>43</v>
      </c>
      <c r="B5" s="558"/>
      <c r="C5" s="559" t="str">
        <f>'Datos del proceso'!A10</f>
        <v>TRANSFORMACIÓN CULTURAL PARA LA REVITALIZACIÓN DEL CENTRO</v>
      </c>
      <c r="D5" s="559"/>
      <c r="E5" s="559"/>
      <c r="F5" s="559"/>
      <c r="G5" s="559"/>
      <c r="H5" s="559"/>
      <c r="I5" s="559"/>
      <c r="J5" s="559"/>
      <c r="K5" s="559"/>
      <c r="L5" s="559"/>
      <c r="M5" s="559"/>
      <c r="N5" s="559"/>
      <c r="O5" s="560"/>
      <c r="P5" s="560"/>
      <c r="Q5" s="560"/>
      <c r="R5" s="272"/>
      <c r="S5" s="272"/>
      <c r="T5" s="272"/>
      <c r="U5" s="272"/>
      <c r="V5" s="272"/>
      <c r="W5" s="272"/>
      <c r="X5" s="272"/>
      <c r="Y5" s="272"/>
      <c r="Z5" s="272"/>
      <c r="AA5" s="272"/>
      <c r="AB5" s="272"/>
      <c r="AC5" s="272"/>
      <c r="AD5" s="272"/>
      <c r="AE5" s="272"/>
      <c r="AF5" s="272"/>
      <c r="AG5" s="272"/>
      <c r="AH5" s="272"/>
      <c r="AI5" s="272"/>
      <c r="AJ5" s="272"/>
      <c r="AK5" s="272"/>
      <c r="AL5" s="272"/>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row>
    <row r="6" spans="1:70" ht="33" customHeight="1" x14ac:dyDescent="0.3">
      <c r="A6" s="558" t="s">
        <v>130</v>
      </c>
      <c r="B6" s="558"/>
      <c r="C6" s="559" t="str">
        <f>'Datos del proceso'!I10</f>
        <v>Desarrollar estrategias para posicionar positivamente el centro de la ciudad, revitalizarlo y transformarlo mediante el apoyo y el fomento, eficaz, de las prácticas artísticas, culturales y del ecosistema creativo, garantizando la
participación ciudadana y grupos de valor.</v>
      </c>
      <c r="D6" s="559"/>
      <c r="E6" s="559"/>
      <c r="F6" s="559"/>
      <c r="G6" s="559"/>
      <c r="H6" s="559"/>
      <c r="I6" s="559"/>
      <c r="J6" s="559"/>
      <c r="K6" s="559"/>
      <c r="L6" s="559"/>
      <c r="M6" s="559"/>
      <c r="N6" s="559"/>
      <c r="O6" s="272"/>
      <c r="P6" s="272"/>
      <c r="Q6" s="272"/>
      <c r="R6" s="272"/>
      <c r="S6" s="272"/>
      <c r="T6" s="272"/>
      <c r="U6" s="272"/>
      <c r="V6" s="272"/>
      <c r="W6" s="272"/>
      <c r="X6" s="272"/>
      <c r="Y6" s="272"/>
      <c r="Z6" s="272"/>
      <c r="AA6" s="272"/>
      <c r="AB6" s="272"/>
      <c r="AC6" s="272"/>
      <c r="AD6" s="272"/>
      <c r="AE6" s="272"/>
      <c r="AF6" s="272"/>
      <c r="AG6" s="272"/>
      <c r="AH6" s="272"/>
      <c r="AI6" s="272"/>
      <c r="AJ6" s="272"/>
      <c r="AK6" s="272"/>
      <c r="AL6" s="272"/>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row>
    <row r="7" spans="1:70" s="584" customFormat="1" ht="18" customHeight="1" thickBot="1" x14ac:dyDescent="0.3">
      <c r="A7" s="583"/>
      <c r="B7" s="583"/>
      <c r="C7" s="583"/>
      <c r="D7" s="583"/>
      <c r="E7" s="583"/>
      <c r="F7" s="583"/>
      <c r="G7" s="583"/>
      <c r="H7" s="583"/>
      <c r="I7" s="583"/>
      <c r="J7" s="583"/>
      <c r="K7" s="583"/>
      <c r="L7" s="583"/>
      <c r="M7" s="583"/>
      <c r="N7" s="583"/>
      <c r="O7" s="583"/>
      <c r="P7" s="583"/>
      <c r="Q7" s="583"/>
      <c r="R7" s="583"/>
      <c r="S7" s="583"/>
      <c r="T7" s="583"/>
      <c r="U7" s="583"/>
      <c r="V7" s="583"/>
      <c r="W7" s="583"/>
      <c r="X7" s="583"/>
      <c r="Y7" s="583"/>
      <c r="Z7" s="583"/>
      <c r="AA7" s="583"/>
      <c r="AB7" s="583"/>
      <c r="AC7" s="583"/>
      <c r="AD7" s="583"/>
      <c r="AE7" s="583"/>
      <c r="AF7" s="583"/>
      <c r="AG7" s="583"/>
      <c r="AH7" s="583"/>
      <c r="AI7" s="583"/>
      <c r="AJ7" s="583"/>
      <c r="AK7" s="583"/>
      <c r="AL7" s="583"/>
      <c r="AM7" s="583"/>
      <c r="AN7" s="583"/>
      <c r="AO7" s="583"/>
      <c r="AP7" s="583"/>
      <c r="AQ7" s="583"/>
      <c r="AR7" s="583"/>
      <c r="AS7" s="583"/>
      <c r="AT7" s="583"/>
      <c r="AU7" s="583"/>
      <c r="AV7" s="583"/>
      <c r="AW7" s="583"/>
      <c r="AX7" s="583"/>
      <c r="AY7" s="583"/>
      <c r="AZ7" s="583"/>
      <c r="BA7" s="583"/>
      <c r="BB7" s="583"/>
      <c r="BC7" s="583"/>
      <c r="BD7" s="583"/>
      <c r="BE7" s="583"/>
      <c r="BF7" s="583"/>
      <c r="BG7" s="583"/>
      <c r="BH7" s="583"/>
      <c r="BI7" s="583"/>
      <c r="BJ7" s="583"/>
      <c r="BK7" s="583"/>
      <c r="BL7" s="583"/>
      <c r="BM7" s="583"/>
      <c r="BN7" s="583"/>
      <c r="BO7" s="583"/>
      <c r="BP7" s="583"/>
      <c r="BQ7" s="583"/>
      <c r="BR7" s="583"/>
    </row>
    <row r="8" spans="1:70" ht="23.25" customHeight="1" x14ac:dyDescent="0.3">
      <c r="A8" s="581" t="s">
        <v>508</v>
      </c>
      <c r="B8" s="582"/>
      <c r="C8" s="582"/>
      <c r="D8" s="582"/>
      <c r="E8" s="582"/>
      <c r="F8" s="582"/>
      <c r="G8" s="582"/>
      <c r="H8" s="582"/>
      <c r="I8" s="582"/>
      <c r="J8" s="582"/>
      <c r="K8" s="582"/>
      <c r="L8" s="582"/>
      <c r="M8" s="582"/>
      <c r="N8" s="582"/>
      <c r="O8" s="582"/>
      <c r="P8" s="582"/>
      <c r="Q8" s="582"/>
      <c r="R8" s="582"/>
      <c r="S8" s="582"/>
      <c r="T8" s="582"/>
      <c r="U8" s="582"/>
      <c r="V8" s="582"/>
      <c r="W8" s="274"/>
      <c r="X8" s="274"/>
      <c r="Y8" s="274"/>
      <c r="Z8" s="274"/>
      <c r="AA8" s="274"/>
      <c r="AB8" s="274"/>
      <c r="AC8" s="274"/>
      <c r="AD8" s="274"/>
      <c r="AE8" s="274"/>
      <c r="AF8" s="274"/>
      <c r="AG8" s="274"/>
      <c r="AH8" s="274"/>
      <c r="AI8" s="274"/>
      <c r="AJ8" s="274"/>
      <c r="AK8" s="274"/>
      <c r="AL8" s="274"/>
    </row>
    <row r="9" spans="1:70" s="585" customFormat="1" ht="9.75" customHeight="1" x14ac:dyDescent="0.25"/>
    <row r="10" spans="1:70" ht="30" customHeight="1" x14ac:dyDescent="0.3">
      <c r="A10" s="549" t="s">
        <v>338</v>
      </c>
      <c r="B10" s="549"/>
      <c r="C10" s="549"/>
      <c r="D10" s="577" t="s">
        <v>339</v>
      </c>
      <c r="E10" s="578"/>
      <c r="F10" s="579"/>
      <c r="G10" s="549" t="s">
        <v>340</v>
      </c>
      <c r="H10" s="549"/>
      <c r="I10" s="549" t="s">
        <v>341</v>
      </c>
      <c r="J10" s="549"/>
      <c r="K10" s="179"/>
      <c r="L10" s="273" t="s">
        <v>218</v>
      </c>
      <c r="M10" s="549" t="s">
        <v>1</v>
      </c>
      <c r="N10" s="549"/>
      <c r="O10" s="548" t="s">
        <v>13</v>
      </c>
      <c r="P10" s="548"/>
      <c r="Q10" s="273" t="s">
        <v>342</v>
      </c>
      <c r="R10" s="548" t="s">
        <v>343</v>
      </c>
      <c r="S10" s="548"/>
      <c r="T10" s="548"/>
      <c r="U10" s="548"/>
      <c r="V10" s="160"/>
      <c r="W10" s="272"/>
      <c r="X10" s="272"/>
      <c r="Y10" s="272"/>
      <c r="Z10" s="272"/>
      <c r="AA10" s="272"/>
      <c r="AB10" s="272"/>
      <c r="AC10" s="272"/>
      <c r="AD10" s="272"/>
      <c r="AE10" s="272"/>
      <c r="AF10" s="272"/>
      <c r="AG10" s="272"/>
      <c r="AH10" s="272"/>
      <c r="AI10" s="272"/>
      <c r="AJ10" s="272"/>
      <c r="AK10" s="272"/>
      <c r="AL10" s="272"/>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row>
    <row r="11" spans="1:70" ht="30" customHeight="1" x14ac:dyDescent="0.3">
      <c r="A11" s="586"/>
      <c r="B11" s="586"/>
      <c r="C11" s="586"/>
      <c r="D11" s="586"/>
      <c r="E11" s="586"/>
      <c r="F11" s="586"/>
      <c r="G11" s="587"/>
      <c r="H11" s="587"/>
      <c r="I11" s="587"/>
      <c r="J11" s="587"/>
      <c r="K11" s="153"/>
      <c r="L11" s="173"/>
      <c r="M11" s="588"/>
      <c r="N11" s="588"/>
      <c r="O11" s="586"/>
      <c r="P11" s="586"/>
      <c r="Q11" s="153"/>
      <c r="R11" s="586"/>
      <c r="S11" s="586"/>
      <c r="T11" s="586"/>
      <c r="U11" s="586"/>
      <c r="V11" s="160"/>
      <c r="W11" s="272"/>
      <c r="X11" s="272"/>
      <c r="Y11" s="272"/>
      <c r="Z11" s="272"/>
      <c r="AA11" s="272"/>
      <c r="AB11" s="272"/>
      <c r="AC11" s="272"/>
      <c r="AD11" s="272"/>
      <c r="AE11" s="272"/>
      <c r="AF11" s="272"/>
      <c r="AG11" s="272"/>
      <c r="AH11" s="272"/>
      <c r="AI11" s="272"/>
      <c r="AJ11" s="272"/>
      <c r="AK11" s="272"/>
      <c r="AL11" s="272"/>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row>
    <row r="12" spans="1:70" ht="30" customHeight="1" x14ac:dyDescent="0.3">
      <c r="A12" s="586"/>
      <c r="B12" s="586"/>
      <c r="C12" s="586"/>
      <c r="D12" s="586"/>
      <c r="E12" s="586"/>
      <c r="F12" s="586"/>
      <c r="G12" s="587"/>
      <c r="H12" s="587"/>
      <c r="I12" s="587"/>
      <c r="J12" s="587"/>
      <c r="K12" s="153"/>
      <c r="L12" s="173"/>
      <c r="M12" s="588"/>
      <c r="N12" s="588"/>
      <c r="O12" s="586"/>
      <c r="P12" s="586"/>
      <c r="Q12" s="153"/>
      <c r="R12" s="586"/>
      <c r="S12" s="586"/>
      <c r="T12" s="586"/>
      <c r="U12" s="586"/>
      <c r="V12" s="160"/>
      <c r="W12" s="272"/>
      <c r="X12" s="272"/>
      <c r="Y12" s="272"/>
      <c r="Z12" s="272"/>
      <c r="AA12" s="272"/>
      <c r="AB12" s="272"/>
      <c r="AC12" s="272"/>
      <c r="AD12" s="272"/>
      <c r="AE12" s="272"/>
      <c r="AF12" s="272"/>
      <c r="AG12" s="272"/>
      <c r="AH12" s="272"/>
      <c r="AI12" s="272"/>
      <c r="AJ12" s="272"/>
      <c r="AK12" s="272"/>
      <c r="AL12" s="272"/>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row>
    <row r="13" spans="1:70" ht="30" customHeight="1" x14ac:dyDescent="0.3">
      <c r="A13" s="576"/>
      <c r="B13" s="576"/>
      <c r="C13" s="576"/>
      <c r="D13" s="576"/>
      <c r="E13" s="576"/>
      <c r="F13" s="576"/>
      <c r="G13" s="587"/>
      <c r="H13" s="587"/>
      <c r="I13" s="589"/>
      <c r="J13" s="590"/>
      <c r="K13" s="182"/>
      <c r="L13" s="182"/>
      <c r="M13" s="593"/>
      <c r="N13" s="594"/>
      <c r="O13" s="591"/>
      <c r="P13" s="592"/>
      <c r="Q13" s="153"/>
      <c r="R13" s="586"/>
      <c r="S13" s="586"/>
      <c r="T13" s="586"/>
      <c r="U13" s="586"/>
      <c r="V13" s="184"/>
      <c r="W13" s="272"/>
      <c r="X13" s="272"/>
      <c r="Y13" s="272"/>
      <c r="Z13" s="272"/>
      <c r="AA13" s="272"/>
      <c r="AB13" s="272"/>
      <c r="AC13" s="272"/>
      <c r="AD13" s="272"/>
      <c r="AE13" s="272"/>
      <c r="AF13" s="272"/>
      <c r="AG13" s="272"/>
      <c r="AH13" s="272"/>
      <c r="AI13" s="272"/>
      <c r="AJ13" s="272"/>
      <c r="AK13" s="272"/>
      <c r="AL13" s="272"/>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row>
    <row r="14" spans="1:70" s="274" customFormat="1" ht="15" x14ac:dyDescent="0.2">
      <c r="A14" s="548" t="s">
        <v>509</v>
      </c>
      <c r="B14" s="548"/>
      <c r="C14" s="548"/>
      <c r="D14" s="548"/>
      <c r="E14" s="548"/>
      <c r="F14" s="548"/>
      <c r="G14" s="548"/>
      <c r="H14" s="548" t="s">
        <v>140</v>
      </c>
      <c r="I14" s="548"/>
      <c r="J14" s="548"/>
      <c r="K14" s="548"/>
      <c r="L14" s="548"/>
      <c r="M14" s="548"/>
      <c r="N14" s="548"/>
      <c r="O14" s="548" t="s">
        <v>141</v>
      </c>
      <c r="P14" s="548"/>
      <c r="Q14" s="548"/>
      <c r="R14" s="548"/>
      <c r="S14" s="548"/>
      <c r="T14" s="548"/>
      <c r="U14" s="548"/>
      <c r="V14" s="548"/>
      <c r="W14" s="548"/>
      <c r="X14" s="548" t="s">
        <v>142</v>
      </c>
      <c r="Y14" s="548"/>
      <c r="Z14" s="548"/>
      <c r="AA14" s="548"/>
      <c r="AB14" s="548"/>
      <c r="AC14" s="548"/>
      <c r="AD14" s="548"/>
      <c r="AE14" s="548" t="s">
        <v>34</v>
      </c>
      <c r="AF14" s="548"/>
      <c r="AG14" s="548"/>
      <c r="AH14" s="548"/>
      <c r="AI14" s="548"/>
      <c r="AJ14" s="548"/>
      <c r="AK14" s="548"/>
      <c r="AL14" s="548"/>
      <c r="AM14" s="272"/>
      <c r="AN14" s="272"/>
      <c r="AO14" s="272"/>
      <c r="AP14" s="272"/>
      <c r="AQ14" s="272"/>
      <c r="AR14" s="272"/>
      <c r="AS14" s="272"/>
      <c r="AT14" s="272"/>
      <c r="AU14" s="272"/>
      <c r="AV14" s="272"/>
      <c r="AW14" s="272"/>
      <c r="AX14" s="272"/>
      <c r="AY14" s="272"/>
      <c r="AZ14" s="272"/>
      <c r="BA14" s="272"/>
      <c r="BB14" s="272"/>
      <c r="BC14" s="272"/>
      <c r="BD14" s="272"/>
      <c r="BE14" s="272"/>
      <c r="BF14" s="272"/>
      <c r="BG14" s="272"/>
      <c r="BH14" s="272"/>
      <c r="BI14" s="272"/>
      <c r="BJ14" s="272"/>
      <c r="BK14" s="272"/>
      <c r="BL14" s="272"/>
      <c r="BM14" s="272"/>
      <c r="BN14" s="272"/>
      <c r="BO14" s="272"/>
      <c r="BP14" s="272"/>
      <c r="BQ14" s="272"/>
      <c r="BR14" s="272"/>
    </row>
    <row r="15" spans="1:70" s="274" customFormat="1" ht="16.5" customHeight="1" x14ac:dyDescent="0.2">
      <c r="A15" s="549"/>
      <c r="B15" s="550"/>
      <c r="C15" s="549"/>
      <c r="D15" s="548"/>
      <c r="E15" s="549" t="s">
        <v>478</v>
      </c>
      <c r="F15" s="564" t="s">
        <v>480</v>
      </c>
      <c r="I15" s="561" t="s">
        <v>481</v>
      </c>
      <c r="J15" s="561" t="s">
        <v>479</v>
      </c>
      <c r="K15" s="275" t="s">
        <v>92</v>
      </c>
      <c r="L15" s="561" t="s">
        <v>482</v>
      </c>
      <c r="M15" s="561" t="s">
        <v>483</v>
      </c>
      <c r="N15" s="561" t="s">
        <v>484</v>
      </c>
      <c r="O15" s="549" t="s">
        <v>163</v>
      </c>
      <c r="P15" s="549" t="s">
        <v>503</v>
      </c>
      <c r="Q15" s="549" t="s">
        <v>8</v>
      </c>
      <c r="R15" s="549"/>
      <c r="S15" s="549"/>
      <c r="T15" s="549"/>
      <c r="U15" s="549"/>
      <c r="V15" s="549"/>
      <c r="W15" s="566" t="s">
        <v>502</v>
      </c>
      <c r="X15" s="566" t="s">
        <v>485</v>
      </c>
      <c r="Y15" s="566" t="s">
        <v>488</v>
      </c>
      <c r="Z15" s="566" t="s">
        <v>486</v>
      </c>
      <c r="AA15" s="566" t="s">
        <v>481</v>
      </c>
      <c r="AB15" s="566" t="s">
        <v>489</v>
      </c>
      <c r="AC15" s="566" t="s">
        <v>29</v>
      </c>
      <c r="AD15" s="549" t="s">
        <v>34</v>
      </c>
      <c r="AE15" s="561" t="s">
        <v>496</v>
      </c>
      <c r="AF15" s="549" t="s">
        <v>35</v>
      </c>
      <c r="AG15" s="549" t="s">
        <v>236</v>
      </c>
      <c r="AH15" s="561" t="s">
        <v>506</v>
      </c>
      <c r="AI15" s="563" t="s">
        <v>38</v>
      </c>
      <c r="AJ15" s="563" t="s">
        <v>37</v>
      </c>
      <c r="AK15" s="563" t="s">
        <v>39</v>
      </c>
      <c r="AL15" s="272"/>
      <c r="AM15" s="272"/>
      <c r="AN15" s="272"/>
      <c r="AO15" s="272"/>
      <c r="AP15" s="272"/>
      <c r="AQ15" s="272"/>
      <c r="AR15" s="272"/>
      <c r="AS15" s="272"/>
      <c r="AT15" s="272"/>
      <c r="AU15" s="272"/>
      <c r="AV15" s="272"/>
      <c r="AW15" s="272"/>
      <c r="AX15" s="272"/>
      <c r="AY15" s="272"/>
      <c r="AZ15" s="272"/>
      <c r="BA15" s="272"/>
      <c r="BB15" s="272"/>
      <c r="BC15" s="272"/>
      <c r="BD15" s="272"/>
      <c r="BE15" s="272"/>
      <c r="BF15" s="272"/>
      <c r="BG15" s="272"/>
      <c r="BH15" s="272"/>
      <c r="BI15" s="272"/>
      <c r="BJ15" s="272"/>
      <c r="BK15" s="272"/>
      <c r="BL15" s="272"/>
      <c r="BM15" s="272"/>
      <c r="BN15" s="272"/>
      <c r="BO15" s="272"/>
      <c r="BP15" s="272"/>
      <c r="BQ15" s="272"/>
    </row>
    <row r="16" spans="1:70" s="277" customFormat="1" ht="110.25" customHeight="1" x14ac:dyDescent="0.25">
      <c r="A16" s="549"/>
      <c r="B16" s="550"/>
      <c r="C16" s="549"/>
      <c r="D16" s="548"/>
      <c r="E16" s="549"/>
      <c r="F16" s="565"/>
      <c r="I16" s="562"/>
      <c r="J16" s="562"/>
      <c r="K16" s="275"/>
      <c r="L16" s="562"/>
      <c r="M16" s="562"/>
      <c r="N16" s="562"/>
      <c r="O16" s="549"/>
      <c r="P16" s="549"/>
      <c r="Q16" s="294" t="s">
        <v>490</v>
      </c>
      <c r="R16" s="294" t="s">
        <v>492</v>
      </c>
      <c r="S16" s="294" t="s">
        <v>487</v>
      </c>
      <c r="T16" s="294" t="s">
        <v>499</v>
      </c>
      <c r="U16" s="294" t="s">
        <v>500</v>
      </c>
      <c r="V16" s="294" t="s">
        <v>501</v>
      </c>
      <c r="W16" s="566"/>
      <c r="X16" s="566"/>
      <c r="Y16" s="566"/>
      <c r="Z16" s="566"/>
      <c r="AA16" s="566"/>
      <c r="AB16" s="566"/>
      <c r="AC16" s="566"/>
      <c r="AD16" s="549"/>
      <c r="AE16" s="562"/>
      <c r="AF16" s="549"/>
      <c r="AG16" s="549"/>
      <c r="AH16" s="562"/>
      <c r="AI16" s="563"/>
      <c r="AJ16" s="563"/>
      <c r="AK16" s="563"/>
      <c r="AL16" s="276"/>
      <c r="AM16" s="276"/>
      <c r="AN16" s="276"/>
      <c r="AO16" s="276"/>
      <c r="AP16" s="276"/>
      <c r="AQ16" s="276"/>
      <c r="AR16" s="276"/>
      <c r="AS16" s="276"/>
      <c r="AT16" s="276"/>
      <c r="AU16" s="276"/>
      <c r="AV16" s="276"/>
      <c r="AW16" s="276"/>
      <c r="AX16" s="276"/>
      <c r="AY16" s="276"/>
      <c r="AZ16" s="276"/>
      <c r="BA16" s="276"/>
      <c r="BB16" s="276"/>
      <c r="BC16" s="276"/>
      <c r="BD16" s="276"/>
      <c r="BE16" s="276"/>
      <c r="BF16" s="276"/>
      <c r="BG16" s="276"/>
      <c r="BH16" s="276"/>
      <c r="BI16" s="276"/>
      <c r="BJ16" s="276"/>
      <c r="BK16" s="276"/>
      <c r="BL16" s="276"/>
      <c r="BM16" s="276"/>
      <c r="BN16" s="276"/>
      <c r="BO16" s="276"/>
      <c r="BP16" s="276"/>
      <c r="BQ16" s="276"/>
    </row>
    <row r="17" spans="1:70" s="291" customFormat="1" ht="83.25" customHeight="1" x14ac:dyDescent="0.25">
      <c r="A17" s="574"/>
      <c r="B17" s="573"/>
      <c r="C17" s="573"/>
      <c r="D17" s="570"/>
      <c r="E17" s="572">
        <v>120</v>
      </c>
      <c r="F17" s="573" t="str">
        <f>IF(E17&lt;=0,"",IF(E17&lt;=2,"Muy Baja",IF(E17&lt;=24,"Baja",IF(E17&lt;=500,"Media",IF(E17&lt;=5000,"Alta","Muy Alta")))))</f>
        <v>Media</v>
      </c>
      <c r="I17" s="568">
        <f>IF(F17="","",IF(F17="Muy Baja",0.2,IF(F17="Baja",0.4,IF(F17="Media",0.6,IF(F17="Alta",0.8,IF(F17="Muy Alta",1,))))))</f>
        <v>0.6</v>
      </c>
      <c r="J17" s="570">
        <v>500</v>
      </c>
      <c r="K17" s="568">
        <f>IF(NOT(ISERROR(MATCH(J17,'[2]Tabla Impacto'!$B$221:$B$223,0))),'[2]Tabla Impacto'!$F$223&amp;"Por favor no seleccionar los criterios de impacto(Afectación Económica o presupuestal y Pérdida Reputacional)",J17)</f>
        <v>500</v>
      </c>
      <c r="L17" s="573" t="str">
        <f>IF(J17&lt;=0,"",IF(J17&lt;=10,"Leve",IF(J17&lt;=50,"Menor",IF(J17&lt;=100,"Moderado",IF(J17&lt;=500,"Mayor","Catastrófico")))))</f>
        <v>Mayor</v>
      </c>
      <c r="M17" s="568">
        <f>IF(L17="","",IF(L17="Leve",0.2,IF(L17="Menor",0.4,IF(L17="Moderado",0.6,IF(L17="Mayor",0.8,IF(L17="Catastrófico",1,))))))</f>
        <v>0.8</v>
      </c>
      <c r="N17" s="567" t="str">
        <f>IF(OR(AND(F17="Muy Baja",L17="Leve"),AND(F17="Muy Baja",L17="Menor"),AND(F17="Baja",L17="Leve")),"Bajo",IF(OR(AND(F17="Muy baja",L17="Moderado"),AND(F17="Baja",L17="Menor"),AND(F17="Baja",L17="Moderado"),AND(F17="Media",L17="Leve"),AND(F17="Media",L17="Menor"),AND(F17="Media",L17="Moderado"),AND(F17="Alta",L17="Leve"),AND(F17="Alta",L17="Menor")),"Moderado",IF(OR(AND(F17="Muy Baja",L17="Mayor"),AND(F17="Baja",L17="Mayor"),AND(F17="Media",L17="Mayor"),AND(F17="Alta",L17="Moderado"),AND(F17="Alta",L17="Mayor"),AND(F17="Muy Alta",L17="Leve"),AND(F17="Muy Alta",L17="Menor"),AND(F17="Muy Alta",L17="Moderado"),AND(F17="Muy Alta",L17="Mayor")),"Alto",IF(OR(AND(F17="Muy Baja",L17="Catastrófico"),AND(F17="Baja",L17="Catastrófico"),AND(F17="Media",L17="Catastrófico"),AND(F17="Alta",L17="Catastrófico"),AND(F17="Muy Alta",L17="Catastrófico")),"Extremo",""))))</f>
        <v>Alto</v>
      </c>
      <c r="O17" s="278">
        <v>1</v>
      </c>
      <c r="P17" s="279"/>
      <c r="Q17" s="280" t="str">
        <f t="shared" ref="Q17:Q30" si="0">IF(OR(R17="Preventivo",R17="Detectivo"),"Probabilidad",IF(R17="Correctivo","Impacto",""))</f>
        <v>Probabilidad</v>
      </c>
      <c r="R17" s="281" t="s">
        <v>14</v>
      </c>
      <c r="S17" s="281" t="s">
        <v>9</v>
      </c>
      <c r="T17" s="282" t="str">
        <f>IF(AND(R17="Preventivo",S17="Automático"),"50%",IF(AND(R17="Preventivo",S17="Manual"),"40%",IF(AND(R17="Detectivo",S17="Automático"),"40%",IF(AND(R17="Detectivo",S17="Manual"),"30%",IF(AND(R17="Correctivo",S17="Automático"),"35%",IF(AND(R17="Correctivo",S17="Manual"),"25%",""))))))</f>
        <v>40%</v>
      </c>
      <c r="U17" s="281" t="s">
        <v>493</v>
      </c>
      <c r="V17" s="281" t="s">
        <v>22</v>
      </c>
      <c r="W17" s="281" t="s">
        <v>497</v>
      </c>
      <c r="X17" s="283">
        <f>IFERROR(IF(Q17="Probabilidad",(I17-(+I17*T17)),IF(Q17="Impacto",I17,"")),"")</f>
        <v>0.36</v>
      </c>
      <c r="Y17" s="284" t="str">
        <f>IFERROR(IF(X17="","",IF(X17&lt;=0.2,"Muy Baja",IF(X17&lt;=0.4,"Baja",IF(X17&lt;=0.6,"Media",IF(X17&lt;=0.8,"Alta","Muy Alta"))))),"")</f>
        <v>Baja</v>
      </c>
      <c r="Z17" s="282">
        <f>+X17</f>
        <v>0.36</v>
      </c>
      <c r="AA17" s="284" t="str">
        <f>IFERROR(IF(AB17="","",IF(AB17&lt;=0.2,"Leve",IF(AB17&lt;=0.4,"Menor",IF(AB17&lt;=0.6,"Moderado",IF(AB17&lt;=0.8,"Mayor","Catastrófico"))))),"")</f>
        <v>Mayor</v>
      </c>
      <c r="AB17" s="282">
        <f>IFERROR(IF(Q17="Impacto",(M17-(+M17*T17)),IF(Q17="Probabilidad",M17,"")),"")</f>
        <v>0.8</v>
      </c>
      <c r="AC17" s="285" t="str">
        <f>IFERROR(IF(OR(AND(Y17="Muy Baja",AA17="Leve"),AND(Y17="Muy Baja",AA17="Menor"),AND(Y17="Baja",AA17="Leve")),"Bajo",IF(OR(AND(Y17="Muy baja",AA17="Moderado"),AND(Y17="Baja",AA17="Menor"),AND(Y17="Baja",AA17="Moderado"),AND(Y17="Media",AA17="Leve"),AND(Y17="Media",AA17="Menor"),AND(Y17="Media",AA17="Moderado"),AND(Y17="Alta",AA17="Leve"),AND(Y17="Alta",AA17="Menor")),"Moderado",IF(OR(AND(Y17="Muy Baja",AA17="Mayor"),AND(Y17="Baja",AA17="Mayor"),AND(Y17="Media",AA17="Mayor"),AND(Y17="Alta",AA17="Moderado"),AND(Y17="Alta",AA17="Mayor"),AND(Y17="Muy Alta",AA17="Leve"),AND(Y17="Muy Alta",AA17="Menor"),AND(Y17="Muy Alta",AA17="Moderado"),AND(Y17="Muy Alta",AA17="Mayor")),"Alto",IF(OR(AND(Y17="Muy Baja",AA17="Catastrófico"),AND(Y17="Baja",AA17="Catastrófico"),AND(Y17="Media",AA17="Catastrófico"),AND(Y17="Alta",AA17="Catastrófico"),AND(Y17="Muy Alta",AA17="Catastrófico")),"Extremo","")))),"")</f>
        <v>Alto</v>
      </c>
      <c r="AD17" s="281" t="s">
        <v>30</v>
      </c>
      <c r="AE17" s="286"/>
      <c r="AF17" s="286"/>
      <c r="AG17" s="287"/>
      <c r="AH17" s="288"/>
      <c r="AI17" s="288"/>
      <c r="AJ17" s="288"/>
      <c r="AK17" s="286"/>
      <c r="AL17" s="289" t="s">
        <v>40</v>
      </c>
      <c r="AM17" s="290"/>
      <c r="AN17" s="290"/>
      <c r="AO17" s="290"/>
      <c r="AP17" s="290"/>
      <c r="AQ17" s="290"/>
      <c r="AR17" s="290"/>
      <c r="AS17" s="290"/>
      <c r="AT17" s="290"/>
      <c r="AU17" s="290"/>
      <c r="AV17" s="290"/>
      <c r="AW17" s="290"/>
      <c r="AX17" s="290"/>
      <c r="AY17" s="290"/>
      <c r="AZ17" s="290"/>
      <c r="BA17" s="290"/>
      <c r="BB17" s="290"/>
      <c r="BC17" s="290"/>
      <c r="BD17" s="290"/>
      <c r="BE17" s="290"/>
      <c r="BF17" s="290"/>
      <c r="BG17" s="290"/>
      <c r="BH17" s="290"/>
      <c r="BI17" s="290"/>
      <c r="BJ17" s="290"/>
      <c r="BK17" s="290"/>
      <c r="BL17" s="290"/>
      <c r="BM17" s="290"/>
      <c r="BN17" s="290"/>
      <c r="BO17" s="290"/>
      <c r="BP17" s="290"/>
      <c r="BQ17" s="290"/>
      <c r="BR17" s="290"/>
    </row>
    <row r="18" spans="1:70" s="293" customFormat="1" ht="60" customHeight="1" x14ac:dyDescent="0.2">
      <c r="A18" s="575"/>
      <c r="B18" s="573"/>
      <c r="C18" s="573"/>
      <c r="D18" s="570"/>
      <c r="E18" s="572"/>
      <c r="F18" s="573"/>
      <c r="I18" s="568"/>
      <c r="J18" s="570"/>
      <c r="K18" s="568">
        <f ca="1">IF(NOT(ISERROR(MATCH(J18,_xlfn.ANCHORARRAY(E21),0))),#REF!&amp;"Por favor no seleccionar los criterios de impacto",J18)</f>
        <v>0</v>
      </c>
      <c r="L18" s="573"/>
      <c r="M18" s="568"/>
      <c r="N18" s="567"/>
      <c r="O18" s="278">
        <v>2</v>
      </c>
      <c r="P18" s="279"/>
      <c r="Q18" s="280" t="str">
        <f t="shared" si="0"/>
        <v>Probabilidad</v>
      </c>
      <c r="R18" s="281" t="s">
        <v>15</v>
      </c>
      <c r="S18" s="281" t="s">
        <v>9</v>
      </c>
      <c r="T18" s="282" t="str">
        <f t="shared" ref="T18" si="1">IF(AND(R18="Preventivo",S18="Automático"),"50%",IF(AND(R18="Preventivo",S18="Manual"),"40%",IF(AND(R18="Detectivo",S18="Automático"),"40%",IF(AND(R18="Detectivo",S18="Manual"),"30%",IF(AND(R18="Correctivo",S18="Automático"),"35%",IF(AND(R18="Correctivo",S18="Manual"),"25%",""))))))</f>
        <v>30%</v>
      </c>
      <c r="U18" s="281" t="s">
        <v>493</v>
      </c>
      <c r="V18" s="281" t="s">
        <v>22</v>
      </c>
      <c r="W18" s="281" t="s">
        <v>497</v>
      </c>
      <c r="X18" s="283">
        <f>IFERROR(IF(AND(Q17="Probabilidad",Q18="Probabilidad"),(Z17-(+Z17*T18)),IF(Q18="Probabilidad",(I17-(+I17*T18)),IF(Q18="Impacto",Z17,""))),"")</f>
        <v>0.252</v>
      </c>
      <c r="Y18" s="284" t="str">
        <f t="shared" ref="Y18:Y30" si="2">IFERROR(IF(X18="","",IF(X18&lt;=0.2,"Muy Baja",IF(X18&lt;=0.4,"Baja",IF(X18&lt;=0.6,"Media",IF(X18&lt;=0.8,"Alta","Muy Alta"))))),"")</f>
        <v>Baja</v>
      </c>
      <c r="Z18" s="282">
        <f t="shared" ref="Z18" si="3">+X18</f>
        <v>0.252</v>
      </c>
      <c r="AA18" s="284" t="str">
        <f t="shared" ref="AA18:AA30" si="4">IFERROR(IF(AB18="","",IF(AB18&lt;=0.2,"Leve",IF(AB18&lt;=0.4,"Menor",IF(AB18&lt;=0.6,"Moderado",IF(AB18&lt;=0.8,"Mayor","Catastrófico"))))),"")</f>
        <v>Mayor</v>
      </c>
      <c r="AB18" s="282">
        <f>IFERROR(IF(AND(Q17="Impacto",Q18="Impacto"),(AB17-(+AB17*T18)),IF(Q18="Impacto",($M$17-(+$M$17*T18)),IF(Q18="Probabilidad",AB17,""))),"")</f>
        <v>0.8</v>
      </c>
      <c r="AC18" s="285" t="str">
        <f t="shared" ref="AC18" si="5">IFERROR(IF(OR(AND(Y18="Muy Baja",AA18="Leve"),AND(Y18="Muy Baja",AA18="Menor"),AND(Y18="Baja",AA18="Leve")),"Bajo",IF(OR(AND(Y18="Muy baja",AA18="Moderado"),AND(Y18="Baja",AA18="Menor"),AND(Y18="Baja",AA18="Moderado"),AND(Y18="Media",AA18="Leve"),AND(Y18="Media",AA18="Menor"),AND(Y18="Media",AA18="Moderado"),AND(Y18="Alta",AA18="Leve"),AND(Y18="Alta",AA18="Menor")),"Moderado",IF(OR(AND(Y18="Muy Baja",AA18="Mayor"),AND(Y18="Baja",AA18="Mayor"),AND(Y18="Media",AA18="Mayor"),AND(Y18="Alta",AA18="Moderado"),AND(Y18="Alta",AA18="Mayor"),AND(Y18="Muy Alta",AA18="Leve"),AND(Y18="Muy Alta",AA18="Menor"),AND(Y18="Muy Alta",AA18="Moderado"),AND(Y18="Muy Alta",AA18="Mayor")),"Alto",IF(OR(AND(Y18="Muy Baja",AA18="Catastrófico"),AND(Y18="Baja",AA18="Catastrófico"),AND(Y18="Media",AA18="Catastrófico"),AND(Y18="Alta",AA18="Catastrófico"),AND(Y18="Muy Alta",AA18="Catastrófico")),"Extremo","")))),"")</f>
        <v>Alto</v>
      </c>
      <c r="AD18" s="281" t="s">
        <v>30</v>
      </c>
      <c r="AE18" s="286"/>
      <c r="AF18" s="286"/>
      <c r="AG18" s="287"/>
      <c r="AH18" s="288"/>
      <c r="AI18" s="288"/>
      <c r="AJ18" s="288"/>
      <c r="AK18" s="286"/>
      <c r="AL18" s="289"/>
      <c r="AM18" s="292"/>
      <c r="AN18" s="292"/>
      <c r="AO18" s="292"/>
      <c r="AP18" s="292"/>
      <c r="AQ18" s="292"/>
      <c r="AR18" s="292"/>
      <c r="AS18" s="292"/>
      <c r="AT18" s="292"/>
      <c r="AU18" s="292"/>
      <c r="AV18" s="292"/>
      <c r="AW18" s="292"/>
      <c r="AX18" s="292"/>
      <c r="AY18" s="292"/>
      <c r="AZ18" s="292"/>
      <c r="BA18" s="292"/>
      <c r="BB18" s="292"/>
      <c r="BC18" s="292"/>
      <c r="BD18" s="292"/>
      <c r="BE18" s="292"/>
      <c r="BF18" s="292"/>
      <c r="BG18" s="292"/>
      <c r="BH18" s="292"/>
      <c r="BI18" s="292"/>
      <c r="BJ18" s="292"/>
      <c r="BK18" s="292"/>
      <c r="BL18" s="292"/>
      <c r="BM18" s="292"/>
      <c r="BN18" s="292"/>
      <c r="BO18" s="292"/>
      <c r="BP18" s="292"/>
      <c r="BQ18" s="292"/>
      <c r="BR18" s="292"/>
    </row>
    <row r="19" spans="1:70" s="293" customFormat="1" ht="69" customHeight="1" x14ac:dyDescent="0.2">
      <c r="A19" s="569"/>
      <c r="B19" s="570"/>
      <c r="C19" s="570"/>
      <c r="D19" s="570"/>
      <c r="E19" s="571"/>
      <c r="F19" s="570"/>
      <c r="G19" s="572"/>
      <c r="H19" s="573" t="str">
        <f t="shared" ref="H19" si="6">IF(G19&lt;=0,"",IF(G19&lt;=2,"Muy Baja",IF(G19&lt;=24,"Baja",IF(G19&lt;=500,"Media",IF(G19&lt;=5000,"Alta","Muy Alta")))))</f>
        <v/>
      </c>
      <c r="I19" s="568" t="str">
        <f t="shared" ref="I19" si="7">IF(H19="","",IF(H19="Muy Baja",0.2,IF(H19="Baja",0.4,IF(H19="Media",0.6,IF(H19="Alta",0.8,IF(H19="Muy Alta",1,))))))</f>
        <v/>
      </c>
      <c r="J19" s="570"/>
      <c r="K19" s="568">
        <f>IF(NOT(ISERROR(MATCH(J19,'[2]Tabla Impacto'!$B$221:$B$223,0))),'[2]Tabla Impacto'!$F$223&amp;"Por favor no seleccionar los criterios de impacto(Afectación Económica o presupuestal y Pérdida Reputacional)",J19)</f>
        <v>0</v>
      </c>
      <c r="L19" s="573" t="str">
        <f t="shared" ref="L19" si="8">IF(J19&lt;=0,"",IF(J19&lt;=10,"Leve",IF(J19&lt;=50,"Menor",IF(J19&lt;=100,"Moderado",IF(J19&lt;=500,"Mayor","Catastrófico")))))</f>
        <v/>
      </c>
      <c r="M19" s="568" t="str">
        <f t="shared" ref="M19" si="9">IF(L19="","",IF(L19="Leve",0.2,IF(L19="Menor",0.4,IF(L19="Moderado",0.6,IF(L19="Mayor",0.8,IF(L19="Catastrófico",1,))))))</f>
        <v/>
      </c>
      <c r="N19" s="567" t="str">
        <f t="shared" ref="N19" si="10">IF(OR(AND(H19="Muy Baja",L19="Leve"),AND(H19="Muy Baja",L19="Menor"),AND(H19="Baja",L19="Leve")),"Bajo",IF(OR(AND(H19="Muy baja",L19="Moderado"),AND(H19="Baja",L19="Menor"),AND(H19="Baja",L19="Moderado"),AND(H19="Media",L19="Leve"),AND(H19="Media",L19="Menor"),AND(H19="Media",L19="Moderado"),AND(H19="Alta",L19="Leve"),AND(H19="Alta",L19="Menor")),"Moderado",IF(OR(AND(H19="Muy Baja",L19="Mayor"),AND(H19="Baja",L19="Mayor"),AND(H19="Media",L19="Mayor"),AND(H19="Alta",L19="Moderado"),AND(H19="Alta",L19="Mayor"),AND(H19="Muy Alta",L19="Leve"),AND(H19="Muy Alta",L19="Menor"),AND(H19="Muy Alta",L19="Moderado"),AND(H19="Muy Alta",L19="Mayor")),"Alto",IF(OR(AND(H19="Muy Baja",L19="Catastrófico"),AND(H19="Baja",L19="Catastrófico"),AND(H19="Media",L19="Catastrófico"),AND(H19="Alta",L19="Catastrófico"),AND(H19="Muy Alta",L19="Catastrófico")),"Extremo",""))))</f>
        <v/>
      </c>
      <c r="O19" s="278">
        <v>1</v>
      </c>
      <c r="P19" s="279"/>
      <c r="Q19" s="280" t="str">
        <f t="shared" si="0"/>
        <v/>
      </c>
      <c r="R19" s="281"/>
      <c r="S19" s="281"/>
      <c r="T19" s="282" t="str">
        <f>IF(AND(R19="Preventivo",S19="Automático"),"50%",IF(AND(R19="Preventivo",S19="Manual"),"40%",IF(AND(R19="Detectivo",S19="Automático"),"40%",IF(AND(R19="Detectivo",S19="Manual"),"30%",IF(AND(R19="Correctivo",S19="Automático"),"35%",IF(AND(R19="Correctivo",S19="Manual"),"25%",""))))))</f>
        <v/>
      </c>
      <c r="U19" s="281"/>
      <c r="V19" s="281"/>
      <c r="W19" s="281"/>
      <c r="X19" s="283" t="str">
        <f>IFERROR(IF(Q19="Probabilidad",(I19-(+I19*T19)),IF(Q19="Impacto",I19,"")),"")</f>
        <v/>
      </c>
      <c r="Y19" s="284" t="str">
        <f>IFERROR(IF(X19="","",IF(X19&lt;=0.2,"Muy Baja",IF(X19&lt;=0.4,"Baja",IF(X19&lt;=0.6,"Media",IF(X19&lt;=0.8,"Alta","Muy Alta"))))),"")</f>
        <v/>
      </c>
      <c r="Z19" s="282" t="str">
        <f>+X19</f>
        <v/>
      </c>
      <c r="AA19" s="284" t="str">
        <f>IFERROR(IF(AB19="","",IF(AB19&lt;=0.2,"Leve",IF(AB19&lt;=0.4,"Menor",IF(AB19&lt;=0.6,"Moderado",IF(AB19&lt;=0.8,"Mayor","Catastrófico"))))),"")</f>
        <v/>
      </c>
      <c r="AB19" s="282" t="str">
        <f>IFERROR(IF(Q19="Impacto",(M19-(+M19*T19)),IF(Q19="Probabilidad",M19,"")),"")</f>
        <v/>
      </c>
      <c r="AC19" s="285" t="str">
        <f>IFERROR(IF(OR(AND(Y19="Muy Baja",AA19="Leve"),AND(Y19="Muy Baja",AA19="Menor"),AND(Y19="Baja",AA19="Leve")),"Bajo",IF(OR(AND(Y19="Muy baja",AA19="Moderado"),AND(Y19="Baja",AA19="Menor"),AND(Y19="Baja",AA19="Moderado"),AND(Y19="Media",AA19="Leve"),AND(Y19="Media",AA19="Menor"),AND(Y19="Media",AA19="Moderado"),AND(Y19="Alta",AA19="Leve"),AND(Y19="Alta",AA19="Menor")),"Moderado",IF(OR(AND(Y19="Muy Baja",AA19="Mayor"),AND(Y19="Baja",AA19="Mayor"),AND(Y19="Media",AA19="Mayor"),AND(Y19="Alta",AA19="Moderado"),AND(Y19="Alta",AA19="Mayor"),AND(Y19="Muy Alta",AA19="Leve"),AND(Y19="Muy Alta",AA19="Menor"),AND(Y19="Muy Alta",AA19="Moderado"),AND(Y19="Muy Alta",AA19="Mayor")),"Alto",IF(OR(AND(Y19="Muy Baja",AA19="Catastrófico"),AND(Y19="Baja",AA19="Catastrófico"),AND(Y19="Media",AA19="Catastrófico"),AND(Y19="Alta",AA19="Catastrófico"),AND(Y19="Muy Alta",AA19="Catastrófico")),"Extremo","")))),"")</f>
        <v/>
      </c>
      <c r="AD19" s="281"/>
      <c r="AE19" s="286"/>
      <c r="AF19" s="286"/>
      <c r="AG19" s="287"/>
      <c r="AH19" s="288"/>
      <c r="AI19" s="288"/>
      <c r="AJ19" s="288"/>
      <c r="AK19" s="286"/>
      <c r="AL19" s="289"/>
      <c r="AM19" s="292"/>
      <c r="AN19" s="292"/>
      <c r="AO19" s="292"/>
      <c r="AP19" s="292"/>
      <c r="AQ19" s="292"/>
      <c r="AR19" s="292"/>
      <c r="AS19" s="292"/>
      <c r="AT19" s="292"/>
      <c r="AU19" s="292"/>
      <c r="AV19" s="292"/>
      <c r="AW19" s="292"/>
      <c r="AX19" s="292"/>
      <c r="AY19" s="292"/>
      <c r="AZ19" s="292"/>
      <c r="BA19" s="292"/>
      <c r="BB19" s="292"/>
      <c r="BC19" s="292"/>
      <c r="BD19" s="292"/>
      <c r="BE19" s="292"/>
      <c r="BF19" s="292"/>
      <c r="BG19" s="292"/>
      <c r="BH19" s="292"/>
      <c r="BI19" s="292"/>
      <c r="BJ19" s="292"/>
      <c r="BK19" s="292"/>
      <c r="BL19" s="292"/>
      <c r="BM19" s="292"/>
      <c r="BN19" s="292"/>
      <c r="BO19" s="292"/>
      <c r="BP19" s="292"/>
      <c r="BQ19" s="292"/>
      <c r="BR19" s="292"/>
    </row>
    <row r="20" spans="1:70" s="293" customFormat="1" ht="69" customHeight="1" x14ac:dyDescent="0.2">
      <c r="A20" s="569"/>
      <c r="B20" s="570"/>
      <c r="C20" s="570"/>
      <c r="D20" s="570"/>
      <c r="E20" s="571"/>
      <c r="F20" s="570"/>
      <c r="G20" s="572"/>
      <c r="H20" s="573"/>
      <c r="I20" s="568"/>
      <c r="J20" s="570"/>
      <c r="K20" s="568">
        <f ca="1">IF(NOT(ISERROR(MATCH(J20,_xlfn.ANCHORARRAY(E23),0))),#REF!&amp;"Por favor no seleccionar los criterios de impacto",J20)</f>
        <v>0</v>
      </c>
      <c r="L20" s="573"/>
      <c r="M20" s="568"/>
      <c r="N20" s="567"/>
      <c r="O20" s="278">
        <v>2</v>
      </c>
      <c r="P20" s="279"/>
      <c r="Q20" s="280" t="str">
        <f t="shared" si="0"/>
        <v/>
      </c>
      <c r="R20" s="281"/>
      <c r="S20" s="281"/>
      <c r="T20" s="282" t="str">
        <f t="shared" ref="T20" si="11">IF(AND(R20="Preventivo",S20="Automático"),"50%",IF(AND(R20="Preventivo",S20="Manual"),"40%",IF(AND(R20="Detectivo",S20="Automático"),"40%",IF(AND(R20="Detectivo",S20="Manual"),"30%",IF(AND(R20="Correctivo",S20="Automático"),"35%",IF(AND(R20="Correctivo",S20="Manual"),"25%",""))))))</f>
        <v/>
      </c>
      <c r="U20" s="281"/>
      <c r="V20" s="281"/>
      <c r="W20" s="281"/>
      <c r="X20" s="283" t="str">
        <f>IFERROR(IF(AND(Q19="Probabilidad",Q20="Probabilidad"),(Z19-(+Z19*T20)),IF(Q20="Probabilidad",(I19-(+I19*T20)),IF(Q20="Impacto",Z19,""))),"")</f>
        <v/>
      </c>
      <c r="Y20" s="284" t="str">
        <f t="shared" si="2"/>
        <v/>
      </c>
      <c r="Z20" s="282" t="str">
        <f t="shared" ref="Z20" si="12">+X20</f>
        <v/>
      </c>
      <c r="AA20" s="284" t="str">
        <f t="shared" si="4"/>
        <v/>
      </c>
      <c r="AB20" s="282" t="str">
        <f>IFERROR(IF(AND(Q19="Impacto",Q20="Impacto"),(AB17-(+AB17*T20)),IF(Q20="Impacto",($M$19-(+$M$19*T20)),IF(Q20="Probabilidad",AB17,""))),"")</f>
        <v/>
      </c>
      <c r="AC20" s="285" t="str">
        <f t="shared" ref="AC20" si="13">IFERROR(IF(OR(AND(Y20="Muy Baja",AA20="Leve"),AND(Y20="Muy Baja",AA20="Menor"),AND(Y20="Baja",AA20="Leve")),"Bajo",IF(OR(AND(Y20="Muy baja",AA20="Moderado"),AND(Y20="Baja",AA20="Menor"),AND(Y20="Baja",AA20="Moderado"),AND(Y20="Media",AA20="Leve"),AND(Y20="Media",AA20="Menor"),AND(Y20="Media",AA20="Moderado"),AND(Y20="Alta",AA20="Leve"),AND(Y20="Alta",AA20="Menor")),"Moderado",IF(OR(AND(Y20="Muy Baja",AA20="Mayor"),AND(Y20="Baja",AA20="Mayor"),AND(Y20="Media",AA20="Mayor"),AND(Y20="Alta",AA20="Moderado"),AND(Y20="Alta",AA20="Mayor"),AND(Y20="Muy Alta",AA20="Leve"),AND(Y20="Muy Alta",AA20="Menor"),AND(Y20="Muy Alta",AA20="Moderado"),AND(Y20="Muy Alta",AA20="Mayor")),"Alto",IF(OR(AND(Y20="Muy Baja",AA20="Catastrófico"),AND(Y20="Baja",AA20="Catastrófico"),AND(Y20="Media",AA20="Catastrófico"),AND(Y20="Alta",AA20="Catastrófico"),AND(Y20="Muy Alta",AA20="Catastrófico")),"Extremo","")))),"")</f>
        <v/>
      </c>
      <c r="AD20" s="281"/>
      <c r="AE20" s="286"/>
      <c r="AF20" s="286"/>
      <c r="AG20" s="287"/>
      <c r="AH20" s="288"/>
      <c r="AI20" s="288"/>
      <c r="AJ20" s="288"/>
      <c r="AK20" s="286"/>
      <c r="AL20" s="289"/>
      <c r="AM20" s="292"/>
      <c r="AN20" s="292"/>
      <c r="AO20" s="292"/>
      <c r="AP20" s="292"/>
      <c r="AQ20" s="292"/>
      <c r="AR20" s="292"/>
      <c r="AS20" s="292"/>
      <c r="AT20" s="292"/>
      <c r="AU20" s="292"/>
      <c r="AV20" s="292"/>
      <c r="AW20" s="292"/>
      <c r="AX20" s="292"/>
      <c r="AY20" s="292"/>
      <c r="AZ20" s="292"/>
      <c r="BA20" s="292"/>
      <c r="BB20" s="292"/>
      <c r="BC20" s="292"/>
      <c r="BD20" s="292"/>
      <c r="BE20" s="292"/>
      <c r="BF20" s="292"/>
      <c r="BG20" s="292"/>
      <c r="BH20" s="292"/>
      <c r="BI20" s="292"/>
      <c r="BJ20" s="292"/>
      <c r="BK20" s="292"/>
      <c r="BL20" s="292"/>
      <c r="BM20" s="292"/>
      <c r="BN20" s="292"/>
      <c r="BO20" s="292"/>
      <c r="BP20" s="292"/>
      <c r="BQ20" s="292"/>
      <c r="BR20" s="292"/>
    </row>
    <row r="21" spans="1:70" s="293" customFormat="1" ht="69" customHeight="1" x14ac:dyDescent="0.2">
      <c r="A21" s="569"/>
      <c r="B21" s="570"/>
      <c r="C21" s="570"/>
      <c r="D21" s="570"/>
      <c r="E21" s="571"/>
      <c r="F21" s="570"/>
      <c r="G21" s="572"/>
      <c r="H21" s="573" t="str">
        <f t="shared" ref="H21" si="14">IF(G21&lt;=0,"",IF(G21&lt;=2,"Muy Baja",IF(G21&lt;=24,"Baja",IF(G21&lt;=500,"Media",IF(G21&lt;=5000,"Alta","Muy Alta")))))</f>
        <v/>
      </c>
      <c r="I21" s="568" t="str">
        <f t="shared" ref="I21" si="15">IF(H21="","",IF(H21="Muy Baja",0.2,IF(H21="Baja",0.4,IF(H21="Media",0.6,IF(H21="Alta",0.8,IF(H21="Muy Alta",1,))))))</f>
        <v/>
      </c>
      <c r="J21" s="570"/>
      <c r="K21" s="568">
        <f>IF(NOT(ISERROR(MATCH(J21,'[2]Tabla Impacto'!$B$221:$B$223,0))),'[2]Tabla Impacto'!$F$223&amp;"Por favor no seleccionar los criterios de impacto(Afectación Económica o presupuestal y Pérdida Reputacional)",J21)</f>
        <v>0</v>
      </c>
      <c r="L21" s="573" t="str">
        <f t="shared" ref="L21" si="16">IF(J21&lt;=0,"",IF(J21&lt;=10,"Leve",IF(J21&lt;=50,"Menor",IF(J21&lt;=100,"Moderado",IF(J21&lt;=500,"Mayor","Catastrófico")))))</f>
        <v/>
      </c>
      <c r="M21" s="568" t="str">
        <f t="shared" ref="M21" si="17">IF(L21="","",IF(L21="Leve",0.2,IF(L21="Menor",0.4,IF(L21="Moderado",0.6,IF(L21="Mayor",0.8,IF(L21="Catastrófico",1,))))))</f>
        <v/>
      </c>
      <c r="N21" s="567" t="str">
        <f t="shared" ref="N21" si="18">IF(OR(AND(H21="Muy Baja",L21="Leve"),AND(H21="Muy Baja",L21="Menor"),AND(H21="Baja",L21="Leve")),"Bajo",IF(OR(AND(H21="Muy baja",L21="Moderado"),AND(H21="Baja",L21="Menor"),AND(H21="Baja",L21="Moderado"),AND(H21="Media",L21="Leve"),AND(H21="Media",L21="Menor"),AND(H21="Media",L21="Moderado"),AND(H21="Alta",L21="Leve"),AND(H21="Alta",L21="Menor")),"Moderado",IF(OR(AND(H21="Muy Baja",L21="Mayor"),AND(H21="Baja",L21="Mayor"),AND(H21="Media",L21="Mayor"),AND(H21="Alta",L21="Moderado"),AND(H21="Alta",L21="Mayor"),AND(H21="Muy Alta",L21="Leve"),AND(H21="Muy Alta",L21="Menor"),AND(H21="Muy Alta",L21="Moderado"),AND(H21="Muy Alta",L21="Mayor")),"Alto",IF(OR(AND(H21="Muy Baja",L21="Catastrófico"),AND(H21="Baja",L21="Catastrófico"),AND(H21="Media",L21="Catastrófico"),AND(H21="Alta",L21="Catastrófico"),AND(H21="Muy Alta",L21="Catastrófico")),"Extremo",""))))</f>
        <v/>
      </c>
      <c r="O21" s="278">
        <v>1</v>
      </c>
      <c r="P21" s="279"/>
      <c r="Q21" s="280" t="str">
        <f t="shared" si="0"/>
        <v/>
      </c>
      <c r="R21" s="281"/>
      <c r="S21" s="281"/>
      <c r="T21" s="282" t="str">
        <f>IF(AND(R21="Preventivo",S21="Automático"),"50%",IF(AND(R21="Preventivo",S21="Manual"),"40%",IF(AND(R21="Detectivo",S21="Automático"),"40%",IF(AND(R21="Detectivo",S21="Manual"),"30%",IF(AND(R21="Correctivo",S21="Automático"),"35%",IF(AND(R21="Correctivo",S21="Manual"),"25%",""))))))</f>
        <v/>
      </c>
      <c r="U21" s="281"/>
      <c r="V21" s="281"/>
      <c r="W21" s="281"/>
      <c r="X21" s="283" t="str">
        <f>IFERROR(IF(Q21="Probabilidad",(I21-(+I21*T21)),IF(Q21="Impacto",I21,"")),"")</f>
        <v/>
      </c>
      <c r="Y21" s="284" t="str">
        <f>IFERROR(IF(X21="","",IF(X21&lt;=0.2,"Muy Baja",IF(X21&lt;=0.4,"Baja",IF(X21&lt;=0.6,"Media",IF(X21&lt;=0.8,"Alta","Muy Alta"))))),"")</f>
        <v/>
      </c>
      <c r="Z21" s="282" t="str">
        <f>+X21</f>
        <v/>
      </c>
      <c r="AA21" s="284" t="str">
        <f>IFERROR(IF(AB21="","",IF(AB21&lt;=0.2,"Leve",IF(AB21&lt;=0.4,"Menor",IF(AB21&lt;=0.6,"Moderado",IF(AB21&lt;=0.8,"Mayor","Catastrófico"))))),"")</f>
        <v/>
      </c>
      <c r="AB21" s="282" t="str">
        <f>IFERROR(IF(Q21="Impacto",(M21-(+M21*T21)),IF(Q21="Probabilidad",M21,"")),"")</f>
        <v/>
      </c>
      <c r="AC21" s="285" t="str">
        <f>IFERROR(IF(OR(AND(Y21="Muy Baja",AA21="Leve"),AND(Y21="Muy Baja",AA21="Menor"),AND(Y21="Baja",AA21="Leve")),"Bajo",IF(OR(AND(Y21="Muy baja",AA21="Moderado"),AND(Y21="Baja",AA21="Menor"),AND(Y21="Baja",AA21="Moderado"),AND(Y21="Media",AA21="Leve"),AND(Y21="Media",AA21="Menor"),AND(Y21="Media",AA21="Moderado"),AND(Y21="Alta",AA21="Leve"),AND(Y21="Alta",AA21="Menor")),"Moderado",IF(OR(AND(Y21="Muy Baja",AA21="Mayor"),AND(Y21="Baja",AA21="Mayor"),AND(Y21="Media",AA21="Mayor"),AND(Y21="Alta",AA21="Moderado"),AND(Y21="Alta",AA21="Mayor"),AND(Y21="Muy Alta",AA21="Leve"),AND(Y21="Muy Alta",AA21="Menor"),AND(Y21="Muy Alta",AA21="Moderado"),AND(Y21="Muy Alta",AA21="Mayor")),"Alto",IF(OR(AND(Y21="Muy Baja",AA21="Catastrófico"),AND(Y21="Baja",AA21="Catastrófico"),AND(Y21="Media",AA21="Catastrófico"),AND(Y21="Alta",AA21="Catastrófico"),AND(Y21="Muy Alta",AA21="Catastrófico")),"Extremo","")))),"")</f>
        <v/>
      </c>
      <c r="AD21" s="281"/>
      <c r="AE21" s="286"/>
      <c r="AF21" s="286"/>
      <c r="AG21" s="287"/>
      <c r="AH21" s="288"/>
      <c r="AI21" s="288"/>
      <c r="AJ21" s="288"/>
      <c r="AK21" s="286"/>
      <c r="AL21" s="289"/>
      <c r="AM21" s="292"/>
      <c r="AN21" s="292"/>
      <c r="AO21" s="292"/>
      <c r="AP21" s="292"/>
      <c r="AQ21" s="292"/>
      <c r="AR21" s="292"/>
      <c r="AS21" s="292"/>
      <c r="AT21" s="292"/>
      <c r="AU21" s="292"/>
      <c r="AV21" s="292"/>
      <c r="AW21" s="292"/>
      <c r="AX21" s="292"/>
      <c r="AY21" s="292"/>
      <c r="AZ21" s="292"/>
      <c r="BA21" s="292"/>
      <c r="BB21" s="292"/>
      <c r="BC21" s="292"/>
      <c r="BD21" s="292"/>
      <c r="BE21" s="292"/>
      <c r="BF21" s="292"/>
      <c r="BG21" s="292"/>
      <c r="BH21" s="292"/>
      <c r="BI21" s="292"/>
      <c r="BJ21" s="292"/>
      <c r="BK21" s="292"/>
      <c r="BL21" s="292"/>
      <c r="BM21" s="292"/>
      <c r="BN21" s="292"/>
      <c r="BO21" s="292"/>
      <c r="BP21" s="292"/>
      <c r="BQ21" s="292"/>
      <c r="BR21" s="292"/>
    </row>
    <row r="22" spans="1:70" s="293" customFormat="1" ht="69" customHeight="1" x14ac:dyDescent="0.2">
      <c r="A22" s="569"/>
      <c r="B22" s="570"/>
      <c r="C22" s="570"/>
      <c r="D22" s="570"/>
      <c r="E22" s="571"/>
      <c r="F22" s="570"/>
      <c r="G22" s="572"/>
      <c r="H22" s="573"/>
      <c r="I22" s="568"/>
      <c r="J22" s="570"/>
      <c r="K22" s="568">
        <f ca="1">IF(NOT(ISERROR(MATCH(J22,_xlfn.ANCHORARRAY(E25),0))),#REF!&amp;"Por favor no seleccionar los criterios de impacto",J22)</f>
        <v>0</v>
      </c>
      <c r="L22" s="573"/>
      <c r="M22" s="568"/>
      <c r="N22" s="567"/>
      <c r="O22" s="278">
        <v>2</v>
      </c>
      <c r="P22" s="279"/>
      <c r="Q22" s="280" t="str">
        <f t="shared" si="0"/>
        <v/>
      </c>
      <c r="R22" s="281"/>
      <c r="S22" s="281"/>
      <c r="T22" s="282" t="str">
        <f t="shared" ref="T22" si="19">IF(AND(R22="Preventivo",S22="Automático"),"50%",IF(AND(R22="Preventivo",S22="Manual"),"40%",IF(AND(R22="Detectivo",S22="Automático"),"40%",IF(AND(R22="Detectivo",S22="Manual"),"30%",IF(AND(R22="Correctivo",S22="Automático"),"35%",IF(AND(R22="Correctivo",S22="Manual"),"25%",""))))))</f>
        <v/>
      </c>
      <c r="U22" s="281"/>
      <c r="V22" s="281"/>
      <c r="W22" s="281"/>
      <c r="X22" s="283" t="str">
        <f>IFERROR(IF(AND(Q21="Probabilidad",Q22="Probabilidad"),(Z21-(+Z21*T22)),IF(Q22="Probabilidad",(I21-(+I21*T22)),IF(Q22="Impacto",Z21,""))),"")</f>
        <v/>
      </c>
      <c r="Y22" s="284" t="str">
        <f t="shared" si="2"/>
        <v/>
      </c>
      <c r="Z22" s="282" t="str">
        <f t="shared" ref="Z22" si="20">+X22</f>
        <v/>
      </c>
      <c r="AA22" s="284" t="str">
        <f t="shared" si="4"/>
        <v/>
      </c>
      <c r="AB22" s="282" t="str">
        <f>IFERROR(IF(AND(Q21="Impacto",Q22="Impacto"),(AB19-(+AB19*T22)),IF(Q22="Impacto",($M$21-(+$M$21*T22)),IF(Q22="Probabilidad",AB19,""))),"")</f>
        <v/>
      </c>
      <c r="AC22" s="285" t="str">
        <f t="shared" ref="AC22" si="21">IFERROR(IF(OR(AND(Y22="Muy Baja",AA22="Leve"),AND(Y22="Muy Baja",AA22="Menor"),AND(Y22="Baja",AA22="Leve")),"Bajo",IF(OR(AND(Y22="Muy baja",AA22="Moderado"),AND(Y22="Baja",AA22="Menor"),AND(Y22="Baja",AA22="Moderado"),AND(Y22="Media",AA22="Leve"),AND(Y22="Media",AA22="Menor"),AND(Y22="Media",AA22="Moderado"),AND(Y22="Alta",AA22="Leve"),AND(Y22="Alta",AA22="Menor")),"Moderado",IF(OR(AND(Y22="Muy Baja",AA22="Mayor"),AND(Y22="Baja",AA22="Mayor"),AND(Y22="Media",AA22="Mayor"),AND(Y22="Alta",AA22="Moderado"),AND(Y22="Alta",AA22="Mayor"),AND(Y22="Muy Alta",AA22="Leve"),AND(Y22="Muy Alta",AA22="Menor"),AND(Y22="Muy Alta",AA22="Moderado"),AND(Y22="Muy Alta",AA22="Mayor")),"Alto",IF(OR(AND(Y22="Muy Baja",AA22="Catastrófico"),AND(Y22="Baja",AA22="Catastrófico"),AND(Y22="Media",AA22="Catastrófico"),AND(Y22="Alta",AA22="Catastrófico"),AND(Y22="Muy Alta",AA22="Catastrófico")),"Extremo","")))),"")</f>
        <v/>
      </c>
      <c r="AD22" s="281"/>
      <c r="AE22" s="286"/>
      <c r="AF22" s="286"/>
      <c r="AG22" s="287"/>
      <c r="AH22" s="288"/>
      <c r="AI22" s="288"/>
      <c r="AJ22" s="288"/>
      <c r="AK22" s="286"/>
      <c r="AL22" s="289"/>
      <c r="AM22" s="292"/>
      <c r="AN22" s="292"/>
      <c r="AO22" s="292"/>
      <c r="AP22" s="292"/>
      <c r="AQ22" s="292"/>
      <c r="AR22" s="292"/>
      <c r="AS22" s="292"/>
      <c r="AT22" s="292"/>
      <c r="AU22" s="292"/>
      <c r="AV22" s="292"/>
      <c r="AW22" s="292"/>
      <c r="AX22" s="292"/>
      <c r="AY22" s="292"/>
      <c r="AZ22" s="292"/>
      <c r="BA22" s="292"/>
      <c r="BB22" s="292"/>
      <c r="BC22" s="292"/>
      <c r="BD22" s="292"/>
      <c r="BE22" s="292"/>
      <c r="BF22" s="292"/>
      <c r="BG22" s="292"/>
      <c r="BH22" s="292"/>
      <c r="BI22" s="292"/>
      <c r="BJ22" s="292"/>
      <c r="BK22" s="292"/>
      <c r="BL22" s="292"/>
      <c r="BM22" s="292"/>
      <c r="BN22" s="292"/>
      <c r="BO22" s="292"/>
      <c r="BP22" s="292"/>
      <c r="BQ22" s="292"/>
      <c r="BR22" s="292"/>
    </row>
    <row r="23" spans="1:70" s="293" customFormat="1" ht="69" customHeight="1" x14ac:dyDescent="0.2">
      <c r="A23" s="569"/>
      <c r="B23" s="570"/>
      <c r="C23" s="570"/>
      <c r="D23" s="570"/>
      <c r="E23" s="571"/>
      <c r="F23" s="570"/>
      <c r="G23" s="572"/>
      <c r="H23" s="573" t="str">
        <f t="shared" ref="H23" si="22">IF(G23&lt;=0,"",IF(G23&lt;=2,"Muy Baja",IF(G23&lt;=24,"Baja",IF(G23&lt;=500,"Media",IF(G23&lt;=5000,"Alta","Muy Alta")))))</f>
        <v/>
      </c>
      <c r="I23" s="568" t="str">
        <f t="shared" ref="I23" si="23">IF(H23="","",IF(H23="Muy Baja",0.2,IF(H23="Baja",0.4,IF(H23="Media",0.6,IF(H23="Alta",0.8,IF(H23="Muy Alta",1,))))))</f>
        <v/>
      </c>
      <c r="J23" s="570"/>
      <c r="K23" s="568">
        <f>IF(NOT(ISERROR(MATCH(J23,'[2]Tabla Impacto'!$B$221:$B$223,0))),'[2]Tabla Impacto'!$F$223&amp;"Por favor no seleccionar los criterios de impacto(Afectación Económica o presupuestal y Pérdida Reputacional)",J23)</f>
        <v>0</v>
      </c>
      <c r="L23" s="573" t="str">
        <f t="shared" ref="L23" si="24">IF(J23&lt;=0,"",IF(J23&lt;=10,"Leve",IF(J23&lt;=50,"Menor",IF(J23&lt;=100,"Moderado",IF(J23&lt;=500,"Mayor","Catastrófico")))))</f>
        <v/>
      </c>
      <c r="M23" s="568" t="str">
        <f t="shared" ref="M23" si="25">IF(L23="","",IF(L23="Leve",0.2,IF(L23="Menor",0.4,IF(L23="Moderado",0.6,IF(L23="Mayor",0.8,IF(L23="Catastrófico",1,))))))</f>
        <v/>
      </c>
      <c r="N23" s="567" t="str">
        <f t="shared" ref="N23" si="26">IF(OR(AND(H23="Muy Baja",L23="Leve"),AND(H23="Muy Baja",L23="Menor"),AND(H23="Baja",L23="Leve")),"Bajo",IF(OR(AND(H23="Muy baja",L23="Moderado"),AND(H23="Baja",L23="Menor"),AND(H23="Baja",L23="Moderado"),AND(H23="Media",L23="Leve"),AND(H23="Media",L23="Menor"),AND(H23="Media",L23="Moderado"),AND(H23="Alta",L23="Leve"),AND(H23="Alta",L23="Menor")),"Moderado",IF(OR(AND(H23="Muy Baja",L23="Mayor"),AND(H23="Baja",L23="Mayor"),AND(H23="Media",L23="Mayor"),AND(H23="Alta",L23="Moderado"),AND(H23="Alta",L23="Mayor"),AND(H23="Muy Alta",L23="Leve"),AND(H23="Muy Alta",L23="Menor"),AND(H23="Muy Alta",L23="Moderado"),AND(H23="Muy Alta",L23="Mayor")),"Alto",IF(OR(AND(H23="Muy Baja",L23="Catastrófico"),AND(H23="Baja",L23="Catastrófico"),AND(H23="Media",L23="Catastrófico"),AND(H23="Alta",L23="Catastrófico"),AND(H23="Muy Alta",L23="Catastrófico")),"Extremo",""))))</f>
        <v/>
      </c>
      <c r="O23" s="278">
        <v>1</v>
      </c>
      <c r="P23" s="279"/>
      <c r="Q23" s="280" t="str">
        <f t="shared" si="0"/>
        <v/>
      </c>
      <c r="R23" s="281"/>
      <c r="S23" s="281"/>
      <c r="T23" s="282" t="str">
        <f>IF(AND(R23="Preventivo",S23="Automático"),"50%",IF(AND(R23="Preventivo",S23="Manual"),"40%",IF(AND(R23="Detectivo",S23="Automático"),"40%",IF(AND(R23="Detectivo",S23="Manual"),"30%",IF(AND(R23="Correctivo",S23="Automático"),"35%",IF(AND(R23="Correctivo",S23="Manual"),"25%",""))))))</f>
        <v/>
      </c>
      <c r="U23" s="281"/>
      <c r="V23" s="281"/>
      <c r="W23" s="281"/>
      <c r="X23" s="283" t="str">
        <f>IFERROR(IF(Q23="Probabilidad",(I23-(+I23*T23)),IF(Q23="Impacto",I23,"")),"")</f>
        <v/>
      </c>
      <c r="Y23" s="284" t="str">
        <f>IFERROR(IF(X23="","",IF(X23&lt;=0.2,"Muy Baja",IF(X23&lt;=0.4,"Baja",IF(X23&lt;=0.6,"Media",IF(X23&lt;=0.8,"Alta","Muy Alta"))))),"")</f>
        <v/>
      </c>
      <c r="Z23" s="282" t="str">
        <f>+X23</f>
        <v/>
      </c>
      <c r="AA23" s="284" t="str">
        <f>IFERROR(IF(AB23="","",IF(AB23&lt;=0.2,"Leve",IF(AB23&lt;=0.4,"Menor",IF(AB23&lt;=0.6,"Moderado",IF(AB23&lt;=0.8,"Mayor","Catastrófico"))))),"")</f>
        <v/>
      </c>
      <c r="AB23" s="282" t="str">
        <f>IFERROR(IF(Q23="Impacto",(M23-(+M23*T23)),IF(Q23="Probabilidad",M23,"")),"")</f>
        <v/>
      </c>
      <c r="AC23" s="285" t="str">
        <f>IFERROR(IF(OR(AND(Y23="Muy Baja",AA23="Leve"),AND(Y23="Muy Baja",AA23="Menor"),AND(Y23="Baja",AA23="Leve")),"Bajo",IF(OR(AND(Y23="Muy baja",AA23="Moderado"),AND(Y23="Baja",AA23="Menor"),AND(Y23="Baja",AA23="Moderado"),AND(Y23="Media",AA23="Leve"),AND(Y23="Media",AA23="Menor"),AND(Y23="Media",AA23="Moderado"),AND(Y23="Alta",AA23="Leve"),AND(Y23="Alta",AA23="Menor")),"Moderado",IF(OR(AND(Y23="Muy Baja",AA23="Mayor"),AND(Y23="Baja",AA23="Mayor"),AND(Y23="Media",AA23="Mayor"),AND(Y23="Alta",AA23="Moderado"),AND(Y23="Alta",AA23="Mayor"),AND(Y23="Muy Alta",AA23="Leve"),AND(Y23="Muy Alta",AA23="Menor"),AND(Y23="Muy Alta",AA23="Moderado"),AND(Y23="Muy Alta",AA23="Mayor")),"Alto",IF(OR(AND(Y23="Muy Baja",AA23="Catastrófico"),AND(Y23="Baja",AA23="Catastrófico"),AND(Y23="Media",AA23="Catastrófico"),AND(Y23="Alta",AA23="Catastrófico"),AND(Y23="Muy Alta",AA23="Catastrófico")),"Extremo","")))),"")</f>
        <v/>
      </c>
      <c r="AD23" s="281"/>
      <c r="AE23" s="286"/>
      <c r="AF23" s="286"/>
      <c r="AG23" s="287"/>
      <c r="AH23" s="288"/>
      <c r="AI23" s="288"/>
      <c r="AJ23" s="288"/>
      <c r="AK23" s="286"/>
      <c r="AL23" s="289"/>
      <c r="AM23" s="292"/>
      <c r="AN23" s="292"/>
      <c r="AO23" s="292"/>
      <c r="AP23" s="292"/>
      <c r="AQ23" s="292"/>
      <c r="AR23" s="292"/>
      <c r="AS23" s="292"/>
      <c r="AT23" s="292"/>
      <c r="AU23" s="292"/>
      <c r="AV23" s="292"/>
      <c r="AW23" s="292"/>
      <c r="AX23" s="292"/>
      <c r="AY23" s="292"/>
      <c r="AZ23" s="292"/>
      <c r="BA23" s="292"/>
      <c r="BB23" s="292"/>
      <c r="BC23" s="292"/>
      <c r="BD23" s="292"/>
      <c r="BE23" s="292"/>
      <c r="BF23" s="292"/>
      <c r="BG23" s="292"/>
      <c r="BH23" s="292"/>
      <c r="BI23" s="292"/>
      <c r="BJ23" s="292"/>
      <c r="BK23" s="292"/>
      <c r="BL23" s="292"/>
      <c r="BM23" s="292"/>
      <c r="BN23" s="292"/>
      <c r="BO23" s="292"/>
      <c r="BP23" s="292"/>
      <c r="BQ23" s="292"/>
      <c r="BR23" s="292"/>
    </row>
    <row r="24" spans="1:70" s="293" customFormat="1" ht="69" customHeight="1" x14ac:dyDescent="0.2">
      <c r="A24" s="569"/>
      <c r="B24" s="570"/>
      <c r="C24" s="570"/>
      <c r="D24" s="570"/>
      <c r="E24" s="571"/>
      <c r="F24" s="570"/>
      <c r="G24" s="572"/>
      <c r="H24" s="573"/>
      <c r="I24" s="568"/>
      <c r="J24" s="570"/>
      <c r="K24" s="568">
        <f ca="1">IF(NOT(ISERROR(MATCH(J24,_xlfn.ANCHORARRAY(E27),0))),#REF!&amp;"Por favor no seleccionar los criterios de impacto",J24)</f>
        <v>0</v>
      </c>
      <c r="L24" s="573"/>
      <c r="M24" s="568"/>
      <c r="N24" s="567"/>
      <c r="O24" s="278">
        <v>2</v>
      </c>
      <c r="P24" s="279"/>
      <c r="Q24" s="280" t="str">
        <f t="shared" si="0"/>
        <v/>
      </c>
      <c r="R24" s="281"/>
      <c r="S24" s="281"/>
      <c r="T24" s="282" t="str">
        <f t="shared" ref="T24" si="27">IF(AND(R24="Preventivo",S24="Automático"),"50%",IF(AND(R24="Preventivo",S24="Manual"),"40%",IF(AND(R24="Detectivo",S24="Automático"),"40%",IF(AND(R24="Detectivo",S24="Manual"),"30%",IF(AND(R24="Correctivo",S24="Automático"),"35%",IF(AND(R24="Correctivo",S24="Manual"),"25%",""))))))</f>
        <v/>
      </c>
      <c r="U24" s="281"/>
      <c r="V24" s="281"/>
      <c r="W24" s="281"/>
      <c r="X24" s="283" t="str">
        <f>IFERROR(IF(AND(Q23="Probabilidad",Q24="Probabilidad"),(Z23-(+Z23*T24)),IF(Q24="Probabilidad",(I23-(+I23*T24)),IF(Q24="Impacto",Z23,""))),"")</f>
        <v/>
      </c>
      <c r="Y24" s="284" t="str">
        <f t="shared" si="2"/>
        <v/>
      </c>
      <c r="Z24" s="282" t="str">
        <f t="shared" ref="Z24" si="28">+X24</f>
        <v/>
      </c>
      <c r="AA24" s="284" t="str">
        <f t="shared" si="4"/>
        <v/>
      </c>
      <c r="AB24" s="282" t="str">
        <f>IFERROR(IF(AND(Q23="Impacto",Q24="Impacto"),(AB21-(+AB21*T24)),IF(Q24="Impacto",($M$23-(+$M$23*T24)),IF(Q24="Probabilidad",AB21,""))),"")</f>
        <v/>
      </c>
      <c r="AC24" s="285" t="str">
        <f t="shared" ref="AC24" si="29">IFERROR(IF(OR(AND(Y24="Muy Baja",AA24="Leve"),AND(Y24="Muy Baja",AA24="Menor"),AND(Y24="Baja",AA24="Leve")),"Bajo",IF(OR(AND(Y24="Muy baja",AA24="Moderado"),AND(Y24="Baja",AA24="Menor"),AND(Y24="Baja",AA24="Moderado"),AND(Y24="Media",AA24="Leve"),AND(Y24="Media",AA24="Menor"),AND(Y24="Media",AA24="Moderado"),AND(Y24="Alta",AA24="Leve"),AND(Y24="Alta",AA24="Menor")),"Moderado",IF(OR(AND(Y24="Muy Baja",AA24="Mayor"),AND(Y24="Baja",AA24="Mayor"),AND(Y24="Media",AA24="Mayor"),AND(Y24="Alta",AA24="Moderado"),AND(Y24="Alta",AA24="Mayor"),AND(Y24="Muy Alta",AA24="Leve"),AND(Y24="Muy Alta",AA24="Menor"),AND(Y24="Muy Alta",AA24="Moderado"),AND(Y24="Muy Alta",AA24="Mayor")),"Alto",IF(OR(AND(Y24="Muy Baja",AA24="Catastrófico"),AND(Y24="Baja",AA24="Catastrófico"),AND(Y24="Media",AA24="Catastrófico"),AND(Y24="Alta",AA24="Catastrófico"),AND(Y24="Muy Alta",AA24="Catastrófico")),"Extremo","")))),"")</f>
        <v/>
      </c>
      <c r="AD24" s="281"/>
      <c r="AE24" s="286"/>
      <c r="AF24" s="286"/>
      <c r="AG24" s="287"/>
      <c r="AH24" s="288"/>
      <c r="AI24" s="288"/>
      <c r="AJ24" s="288"/>
      <c r="AK24" s="286"/>
      <c r="AL24" s="289"/>
      <c r="AM24" s="292"/>
      <c r="AN24" s="292"/>
      <c r="AO24" s="292"/>
      <c r="AP24" s="292"/>
      <c r="AQ24" s="292"/>
      <c r="AR24" s="292"/>
      <c r="AS24" s="292"/>
      <c r="AT24" s="292"/>
      <c r="AU24" s="292"/>
      <c r="AV24" s="292"/>
      <c r="AW24" s="292"/>
      <c r="AX24" s="292"/>
      <c r="AY24" s="292"/>
      <c r="AZ24" s="292"/>
      <c r="BA24" s="292"/>
      <c r="BB24" s="292"/>
      <c r="BC24" s="292"/>
      <c r="BD24" s="292"/>
      <c r="BE24" s="292"/>
      <c r="BF24" s="292"/>
      <c r="BG24" s="292"/>
      <c r="BH24" s="292"/>
      <c r="BI24" s="292"/>
      <c r="BJ24" s="292"/>
      <c r="BK24" s="292"/>
      <c r="BL24" s="292"/>
      <c r="BM24" s="292"/>
      <c r="BN24" s="292"/>
      <c r="BO24" s="292"/>
      <c r="BP24" s="292"/>
      <c r="BQ24" s="292"/>
      <c r="BR24" s="292"/>
    </row>
    <row r="25" spans="1:70" s="293" customFormat="1" ht="69" customHeight="1" x14ac:dyDescent="0.2">
      <c r="A25" s="569"/>
      <c r="B25" s="570"/>
      <c r="C25" s="570"/>
      <c r="D25" s="570"/>
      <c r="E25" s="571"/>
      <c r="F25" s="570"/>
      <c r="G25" s="572"/>
      <c r="H25" s="573" t="str">
        <f t="shared" ref="H25" si="30">IF(G25&lt;=0,"",IF(G25&lt;=2,"Muy Baja",IF(G25&lt;=24,"Baja",IF(G25&lt;=500,"Media",IF(G25&lt;=5000,"Alta","Muy Alta")))))</f>
        <v/>
      </c>
      <c r="I25" s="568" t="str">
        <f t="shared" ref="I25" si="31">IF(H25="","",IF(H25="Muy Baja",0.2,IF(H25="Baja",0.4,IF(H25="Media",0.6,IF(H25="Alta",0.8,IF(H25="Muy Alta",1,))))))</f>
        <v/>
      </c>
      <c r="J25" s="570"/>
      <c r="K25" s="568">
        <f>IF(NOT(ISERROR(MATCH(J25,'[2]Tabla Impacto'!$B$221:$B$223,0))),'[2]Tabla Impacto'!$F$223&amp;"Por favor no seleccionar los criterios de impacto(Afectación Económica o presupuestal y Pérdida Reputacional)",J25)</f>
        <v>0</v>
      </c>
      <c r="L25" s="573" t="str">
        <f t="shared" ref="L25" si="32">IF(J25&lt;=0,"",IF(J25&lt;=10,"Leve",IF(J25&lt;=50,"Menor",IF(J25&lt;=100,"Moderado",IF(J25&lt;=500,"Mayor","Catastrófico")))))</f>
        <v/>
      </c>
      <c r="M25" s="568" t="str">
        <f t="shared" ref="M25" si="33">IF(L25="","",IF(L25="Leve",0.2,IF(L25="Menor",0.4,IF(L25="Moderado",0.6,IF(L25="Mayor",0.8,IF(L25="Catastrófico",1,))))))</f>
        <v/>
      </c>
      <c r="N25" s="567" t="str">
        <f t="shared" ref="N25" si="34">IF(OR(AND(H25="Muy Baja",L25="Leve"),AND(H25="Muy Baja",L25="Menor"),AND(H25="Baja",L25="Leve")),"Bajo",IF(OR(AND(H25="Muy baja",L25="Moderado"),AND(H25="Baja",L25="Menor"),AND(H25="Baja",L25="Moderado"),AND(H25="Media",L25="Leve"),AND(H25="Media",L25="Menor"),AND(H25="Media",L25="Moderado"),AND(H25="Alta",L25="Leve"),AND(H25="Alta",L25="Menor")),"Moderado",IF(OR(AND(H25="Muy Baja",L25="Mayor"),AND(H25="Baja",L25="Mayor"),AND(H25="Media",L25="Mayor"),AND(H25="Alta",L25="Moderado"),AND(H25="Alta",L25="Mayor"),AND(H25="Muy Alta",L25="Leve"),AND(H25="Muy Alta",L25="Menor"),AND(H25="Muy Alta",L25="Moderado"),AND(H25="Muy Alta",L25="Mayor")),"Alto",IF(OR(AND(H25="Muy Baja",L25="Catastrófico"),AND(H25="Baja",L25="Catastrófico"),AND(H25="Media",L25="Catastrófico"),AND(H25="Alta",L25="Catastrófico"),AND(H25="Muy Alta",L25="Catastrófico")),"Extremo",""))))</f>
        <v/>
      </c>
      <c r="O25" s="278">
        <v>1</v>
      </c>
      <c r="P25" s="279"/>
      <c r="Q25" s="280" t="str">
        <f t="shared" si="0"/>
        <v/>
      </c>
      <c r="R25" s="281"/>
      <c r="S25" s="281"/>
      <c r="T25" s="282" t="str">
        <f>IF(AND(R25="Preventivo",S25="Automático"),"50%",IF(AND(R25="Preventivo",S25="Manual"),"40%",IF(AND(R25="Detectivo",S25="Automático"),"40%",IF(AND(R25="Detectivo",S25="Manual"),"30%",IF(AND(R25="Correctivo",S25="Automático"),"35%",IF(AND(R25="Correctivo",S25="Manual"),"25%",""))))))</f>
        <v/>
      </c>
      <c r="U25" s="281"/>
      <c r="V25" s="281"/>
      <c r="W25" s="281"/>
      <c r="X25" s="283" t="str">
        <f>IFERROR(IF(Q25="Probabilidad",(I25-(+I25*T25)),IF(Q25="Impacto",I25,"")),"")</f>
        <v/>
      </c>
      <c r="Y25" s="284" t="str">
        <f>IFERROR(IF(X25="","",IF(X25&lt;=0.2,"Muy Baja",IF(X25&lt;=0.4,"Baja",IF(X25&lt;=0.6,"Media",IF(X25&lt;=0.8,"Alta","Muy Alta"))))),"")</f>
        <v/>
      </c>
      <c r="Z25" s="282" t="str">
        <f>+X25</f>
        <v/>
      </c>
      <c r="AA25" s="284" t="str">
        <f>IFERROR(IF(AB25="","",IF(AB25&lt;=0.2,"Leve",IF(AB25&lt;=0.4,"Menor",IF(AB25&lt;=0.6,"Moderado",IF(AB25&lt;=0.8,"Mayor","Catastrófico"))))),"")</f>
        <v/>
      </c>
      <c r="AB25" s="282" t="str">
        <f>IFERROR(IF(Q25="Impacto",(M25-(+M25*T25)),IF(Q25="Probabilidad",M25,"")),"")</f>
        <v/>
      </c>
      <c r="AC25" s="285" t="str">
        <f>IFERROR(IF(OR(AND(Y25="Muy Baja",AA25="Leve"),AND(Y25="Muy Baja",AA25="Menor"),AND(Y25="Baja",AA25="Leve")),"Bajo",IF(OR(AND(Y25="Muy baja",AA25="Moderado"),AND(Y25="Baja",AA25="Menor"),AND(Y25="Baja",AA25="Moderado"),AND(Y25="Media",AA25="Leve"),AND(Y25="Media",AA25="Menor"),AND(Y25="Media",AA25="Moderado"),AND(Y25="Alta",AA25="Leve"),AND(Y25="Alta",AA25="Menor")),"Moderado",IF(OR(AND(Y25="Muy Baja",AA25="Mayor"),AND(Y25="Baja",AA25="Mayor"),AND(Y25="Media",AA25="Mayor"),AND(Y25="Alta",AA25="Moderado"),AND(Y25="Alta",AA25="Mayor"),AND(Y25="Muy Alta",AA25="Leve"),AND(Y25="Muy Alta",AA25="Menor"),AND(Y25="Muy Alta",AA25="Moderado"),AND(Y25="Muy Alta",AA25="Mayor")),"Alto",IF(OR(AND(Y25="Muy Baja",AA25="Catastrófico"),AND(Y25="Baja",AA25="Catastrófico"),AND(Y25="Media",AA25="Catastrófico"),AND(Y25="Alta",AA25="Catastrófico"),AND(Y25="Muy Alta",AA25="Catastrófico")),"Extremo","")))),"")</f>
        <v/>
      </c>
      <c r="AD25" s="281"/>
      <c r="AE25" s="286"/>
      <c r="AF25" s="286"/>
      <c r="AG25" s="287"/>
      <c r="AH25" s="288"/>
      <c r="AI25" s="288"/>
      <c r="AJ25" s="288"/>
      <c r="AK25" s="286"/>
      <c r="AL25" s="289"/>
      <c r="AM25" s="292"/>
      <c r="AN25" s="292"/>
      <c r="AO25" s="292"/>
      <c r="AP25" s="292"/>
      <c r="AQ25" s="292"/>
      <c r="AR25" s="292"/>
      <c r="AS25" s="292"/>
      <c r="AT25" s="292"/>
      <c r="AU25" s="292"/>
      <c r="AV25" s="292"/>
      <c r="AW25" s="292"/>
      <c r="AX25" s="292"/>
      <c r="AY25" s="292"/>
      <c r="AZ25" s="292"/>
      <c r="BA25" s="292"/>
      <c r="BB25" s="292"/>
      <c r="BC25" s="292"/>
      <c r="BD25" s="292"/>
      <c r="BE25" s="292"/>
      <c r="BF25" s="292"/>
      <c r="BG25" s="292"/>
      <c r="BH25" s="292"/>
      <c r="BI25" s="292"/>
      <c r="BJ25" s="292"/>
      <c r="BK25" s="292"/>
      <c r="BL25" s="292"/>
      <c r="BM25" s="292"/>
      <c r="BN25" s="292"/>
      <c r="BO25" s="292"/>
      <c r="BP25" s="292"/>
      <c r="BQ25" s="292"/>
      <c r="BR25" s="292"/>
    </row>
    <row r="26" spans="1:70" s="293" customFormat="1" ht="69" customHeight="1" x14ac:dyDescent="0.2">
      <c r="A26" s="569"/>
      <c r="B26" s="570"/>
      <c r="C26" s="570"/>
      <c r="D26" s="570"/>
      <c r="E26" s="571"/>
      <c r="F26" s="570"/>
      <c r="G26" s="572"/>
      <c r="H26" s="573"/>
      <c r="I26" s="568"/>
      <c r="J26" s="570"/>
      <c r="K26" s="568">
        <f ca="1">IF(NOT(ISERROR(MATCH(J26,_xlfn.ANCHORARRAY(E29),0))),#REF!&amp;"Por favor no seleccionar los criterios de impacto",J26)</f>
        <v>0</v>
      </c>
      <c r="L26" s="573"/>
      <c r="M26" s="568"/>
      <c r="N26" s="567"/>
      <c r="O26" s="278">
        <v>2</v>
      </c>
      <c r="P26" s="279"/>
      <c r="Q26" s="280" t="str">
        <f t="shared" si="0"/>
        <v/>
      </c>
      <c r="R26" s="281"/>
      <c r="S26" s="281"/>
      <c r="T26" s="282" t="str">
        <f t="shared" ref="T26" si="35">IF(AND(R26="Preventivo",S26="Automático"),"50%",IF(AND(R26="Preventivo",S26="Manual"),"40%",IF(AND(R26="Detectivo",S26="Automático"),"40%",IF(AND(R26="Detectivo",S26="Manual"),"30%",IF(AND(R26="Correctivo",S26="Automático"),"35%",IF(AND(R26="Correctivo",S26="Manual"),"25%",""))))))</f>
        <v/>
      </c>
      <c r="U26" s="281"/>
      <c r="V26" s="281"/>
      <c r="W26" s="281"/>
      <c r="X26" s="283" t="str">
        <f>IFERROR(IF(AND(Q25="Probabilidad",Q26="Probabilidad"),(Z25-(+Z25*T26)),IF(Q26="Probabilidad",(I25-(+I25*T26)),IF(Q26="Impacto",Z25,""))),"")</f>
        <v/>
      </c>
      <c r="Y26" s="284" t="str">
        <f t="shared" si="2"/>
        <v/>
      </c>
      <c r="Z26" s="282" t="str">
        <f t="shared" ref="Z26" si="36">+X26</f>
        <v/>
      </c>
      <c r="AA26" s="284" t="str">
        <f t="shared" si="4"/>
        <v/>
      </c>
      <c r="AB26" s="282" t="str">
        <f>IFERROR(IF(AND(Q25="Impacto",Q26="Impacto"),(AB23-(+AB23*T26)),IF(Q26="Impacto",($M$25-(+$M$25*T26)),IF(Q26="Probabilidad",AB23,""))),"")</f>
        <v/>
      </c>
      <c r="AC26" s="285" t="str">
        <f t="shared" ref="AC26" si="37">IFERROR(IF(OR(AND(Y26="Muy Baja",AA26="Leve"),AND(Y26="Muy Baja",AA26="Menor"),AND(Y26="Baja",AA26="Leve")),"Bajo",IF(OR(AND(Y26="Muy baja",AA26="Moderado"),AND(Y26="Baja",AA26="Menor"),AND(Y26="Baja",AA26="Moderado"),AND(Y26="Media",AA26="Leve"),AND(Y26="Media",AA26="Menor"),AND(Y26="Media",AA26="Moderado"),AND(Y26="Alta",AA26="Leve"),AND(Y26="Alta",AA26="Menor")),"Moderado",IF(OR(AND(Y26="Muy Baja",AA26="Mayor"),AND(Y26="Baja",AA26="Mayor"),AND(Y26="Media",AA26="Mayor"),AND(Y26="Alta",AA26="Moderado"),AND(Y26="Alta",AA26="Mayor"),AND(Y26="Muy Alta",AA26="Leve"),AND(Y26="Muy Alta",AA26="Menor"),AND(Y26="Muy Alta",AA26="Moderado"),AND(Y26="Muy Alta",AA26="Mayor")),"Alto",IF(OR(AND(Y26="Muy Baja",AA26="Catastrófico"),AND(Y26="Baja",AA26="Catastrófico"),AND(Y26="Media",AA26="Catastrófico"),AND(Y26="Alta",AA26="Catastrófico"),AND(Y26="Muy Alta",AA26="Catastrófico")),"Extremo","")))),"")</f>
        <v/>
      </c>
      <c r="AD26" s="281"/>
      <c r="AE26" s="286"/>
      <c r="AF26" s="286"/>
      <c r="AG26" s="287"/>
      <c r="AH26" s="288"/>
      <c r="AI26" s="288"/>
      <c r="AJ26" s="288"/>
      <c r="AK26" s="286"/>
      <c r="AL26" s="289"/>
      <c r="AM26" s="292"/>
      <c r="AN26" s="292"/>
      <c r="AO26" s="292"/>
      <c r="AP26" s="292"/>
      <c r="AQ26" s="292"/>
      <c r="AR26" s="292"/>
      <c r="AS26" s="292"/>
      <c r="AT26" s="292"/>
      <c r="AU26" s="292"/>
      <c r="AV26" s="292"/>
      <c r="AW26" s="292"/>
      <c r="AX26" s="292"/>
      <c r="AY26" s="292"/>
      <c r="AZ26" s="292"/>
      <c r="BA26" s="292"/>
      <c r="BB26" s="292"/>
      <c r="BC26" s="292"/>
      <c r="BD26" s="292"/>
      <c r="BE26" s="292"/>
      <c r="BF26" s="292"/>
      <c r="BG26" s="292"/>
      <c r="BH26" s="292"/>
      <c r="BI26" s="292"/>
      <c r="BJ26" s="292"/>
      <c r="BK26" s="292"/>
      <c r="BL26" s="292"/>
      <c r="BM26" s="292"/>
      <c r="BN26" s="292"/>
      <c r="BO26" s="292"/>
      <c r="BP26" s="292"/>
      <c r="BQ26" s="292"/>
      <c r="BR26" s="292"/>
    </row>
    <row r="27" spans="1:70" s="293" customFormat="1" ht="69" customHeight="1" x14ac:dyDescent="0.2">
      <c r="A27" s="569"/>
      <c r="B27" s="570"/>
      <c r="C27" s="570"/>
      <c r="D27" s="296"/>
      <c r="E27" s="296"/>
      <c r="F27" s="296"/>
      <c r="G27" s="296"/>
      <c r="H27" s="296"/>
      <c r="I27" s="568" t="str">
        <f t="shared" ref="I27" si="38">IF(H27="","",IF(H27="Muy Baja",0.2,IF(H27="Baja",0.4,IF(H27="Media",0.6,IF(H27="Alta",0.8,IF(H27="Muy Alta",1,))))))</f>
        <v/>
      </c>
      <c r="J27" s="570"/>
      <c r="K27" s="568">
        <f>IF(NOT(ISERROR(MATCH(J27,'[2]Tabla Impacto'!$B$221:$B$223,0))),'[2]Tabla Impacto'!$F$223&amp;"Por favor no seleccionar los criterios de impacto(Afectación Económica o presupuestal y Pérdida Reputacional)",J27)</f>
        <v>0</v>
      </c>
      <c r="L27" s="573" t="str">
        <f t="shared" ref="L27" si="39">IF(J27&lt;=0,"",IF(J27&lt;=10,"Leve",IF(J27&lt;=50,"Menor",IF(J27&lt;=100,"Moderado",IF(J27&lt;=500,"Mayor","Catastrófico")))))</f>
        <v/>
      </c>
      <c r="M27" s="568" t="str">
        <f t="shared" ref="M27" si="40">IF(L27="","",IF(L27="Leve",0.2,IF(L27="Menor",0.4,IF(L27="Moderado",0.6,IF(L27="Mayor",0.8,IF(L27="Catastrófico",1,))))))</f>
        <v/>
      </c>
      <c r="N27" s="567" t="str">
        <f t="shared" ref="N27" si="41">IF(OR(AND(H27="Muy Baja",L27="Leve"),AND(H27="Muy Baja",L27="Menor"),AND(H27="Baja",L27="Leve")),"Bajo",IF(OR(AND(H27="Muy baja",L27="Moderado"),AND(H27="Baja",L27="Menor"),AND(H27="Baja",L27="Moderado"),AND(H27="Media",L27="Leve"),AND(H27="Media",L27="Menor"),AND(H27="Media",L27="Moderado"),AND(H27="Alta",L27="Leve"),AND(H27="Alta",L27="Menor")),"Moderado",IF(OR(AND(H27="Muy Baja",L27="Mayor"),AND(H27="Baja",L27="Mayor"),AND(H27="Media",L27="Mayor"),AND(H27="Alta",L27="Moderado"),AND(H27="Alta",L27="Mayor"),AND(H27="Muy Alta",L27="Leve"),AND(H27="Muy Alta",L27="Menor"),AND(H27="Muy Alta",L27="Moderado"),AND(H27="Muy Alta",L27="Mayor")),"Alto",IF(OR(AND(H27="Muy Baja",L27="Catastrófico"),AND(H27="Baja",L27="Catastrófico"),AND(H27="Media",L27="Catastrófico"),AND(H27="Alta",L27="Catastrófico"),AND(H27="Muy Alta",L27="Catastrófico")),"Extremo",""))))</f>
        <v/>
      </c>
      <c r="O27" s="278">
        <v>1</v>
      </c>
      <c r="P27" s="279"/>
      <c r="Q27" s="280" t="str">
        <f t="shared" si="0"/>
        <v/>
      </c>
      <c r="R27" s="281"/>
      <c r="S27" s="281"/>
      <c r="T27" s="282" t="str">
        <f>IF(AND(R27="Preventivo",S27="Automático"),"50%",IF(AND(R27="Preventivo",S27="Manual"),"40%",IF(AND(R27="Detectivo",S27="Automático"),"40%",IF(AND(R27="Detectivo",S27="Manual"),"30%",IF(AND(R27="Correctivo",S27="Automático"),"35%",IF(AND(R27="Correctivo",S27="Manual"),"25%",""))))))</f>
        <v/>
      </c>
      <c r="U27" s="281"/>
      <c r="V27" s="281"/>
      <c r="W27" s="281"/>
      <c r="X27" s="283" t="str">
        <f>IFERROR(IF(Q27="Probabilidad",(I27-(+I27*T27)),IF(Q27="Impacto",I27,"")),"")</f>
        <v/>
      </c>
      <c r="Y27" s="284" t="str">
        <f>IFERROR(IF(X27="","",IF(X27&lt;=0.2,"Muy Baja",IF(X27&lt;=0.4,"Baja",IF(X27&lt;=0.6,"Media",IF(X27&lt;=0.8,"Alta","Muy Alta"))))),"")</f>
        <v/>
      </c>
      <c r="Z27" s="282" t="str">
        <f>+X27</f>
        <v/>
      </c>
      <c r="AA27" s="284" t="str">
        <f>IFERROR(IF(AB27="","",IF(AB27&lt;=0.2,"Leve",IF(AB27&lt;=0.4,"Menor",IF(AB27&lt;=0.6,"Moderado",IF(AB27&lt;=0.8,"Mayor","Catastrófico"))))),"")</f>
        <v/>
      </c>
      <c r="AB27" s="282" t="str">
        <f>IFERROR(IF(Q27="Impacto",(M27-(+M27*T27)),IF(Q27="Probabilidad",M27,"")),"")</f>
        <v/>
      </c>
      <c r="AC27" s="285" t="str">
        <f>IFERROR(IF(OR(AND(Y27="Muy Baja",AA27="Leve"),AND(Y27="Muy Baja",AA27="Menor"),AND(Y27="Baja",AA27="Leve")),"Bajo",IF(OR(AND(Y27="Muy baja",AA27="Moderado"),AND(Y27="Baja",AA27="Menor"),AND(Y27="Baja",AA27="Moderado"),AND(Y27="Media",AA27="Leve"),AND(Y27="Media",AA27="Menor"),AND(Y27="Media",AA27="Moderado"),AND(Y27="Alta",AA27="Leve"),AND(Y27="Alta",AA27="Menor")),"Moderado",IF(OR(AND(Y27="Muy Baja",AA27="Mayor"),AND(Y27="Baja",AA27="Mayor"),AND(Y27="Media",AA27="Mayor"),AND(Y27="Alta",AA27="Moderado"),AND(Y27="Alta",AA27="Mayor"),AND(Y27="Muy Alta",AA27="Leve"),AND(Y27="Muy Alta",AA27="Menor"),AND(Y27="Muy Alta",AA27="Moderado"),AND(Y27="Muy Alta",AA27="Mayor")),"Alto",IF(OR(AND(Y27="Muy Baja",AA27="Catastrófico"),AND(Y27="Baja",AA27="Catastrófico"),AND(Y27="Media",AA27="Catastrófico"),AND(Y27="Alta",AA27="Catastrófico"),AND(Y27="Muy Alta",AA27="Catastrófico")),"Extremo","")))),"")</f>
        <v/>
      </c>
      <c r="AD27" s="281"/>
      <c r="AE27" s="286"/>
      <c r="AF27" s="286"/>
      <c r="AG27" s="287"/>
      <c r="AH27" s="288"/>
      <c r="AI27" s="288"/>
      <c r="AJ27" s="288"/>
      <c r="AK27" s="286"/>
      <c r="AL27" s="289"/>
      <c r="AM27" s="292"/>
      <c r="AN27" s="292"/>
      <c r="AO27" s="292"/>
      <c r="AP27" s="292"/>
      <c r="AQ27" s="292"/>
      <c r="AR27" s="292"/>
      <c r="AS27" s="292"/>
      <c r="AT27" s="292"/>
      <c r="AU27" s="292"/>
      <c r="AV27" s="292"/>
      <c r="AW27" s="292"/>
      <c r="AX27" s="292"/>
      <c r="AY27" s="292"/>
      <c r="AZ27" s="292"/>
      <c r="BA27" s="292"/>
      <c r="BB27" s="292"/>
      <c r="BC27" s="292"/>
      <c r="BD27" s="292"/>
      <c r="BE27" s="292"/>
      <c r="BF27" s="292"/>
      <c r="BG27" s="292"/>
      <c r="BH27" s="292"/>
      <c r="BI27" s="292"/>
      <c r="BJ27" s="292"/>
      <c r="BK27" s="292"/>
      <c r="BL27" s="292"/>
      <c r="BM27" s="292"/>
      <c r="BN27" s="292"/>
      <c r="BO27" s="292"/>
      <c r="BP27" s="292"/>
      <c r="BQ27" s="292"/>
      <c r="BR27" s="292"/>
    </row>
    <row r="28" spans="1:70" s="293" customFormat="1" ht="69" customHeight="1" x14ac:dyDescent="0.2">
      <c r="A28" s="569"/>
      <c r="B28" s="570"/>
      <c r="C28" s="570"/>
      <c r="D28" s="296"/>
      <c r="E28" s="296"/>
      <c r="F28" s="296"/>
      <c r="G28" s="296"/>
      <c r="H28" s="296"/>
      <c r="I28" s="568"/>
      <c r="J28" s="570"/>
      <c r="K28" s="568">
        <f ca="1">IF(NOT(ISERROR(MATCH(J28,_xlfn.ANCHORARRAY(#REF!),0))),#REF!&amp;"Por favor no seleccionar los criterios de impacto",J28)</f>
        <v>0</v>
      </c>
      <c r="L28" s="573"/>
      <c r="M28" s="568"/>
      <c r="N28" s="567"/>
      <c r="O28" s="278">
        <v>2</v>
      </c>
      <c r="P28" s="279"/>
      <c r="Q28" s="280" t="str">
        <f t="shared" si="0"/>
        <v/>
      </c>
      <c r="R28" s="281"/>
      <c r="S28" s="281"/>
      <c r="T28" s="282" t="str">
        <f t="shared" ref="T28" si="42">IF(AND(R28="Preventivo",S28="Automático"),"50%",IF(AND(R28="Preventivo",S28="Manual"),"40%",IF(AND(R28="Detectivo",S28="Automático"),"40%",IF(AND(R28="Detectivo",S28="Manual"),"30%",IF(AND(R28="Correctivo",S28="Automático"),"35%",IF(AND(R28="Correctivo",S28="Manual"),"25%",""))))))</f>
        <v/>
      </c>
      <c r="U28" s="281"/>
      <c r="V28" s="281"/>
      <c r="W28" s="281"/>
      <c r="X28" s="283" t="str">
        <f>IFERROR(IF(AND(Q27="Probabilidad",Q28="Probabilidad"),(Z27-(+Z27*T28)),IF(Q28="Probabilidad",(I27-(+I27*T28)),IF(Q28="Impacto",Z27,""))),"")</f>
        <v/>
      </c>
      <c r="Y28" s="284" t="str">
        <f t="shared" si="2"/>
        <v/>
      </c>
      <c r="Z28" s="282" t="str">
        <f t="shared" ref="Z28" si="43">+X28</f>
        <v/>
      </c>
      <c r="AA28" s="284" t="str">
        <f t="shared" si="4"/>
        <v/>
      </c>
      <c r="AB28" s="282" t="str">
        <f>IFERROR(IF(AND(Q27="Impacto",Q28="Impacto"),(AB25-(+AB25*T28)),IF(Q28="Impacto",($M$27-(+$M$27*T28)),IF(Q28="Probabilidad",AB25,""))),"")</f>
        <v/>
      </c>
      <c r="AC28" s="285" t="str">
        <f t="shared" ref="AC28" si="44">IFERROR(IF(OR(AND(Y28="Muy Baja",AA28="Leve"),AND(Y28="Muy Baja",AA28="Menor"),AND(Y28="Baja",AA28="Leve")),"Bajo",IF(OR(AND(Y28="Muy baja",AA28="Moderado"),AND(Y28="Baja",AA28="Menor"),AND(Y28="Baja",AA28="Moderado"),AND(Y28="Media",AA28="Leve"),AND(Y28="Media",AA28="Menor"),AND(Y28="Media",AA28="Moderado"),AND(Y28="Alta",AA28="Leve"),AND(Y28="Alta",AA28="Menor")),"Moderado",IF(OR(AND(Y28="Muy Baja",AA28="Mayor"),AND(Y28="Baja",AA28="Mayor"),AND(Y28="Media",AA28="Mayor"),AND(Y28="Alta",AA28="Moderado"),AND(Y28="Alta",AA28="Mayor"),AND(Y28="Muy Alta",AA28="Leve"),AND(Y28="Muy Alta",AA28="Menor"),AND(Y28="Muy Alta",AA28="Moderado"),AND(Y28="Muy Alta",AA28="Mayor")),"Alto",IF(OR(AND(Y28="Muy Baja",AA28="Catastrófico"),AND(Y28="Baja",AA28="Catastrófico"),AND(Y28="Media",AA28="Catastrófico"),AND(Y28="Alta",AA28="Catastrófico"),AND(Y28="Muy Alta",AA28="Catastrófico")),"Extremo","")))),"")</f>
        <v/>
      </c>
      <c r="AD28" s="281"/>
      <c r="AE28" s="286"/>
      <c r="AF28" s="286"/>
      <c r="AG28" s="287"/>
      <c r="AH28" s="288"/>
      <c r="AI28" s="288"/>
      <c r="AJ28" s="288"/>
      <c r="AK28" s="286"/>
      <c r="AL28" s="289"/>
      <c r="AM28" s="292"/>
      <c r="AN28" s="292"/>
      <c r="AO28" s="292"/>
      <c r="AP28" s="292"/>
      <c r="AQ28" s="292"/>
      <c r="AR28" s="292"/>
      <c r="AS28" s="292"/>
      <c r="AT28" s="292"/>
      <c r="AU28" s="292"/>
      <c r="AV28" s="292"/>
      <c r="AW28" s="292"/>
      <c r="AX28" s="292"/>
      <c r="AY28" s="292"/>
      <c r="AZ28" s="292"/>
      <c r="BA28" s="292"/>
      <c r="BB28" s="292"/>
      <c r="BC28" s="292"/>
      <c r="BD28" s="292"/>
      <c r="BE28" s="292"/>
      <c r="BF28" s="292"/>
      <c r="BG28" s="292"/>
      <c r="BH28" s="292"/>
      <c r="BI28" s="292"/>
      <c r="BJ28" s="292"/>
      <c r="BK28" s="292"/>
      <c r="BL28" s="292"/>
      <c r="BM28" s="292"/>
      <c r="BN28" s="292"/>
      <c r="BO28" s="292"/>
      <c r="BP28" s="292"/>
      <c r="BQ28" s="292"/>
      <c r="BR28" s="292"/>
    </row>
    <row r="29" spans="1:70" s="293" customFormat="1" ht="69" customHeight="1" x14ac:dyDescent="0.2">
      <c r="A29" s="569"/>
      <c r="B29" s="570"/>
      <c r="C29" s="570"/>
      <c r="D29" s="570"/>
      <c r="E29" s="571"/>
      <c r="F29" s="570"/>
      <c r="G29" s="572"/>
      <c r="H29" s="573" t="str">
        <f t="shared" ref="H29" si="45">IF(G29&lt;=0,"",IF(G29&lt;=2,"Muy Baja",IF(G29&lt;=24,"Baja",IF(G29&lt;=500,"Media",IF(G29&lt;=5000,"Alta","Muy Alta")))))</f>
        <v/>
      </c>
      <c r="I29" s="568" t="str">
        <f t="shared" ref="I29" si="46">IF(H29="","",IF(H29="Muy Baja",0.2,IF(H29="Baja",0.4,IF(H29="Media",0.6,IF(H29="Alta",0.8,IF(H29="Muy Alta",1,))))))</f>
        <v/>
      </c>
      <c r="J29" s="570"/>
      <c r="K29" s="568">
        <f>IF(NOT(ISERROR(MATCH(J29,'[2]Tabla Impacto'!$B$221:$B$223,0))),'[2]Tabla Impacto'!$F$223&amp;"Por favor no seleccionar los criterios de impacto(Afectación Económica o presupuestal y Pérdida Reputacional)",J29)</f>
        <v>0</v>
      </c>
      <c r="L29" s="573" t="str">
        <f t="shared" ref="L29" si="47">IF(J29&lt;=0,"",IF(J29&lt;=10,"Leve",IF(J29&lt;=50,"Menor",IF(J29&lt;=100,"Moderado",IF(J29&lt;=500,"Mayor","Catastrófico")))))</f>
        <v/>
      </c>
      <c r="M29" s="568" t="str">
        <f t="shared" ref="M29" si="48">IF(L29="","",IF(L29="Leve",0.2,IF(L29="Menor",0.4,IF(L29="Moderado",0.6,IF(L29="Mayor",0.8,IF(L29="Catastrófico",1,))))))</f>
        <v/>
      </c>
      <c r="N29" s="567" t="str">
        <f t="shared" ref="N29" si="49">IF(OR(AND(H29="Muy Baja",L29="Leve"),AND(H29="Muy Baja",L29="Menor"),AND(H29="Baja",L29="Leve")),"Bajo",IF(OR(AND(H29="Muy baja",L29="Moderado"),AND(H29="Baja",L29="Menor"),AND(H29="Baja",L29="Moderado"),AND(H29="Media",L29="Leve"),AND(H29="Media",L29="Menor"),AND(H29="Media",L29="Moderado"),AND(H29="Alta",L29="Leve"),AND(H29="Alta",L29="Menor")),"Moderado",IF(OR(AND(H29="Muy Baja",L29="Mayor"),AND(H29="Baja",L29="Mayor"),AND(H29="Media",L29="Mayor"),AND(H29="Alta",L29="Moderado"),AND(H29="Alta",L29="Mayor"),AND(H29="Muy Alta",L29="Leve"),AND(H29="Muy Alta",L29="Menor"),AND(H29="Muy Alta",L29="Moderado"),AND(H29="Muy Alta",L29="Mayor")),"Alto",IF(OR(AND(H29="Muy Baja",L29="Catastrófico"),AND(H29="Baja",L29="Catastrófico"),AND(H29="Media",L29="Catastrófico"),AND(H29="Alta",L29="Catastrófico"),AND(H29="Muy Alta",L29="Catastrófico")),"Extremo",""))))</f>
        <v/>
      </c>
      <c r="O29" s="278">
        <v>1</v>
      </c>
      <c r="P29" s="279"/>
      <c r="Q29" s="280" t="str">
        <f t="shared" si="0"/>
        <v/>
      </c>
      <c r="R29" s="281"/>
      <c r="S29" s="281"/>
      <c r="T29" s="282" t="str">
        <f>IF(AND(R29="Preventivo",S29="Automático"),"50%",IF(AND(R29="Preventivo",S29="Manual"),"40%",IF(AND(R29="Detectivo",S29="Automático"),"40%",IF(AND(R29="Detectivo",S29="Manual"),"30%",IF(AND(R29="Correctivo",S29="Automático"),"35%",IF(AND(R29="Correctivo",S29="Manual"),"25%",""))))))</f>
        <v/>
      </c>
      <c r="U29" s="281"/>
      <c r="V29" s="281"/>
      <c r="W29" s="281"/>
      <c r="X29" s="283" t="str">
        <f>IFERROR(IF(Q29="Probabilidad",(I29-(+I29*T29)),IF(Q29="Impacto",I29,"")),"")</f>
        <v/>
      </c>
      <c r="Y29" s="284" t="str">
        <f>IFERROR(IF(X29="","",IF(X29&lt;=0.2,"Muy Baja",IF(X29&lt;=0.4,"Baja",IF(X29&lt;=0.6,"Media",IF(X29&lt;=0.8,"Alta","Muy Alta"))))),"")</f>
        <v/>
      </c>
      <c r="Z29" s="282" t="str">
        <f>+X29</f>
        <v/>
      </c>
      <c r="AA29" s="284" t="str">
        <f>IFERROR(IF(AB29="","",IF(AB29&lt;=0.2,"Leve",IF(AB29&lt;=0.4,"Menor",IF(AB29&lt;=0.6,"Moderado",IF(AB29&lt;=0.8,"Mayor","Catastrófico"))))),"")</f>
        <v/>
      </c>
      <c r="AB29" s="282" t="str">
        <f>IFERROR(IF(Q29="Impacto",(M29-(+M29*T29)),IF(Q29="Probabilidad",M29,"")),"")</f>
        <v/>
      </c>
      <c r="AC29" s="285" t="str">
        <f>IFERROR(IF(OR(AND(Y29="Muy Baja",AA29="Leve"),AND(Y29="Muy Baja",AA29="Menor"),AND(Y29="Baja",AA29="Leve")),"Bajo",IF(OR(AND(Y29="Muy baja",AA29="Moderado"),AND(Y29="Baja",AA29="Menor"),AND(Y29="Baja",AA29="Moderado"),AND(Y29="Media",AA29="Leve"),AND(Y29="Media",AA29="Menor"),AND(Y29="Media",AA29="Moderado"),AND(Y29="Alta",AA29="Leve"),AND(Y29="Alta",AA29="Menor")),"Moderado",IF(OR(AND(Y29="Muy Baja",AA29="Mayor"),AND(Y29="Baja",AA29="Mayor"),AND(Y29="Media",AA29="Mayor"),AND(Y29="Alta",AA29="Moderado"),AND(Y29="Alta",AA29="Mayor"),AND(Y29="Muy Alta",AA29="Leve"),AND(Y29="Muy Alta",AA29="Menor"),AND(Y29="Muy Alta",AA29="Moderado"),AND(Y29="Muy Alta",AA29="Mayor")),"Alto",IF(OR(AND(Y29="Muy Baja",AA29="Catastrófico"),AND(Y29="Baja",AA29="Catastrófico"),AND(Y29="Media",AA29="Catastrófico"),AND(Y29="Alta",AA29="Catastrófico"),AND(Y29="Muy Alta",AA29="Catastrófico")),"Extremo","")))),"")</f>
        <v/>
      </c>
      <c r="AD29" s="281"/>
      <c r="AE29" s="286"/>
      <c r="AF29" s="286"/>
      <c r="AG29" s="287"/>
      <c r="AH29" s="288"/>
      <c r="AI29" s="288"/>
      <c r="AJ29" s="288"/>
      <c r="AK29" s="286"/>
      <c r="AL29" s="289"/>
      <c r="AM29" s="292"/>
      <c r="AN29" s="292"/>
      <c r="AO29" s="292"/>
      <c r="AP29" s="292"/>
      <c r="AQ29" s="292"/>
      <c r="AR29" s="292"/>
      <c r="AS29" s="292"/>
      <c r="AT29" s="292"/>
      <c r="AU29" s="292"/>
      <c r="AV29" s="292"/>
      <c r="AW29" s="292"/>
      <c r="AX29" s="292"/>
      <c r="AY29" s="292"/>
      <c r="AZ29" s="292"/>
      <c r="BA29" s="292"/>
      <c r="BB29" s="292"/>
      <c r="BC29" s="292"/>
      <c r="BD29" s="292"/>
      <c r="BE29" s="292"/>
      <c r="BF29" s="292"/>
      <c r="BG29" s="292"/>
      <c r="BH29" s="292"/>
      <c r="BI29" s="292"/>
      <c r="BJ29" s="292"/>
      <c r="BK29" s="292"/>
      <c r="BL29" s="292"/>
      <c r="BM29" s="292"/>
      <c r="BN29" s="292"/>
      <c r="BO29" s="292"/>
      <c r="BP29" s="292"/>
      <c r="BQ29" s="292"/>
      <c r="BR29" s="292"/>
    </row>
    <row r="30" spans="1:70" s="293" customFormat="1" ht="69" customHeight="1" x14ac:dyDescent="0.2">
      <c r="A30" s="569"/>
      <c r="B30" s="570"/>
      <c r="C30" s="570"/>
      <c r="D30" s="570"/>
      <c r="E30" s="571"/>
      <c r="F30" s="570"/>
      <c r="G30" s="572"/>
      <c r="H30" s="573"/>
      <c r="I30" s="568"/>
      <c r="J30" s="570"/>
      <c r="K30" s="568">
        <f ca="1">IF(NOT(ISERROR(MATCH(J30,_xlfn.ANCHORARRAY(#REF!),0))),#REF!&amp;"Por favor no seleccionar los criterios de impacto",J30)</f>
        <v>0</v>
      </c>
      <c r="L30" s="573"/>
      <c r="M30" s="568"/>
      <c r="N30" s="567"/>
      <c r="O30" s="278">
        <v>2</v>
      </c>
      <c r="P30" s="279"/>
      <c r="Q30" s="280" t="str">
        <f t="shared" si="0"/>
        <v/>
      </c>
      <c r="R30" s="281"/>
      <c r="S30" s="281"/>
      <c r="T30" s="282" t="str">
        <f t="shared" ref="T30" si="50">IF(AND(R30="Preventivo",S30="Automático"),"50%",IF(AND(R30="Preventivo",S30="Manual"),"40%",IF(AND(R30="Detectivo",S30="Automático"),"40%",IF(AND(R30="Detectivo",S30="Manual"),"30%",IF(AND(R30="Correctivo",S30="Automático"),"35%",IF(AND(R30="Correctivo",S30="Manual"),"25%",""))))))</f>
        <v/>
      </c>
      <c r="U30" s="281"/>
      <c r="V30" s="281"/>
      <c r="W30" s="281"/>
      <c r="X30" s="283" t="str">
        <f>IFERROR(IF(AND(Q29="Probabilidad",Q30="Probabilidad"),(Z29-(+Z29*T30)),IF(Q30="Probabilidad",(I29-(+I29*T30)),IF(Q30="Impacto",Z29,""))),"")</f>
        <v/>
      </c>
      <c r="Y30" s="284" t="str">
        <f t="shared" si="2"/>
        <v/>
      </c>
      <c r="Z30" s="282" t="str">
        <f t="shared" ref="Z30" si="51">+X30</f>
        <v/>
      </c>
      <c r="AA30" s="284" t="str">
        <f t="shared" si="4"/>
        <v/>
      </c>
      <c r="AB30" s="282" t="str">
        <f>IFERROR(IF(AND(Q29="Impacto",Q30="Impacto"),(AB27-(+AB27*T30)),IF(Q30="Impacto",($M$29-(+$M$29*T30)),IF(Q30="Probabilidad",AB27,""))),"")</f>
        <v/>
      </c>
      <c r="AC30" s="285" t="str">
        <f t="shared" ref="AC30" si="52">IFERROR(IF(OR(AND(Y30="Muy Baja",AA30="Leve"),AND(Y30="Muy Baja",AA30="Menor"),AND(Y30="Baja",AA30="Leve")),"Bajo",IF(OR(AND(Y30="Muy baja",AA30="Moderado"),AND(Y30="Baja",AA30="Menor"),AND(Y30="Baja",AA30="Moderado"),AND(Y30="Media",AA30="Leve"),AND(Y30="Media",AA30="Menor"),AND(Y30="Media",AA30="Moderado"),AND(Y30="Alta",AA30="Leve"),AND(Y30="Alta",AA30="Menor")),"Moderado",IF(OR(AND(Y30="Muy Baja",AA30="Mayor"),AND(Y30="Baja",AA30="Mayor"),AND(Y30="Media",AA30="Mayor"),AND(Y30="Alta",AA30="Moderado"),AND(Y30="Alta",AA30="Mayor"),AND(Y30="Muy Alta",AA30="Leve"),AND(Y30="Muy Alta",AA30="Menor"),AND(Y30="Muy Alta",AA30="Moderado"),AND(Y30="Muy Alta",AA30="Mayor")),"Alto",IF(OR(AND(Y30="Muy Baja",AA30="Catastrófico"),AND(Y30="Baja",AA30="Catastrófico"),AND(Y30="Media",AA30="Catastrófico"),AND(Y30="Alta",AA30="Catastrófico"),AND(Y30="Muy Alta",AA30="Catastrófico")),"Extremo","")))),"")</f>
        <v/>
      </c>
      <c r="AD30" s="281"/>
      <c r="AE30" s="286"/>
      <c r="AF30" s="286"/>
      <c r="AG30" s="287"/>
      <c r="AH30" s="288"/>
      <c r="AI30" s="288"/>
      <c r="AJ30" s="288"/>
      <c r="AK30" s="286"/>
      <c r="AL30" s="289"/>
      <c r="AM30" s="292"/>
      <c r="AN30" s="292"/>
      <c r="AO30" s="292"/>
      <c r="AP30" s="292"/>
      <c r="AQ30" s="292"/>
      <c r="AR30" s="292"/>
      <c r="AS30" s="292"/>
      <c r="AT30" s="292"/>
      <c r="AU30" s="292"/>
      <c r="AV30" s="292"/>
      <c r="AW30" s="292"/>
      <c r="AX30" s="292"/>
      <c r="AY30" s="292"/>
      <c r="AZ30" s="292"/>
      <c r="BA30" s="292"/>
      <c r="BB30" s="292"/>
      <c r="BC30" s="292"/>
      <c r="BD30" s="292"/>
      <c r="BE30" s="292"/>
      <c r="BF30" s="292"/>
      <c r="BG30" s="292"/>
      <c r="BH30" s="292"/>
      <c r="BI30" s="292"/>
      <c r="BJ30" s="292"/>
      <c r="BK30" s="292"/>
      <c r="BL30" s="292"/>
      <c r="BM30" s="292"/>
      <c r="BN30" s="292"/>
      <c r="BO30" s="292"/>
      <c r="BP30" s="292"/>
      <c r="BQ30" s="292"/>
      <c r="BR30" s="292"/>
    </row>
    <row r="32" spans="1:70" x14ac:dyDescent="0.3">
      <c r="A32" s="1"/>
      <c r="B32" s="24"/>
      <c r="C32" s="1"/>
      <c r="D32" s="1"/>
      <c r="F32" s="1"/>
    </row>
    <row r="100" spans="5:9" x14ac:dyDescent="0.3">
      <c r="E100" s="580" t="s">
        <v>469</v>
      </c>
      <c r="F100" s="580"/>
      <c r="G100" s="580"/>
      <c r="H100" s="580"/>
      <c r="I100" s="580"/>
    </row>
    <row r="101" spans="5:9" x14ac:dyDescent="0.3">
      <c r="G101" s="295" t="s">
        <v>13</v>
      </c>
      <c r="H101" s="295" t="s">
        <v>498</v>
      </c>
    </row>
    <row r="102" spans="5:9" x14ac:dyDescent="0.3">
      <c r="E102" s="1" t="s">
        <v>470</v>
      </c>
      <c r="G102" s="1" t="s">
        <v>14</v>
      </c>
      <c r="H102" s="1" t="s">
        <v>491</v>
      </c>
    </row>
    <row r="103" spans="5:9" x14ac:dyDescent="0.3">
      <c r="E103" t="s">
        <v>471</v>
      </c>
      <c r="G103" s="1" t="s">
        <v>15</v>
      </c>
      <c r="H103" s="1" t="s">
        <v>9</v>
      </c>
    </row>
    <row r="104" spans="5:9" x14ac:dyDescent="0.3">
      <c r="E104" s="1" t="s">
        <v>472</v>
      </c>
      <c r="G104" s="1" t="s">
        <v>16</v>
      </c>
    </row>
    <row r="105" spans="5:9" x14ac:dyDescent="0.3">
      <c r="E105" s="1" t="s">
        <v>473</v>
      </c>
    </row>
    <row r="106" spans="5:9" x14ac:dyDescent="0.3">
      <c r="E106" s="1" t="s">
        <v>474</v>
      </c>
      <c r="G106" s="295" t="s">
        <v>18</v>
      </c>
      <c r="H106" s="295" t="s">
        <v>495</v>
      </c>
    </row>
    <row r="107" spans="5:9" x14ac:dyDescent="0.3">
      <c r="E107" s="1" t="s">
        <v>475</v>
      </c>
      <c r="G107" s="1" t="s">
        <v>493</v>
      </c>
      <c r="H107" s="1" t="s">
        <v>22</v>
      </c>
    </row>
    <row r="108" spans="5:9" x14ac:dyDescent="0.3">
      <c r="E108" s="1" t="s">
        <v>476</v>
      </c>
      <c r="G108" s="1" t="s">
        <v>494</v>
      </c>
      <c r="H108" s="1" t="s">
        <v>23</v>
      </c>
    </row>
    <row r="111" spans="5:9" x14ac:dyDescent="0.3">
      <c r="G111" s="295" t="s">
        <v>496</v>
      </c>
      <c r="H111" s="295" t="s">
        <v>29</v>
      </c>
    </row>
    <row r="112" spans="5:9" x14ac:dyDescent="0.3">
      <c r="G112" s="1" t="s">
        <v>497</v>
      </c>
      <c r="H112" s="1" t="s">
        <v>30</v>
      </c>
    </row>
    <row r="113" spans="7:8" x14ac:dyDescent="0.3">
      <c r="G113" s="1" t="s">
        <v>27</v>
      </c>
      <c r="H113" s="1" t="s">
        <v>504</v>
      </c>
    </row>
    <row r="114" spans="7:8" x14ac:dyDescent="0.3">
      <c r="H114" s="1" t="s">
        <v>31</v>
      </c>
    </row>
    <row r="115" spans="7:8" x14ac:dyDescent="0.3">
      <c r="H115" s="1" t="s">
        <v>505</v>
      </c>
    </row>
    <row r="116" spans="7:8" x14ac:dyDescent="0.3">
      <c r="H116" s="1" t="s">
        <v>32</v>
      </c>
    </row>
  </sheetData>
  <dataConsolidate/>
  <mergeCells count="163">
    <mergeCell ref="R10:U10"/>
    <mergeCell ref="R11:U11"/>
    <mergeCell ref="R12:U12"/>
    <mergeCell ref="R13:U13"/>
    <mergeCell ref="A12:C12"/>
    <mergeCell ref="D12:F12"/>
    <mergeCell ref="G12:H12"/>
    <mergeCell ref="I12:J12"/>
    <mergeCell ref="M12:N12"/>
    <mergeCell ref="O12:P12"/>
    <mergeCell ref="I11:J11"/>
    <mergeCell ref="I13:J13"/>
    <mergeCell ref="M10:N10"/>
    <mergeCell ref="O10:P10"/>
    <mergeCell ref="O11:P11"/>
    <mergeCell ref="O13:P13"/>
    <mergeCell ref="M11:N11"/>
    <mergeCell ref="M13:N13"/>
    <mergeCell ref="A10:C10"/>
    <mergeCell ref="A11:C11"/>
    <mergeCell ref="A13:C13"/>
    <mergeCell ref="G11:H11"/>
    <mergeCell ref="G13:H13"/>
    <mergeCell ref="D11:F11"/>
    <mergeCell ref="D13:F13"/>
    <mergeCell ref="D10:F10"/>
    <mergeCell ref="E100:I100"/>
    <mergeCell ref="A8:V8"/>
    <mergeCell ref="A7:XFD7"/>
    <mergeCell ref="A9:XFD9"/>
    <mergeCell ref="I10:J10"/>
    <mergeCell ref="G10:H10"/>
    <mergeCell ref="M29:M30"/>
    <mergeCell ref="N29:N30"/>
    <mergeCell ref="G29:G30"/>
    <mergeCell ref="H29:H30"/>
    <mergeCell ref="I29:I30"/>
    <mergeCell ref="J29:J30"/>
    <mergeCell ref="K29:K30"/>
    <mergeCell ref="L29:L30"/>
    <mergeCell ref="A29:A30"/>
    <mergeCell ref="B29:B30"/>
    <mergeCell ref="C29:C30"/>
    <mergeCell ref="D29:D30"/>
    <mergeCell ref="E29:E30"/>
    <mergeCell ref="F29:F30"/>
    <mergeCell ref="I27:I28"/>
    <mergeCell ref="J27:J28"/>
    <mergeCell ref="K27:K28"/>
    <mergeCell ref="L27:L28"/>
    <mergeCell ref="M27:M28"/>
    <mergeCell ref="N27:N28"/>
    <mergeCell ref="M25:M26"/>
    <mergeCell ref="N25:N26"/>
    <mergeCell ref="A27:A28"/>
    <mergeCell ref="B27:B28"/>
    <mergeCell ref="C27:C28"/>
    <mergeCell ref="G25:G26"/>
    <mergeCell ref="H25:H26"/>
    <mergeCell ref="I25:I26"/>
    <mergeCell ref="J25:J26"/>
    <mergeCell ref="K25:K26"/>
    <mergeCell ref="L25:L26"/>
    <mergeCell ref="A25:A26"/>
    <mergeCell ref="B25:B26"/>
    <mergeCell ref="C25:C26"/>
    <mergeCell ref="D25:D26"/>
    <mergeCell ref="E25:E26"/>
    <mergeCell ref="F25:F26"/>
    <mergeCell ref="I23:I24"/>
    <mergeCell ref="J23:J24"/>
    <mergeCell ref="K23:K24"/>
    <mergeCell ref="L23:L24"/>
    <mergeCell ref="M23:M24"/>
    <mergeCell ref="N23:N24"/>
    <mergeCell ref="M21:M22"/>
    <mergeCell ref="N21:N22"/>
    <mergeCell ref="A23:A24"/>
    <mergeCell ref="B23:B24"/>
    <mergeCell ref="C23:C24"/>
    <mergeCell ref="D23:D24"/>
    <mergeCell ref="E23:E24"/>
    <mergeCell ref="F23:F24"/>
    <mergeCell ref="G23:G24"/>
    <mergeCell ref="H23:H24"/>
    <mergeCell ref="G21:G22"/>
    <mergeCell ref="H21:H22"/>
    <mergeCell ref="I21:I22"/>
    <mergeCell ref="J21:J22"/>
    <mergeCell ref="K21:K22"/>
    <mergeCell ref="L21:L22"/>
    <mergeCell ref="A21:A22"/>
    <mergeCell ref="B21:B22"/>
    <mergeCell ref="C21:C22"/>
    <mergeCell ref="D21:D22"/>
    <mergeCell ref="E21:E22"/>
    <mergeCell ref="F21:F22"/>
    <mergeCell ref="I19:I20"/>
    <mergeCell ref="J19:J20"/>
    <mergeCell ref="K19:K20"/>
    <mergeCell ref="L19:L20"/>
    <mergeCell ref="M19:M20"/>
    <mergeCell ref="N19:N20"/>
    <mergeCell ref="M17:M18"/>
    <mergeCell ref="N17:N18"/>
    <mergeCell ref="A19:A20"/>
    <mergeCell ref="B19:B20"/>
    <mergeCell ref="C19:C20"/>
    <mergeCell ref="D19:D20"/>
    <mergeCell ref="E19:E20"/>
    <mergeCell ref="F19:F20"/>
    <mergeCell ref="G19:G20"/>
    <mergeCell ref="H19:H20"/>
    <mergeCell ref="E17:E18"/>
    <mergeCell ref="F17:F18"/>
    <mergeCell ref="I17:I18"/>
    <mergeCell ref="J17:J18"/>
    <mergeCell ref="K17:K18"/>
    <mergeCell ref="L17:L18"/>
    <mergeCell ref="A17:A18"/>
    <mergeCell ref="B17:B18"/>
    <mergeCell ref="C17:C18"/>
    <mergeCell ref="D17:D18"/>
    <mergeCell ref="AG15:AG16"/>
    <mergeCell ref="Q15:V15"/>
    <mergeCell ref="W15:W16"/>
    <mergeCell ref="X15:X16"/>
    <mergeCell ref="Y15:Y16"/>
    <mergeCell ref="Z15:Z16"/>
    <mergeCell ref="AA15:AA16"/>
    <mergeCell ref="L15:L16"/>
    <mergeCell ref="M15:M16"/>
    <mergeCell ref="N15:N16"/>
    <mergeCell ref="O15:O16"/>
    <mergeCell ref="AB15:AB16"/>
    <mergeCell ref="AC15:AC16"/>
    <mergeCell ref="AD15:AD16"/>
    <mergeCell ref="AE15:AE16"/>
    <mergeCell ref="AF15:AF16"/>
    <mergeCell ref="AE14:AL14"/>
    <mergeCell ref="A15:A16"/>
    <mergeCell ref="B15:B16"/>
    <mergeCell ref="C15:C16"/>
    <mergeCell ref="D15:D16"/>
    <mergeCell ref="A3:AL4"/>
    <mergeCell ref="A5:B5"/>
    <mergeCell ref="C5:N5"/>
    <mergeCell ref="O5:Q5"/>
    <mergeCell ref="A6:B6"/>
    <mergeCell ref="C6:N6"/>
    <mergeCell ref="P15:P16"/>
    <mergeCell ref="E15:E16"/>
    <mergeCell ref="I15:I16"/>
    <mergeCell ref="J15:J16"/>
    <mergeCell ref="A14:G14"/>
    <mergeCell ref="H14:N14"/>
    <mergeCell ref="O14:W14"/>
    <mergeCell ref="X14:AD14"/>
    <mergeCell ref="AH15:AH16"/>
    <mergeCell ref="AI15:AI16"/>
    <mergeCell ref="AJ15:AJ16"/>
    <mergeCell ref="AK15:AK16"/>
    <mergeCell ref="F15:F16"/>
  </mergeCells>
  <conditionalFormatting sqref="F17 H19 H21 H23 H25 H29">
    <cfRule type="cellIs" dxfId="758" priority="147" operator="equal">
      <formula>"Muy Alta"</formula>
    </cfRule>
    <cfRule type="cellIs" dxfId="757" priority="148" operator="equal">
      <formula>"Alta"</formula>
    </cfRule>
    <cfRule type="cellIs" dxfId="756" priority="149" operator="equal">
      <formula>"Media"</formula>
    </cfRule>
    <cfRule type="cellIs" dxfId="755" priority="150" operator="equal">
      <formula>"Baja"</formula>
    </cfRule>
    <cfRule type="cellIs" dxfId="754" priority="151" operator="equal">
      <formula>"Muy Baja"</formula>
    </cfRule>
  </conditionalFormatting>
  <conditionalFormatting sqref="L17 L19 L21 L23 L25 L27 L29">
    <cfRule type="cellIs" dxfId="753" priority="142" operator="equal">
      <formula>"Catastrófico"</formula>
    </cfRule>
    <cfRule type="cellIs" dxfId="752" priority="143" operator="equal">
      <formula>"Mayor"</formula>
    </cfRule>
    <cfRule type="cellIs" dxfId="751" priority="144" operator="equal">
      <formula>"Moderado"</formula>
    </cfRule>
    <cfRule type="cellIs" dxfId="750" priority="145" operator="equal">
      <formula>"Menor"</formula>
    </cfRule>
    <cfRule type="cellIs" dxfId="749" priority="146" operator="equal">
      <formula>"Leve"</formula>
    </cfRule>
  </conditionalFormatting>
  <conditionalFormatting sqref="N17 N19 N21 N23 N25 N27 N29">
    <cfRule type="cellIs" dxfId="748" priority="138" operator="equal">
      <formula>"Extremo"</formula>
    </cfRule>
    <cfRule type="cellIs" dxfId="747" priority="139" operator="equal">
      <formula>"Alto"</formula>
    </cfRule>
    <cfRule type="cellIs" dxfId="746" priority="140" operator="equal">
      <formula>"Moderado"</formula>
    </cfRule>
    <cfRule type="cellIs" dxfId="745" priority="141" operator="equal">
      <formula>"Bajo"</formula>
    </cfRule>
  </conditionalFormatting>
  <conditionalFormatting sqref="Y17:Y18">
    <cfRule type="cellIs" dxfId="744" priority="133" operator="equal">
      <formula>"Muy Alta"</formula>
    </cfRule>
    <cfRule type="cellIs" dxfId="743" priority="134" operator="equal">
      <formula>"Alta"</formula>
    </cfRule>
    <cfRule type="cellIs" dxfId="742" priority="135" operator="equal">
      <formula>"Media"</formula>
    </cfRule>
    <cfRule type="cellIs" dxfId="741" priority="136" operator="equal">
      <formula>"Baja"</formula>
    </cfRule>
    <cfRule type="cellIs" dxfId="740" priority="137" operator="equal">
      <formula>"Muy Baja"</formula>
    </cfRule>
  </conditionalFormatting>
  <conditionalFormatting sqref="AA17:AA18">
    <cfRule type="cellIs" dxfId="739" priority="128" operator="equal">
      <formula>"Catastrófico"</formula>
    </cfRule>
    <cfRule type="cellIs" dxfId="738" priority="129" operator="equal">
      <formula>"Mayor"</formula>
    </cfRule>
    <cfRule type="cellIs" dxfId="737" priority="130" operator="equal">
      <formula>"Moderado"</formula>
    </cfRule>
    <cfRule type="cellIs" dxfId="736" priority="131" operator="equal">
      <formula>"Menor"</formula>
    </cfRule>
    <cfRule type="cellIs" dxfId="735" priority="132" operator="equal">
      <formula>"Leve"</formula>
    </cfRule>
  </conditionalFormatting>
  <conditionalFormatting sqref="AC17:AC18">
    <cfRule type="cellIs" dxfId="734" priority="124" operator="equal">
      <formula>"Extremo"</formula>
    </cfRule>
    <cfRule type="cellIs" dxfId="733" priority="125" operator="equal">
      <formula>"Alto"</formula>
    </cfRule>
    <cfRule type="cellIs" dxfId="732" priority="126" operator="equal">
      <formula>"Moderado"</formula>
    </cfRule>
    <cfRule type="cellIs" dxfId="731" priority="127" operator="equal">
      <formula>"Bajo"</formula>
    </cfRule>
  </conditionalFormatting>
  <conditionalFormatting sqref="Y19:Y20">
    <cfRule type="cellIs" dxfId="730" priority="119" operator="equal">
      <formula>"Muy Alta"</formula>
    </cfRule>
    <cfRule type="cellIs" dxfId="729" priority="120" operator="equal">
      <formula>"Alta"</formula>
    </cfRule>
    <cfRule type="cellIs" dxfId="728" priority="121" operator="equal">
      <formula>"Media"</formula>
    </cfRule>
    <cfRule type="cellIs" dxfId="727" priority="122" operator="equal">
      <formula>"Baja"</formula>
    </cfRule>
    <cfRule type="cellIs" dxfId="726" priority="123" operator="equal">
      <formula>"Muy Baja"</formula>
    </cfRule>
  </conditionalFormatting>
  <conditionalFormatting sqref="AA19:AA20">
    <cfRule type="cellIs" dxfId="725" priority="114" operator="equal">
      <formula>"Catastrófico"</formula>
    </cfRule>
    <cfRule type="cellIs" dxfId="724" priority="115" operator="equal">
      <formula>"Mayor"</formula>
    </cfRule>
    <cfRule type="cellIs" dxfId="723" priority="116" operator="equal">
      <formula>"Moderado"</formula>
    </cfRule>
    <cfRule type="cellIs" dxfId="722" priority="117" operator="equal">
      <formula>"Menor"</formula>
    </cfRule>
    <cfRule type="cellIs" dxfId="721" priority="118" operator="equal">
      <formula>"Leve"</formula>
    </cfRule>
  </conditionalFormatting>
  <conditionalFormatting sqref="AC19:AC20">
    <cfRule type="cellIs" dxfId="720" priority="110" operator="equal">
      <formula>"Extremo"</formula>
    </cfRule>
    <cfRule type="cellIs" dxfId="719" priority="111" operator="equal">
      <formula>"Alto"</formula>
    </cfRule>
    <cfRule type="cellIs" dxfId="718" priority="112" operator="equal">
      <formula>"Moderado"</formula>
    </cfRule>
    <cfRule type="cellIs" dxfId="717" priority="113" operator="equal">
      <formula>"Bajo"</formula>
    </cfRule>
  </conditionalFormatting>
  <conditionalFormatting sqref="Y21:Y22">
    <cfRule type="cellIs" dxfId="716" priority="105" operator="equal">
      <formula>"Muy Alta"</formula>
    </cfRule>
    <cfRule type="cellIs" dxfId="715" priority="106" operator="equal">
      <formula>"Alta"</formula>
    </cfRule>
    <cfRule type="cellIs" dxfId="714" priority="107" operator="equal">
      <formula>"Media"</formula>
    </cfRule>
    <cfRule type="cellIs" dxfId="713" priority="108" operator="equal">
      <formula>"Baja"</formula>
    </cfRule>
    <cfRule type="cellIs" dxfId="712" priority="109" operator="equal">
      <formula>"Muy Baja"</formula>
    </cfRule>
  </conditionalFormatting>
  <conditionalFormatting sqref="AA21:AA22">
    <cfRule type="cellIs" dxfId="711" priority="100" operator="equal">
      <formula>"Catastrófico"</formula>
    </cfRule>
    <cfRule type="cellIs" dxfId="710" priority="101" operator="equal">
      <formula>"Mayor"</formula>
    </cfRule>
    <cfRule type="cellIs" dxfId="709" priority="102" operator="equal">
      <formula>"Moderado"</formula>
    </cfRule>
    <cfRule type="cellIs" dxfId="708" priority="103" operator="equal">
      <formula>"Menor"</formula>
    </cfRule>
    <cfRule type="cellIs" dxfId="707" priority="104" operator="equal">
      <formula>"Leve"</formula>
    </cfRule>
  </conditionalFormatting>
  <conditionalFormatting sqref="AC21:AC22">
    <cfRule type="cellIs" dxfId="706" priority="96" operator="equal">
      <formula>"Extremo"</formula>
    </cfRule>
    <cfRule type="cellIs" dxfId="705" priority="97" operator="equal">
      <formula>"Alto"</formula>
    </cfRule>
    <cfRule type="cellIs" dxfId="704" priority="98" operator="equal">
      <formula>"Moderado"</formula>
    </cfRule>
    <cfRule type="cellIs" dxfId="703" priority="99" operator="equal">
      <formula>"Bajo"</formula>
    </cfRule>
  </conditionalFormatting>
  <conditionalFormatting sqref="Y23:Y24">
    <cfRule type="cellIs" dxfId="702" priority="91" operator="equal">
      <formula>"Muy Alta"</formula>
    </cfRule>
    <cfRule type="cellIs" dxfId="701" priority="92" operator="equal">
      <formula>"Alta"</formula>
    </cfRule>
    <cfRule type="cellIs" dxfId="700" priority="93" operator="equal">
      <formula>"Media"</formula>
    </cfRule>
    <cfRule type="cellIs" dxfId="699" priority="94" operator="equal">
      <formula>"Baja"</formula>
    </cfRule>
    <cfRule type="cellIs" dxfId="698" priority="95" operator="equal">
      <formula>"Muy Baja"</formula>
    </cfRule>
  </conditionalFormatting>
  <conditionalFormatting sqref="AA23:AA24">
    <cfRule type="cellIs" dxfId="697" priority="86" operator="equal">
      <formula>"Catastrófico"</formula>
    </cfRule>
    <cfRule type="cellIs" dxfId="696" priority="87" operator="equal">
      <formula>"Mayor"</formula>
    </cfRule>
    <cfRule type="cellIs" dxfId="695" priority="88" operator="equal">
      <formula>"Moderado"</formula>
    </cfRule>
    <cfRule type="cellIs" dxfId="694" priority="89" operator="equal">
      <formula>"Menor"</formula>
    </cfRule>
    <cfRule type="cellIs" dxfId="693" priority="90" operator="equal">
      <formula>"Leve"</formula>
    </cfRule>
  </conditionalFormatting>
  <conditionalFormatting sqref="AC23:AC24">
    <cfRule type="cellIs" dxfId="692" priority="82" operator="equal">
      <formula>"Extremo"</formula>
    </cfRule>
    <cfRule type="cellIs" dxfId="691" priority="83" operator="equal">
      <formula>"Alto"</formula>
    </cfRule>
    <cfRule type="cellIs" dxfId="690" priority="84" operator="equal">
      <formula>"Moderado"</formula>
    </cfRule>
    <cfRule type="cellIs" dxfId="689" priority="85" operator="equal">
      <formula>"Bajo"</formula>
    </cfRule>
  </conditionalFormatting>
  <conditionalFormatting sqref="Y25:Y26">
    <cfRule type="cellIs" dxfId="688" priority="77" operator="equal">
      <formula>"Muy Alta"</formula>
    </cfRule>
    <cfRule type="cellIs" dxfId="687" priority="78" operator="equal">
      <formula>"Alta"</formula>
    </cfRule>
    <cfRule type="cellIs" dxfId="686" priority="79" operator="equal">
      <formula>"Media"</formula>
    </cfRule>
    <cfRule type="cellIs" dxfId="685" priority="80" operator="equal">
      <formula>"Baja"</formula>
    </cfRule>
    <cfRule type="cellIs" dxfId="684" priority="81" operator="equal">
      <formula>"Muy Baja"</formula>
    </cfRule>
  </conditionalFormatting>
  <conditionalFormatting sqref="AA25:AA26">
    <cfRule type="cellIs" dxfId="683" priority="72" operator="equal">
      <formula>"Catastrófico"</formula>
    </cfRule>
    <cfRule type="cellIs" dxfId="682" priority="73" operator="equal">
      <formula>"Mayor"</formula>
    </cfRule>
    <cfRule type="cellIs" dxfId="681" priority="74" operator="equal">
      <formula>"Moderado"</formula>
    </cfRule>
    <cfRule type="cellIs" dxfId="680" priority="75" operator="equal">
      <formula>"Menor"</formula>
    </cfRule>
    <cfRule type="cellIs" dxfId="679" priority="76" operator="equal">
      <formula>"Leve"</formula>
    </cfRule>
  </conditionalFormatting>
  <conditionalFormatting sqref="AC25:AC26">
    <cfRule type="cellIs" dxfId="678" priority="68" operator="equal">
      <formula>"Extremo"</formula>
    </cfRule>
    <cfRule type="cellIs" dxfId="677" priority="69" operator="equal">
      <formula>"Alto"</formula>
    </cfRule>
    <cfRule type="cellIs" dxfId="676" priority="70" operator="equal">
      <formula>"Moderado"</formula>
    </cfRule>
    <cfRule type="cellIs" dxfId="675" priority="71" operator="equal">
      <formula>"Bajo"</formula>
    </cfRule>
  </conditionalFormatting>
  <conditionalFormatting sqref="Y27:Y28">
    <cfRule type="cellIs" dxfId="674" priority="63" operator="equal">
      <formula>"Muy Alta"</formula>
    </cfRule>
    <cfRule type="cellIs" dxfId="673" priority="64" operator="equal">
      <formula>"Alta"</formula>
    </cfRule>
    <cfRule type="cellIs" dxfId="672" priority="65" operator="equal">
      <formula>"Media"</formula>
    </cfRule>
    <cfRule type="cellIs" dxfId="671" priority="66" operator="equal">
      <formula>"Baja"</formula>
    </cfRule>
    <cfRule type="cellIs" dxfId="670" priority="67" operator="equal">
      <formula>"Muy Baja"</formula>
    </cfRule>
  </conditionalFormatting>
  <conditionalFormatting sqref="AA27:AA28">
    <cfRule type="cellIs" dxfId="669" priority="58" operator="equal">
      <formula>"Catastrófico"</formula>
    </cfRule>
    <cfRule type="cellIs" dxfId="668" priority="59" operator="equal">
      <formula>"Mayor"</formula>
    </cfRule>
    <cfRule type="cellIs" dxfId="667" priority="60" operator="equal">
      <formula>"Moderado"</formula>
    </cfRule>
    <cfRule type="cellIs" dxfId="666" priority="61" operator="equal">
      <formula>"Menor"</formula>
    </cfRule>
    <cfRule type="cellIs" dxfId="665" priority="62" operator="equal">
      <formula>"Leve"</formula>
    </cfRule>
  </conditionalFormatting>
  <conditionalFormatting sqref="AC27:AC28">
    <cfRule type="cellIs" dxfId="664" priority="54" operator="equal">
      <formula>"Extremo"</formula>
    </cfRule>
    <cfRule type="cellIs" dxfId="663" priority="55" operator="equal">
      <formula>"Alto"</formula>
    </cfRule>
    <cfRule type="cellIs" dxfId="662" priority="56" operator="equal">
      <formula>"Moderado"</formula>
    </cfRule>
    <cfRule type="cellIs" dxfId="661" priority="57" operator="equal">
      <formula>"Bajo"</formula>
    </cfRule>
  </conditionalFormatting>
  <conditionalFormatting sqref="Y29:Y30">
    <cfRule type="cellIs" dxfId="660" priority="49" operator="equal">
      <formula>"Muy Alta"</formula>
    </cfRule>
    <cfRule type="cellIs" dxfId="659" priority="50" operator="equal">
      <formula>"Alta"</formula>
    </cfRule>
    <cfRule type="cellIs" dxfId="658" priority="51" operator="equal">
      <formula>"Media"</formula>
    </cfRule>
    <cfRule type="cellIs" dxfId="657" priority="52" operator="equal">
      <formula>"Baja"</formula>
    </cfRule>
    <cfRule type="cellIs" dxfId="656" priority="53" operator="equal">
      <formula>"Muy Baja"</formula>
    </cfRule>
  </conditionalFormatting>
  <conditionalFormatting sqref="AA29:AA30">
    <cfRule type="cellIs" dxfId="655" priority="44" operator="equal">
      <formula>"Catastrófico"</formula>
    </cfRule>
    <cfRule type="cellIs" dxfId="654" priority="45" operator="equal">
      <formula>"Mayor"</formula>
    </cfRule>
    <cfRule type="cellIs" dxfId="653" priority="46" operator="equal">
      <formula>"Moderado"</formula>
    </cfRule>
    <cfRule type="cellIs" dxfId="652" priority="47" operator="equal">
      <formula>"Menor"</formula>
    </cfRule>
    <cfRule type="cellIs" dxfId="651" priority="48" operator="equal">
      <formula>"Leve"</formula>
    </cfRule>
  </conditionalFormatting>
  <conditionalFormatting sqref="AC29:AC30">
    <cfRule type="cellIs" dxfId="650" priority="40" operator="equal">
      <formula>"Extremo"</formula>
    </cfRule>
    <cfRule type="cellIs" dxfId="649" priority="41" operator="equal">
      <formula>"Alto"</formula>
    </cfRule>
    <cfRule type="cellIs" dxfId="648" priority="42" operator="equal">
      <formula>"Moderado"</formula>
    </cfRule>
    <cfRule type="cellIs" dxfId="647" priority="43" operator="equal">
      <formula>"Bajo"</formula>
    </cfRule>
  </conditionalFormatting>
  <conditionalFormatting sqref="K17:K30">
    <cfRule type="containsText" dxfId="646" priority="11" operator="containsText" text="❌">
      <formula>NOT(ISERROR(SEARCH("❌",K17)))</formula>
    </cfRule>
  </conditionalFormatting>
  <conditionalFormatting sqref="C17">
    <cfRule type="cellIs" dxfId="645" priority="6" operator="equal">
      <formula>"Muy Alta"</formula>
    </cfRule>
    <cfRule type="cellIs" dxfId="644" priority="7" operator="equal">
      <formula>"Alta"</formula>
    </cfRule>
    <cfRule type="cellIs" dxfId="643" priority="8" operator="equal">
      <formula>"Media"</formula>
    </cfRule>
    <cfRule type="cellIs" dxfId="642" priority="9" operator="equal">
      <formula>"Baja"</formula>
    </cfRule>
    <cfRule type="cellIs" dxfId="641" priority="10" operator="equal">
      <formula>"Muy Baja"</formula>
    </cfRule>
  </conditionalFormatting>
  <conditionalFormatting sqref="B17">
    <cfRule type="cellIs" dxfId="640" priority="1" operator="equal">
      <formula>"Muy Alta"</formula>
    </cfRule>
    <cfRule type="cellIs" dxfId="639" priority="2" operator="equal">
      <formula>"Alta"</formula>
    </cfRule>
    <cfRule type="cellIs" dxfId="638" priority="3" operator="equal">
      <formula>"Media"</formula>
    </cfRule>
    <cfRule type="cellIs" dxfId="637" priority="4" operator="equal">
      <formula>"Baja"</formula>
    </cfRule>
    <cfRule type="cellIs" dxfId="636" priority="5" operator="equal">
      <formula>"Muy Baja"</formula>
    </cfRule>
  </conditionalFormatting>
  <dataValidations count="7">
    <dataValidation type="list" allowBlank="1" showInputMessage="1" showErrorMessage="1" sqref="AD17:AD30" xr:uid="{48D09155-F485-433A-8EA9-97E7C8B3F7F1}">
      <formula1>$H$112:$H$116</formula1>
    </dataValidation>
    <dataValidation type="list" allowBlank="1" showInputMessage="1" showErrorMessage="1" sqref="W17:W30" xr:uid="{EDF84D9E-014D-49D8-B934-0C5DD000C590}">
      <formula1>$G$112:$G$113</formula1>
    </dataValidation>
    <dataValidation type="list" allowBlank="1" showInputMessage="1" showErrorMessage="1" sqref="V17:V30" xr:uid="{9BFBA6D9-8AE7-4C18-A0C9-90807ED8D46A}">
      <formula1>$H$107:$H$108</formula1>
    </dataValidation>
    <dataValidation type="list" allowBlank="1" showInputMessage="1" showErrorMessage="1" sqref="U17:U30" xr:uid="{8DCB431C-1FF4-4036-9E4F-E5486890AB24}">
      <formula1>$G$107:$G$108</formula1>
    </dataValidation>
    <dataValidation type="list" allowBlank="1" showInputMessage="1" showErrorMessage="1" sqref="S17:S30" xr:uid="{D47B7190-0F8F-45BD-BB73-884B10E9C61E}">
      <formula1>$H$102:$H$103</formula1>
    </dataValidation>
    <dataValidation type="list" allowBlank="1" showInputMessage="1" showErrorMessage="1" sqref="R17:R30" xr:uid="{97A6460A-EE59-4045-9194-11205D390B64}">
      <formula1>$G$102:$G$104</formula1>
    </dataValidation>
    <dataValidation type="list" allowBlank="1" showInputMessage="1" showErrorMessage="1" sqref="F19:F30" xr:uid="{0B4DB190-7AAA-4D4D-BD02-DFB38E1BD6A2}">
      <formula1>$E$102:$E$108</formula1>
    </dataValidation>
  </dataValidations>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BP72"/>
  <sheetViews>
    <sheetView topLeftCell="A4" zoomScale="70" zoomScaleNormal="70" workbookViewId="0">
      <selection activeCell="L10" sqref="L10:L15"/>
    </sheetView>
  </sheetViews>
  <sheetFormatPr baseColWidth="10" defaultRowHeight="16.5" x14ac:dyDescent="0.3"/>
  <cols>
    <col min="1" max="1" width="4" style="2" bestFit="1" customWidth="1"/>
    <col min="2" max="2" width="14.140625" style="2" customWidth="1"/>
    <col min="3" max="3" width="13.140625" style="2" customWidth="1"/>
    <col min="4" max="4" width="16.140625" style="2" customWidth="1"/>
    <col min="5" max="5" width="32.42578125" style="1" customWidth="1"/>
    <col min="6" max="6" width="19" style="5" customWidth="1"/>
    <col min="7" max="7" width="17.85546875" style="1" customWidth="1"/>
    <col min="8" max="8" width="16.5703125" style="1" customWidth="1"/>
    <col min="9" max="9" width="6.28515625" style="1" bestFit="1" customWidth="1"/>
    <col min="10" max="10" width="27.28515625" style="1" bestFit="1" customWidth="1"/>
    <col min="11" max="11" width="30.5703125" style="1" hidden="1" customWidth="1"/>
    <col min="12" max="12" width="17.5703125" style="1" customWidth="1"/>
    <col min="13" max="13" width="6.28515625" style="1" bestFit="1" customWidth="1"/>
    <col min="14" max="14" width="16" style="1" customWidth="1"/>
    <col min="15" max="15" width="5.85546875" style="1" customWidth="1"/>
    <col min="16" max="16" width="31" style="1" customWidth="1"/>
    <col min="17" max="17" width="15.140625" style="1" bestFit="1" customWidth="1"/>
    <col min="18" max="18" width="6.85546875" style="1" customWidth="1"/>
    <col min="19" max="19" width="5" style="1" customWidth="1"/>
    <col min="20" max="20" width="5.5703125" style="1" customWidth="1"/>
    <col min="21" max="21" width="7.140625" style="1" customWidth="1"/>
    <col min="22" max="22" width="6.7109375" style="1" customWidth="1"/>
    <col min="23" max="23" width="7.5703125" style="1" customWidth="1"/>
    <col min="24" max="24" width="38.28515625" style="1" hidden="1" customWidth="1"/>
    <col min="25" max="25" width="8.7109375" style="1" customWidth="1"/>
    <col min="26" max="26" width="10.42578125" style="1" customWidth="1"/>
    <col min="27" max="27" width="9.28515625" style="1" customWidth="1"/>
    <col min="28" max="28" width="9.140625" style="1" customWidth="1"/>
    <col min="29" max="29" width="8.42578125" style="1" customWidth="1"/>
    <col min="30" max="30" width="7.28515625" style="1" customWidth="1"/>
    <col min="31" max="31" width="23" style="1" customWidth="1"/>
    <col min="32" max="32" width="18.85546875" style="1" customWidth="1"/>
    <col min="33" max="33" width="16.85546875" style="1" customWidth="1"/>
    <col min="34" max="34" width="14.85546875" style="1" customWidth="1"/>
    <col min="35" max="35" width="18.5703125" style="1" customWidth="1"/>
    <col min="36" max="36" width="21" style="1" customWidth="1"/>
    <col min="37" max="16384" width="11.42578125" style="1"/>
  </cols>
  <sheetData>
    <row r="1" spans="1:68" ht="16.5" customHeight="1" x14ac:dyDescent="0.3">
      <c r="A1" s="599" t="s">
        <v>144</v>
      </c>
      <c r="B1" s="600"/>
      <c r="C1" s="600"/>
      <c r="D1" s="600"/>
      <c r="E1" s="600"/>
      <c r="F1" s="600"/>
      <c r="G1" s="600"/>
      <c r="H1" s="600"/>
      <c r="I1" s="600"/>
      <c r="J1" s="600"/>
      <c r="K1" s="600"/>
      <c r="L1" s="600"/>
      <c r="M1" s="600"/>
      <c r="N1" s="600"/>
      <c r="O1" s="600"/>
      <c r="P1" s="600"/>
      <c r="Q1" s="600"/>
      <c r="R1" s="600"/>
      <c r="S1" s="600"/>
      <c r="T1" s="600"/>
      <c r="U1" s="600"/>
      <c r="V1" s="600"/>
      <c r="W1" s="600"/>
      <c r="X1" s="600"/>
      <c r="Y1" s="600"/>
      <c r="Z1" s="600"/>
      <c r="AA1" s="600"/>
      <c r="AB1" s="600"/>
      <c r="AC1" s="600"/>
      <c r="AD1" s="600"/>
      <c r="AE1" s="600"/>
      <c r="AF1" s="600"/>
      <c r="AG1" s="600"/>
      <c r="AH1" s="600"/>
      <c r="AI1" s="600"/>
      <c r="AJ1" s="601"/>
      <c r="AK1" s="8"/>
      <c r="AL1" s="8"/>
      <c r="AM1" s="8"/>
      <c r="AN1" s="8"/>
      <c r="AO1" s="8"/>
      <c r="AP1" s="8"/>
      <c r="AQ1" s="8"/>
      <c r="AR1" s="8"/>
      <c r="AS1" s="8"/>
      <c r="AT1" s="8"/>
      <c r="AU1" s="8"/>
      <c r="AV1" s="8"/>
      <c r="AW1" s="8"/>
      <c r="AX1" s="8"/>
      <c r="AY1" s="8"/>
      <c r="AZ1" s="8"/>
      <c r="BA1" s="8"/>
      <c r="BB1" s="8"/>
      <c r="BC1" s="8"/>
      <c r="BD1" s="8"/>
      <c r="BE1" s="8"/>
      <c r="BF1" s="8"/>
      <c r="BG1" s="8"/>
      <c r="BH1" s="8"/>
      <c r="BI1" s="8"/>
      <c r="BJ1" s="8"/>
      <c r="BK1" s="8"/>
      <c r="BL1" s="8"/>
      <c r="BM1" s="8"/>
      <c r="BN1" s="8"/>
      <c r="BO1" s="8"/>
      <c r="BP1" s="8"/>
    </row>
    <row r="2" spans="1:68" ht="24" customHeight="1" x14ac:dyDescent="0.3">
      <c r="A2" s="602"/>
      <c r="B2" s="603"/>
      <c r="C2" s="603"/>
      <c r="D2" s="603"/>
      <c r="E2" s="603"/>
      <c r="F2" s="603"/>
      <c r="G2" s="603"/>
      <c r="H2" s="603"/>
      <c r="I2" s="603"/>
      <c r="J2" s="603"/>
      <c r="K2" s="603"/>
      <c r="L2" s="603"/>
      <c r="M2" s="603"/>
      <c r="N2" s="603"/>
      <c r="O2" s="603"/>
      <c r="P2" s="603"/>
      <c r="Q2" s="603"/>
      <c r="R2" s="603"/>
      <c r="S2" s="603"/>
      <c r="T2" s="603"/>
      <c r="U2" s="603"/>
      <c r="V2" s="603"/>
      <c r="W2" s="603"/>
      <c r="X2" s="603"/>
      <c r="Y2" s="603"/>
      <c r="Z2" s="603"/>
      <c r="AA2" s="603"/>
      <c r="AB2" s="603"/>
      <c r="AC2" s="603"/>
      <c r="AD2" s="603"/>
      <c r="AE2" s="603"/>
      <c r="AF2" s="603"/>
      <c r="AG2" s="603"/>
      <c r="AH2" s="603"/>
      <c r="AI2" s="603"/>
      <c r="AJ2" s="604"/>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row>
    <row r="3" spans="1:68" x14ac:dyDescent="0.3">
      <c r="A3" s="28"/>
      <c r="B3" s="29"/>
      <c r="C3" s="28"/>
      <c r="D3" s="28"/>
      <c r="E3" s="8"/>
      <c r="F3" s="27"/>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row>
    <row r="4" spans="1:68" ht="26.25" customHeight="1" x14ac:dyDescent="0.3">
      <c r="A4" s="636" t="s">
        <v>43</v>
      </c>
      <c r="B4" s="637"/>
      <c r="C4" s="595"/>
      <c r="D4" s="596"/>
      <c r="E4" s="596"/>
      <c r="F4" s="596"/>
      <c r="G4" s="596"/>
      <c r="H4" s="596"/>
      <c r="I4" s="596"/>
      <c r="J4" s="596"/>
      <c r="K4" s="596"/>
      <c r="L4" s="596"/>
      <c r="M4" s="596"/>
      <c r="N4" s="597"/>
      <c r="O4" s="598"/>
      <c r="P4" s="598"/>
      <c r="Q4" s="59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row>
    <row r="5" spans="1:68" ht="30" customHeight="1" x14ac:dyDescent="0.3">
      <c r="A5" s="636" t="s">
        <v>130</v>
      </c>
      <c r="B5" s="637"/>
      <c r="C5" s="595"/>
      <c r="D5" s="596"/>
      <c r="E5" s="596"/>
      <c r="F5" s="596"/>
      <c r="G5" s="596"/>
      <c r="H5" s="596"/>
      <c r="I5" s="596"/>
      <c r="J5" s="596"/>
      <c r="K5" s="596"/>
      <c r="L5" s="596"/>
      <c r="M5" s="596"/>
      <c r="N5" s="597"/>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row>
    <row r="6" spans="1:68" ht="49.5" customHeight="1" x14ac:dyDescent="0.3">
      <c r="A6" s="636" t="s">
        <v>44</v>
      </c>
      <c r="B6" s="637"/>
      <c r="C6" s="646"/>
      <c r="D6" s="647"/>
      <c r="E6" s="647"/>
      <c r="F6" s="647"/>
      <c r="G6" s="647"/>
      <c r="H6" s="647"/>
      <c r="I6" s="647"/>
      <c r="J6" s="647"/>
      <c r="K6" s="647"/>
      <c r="L6" s="647"/>
      <c r="M6" s="647"/>
      <c r="N6" s="64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row>
    <row r="7" spans="1:68" x14ac:dyDescent="0.3">
      <c r="A7" s="605" t="s">
        <v>139</v>
      </c>
      <c r="B7" s="606"/>
      <c r="C7" s="606"/>
      <c r="D7" s="606"/>
      <c r="E7" s="606"/>
      <c r="F7" s="606"/>
      <c r="G7" s="607"/>
      <c r="H7" s="605" t="s">
        <v>140</v>
      </c>
      <c r="I7" s="606"/>
      <c r="J7" s="606"/>
      <c r="K7" s="606"/>
      <c r="L7" s="606"/>
      <c r="M7" s="606"/>
      <c r="N7" s="607"/>
      <c r="O7" s="605" t="s">
        <v>141</v>
      </c>
      <c r="P7" s="606"/>
      <c r="Q7" s="606"/>
      <c r="R7" s="606"/>
      <c r="S7" s="606"/>
      <c r="T7" s="606"/>
      <c r="U7" s="606"/>
      <c r="V7" s="606"/>
      <c r="W7" s="607"/>
      <c r="X7" s="605" t="s">
        <v>142</v>
      </c>
      <c r="Y7" s="606"/>
      <c r="Z7" s="606"/>
      <c r="AA7" s="606"/>
      <c r="AB7" s="606"/>
      <c r="AC7" s="606"/>
      <c r="AD7" s="607"/>
      <c r="AE7" s="605" t="s">
        <v>34</v>
      </c>
      <c r="AF7" s="606"/>
      <c r="AG7" s="606"/>
      <c r="AH7" s="606"/>
      <c r="AI7" s="606"/>
      <c r="AJ7" s="607"/>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row>
    <row r="8" spans="1:68" ht="16.5" customHeight="1" x14ac:dyDescent="0.3">
      <c r="A8" s="638" t="s">
        <v>0</v>
      </c>
      <c r="B8" s="643" t="s">
        <v>2</v>
      </c>
      <c r="C8" s="641" t="s">
        <v>3</v>
      </c>
      <c r="D8" s="641" t="s">
        <v>42</v>
      </c>
      <c r="E8" s="642" t="s">
        <v>1</v>
      </c>
      <c r="F8" s="640" t="s">
        <v>50</v>
      </c>
      <c r="G8" s="641" t="s">
        <v>135</v>
      </c>
      <c r="H8" s="650" t="s">
        <v>33</v>
      </c>
      <c r="I8" s="651" t="s">
        <v>5</v>
      </c>
      <c r="J8" s="640" t="s">
        <v>87</v>
      </c>
      <c r="K8" s="640" t="s">
        <v>92</v>
      </c>
      <c r="L8" s="653" t="s">
        <v>45</v>
      </c>
      <c r="M8" s="651" t="s">
        <v>5</v>
      </c>
      <c r="N8" s="641" t="s">
        <v>48</v>
      </c>
      <c r="O8" s="644" t="s">
        <v>11</v>
      </c>
      <c r="P8" s="635" t="s">
        <v>163</v>
      </c>
      <c r="Q8" s="640" t="s">
        <v>12</v>
      </c>
      <c r="R8" s="635" t="s">
        <v>8</v>
      </c>
      <c r="S8" s="635"/>
      <c r="T8" s="635"/>
      <c r="U8" s="635"/>
      <c r="V8" s="635"/>
      <c r="W8" s="635"/>
      <c r="X8" s="649" t="s">
        <v>138</v>
      </c>
      <c r="Y8" s="649" t="s">
        <v>46</v>
      </c>
      <c r="Z8" s="649" t="s">
        <v>5</v>
      </c>
      <c r="AA8" s="649" t="s">
        <v>47</v>
      </c>
      <c r="AB8" s="649" t="s">
        <v>5</v>
      </c>
      <c r="AC8" s="649" t="s">
        <v>49</v>
      </c>
      <c r="AD8" s="644" t="s">
        <v>29</v>
      </c>
      <c r="AE8" s="635" t="s">
        <v>34</v>
      </c>
      <c r="AF8" s="635" t="s">
        <v>35</v>
      </c>
      <c r="AG8" s="635" t="s">
        <v>36</v>
      </c>
      <c r="AH8" s="635" t="s">
        <v>38</v>
      </c>
      <c r="AI8" s="635" t="s">
        <v>37</v>
      </c>
      <c r="AJ8" s="635" t="s">
        <v>39</v>
      </c>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row>
    <row r="9" spans="1:68" s="4" customFormat="1" ht="94.5" customHeight="1" x14ac:dyDescent="0.25">
      <c r="A9" s="639"/>
      <c r="B9" s="643"/>
      <c r="C9" s="635"/>
      <c r="D9" s="635"/>
      <c r="E9" s="643"/>
      <c r="F9" s="641"/>
      <c r="G9" s="635"/>
      <c r="H9" s="641"/>
      <c r="I9" s="652"/>
      <c r="J9" s="641"/>
      <c r="K9" s="641"/>
      <c r="L9" s="652"/>
      <c r="M9" s="652"/>
      <c r="N9" s="635"/>
      <c r="O9" s="645"/>
      <c r="P9" s="635"/>
      <c r="Q9" s="641"/>
      <c r="R9" s="7" t="s">
        <v>13</v>
      </c>
      <c r="S9" s="7" t="s">
        <v>17</v>
      </c>
      <c r="T9" s="7" t="s">
        <v>28</v>
      </c>
      <c r="U9" s="7" t="s">
        <v>18</v>
      </c>
      <c r="V9" s="7" t="s">
        <v>21</v>
      </c>
      <c r="W9" s="7" t="s">
        <v>24</v>
      </c>
      <c r="X9" s="649"/>
      <c r="Y9" s="649"/>
      <c r="Z9" s="649"/>
      <c r="AA9" s="649"/>
      <c r="AB9" s="649"/>
      <c r="AC9" s="649"/>
      <c r="AD9" s="645"/>
      <c r="AE9" s="635"/>
      <c r="AF9" s="635"/>
      <c r="AG9" s="635"/>
      <c r="AH9" s="635"/>
      <c r="AI9" s="635"/>
      <c r="AJ9" s="63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row>
    <row r="10" spans="1:68" s="3" customFormat="1" ht="167.25" customHeight="1" x14ac:dyDescent="0.25">
      <c r="A10" s="617">
        <v>1</v>
      </c>
      <c r="B10" s="620" t="s">
        <v>134</v>
      </c>
      <c r="C10" s="620"/>
      <c r="D10" s="620"/>
      <c r="E10" s="623"/>
      <c r="F10" s="620" t="s">
        <v>123</v>
      </c>
      <c r="G10" s="626">
        <v>2</v>
      </c>
      <c r="H10" s="629" t="str">
        <f>IF(G10&lt;=0,"",IF(G10&lt;=2,"Muy Baja",IF(G10&lt;=24,"Baja",IF(G10&lt;=500,"Media",IF(G10&lt;=5000,"Alta","Muy Alta")))))</f>
        <v>Muy Baja</v>
      </c>
      <c r="I10" s="611">
        <f>IF(H10="","",IF(H10="Muy Baja",0.2,IF(H10="Baja",0.4,IF(H10="Media",0.6,IF(H10="Alta",0.8,IF(H10="Muy Alta",1,))))))</f>
        <v>0.2</v>
      </c>
      <c r="J10" s="632" t="s">
        <v>152</v>
      </c>
      <c r="K10" s="611" t="str">
        <f ca="1">IF(NOT(ISERROR(MATCH(J10,'Tabla Impacto'!$B$221:$B$223,0))),'Tabla Impacto'!$F$223&amp;"Por favor no seleccionar los criterios de impacto(Afectación Económica o presupuestal y Pérdida Reputacional)",J10)</f>
        <v xml:space="preserve">     Mayor a 500 SMLMV </v>
      </c>
      <c r="L10" s="629" t="str">
        <f ca="1">IF(OR(K10='Tabla Impacto'!$C$11,K10='Tabla Impacto'!$D$11),"Leve",IF(OR(K10='Tabla Impacto'!$C$12,K10='Tabla Impacto'!$D$12),"Menor",IF(OR(K10='Tabla Impacto'!$C$13,K10='Tabla Impacto'!$D$13),"Moderado",IF(OR(K10='Tabla Impacto'!$C$14,K10='Tabla Impacto'!$D$14),"Mayor",IF(OR(K10='Tabla Impacto'!$C$15,K10='Tabla Impacto'!$D$15),"Catastrófico","")))))</f>
        <v>Catastrófico</v>
      </c>
      <c r="M10" s="611">
        <f ca="1">IF(L10="","",IF(L10="Leve",0.2,IF(L10="Menor",0.4,IF(L10="Moderado",0.6,IF(L10="Mayor",0.8,IF(L10="Catastrófico",1,))))))</f>
        <v>1</v>
      </c>
      <c r="N10" s="614" t="str">
        <f ca="1">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Extremo</v>
      </c>
      <c r="O10" s="123">
        <v>1</v>
      </c>
      <c r="P10" s="124" t="s">
        <v>372</v>
      </c>
      <c r="Q10" s="125" t="str">
        <f>IF(OR(R10="Preventivo",R10="Detectivo"),"Probabilidad",IF(R10="Correctivo","Impacto",""))</f>
        <v>Probabilidad</v>
      </c>
      <c r="R10" s="126" t="s">
        <v>14</v>
      </c>
      <c r="S10" s="126" t="s">
        <v>10</v>
      </c>
      <c r="T10" s="127" t="str">
        <f>IF(AND(R10="Preventivo",S10="Automático"),"50%",IF(AND(R10="Preventivo",S10="Manual"),"40%",IF(AND(R10="Detectivo",S10="Automático"),"40%",IF(AND(R10="Detectivo",S10="Manual"),"30%",IF(AND(R10="Correctivo",S10="Automático"),"35%",IF(AND(R10="Correctivo",S10="Manual"),"25%",""))))))</f>
        <v>50%</v>
      </c>
      <c r="U10" s="126" t="s">
        <v>19</v>
      </c>
      <c r="V10" s="126" t="s">
        <v>23</v>
      </c>
      <c r="W10" s="126" t="s">
        <v>119</v>
      </c>
      <c r="X10" s="128">
        <f>IFERROR(IF(Q10="Probabilidad",(I10-(+I10*T10)),IF(Q10="Impacto",I10,"")),"")</f>
        <v>0.1</v>
      </c>
      <c r="Y10" s="129" t="str">
        <f>IFERROR(IF(X10="","",IF(X10&lt;=0.2,"Muy Baja",IF(X10&lt;=0.4,"Baja",IF(X10&lt;=0.6,"Media",IF(X10&lt;=0.8,"Alta","Muy Alta"))))),"")</f>
        <v>Muy Baja</v>
      </c>
      <c r="Z10" s="130">
        <f>+X10</f>
        <v>0.1</v>
      </c>
      <c r="AA10" s="129" t="str">
        <f ca="1">IFERROR(IF(AB10="","",IF(AB10&lt;=0.2,"Leve",IF(AB10&lt;=0.4,"Menor",IF(AB10&lt;=0.6,"Moderado",IF(AB10&lt;=0.8,"Mayor","Catastrófico"))))),"")</f>
        <v>Catastrófico</v>
      </c>
      <c r="AB10" s="130">
        <f ca="1">IFERROR(IF(Q10="Impacto",(M10-(+M10*T10)),IF(Q10="Probabilidad",M10,"")),"")</f>
        <v>1</v>
      </c>
      <c r="AC10" s="131" t="str">
        <f ca="1">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Extremo</v>
      </c>
      <c r="AD10" s="132" t="s">
        <v>32</v>
      </c>
      <c r="AE10" s="133"/>
      <c r="AF10" s="134"/>
      <c r="AG10" s="135"/>
      <c r="AH10" s="135"/>
      <c r="AI10" s="133"/>
      <c r="AJ10" s="134" t="s">
        <v>40</v>
      </c>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row>
    <row r="11" spans="1:68" ht="151.5" customHeight="1" x14ac:dyDescent="0.3">
      <c r="A11" s="618"/>
      <c r="B11" s="621"/>
      <c r="C11" s="621"/>
      <c r="D11" s="621"/>
      <c r="E11" s="624"/>
      <c r="F11" s="621"/>
      <c r="G11" s="627"/>
      <c r="H11" s="630"/>
      <c r="I11" s="612"/>
      <c r="J11" s="633"/>
      <c r="K11" s="612">
        <f ca="1">IF(NOT(ISERROR(MATCH(J11,_xlfn.ANCHORARRAY(E22),0))),I24&amp;"Por favor no seleccionar los criterios de impacto",J11)</f>
        <v>0</v>
      </c>
      <c r="L11" s="630"/>
      <c r="M11" s="612"/>
      <c r="N11" s="615"/>
      <c r="O11" s="123">
        <v>2</v>
      </c>
      <c r="P11" s="124"/>
      <c r="Q11" s="125" t="str">
        <f>IF(OR(R11="Preventivo",R11="Detectivo"),"Probabilidad",IF(R11="Correctivo","Impacto",""))</f>
        <v/>
      </c>
      <c r="R11" s="126"/>
      <c r="S11" s="126"/>
      <c r="T11" s="127" t="str">
        <f t="shared" ref="T11:T15" si="0">IF(AND(R11="Preventivo",S11="Automático"),"50%",IF(AND(R11="Preventivo",S11="Manual"),"40%",IF(AND(R11="Detectivo",S11="Automático"),"40%",IF(AND(R11="Detectivo",S11="Manual"),"30%",IF(AND(R11="Correctivo",S11="Automático"),"35%",IF(AND(R11="Correctivo",S11="Manual"),"25%",""))))))</f>
        <v/>
      </c>
      <c r="U11" s="126"/>
      <c r="V11" s="126"/>
      <c r="W11" s="126"/>
      <c r="X11" s="128" t="str">
        <f>IFERROR(IF(AND(Q10="Probabilidad",Q11="Probabilidad"),(Z10-(+Z10*T11)),IF(Q11="Probabilidad",(I10-(+I10*T11)),IF(Q11="Impacto",Z10,""))),"")</f>
        <v/>
      </c>
      <c r="Y11" s="129" t="str">
        <f t="shared" ref="Y11:Y69" si="1">IFERROR(IF(X11="","",IF(X11&lt;=0.2,"Muy Baja",IF(X11&lt;=0.4,"Baja",IF(X11&lt;=0.6,"Media",IF(X11&lt;=0.8,"Alta","Muy Alta"))))),"")</f>
        <v/>
      </c>
      <c r="Z11" s="130" t="str">
        <f t="shared" ref="Z11:Z15" si="2">+X11</f>
        <v/>
      </c>
      <c r="AA11" s="129" t="str">
        <f t="shared" ref="AA11:AA69" si="3">IFERROR(IF(AB11="","",IF(AB11&lt;=0.2,"Leve",IF(AB11&lt;=0.4,"Menor",IF(AB11&lt;=0.6,"Moderado",IF(AB11&lt;=0.8,"Mayor","Catastrófico"))))),"")</f>
        <v/>
      </c>
      <c r="AB11" s="130" t="str">
        <f>IFERROR(IF(AND(Q10="Impacto",Q11="Impacto"),(AB10-(+AB10*T11)),IF(Q11="Impacto",($M$10-(+$M$10*T11)),IF(Q11="Probabilidad",AB10,""))),"")</f>
        <v/>
      </c>
      <c r="AC11" s="131" t="str">
        <f t="shared" ref="AC11:AC15" si="4">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
      </c>
      <c r="AD11" s="132"/>
      <c r="AE11" s="133"/>
      <c r="AF11" s="134"/>
      <c r="AG11" s="135"/>
      <c r="AH11" s="135"/>
      <c r="AI11" s="133"/>
      <c r="AJ11" s="134"/>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row>
    <row r="12" spans="1:68" ht="151.5" customHeight="1" x14ac:dyDescent="0.3">
      <c r="A12" s="618"/>
      <c r="B12" s="621"/>
      <c r="C12" s="621"/>
      <c r="D12" s="621"/>
      <c r="E12" s="624"/>
      <c r="F12" s="621"/>
      <c r="G12" s="627"/>
      <c r="H12" s="630"/>
      <c r="I12" s="612"/>
      <c r="J12" s="633"/>
      <c r="K12" s="612">
        <f ca="1">IF(NOT(ISERROR(MATCH(J12,_xlfn.ANCHORARRAY(E23),0))),I25&amp;"Por favor no seleccionar los criterios de impacto",J12)</f>
        <v>0</v>
      </c>
      <c r="L12" s="630"/>
      <c r="M12" s="612"/>
      <c r="N12" s="615"/>
      <c r="O12" s="123">
        <v>3</v>
      </c>
      <c r="P12" s="136"/>
      <c r="Q12" s="125" t="str">
        <f>IF(OR(R12="Preventivo",R12="Detectivo"),"Probabilidad",IF(R12="Correctivo","Impacto",""))</f>
        <v/>
      </c>
      <c r="R12" s="126"/>
      <c r="S12" s="126"/>
      <c r="T12" s="127" t="str">
        <f t="shared" si="0"/>
        <v/>
      </c>
      <c r="U12" s="126"/>
      <c r="V12" s="126"/>
      <c r="W12" s="126"/>
      <c r="X12" s="128" t="str">
        <f>IFERROR(IF(AND(Q11="Probabilidad",Q12="Probabilidad"),(Z11-(+Z11*T12)),IF(AND(Q11="Impacto",Q12="Probabilidad"),(Z10-(+Z10*T12)),IF(Q12="Impacto",Z11,""))),"")</f>
        <v/>
      </c>
      <c r="Y12" s="129" t="str">
        <f t="shared" si="1"/>
        <v/>
      </c>
      <c r="Z12" s="130" t="str">
        <f t="shared" si="2"/>
        <v/>
      </c>
      <c r="AA12" s="129" t="str">
        <f t="shared" si="3"/>
        <v/>
      </c>
      <c r="AB12" s="130" t="str">
        <f>IFERROR(IF(AND(Q11="Impacto",Q12="Impacto"),(AB11-(+AB11*T12)),IF(AND(Q11="Probabilidad",Q12="Impacto"),(AB10-(+AB10*T12)),IF(Q12="Probabilidad",AB11,""))),"")</f>
        <v/>
      </c>
      <c r="AC12" s="131" t="str">
        <f t="shared" si="4"/>
        <v/>
      </c>
      <c r="AD12" s="132"/>
      <c r="AE12" s="133"/>
      <c r="AF12" s="134"/>
      <c r="AG12" s="135"/>
      <c r="AH12" s="135"/>
      <c r="AI12" s="133"/>
      <c r="AJ12" s="134"/>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row>
    <row r="13" spans="1:68" ht="151.5" customHeight="1" x14ac:dyDescent="0.3">
      <c r="A13" s="618"/>
      <c r="B13" s="621"/>
      <c r="C13" s="621"/>
      <c r="D13" s="621"/>
      <c r="E13" s="624"/>
      <c r="F13" s="621"/>
      <c r="G13" s="627"/>
      <c r="H13" s="630"/>
      <c r="I13" s="612"/>
      <c r="J13" s="633"/>
      <c r="K13" s="612">
        <f ca="1">IF(NOT(ISERROR(MATCH(J13,_xlfn.ANCHORARRAY(E24),0))),I26&amp;"Por favor no seleccionar los criterios de impacto",J13)</f>
        <v>0</v>
      </c>
      <c r="L13" s="630"/>
      <c r="M13" s="612"/>
      <c r="N13" s="615"/>
      <c r="O13" s="123">
        <v>4</v>
      </c>
      <c r="P13" s="124"/>
      <c r="Q13" s="125" t="str">
        <f t="shared" ref="Q13:Q15" si="5">IF(OR(R13="Preventivo",R13="Detectivo"),"Probabilidad",IF(R13="Correctivo","Impacto",""))</f>
        <v/>
      </c>
      <c r="R13" s="126"/>
      <c r="S13" s="126"/>
      <c r="T13" s="127" t="str">
        <f t="shared" si="0"/>
        <v/>
      </c>
      <c r="U13" s="126"/>
      <c r="V13" s="126"/>
      <c r="W13" s="126"/>
      <c r="X13" s="128" t="str">
        <f t="shared" ref="X13:X15" si="6">IFERROR(IF(AND(Q12="Probabilidad",Q13="Probabilidad"),(Z12-(+Z12*T13)),IF(AND(Q12="Impacto",Q13="Probabilidad"),(Z11-(+Z11*T13)),IF(Q13="Impacto",Z12,""))),"")</f>
        <v/>
      </c>
      <c r="Y13" s="129" t="str">
        <f t="shared" si="1"/>
        <v/>
      </c>
      <c r="Z13" s="130" t="str">
        <f t="shared" si="2"/>
        <v/>
      </c>
      <c r="AA13" s="129" t="str">
        <f t="shared" si="3"/>
        <v/>
      </c>
      <c r="AB13" s="130" t="str">
        <f t="shared" ref="AB13:AB15" si="7">IFERROR(IF(AND(Q12="Impacto",Q13="Impacto"),(AB12-(+AB12*T13)),IF(AND(Q12="Probabilidad",Q13="Impacto"),(AB11-(+AB11*T13)),IF(Q13="Probabilidad",AB12,""))),"")</f>
        <v/>
      </c>
      <c r="AC13" s="131" t="str">
        <f>IFERROR(IF(OR(AND(Y13="Muy Baja",AA13="Leve"),AND(Y13="Muy Baja",AA13="Menor"),AND(Y13="Baja",AA13="Leve")),"Bajo",IF(OR(AND(Y13="Muy baja",AA13="Moderado"),AND(Y13="Baja",AA13="Menor"),AND(Y13="Baja",AA13="Moderado"),AND(Y13="Media",AA13="Leve"),AND(Y13="Media",AA13="Menor"),AND(Y13="Media",AA13="Moderado"),AND(Y13="Alta",AA13="Leve"),AND(Y13="Alta",AA13="Menor")),"Moderado",IF(OR(AND(Y13="Muy Baja",AA13="Mayor"),AND(Y13="Baja",AA13="Mayor"),AND(Y13="Media",AA13="Mayor"),AND(Y13="Alta",AA13="Moderado"),AND(Y13="Alta",AA13="Mayor"),AND(Y13="Muy Alta",AA13="Leve"),AND(Y13="Muy Alta",AA13="Menor"),AND(Y13="Muy Alta",AA13="Moderado"),AND(Y13="Muy Alta",AA13="Mayor")),"Alto",IF(OR(AND(Y13="Muy Baja",AA13="Catastrófico"),AND(Y13="Baja",AA13="Catastrófico"),AND(Y13="Media",AA13="Catastrófico"),AND(Y13="Alta",AA13="Catastrófico"),AND(Y13="Muy Alta",AA13="Catastrófico")),"Extremo","")))),"")</f>
        <v/>
      </c>
      <c r="AD13" s="132"/>
      <c r="AE13" s="133"/>
      <c r="AF13" s="134"/>
      <c r="AG13" s="135"/>
      <c r="AH13" s="135"/>
      <c r="AI13" s="133"/>
      <c r="AJ13" s="134"/>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row>
    <row r="14" spans="1:68" ht="151.5" customHeight="1" x14ac:dyDescent="0.3">
      <c r="A14" s="618"/>
      <c r="B14" s="621"/>
      <c r="C14" s="621"/>
      <c r="D14" s="621"/>
      <c r="E14" s="624"/>
      <c r="F14" s="621"/>
      <c r="G14" s="627"/>
      <c r="H14" s="630"/>
      <c r="I14" s="612"/>
      <c r="J14" s="633"/>
      <c r="K14" s="612">
        <f ca="1">IF(NOT(ISERROR(MATCH(J14,_xlfn.ANCHORARRAY(E25),0))),I27&amp;"Por favor no seleccionar los criterios de impacto",J14)</f>
        <v>0</v>
      </c>
      <c r="L14" s="630"/>
      <c r="M14" s="612"/>
      <c r="N14" s="615"/>
      <c r="O14" s="123">
        <v>5</v>
      </c>
      <c r="P14" s="124"/>
      <c r="Q14" s="125" t="str">
        <f t="shared" si="5"/>
        <v/>
      </c>
      <c r="R14" s="126"/>
      <c r="S14" s="126"/>
      <c r="T14" s="127" t="str">
        <f t="shared" si="0"/>
        <v/>
      </c>
      <c r="U14" s="126"/>
      <c r="V14" s="126"/>
      <c r="W14" s="126"/>
      <c r="X14" s="128" t="str">
        <f t="shared" si="6"/>
        <v/>
      </c>
      <c r="Y14" s="129" t="str">
        <f t="shared" si="1"/>
        <v/>
      </c>
      <c r="Z14" s="130" t="str">
        <f t="shared" si="2"/>
        <v/>
      </c>
      <c r="AA14" s="129" t="str">
        <f t="shared" si="3"/>
        <v/>
      </c>
      <c r="AB14" s="130" t="str">
        <f t="shared" si="7"/>
        <v/>
      </c>
      <c r="AC14" s="131" t="str">
        <f t="shared" si="4"/>
        <v/>
      </c>
      <c r="AD14" s="132"/>
      <c r="AE14" s="133"/>
      <c r="AF14" s="134"/>
      <c r="AG14" s="135"/>
      <c r="AH14" s="135"/>
      <c r="AI14" s="133"/>
      <c r="AJ14" s="134"/>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row>
    <row r="15" spans="1:68" ht="151.5" customHeight="1" x14ac:dyDescent="0.3">
      <c r="A15" s="619"/>
      <c r="B15" s="622"/>
      <c r="C15" s="622"/>
      <c r="D15" s="622"/>
      <c r="E15" s="625"/>
      <c r="F15" s="622"/>
      <c r="G15" s="628"/>
      <c r="H15" s="631"/>
      <c r="I15" s="613"/>
      <c r="J15" s="634"/>
      <c r="K15" s="613">
        <f ca="1">IF(NOT(ISERROR(MATCH(J15,_xlfn.ANCHORARRAY(E26),0))),I28&amp;"Por favor no seleccionar los criterios de impacto",J15)</f>
        <v>0</v>
      </c>
      <c r="L15" s="631"/>
      <c r="M15" s="613"/>
      <c r="N15" s="616"/>
      <c r="O15" s="123">
        <v>6</v>
      </c>
      <c r="P15" s="124"/>
      <c r="Q15" s="125" t="str">
        <f t="shared" si="5"/>
        <v/>
      </c>
      <c r="R15" s="126"/>
      <c r="S15" s="126"/>
      <c r="T15" s="127" t="str">
        <f t="shared" si="0"/>
        <v/>
      </c>
      <c r="U15" s="126"/>
      <c r="V15" s="126"/>
      <c r="W15" s="126"/>
      <c r="X15" s="128" t="str">
        <f t="shared" si="6"/>
        <v/>
      </c>
      <c r="Y15" s="129" t="str">
        <f t="shared" si="1"/>
        <v/>
      </c>
      <c r="Z15" s="130" t="str">
        <f t="shared" si="2"/>
        <v/>
      </c>
      <c r="AA15" s="129" t="str">
        <f t="shared" si="3"/>
        <v/>
      </c>
      <c r="AB15" s="130" t="str">
        <f t="shared" si="7"/>
        <v/>
      </c>
      <c r="AC15" s="131" t="str">
        <f t="shared" si="4"/>
        <v/>
      </c>
      <c r="AD15" s="132"/>
      <c r="AE15" s="133"/>
      <c r="AF15" s="134"/>
      <c r="AG15" s="135"/>
      <c r="AH15" s="135"/>
      <c r="AI15" s="133"/>
      <c r="AJ15" s="134"/>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row>
    <row r="16" spans="1:68" ht="151.5" customHeight="1" x14ac:dyDescent="0.3">
      <c r="A16" s="617">
        <v>2</v>
      </c>
      <c r="B16" s="620"/>
      <c r="C16" s="620"/>
      <c r="D16" s="620"/>
      <c r="E16" s="623"/>
      <c r="F16" s="620"/>
      <c r="G16" s="626"/>
      <c r="H16" s="629" t="str">
        <f>IF(G16&lt;=0,"",IF(G16&lt;=2,"Muy Baja",IF(G16&lt;=24,"Baja",IF(G16&lt;=500,"Media",IF(G16&lt;=5000,"Alta","Muy Alta")))))</f>
        <v/>
      </c>
      <c r="I16" s="611" t="str">
        <f>IF(H16="","",IF(H16="Muy Baja",0.2,IF(H16="Baja",0.4,IF(H16="Media",0.6,IF(H16="Alta",0.8,IF(H16="Muy Alta",1,))))))</f>
        <v/>
      </c>
      <c r="J16" s="632"/>
      <c r="K16" s="611">
        <f ca="1">IF(NOT(ISERROR(MATCH(J16,'Tabla Impacto'!$B$221:$B$223,0))),'Tabla Impacto'!$F$223&amp;"Por favor no seleccionar los criterios de impacto(Afectación Económica o presupuestal y Pérdida Reputacional)",J16)</f>
        <v>0</v>
      </c>
      <c r="L16" s="629" t="str">
        <f ca="1">IF(OR(K16='Tabla Impacto'!$C$11,K16='Tabla Impacto'!$D$11),"Leve",IF(OR(K16='Tabla Impacto'!$C$12,K16='Tabla Impacto'!$D$12),"Menor",IF(OR(K16='Tabla Impacto'!$C$13,K16='Tabla Impacto'!$D$13),"Moderado",IF(OR(K16='Tabla Impacto'!$C$14,K16='Tabla Impacto'!$D$14),"Mayor",IF(OR(K16='Tabla Impacto'!$C$15,K16='Tabla Impacto'!$D$15),"Catastrófico","")))))</f>
        <v/>
      </c>
      <c r="M16" s="611" t="str">
        <f ca="1">IF(L16="","",IF(L16="Leve",0.2,IF(L16="Menor",0.4,IF(L16="Moderado",0.6,IF(L16="Mayor",0.8,IF(L16="Catastrófico",1,))))))</f>
        <v/>
      </c>
      <c r="N16" s="614" t="str">
        <f ca="1">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123">
        <v>1</v>
      </c>
      <c r="P16" s="124"/>
      <c r="Q16" s="125" t="str">
        <f>IF(OR(R16="Preventivo",R16="Detectivo"),"Probabilidad",IF(R16="Correctivo","Impacto",""))</f>
        <v/>
      </c>
      <c r="R16" s="126"/>
      <c r="S16" s="126"/>
      <c r="T16" s="127" t="str">
        <f>IF(AND(R16="Preventivo",S16="Automático"),"50%",IF(AND(R16="Preventivo",S16="Manual"),"40%",IF(AND(R16="Detectivo",S16="Automático"),"40%",IF(AND(R16="Detectivo",S16="Manual"),"30%",IF(AND(R16="Correctivo",S16="Automático"),"35%",IF(AND(R16="Correctivo",S16="Manual"),"25%",""))))))</f>
        <v/>
      </c>
      <c r="U16" s="126"/>
      <c r="V16" s="126"/>
      <c r="W16" s="126"/>
      <c r="X16" s="128" t="str">
        <f>IFERROR(IF(Q16="Probabilidad",(I16-(+I16*T16)),IF(Q16="Impacto",I16,"")),"")</f>
        <v/>
      </c>
      <c r="Y16" s="129" t="str">
        <f>IFERROR(IF(X16="","",IF(X16&lt;=0.2,"Muy Baja",IF(X16&lt;=0.4,"Baja",IF(X16&lt;=0.6,"Media",IF(X16&lt;=0.8,"Alta","Muy Alta"))))),"")</f>
        <v/>
      </c>
      <c r="Z16" s="130" t="str">
        <f>+X16</f>
        <v/>
      </c>
      <c r="AA16" s="129" t="str">
        <f>IFERROR(IF(AB16="","",IF(AB16&lt;=0.2,"Leve",IF(AB16&lt;=0.4,"Menor",IF(AB16&lt;=0.6,"Moderado",IF(AB16&lt;=0.8,"Mayor","Catastrófico"))))),"")</f>
        <v/>
      </c>
      <c r="AB16" s="130" t="str">
        <f>IFERROR(IF(Q16="Impacto",(M16-(+M16*T16)),IF(Q16="Probabilidad",M16,"")),"")</f>
        <v/>
      </c>
      <c r="AC16" s="131" t="str">
        <f>IFERROR(IF(OR(AND(Y16="Muy Baja",AA16="Leve"),AND(Y16="Muy Baja",AA16="Menor"),AND(Y16="Baja",AA16="Leve")),"Bajo",IF(OR(AND(Y16="Muy baja",AA16="Moderado"),AND(Y16="Baja",AA16="Menor"),AND(Y16="Baja",AA16="Moderado"),AND(Y16="Media",AA16="Leve"),AND(Y16="Media",AA16="Menor"),AND(Y16="Media",AA16="Moderado"),AND(Y16="Alta",AA16="Leve"),AND(Y16="Alta",AA16="Menor")),"Moderado",IF(OR(AND(Y16="Muy Baja",AA16="Mayor"),AND(Y16="Baja",AA16="Mayor"),AND(Y16="Media",AA16="Mayor"),AND(Y16="Alta",AA16="Moderado"),AND(Y16="Alta",AA16="Mayor"),AND(Y16="Muy Alta",AA16="Leve"),AND(Y16="Muy Alta",AA16="Menor"),AND(Y16="Muy Alta",AA16="Moderado"),AND(Y16="Muy Alta",AA16="Mayor")),"Alto",IF(OR(AND(Y16="Muy Baja",AA16="Catastrófico"),AND(Y16="Baja",AA16="Catastrófico"),AND(Y16="Media",AA16="Catastrófico"),AND(Y16="Alta",AA16="Catastrófico"),AND(Y16="Muy Alta",AA16="Catastrófico")),"Extremo","")))),"")</f>
        <v/>
      </c>
      <c r="AD16" s="132"/>
      <c r="AE16" s="133"/>
      <c r="AF16" s="134"/>
      <c r="AG16" s="135"/>
      <c r="AH16" s="135"/>
      <c r="AI16" s="133"/>
      <c r="AJ16" s="134"/>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row>
    <row r="17" spans="1:68" ht="151.5" customHeight="1" x14ac:dyDescent="0.3">
      <c r="A17" s="618"/>
      <c r="B17" s="621"/>
      <c r="C17" s="621"/>
      <c r="D17" s="621"/>
      <c r="E17" s="624"/>
      <c r="F17" s="621"/>
      <c r="G17" s="627"/>
      <c r="H17" s="630"/>
      <c r="I17" s="612"/>
      <c r="J17" s="633"/>
      <c r="K17" s="612">
        <f ca="1">IF(NOT(ISERROR(MATCH(J17,_xlfn.ANCHORARRAY(E28),0))),I30&amp;"Por favor no seleccionar los criterios de impacto",J17)</f>
        <v>0</v>
      </c>
      <c r="L17" s="630"/>
      <c r="M17" s="612"/>
      <c r="N17" s="615"/>
      <c r="O17" s="123">
        <v>2</v>
      </c>
      <c r="P17" s="124"/>
      <c r="Q17" s="125" t="str">
        <f>IF(OR(R17="Preventivo",R17="Detectivo"),"Probabilidad",IF(R17="Correctivo","Impacto",""))</f>
        <v/>
      </c>
      <c r="R17" s="126"/>
      <c r="S17" s="126"/>
      <c r="T17" s="127" t="str">
        <f t="shared" ref="T17:T21" si="8">IF(AND(R17="Preventivo",S17="Automático"),"50%",IF(AND(R17="Preventivo",S17="Manual"),"40%",IF(AND(R17="Detectivo",S17="Automático"),"40%",IF(AND(R17="Detectivo",S17="Manual"),"30%",IF(AND(R17="Correctivo",S17="Automático"),"35%",IF(AND(R17="Correctivo",S17="Manual"),"25%",""))))))</f>
        <v/>
      </c>
      <c r="U17" s="126"/>
      <c r="V17" s="126"/>
      <c r="W17" s="126"/>
      <c r="X17" s="128" t="str">
        <f>IFERROR(IF(AND(Q16="Probabilidad",Q17="Probabilidad"),(Z16-(+Z16*T17)),IF(Q17="Probabilidad",(I16-(+I16*T17)),IF(Q17="Impacto",Z16,""))),"")</f>
        <v/>
      </c>
      <c r="Y17" s="129" t="str">
        <f t="shared" si="1"/>
        <v/>
      </c>
      <c r="Z17" s="130" t="str">
        <f t="shared" ref="Z17:Z21" si="9">+X17</f>
        <v/>
      </c>
      <c r="AA17" s="129" t="str">
        <f t="shared" si="3"/>
        <v/>
      </c>
      <c r="AB17" s="130" t="str">
        <f>IFERROR(IF(AND(Q16="Impacto",Q17="Impacto"),(AB10-(+AB10*T17)),IF(Q17="Impacto",($M$16-(+$M$16*T17)),IF(Q17="Probabilidad",AB10,""))),"")</f>
        <v/>
      </c>
      <c r="AC17" s="131" t="str">
        <f t="shared" ref="AC17:AC18" si="10">IFERROR(IF(OR(AND(Y17="Muy Baja",AA17="Leve"),AND(Y17="Muy Baja",AA17="Menor"),AND(Y17="Baja",AA17="Leve")),"Bajo",IF(OR(AND(Y17="Muy baja",AA17="Moderado"),AND(Y17="Baja",AA17="Menor"),AND(Y17="Baja",AA17="Moderado"),AND(Y17="Media",AA17="Leve"),AND(Y17="Media",AA17="Menor"),AND(Y17="Media",AA17="Moderado"),AND(Y17="Alta",AA17="Leve"),AND(Y17="Alta",AA17="Menor")),"Moderado",IF(OR(AND(Y17="Muy Baja",AA17="Mayor"),AND(Y17="Baja",AA17="Mayor"),AND(Y17="Media",AA17="Mayor"),AND(Y17="Alta",AA17="Moderado"),AND(Y17="Alta",AA17="Mayor"),AND(Y17="Muy Alta",AA17="Leve"),AND(Y17="Muy Alta",AA17="Menor"),AND(Y17="Muy Alta",AA17="Moderado"),AND(Y17="Muy Alta",AA17="Mayor")),"Alto",IF(OR(AND(Y17="Muy Baja",AA17="Catastrófico"),AND(Y17="Baja",AA17="Catastrófico"),AND(Y17="Media",AA17="Catastrófico"),AND(Y17="Alta",AA17="Catastrófico"),AND(Y17="Muy Alta",AA17="Catastrófico")),"Extremo","")))),"")</f>
        <v/>
      </c>
      <c r="AD17" s="132"/>
      <c r="AE17" s="133"/>
      <c r="AF17" s="134"/>
      <c r="AG17" s="135"/>
      <c r="AH17" s="135"/>
      <c r="AI17" s="133"/>
      <c r="AJ17" s="134"/>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row>
    <row r="18" spans="1:68" ht="151.5" customHeight="1" x14ac:dyDescent="0.3">
      <c r="A18" s="618"/>
      <c r="B18" s="621"/>
      <c r="C18" s="621"/>
      <c r="D18" s="621"/>
      <c r="E18" s="624"/>
      <c r="F18" s="621"/>
      <c r="G18" s="627"/>
      <c r="H18" s="630"/>
      <c r="I18" s="612"/>
      <c r="J18" s="633"/>
      <c r="K18" s="612">
        <f ca="1">IF(NOT(ISERROR(MATCH(J18,_xlfn.ANCHORARRAY(E29),0))),I31&amp;"Por favor no seleccionar los criterios de impacto",J18)</f>
        <v>0</v>
      </c>
      <c r="L18" s="630"/>
      <c r="M18" s="612"/>
      <c r="N18" s="615"/>
      <c r="O18" s="123">
        <v>3</v>
      </c>
      <c r="P18" s="136"/>
      <c r="Q18" s="125" t="str">
        <f>IF(OR(R18="Preventivo",R18="Detectivo"),"Probabilidad",IF(R18="Correctivo","Impacto",""))</f>
        <v/>
      </c>
      <c r="R18" s="126"/>
      <c r="S18" s="126"/>
      <c r="T18" s="127" t="str">
        <f t="shared" si="8"/>
        <v/>
      </c>
      <c r="U18" s="126"/>
      <c r="V18" s="126"/>
      <c r="W18" s="126"/>
      <c r="X18" s="128" t="str">
        <f>IFERROR(IF(AND(Q17="Probabilidad",Q18="Probabilidad"),(Z17-(+Z17*T18)),IF(AND(Q17="Impacto",Q18="Probabilidad"),(Z16-(+Z16*T18)),IF(Q18="Impacto",Z17,""))),"")</f>
        <v/>
      </c>
      <c r="Y18" s="129" t="str">
        <f t="shared" si="1"/>
        <v/>
      </c>
      <c r="Z18" s="130" t="str">
        <f t="shared" si="9"/>
        <v/>
      </c>
      <c r="AA18" s="129" t="str">
        <f t="shared" si="3"/>
        <v/>
      </c>
      <c r="AB18" s="130" t="str">
        <f>IFERROR(IF(AND(Q17="Impacto",Q18="Impacto"),(AB17-(+AB17*T18)),IF(AND(Q17="Probabilidad",Q18="Impacto"),(AB16-(+AB16*T18)),IF(Q18="Probabilidad",AB17,""))),"")</f>
        <v/>
      </c>
      <c r="AC18" s="131" t="str">
        <f t="shared" si="10"/>
        <v/>
      </c>
      <c r="AD18" s="132"/>
      <c r="AE18" s="133"/>
      <c r="AF18" s="134"/>
      <c r="AG18" s="135"/>
      <c r="AH18" s="135"/>
      <c r="AI18" s="133"/>
      <c r="AJ18" s="134"/>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row>
    <row r="19" spans="1:68" ht="151.5" customHeight="1" x14ac:dyDescent="0.3">
      <c r="A19" s="618"/>
      <c r="B19" s="621"/>
      <c r="C19" s="621"/>
      <c r="D19" s="621"/>
      <c r="E19" s="624"/>
      <c r="F19" s="621"/>
      <c r="G19" s="627"/>
      <c r="H19" s="630"/>
      <c r="I19" s="612"/>
      <c r="J19" s="633"/>
      <c r="K19" s="612">
        <f ca="1">IF(NOT(ISERROR(MATCH(J19,_xlfn.ANCHORARRAY(E30),0))),I32&amp;"Por favor no seleccionar los criterios de impacto",J19)</f>
        <v>0</v>
      </c>
      <c r="L19" s="630"/>
      <c r="M19" s="612"/>
      <c r="N19" s="615"/>
      <c r="O19" s="123">
        <v>4</v>
      </c>
      <c r="P19" s="124"/>
      <c r="Q19" s="125" t="str">
        <f t="shared" ref="Q19:Q21" si="11">IF(OR(R19="Preventivo",R19="Detectivo"),"Probabilidad",IF(R19="Correctivo","Impacto",""))</f>
        <v/>
      </c>
      <c r="R19" s="126"/>
      <c r="S19" s="126"/>
      <c r="T19" s="127" t="str">
        <f t="shared" si="8"/>
        <v/>
      </c>
      <c r="U19" s="126"/>
      <c r="V19" s="126"/>
      <c r="W19" s="126"/>
      <c r="X19" s="128" t="str">
        <f t="shared" ref="X19:X21" si="12">IFERROR(IF(AND(Q18="Probabilidad",Q19="Probabilidad"),(Z18-(+Z18*T19)),IF(AND(Q18="Impacto",Q19="Probabilidad"),(Z17-(+Z17*T19)),IF(Q19="Impacto",Z18,""))),"")</f>
        <v/>
      </c>
      <c r="Y19" s="129" t="str">
        <f t="shared" si="1"/>
        <v/>
      </c>
      <c r="Z19" s="130" t="str">
        <f t="shared" si="9"/>
        <v/>
      </c>
      <c r="AA19" s="129" t="str">
        <f t="shared" si="3"/>
        <v/>
      </c>
      <c r="AB19" s="130" t="str">
        <f t="shared" ref="AB19:AB21" si="13">IFERROR(IF(AND(Q18="Impacto",Q19="Impacto"),(AB18-(+AB18*T19)),IF(AND(Q18="Probabilidad",Q19="Impacto"),(AB17-(+AB17*T19)),IF(Q19="Probabilidad",AB18,""))),"")</f>
        <v/>
      </c>
      <c r="AC19" s="131" t="str">
        <f>IFERROR(IF(OR(AND(Y19="Muy Baja",AA19="Leve"),AND(Y19="Muy Baja",AA19="Menor"),AND(Y19="Baja",AA19="Leve")),"Bajo",IF(OR(AND(Y19="Muy baja",AA19="Moderado"),AND(Y19="Baja",AA19="Menor"),AND(Y19="Baja",AA19="Moderado"),AND(Y19="Media",AA19="Leve"),AND(Y19="Media",AA19="Menor"),AND(Y19="Media",AA19="Moderado"),AND(Y19="Alta",AA19="Leve"),AND(Y19="Alta",AA19="Menor")),"Moderado",IF(OR(AND(Y19="Muy Baja",AA19="Mayor"),AND(Y19="Baja",AA19="Mayor"),AND(Y19="Media",AA19="Mayor"),AND(Y19="Alta",AA19="Moderado"),AND(Y19="Alta",AA19="Mayor"),AND(Y19="Muy Alta",AA19="Leve"),AND(Y19="Muy Alta",AA19="Menor"),AND(Y19="Muy Alta",AA19="Moderado"),AND(Y19="Muy Alta",AA19="Mayor")),"Alto",IF(OR(AND(Y19="Muy Baja",AA19="Catastrófico"),AND(Y19="Baja",AA19="Catastrófico"),AND(Y19="Media",AA19="Catastrófico"),AND(Y19="Alta",AA19="Catastrófico"),AND(Y19="Muy Alta",AA19="Catastrófico")),"Extremo","")))),"")</f>
        <v/>
      </c>
      <c r="AD19" s="132"/>
      <c r="AE19" s="133"/>
      <c r="AF19" s="134"/>
      <c r="AG19" s="135"/>
      <c r="AH19" s="135"/>
      <c r="AI19" s="133"/>
      <c r="AJ19" s="134"/>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row>
    <row r="20" spans="1:68" ht="151.5" customHeight="1" x14ac:dyDescent="0.3">
      <c r="A20" s="618"/>
      <c r="B20" s="621"/>
      <c r="C20" s="621"/>
      <c r="D20" s="621"/>
      <c r="E20" s="624"/>
      <c r="F20" s="621"/>
      <c r="G20" s="627"/>
      <c r="H20" s="630"/>
      <c r="I20" s="612"/>
      <c r="J20" s="633"/>
      <c r="K20" s="612">
        <f ca="1">IF(NOT(ISERROR(MATCH(J20,_xlfn.ANCHORARRAY(E31),0))),I33&amp;"Por favor no seleccionar los criterios de impacto",J20)</f>
        <v>0</v>
      </c>
      <c r="L20" s="630"/>
      <c r="M20" s="612"/>
      <c r="N20" s="615"/>
      <c r="O20" s="123">
        <v>5</v>
      </c>
      <c r="P20" s="124"/>
      <c r="Q20" s="125" t="str">
        <f t="shared" si="11"/>
        <v/>
      </c>
      <c r="R20" s="126"/>
      <c r="S20" s="126"/>
      <c r="T20" s="127" t="str">
        <f t="shared" si="8"/>
        <v/>
      </c>
      <c r="U20" s="126"/>
      <c r="V20" s="126"/>
      <c r="W20" s="126"/>
      <c r="X20" s="128" t="str">
        <f t="shared" si="12"/>
        <v/>
      </c>
      <c r="Y20" s="129" t="str">
        <f t="shared" si="1"/>
        <v/>
      </c>
      <c r="Z20" s="130" t="str">
        <f t="shared" si="9"/>
        <v/>
      </c>
      <c r="AA20" s="129" t="str">
        <f t="shared" si="3"/>
        <v/>
      </c>
      <c r="AB20" s="130" t="str">
        <f t="shared" si="13"/>
        <v/>
      </c>
      <c r="AC20" s="131" t="str">
        <f t="shared" ref="AC20:AC21" si="14">IFERROR(IF(OR(AND(Y20="Muy Baja",AA20="Leve"),AND(Y20="Muy Baja",AA20="Menor"),AND(Y20="Baja",AA20="Leve")),"Bajo",IF(OR(AND(Y20="Muy baja",AA20="Moderado"),AND(Y20="Baja",AA20="Menor"),AND(Y20="Baja",AA20="Moderado"),AND(Y20="Media",AA20="Leve"),AND(Y20="Media",AA20="Menor"),AND(Y20="Media",AA20="Moderado"),AND(Y20="Alta",AA20="Leve"),AND(Y20="Alta",AA20="Menor")),"Moderado",IF(OR(AND(Y20="Muy Baja",AA20="Mayor"),AND(Y20="Baja",AA20="Mayor"),AND(Y20="Media",AA20="Mayor"),AND(Y20="Alta",AA20="Moderado"),AND(Y20="Alta",AA20="Mayor"),AND(Y20="Muy Alta",AA20="Leve"),AND(Y20="Muy Alta",AA20="Menor"),AND(Y20="Muy Alta",AA20="Moderado"),AND(Y20="Muy Alta",AA20="Mayor")),"Alto",IF(OR(AND(Y20="Muy Baja",AA20="Catastrófico"),AND(Y20="Baja",AA20="Catastrófico"),AND(Y20="Media",AA20="Catastrófico"),AND(Y20="Alta",AA20="Catastrófico"),AND(Y20="Muy Alta",AA20="Catastrófico")),"Extremo","")))),"")</f>
        <v/>
      </c>
      <c r="AD20" s="132"/>
      <c r="AE20" s="133"/>
      <c r="AF20" s="134"/>
      <c r="AG20" s="135"/>
      <c r="AH20" s="135"/>
      <c r="AI20" s="133"/>
      <c r="AJ20" s="134"/>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row>
    <row r="21" spans="1:68" ht="151.5" customHeight="1" x14ac:dyDescent="0.3">
      <c r="A21" s="619"/>
      <c r="B21" s="622"/>
      <c r="C21" s="622"/>
      <c r="D21" s="622"/>
      <c r="E21" s="625"/>
      <c r="F21" s="622"/>
      <c r="G21" s="628"/>
      <c r="H21" s="631"/>
      <c r="I21" s="613"/>
      <c r="J21" s="634"/>
      <c r="K21" s="613">
        <f ca="1">IF(NOT(ISERROR(MATCH(J21,_xlfn.ANCHORARRAY(E32),0))),I34&amp;"Por favor no seleccionar los criterios de impacto",J21)</f>
        <v>0</v>
      </c>
      <c r="L21" s="631"/>
      <c r="M21" s="613"/>
      <c r="N21" s="616"/>
      <c r="O21" s="123">
        <v>6</v>
      </c>
      <c r="P21" s="124"/>
      <c r="Q21" s="125" t="str">
        <f t="shared" si="11"/>
        <v/>
      </c>
      <c r="R21" s="126"/>
      <c r="S21" s="126"/>
      <c r="T21" s="127" t="str">
        <f t="shared" si="8"/>
        <v/>
      </c>
      <c r="U21" s="126"/>
      <c r="V21" s="126"/>
      <c r="W21" s="126"/>
      <c r="X21" s="128" t="str">
        <f t="shared" si="12"/>
        <v/>
      </c>
      <c r="Y21" s="129" t="str">
        <f t="shared" si="1"/>
        <v/>
      </c>
      <c r="Z21" s="130" t="str">
        <f t="shared" si="9"/>
        <v/>
      </c>
      <c r="AA21" s="129" t="str">
        <f t="shared" si="3"/>
        <v/>
      </c>
      <c r="AB21" s="130" t="str">
        <f t="shared" si="13"/>
        <v/>
      </c>
      <c r="AC21" s="131" t="str">
        <f t="shared" si="14"/>
        <v/>
      </c>
      <c r="AD21" s="132"/>
      <c r="AE21" s="133"/>
      <c r="AF21" s="134"/>
      <c r="AG21" s="135"/>
      <c r="AH21" s="135"/>
      <c r="AI21" s="133"/>
      <c r="AJ21" s="134"/>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row>
    <row r="22" spans="1:68" ht="151.5" customHeight="1" x14ac:dyDescent="0.3">
      <c r="A22" s="617">
        <v>3</v>
      </c>
      <c r="B22" s="620"/>
      <c r="C22" s="620"/>
      <c r="D22" s="620"/>
      <c r="E22" s="623"/>
      <c r="F22" s="620"/>
      <c r="G22" s="626"/>
      <c r="H22" s="629" t="str">
        <f>IF(G22&lt;=0,"",IF(G22&lt;=2,"Muy Baja",IF(G22&lt;=24,"Baja",IF(G22&lt;=500,"Media",IF(G22&lt;=5000,"Alta","Muy Alta")))))</f>
        <v/>
      </c>
      <c r="I22" s="611" t="str">
        <f>IF(H22="","",IF(H22="Muy Baja",0.2,IF(H22="Baja",0.4,IF(H22="Media",0.6,IF(H22="Alta",0.8,IF(H22="Muy Alta",1,))))))</f>
        <v/>
      </c>
      <c r="J22" s="632"/>
      <c r="K22" s="611">
        <f ca="1">IF(NOT(ISERROR(MATCH(J22,'Tabla Impacto'!$B$221:$B$223,0))),'Tabla Impacto'!$F$223&amp;"Por favor no seleccionar los criterios de impacto(Afectación Económica o presupuestal y Pérdida Reputacional)",J22)</f>
        <v>0</v>
      </c>
      <c r="L22" s="629" t="str">
        <f ca="1">IF(OR(K22='Tabla Impacto'!$C$11,K22='Tabla Impacto'!$D$11),"Leve",IF(OR(K22='Tabla Impacto'!$C$12,K22='Tabla Impacto'!$D$12),"Menor",IF(OR(K22='Tabla Impacto'!$C$13,K22='Tabla Impacto'!$D$13),"Moderado",IF(OR(K22='Tabla Impacto'!$C$14,K22='Tabla Impacto'!$D$14),"Mayor",IF(OR(K22='Tabla Impacto'!$C$15,K22='Tabla Impacto'!$D$15),"Catastrófico","")))))</f>
        <v/>
      </c>
      <c r="M22" s="611" t="str">
        <f ca="1">IF(L22="","",IF(L22="Leve",0.2,IF(L22="Menor",0.4,IF(L22="Moderado",0.6,IF(L22="Mayor",0.8,IF(L22="Catastrófico",1,))))))</f>
        <v/>
      </c>
      <c r="N22" s="614" t="str">
        <f ca="1">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123">
        <v>1</v>
      </c>
      <c r="P22" s="124"/>
      <c r="Q22" s="125" t="str">
        <f>IF(OR(R22="Preventivo",R22="Detectivo"),"Probabilidad",IF(R22="Correctivo","Impacto",""))</f>
        <v/>
      </c>
      <c r="R22" s="126"/>
      <c r="S22" s="126"/>
      <c r="T22" s="127" t="str">
        <f>IF(AND(R22="Preventivo",S22="Automático"),"50%",IF(AND(R22="Preventivo",S22="Manual"),"40%",IF(AND(R22="Detectivo",S22="Automático"),"40%",IF(AND(R22="Detectivo",S22="Manual"),"30%",IF(AND(R22="Correctivo",S22="Automático"),"35%",IF(AND(R22="Correctivo",S22="Manual"),"25%",""))))))</f>
        <v/>
      </c>
      <c r="U22" s="126"/>
      <c r="V22" s="126"/>
      <c r="W22" s="126"/>
      <c r="X22" s="128" t="str">
        <f>IFERROR(IF(Q22="Probabilidad",(I22-(+I22*T22)),IF(Q22="Impacto",I22,"")),"")</f>
        <v/>
      </c>
      <c r="Y22" s="129" t="str">
        <f>IFERROR(IF(X22="","",IF(X22&lt;=0.2,"Muy Baja",IF(X22&lt;=0.4,"Baja",IF(X22&lt;=0.6,"Media",IF(X22&lt;=0.8,"Alta","Muy Alta"))))),"")</f>
        <v/>
      </c>
      <c r="Z22" s="130" t="str">
        <f>+X22</f>
        <v/>
      </c>
      <c r="AA22" s="129" t="str">
        <f>IFERROR(IF(AB22="","",IF(AB22&lt;=0.2,"Leve",IF(AB22&lt;=0.4,"Menor",IF(AB22&lt;=0.6,"Moderado",IF(AB22&lt;=0.8,"Mayor","Catastrófico"))))),"")</f>
        <v/>
      </c>
      <c r="AB22" s="130" t="str">
        <f>IFERROR(IF(Q22="Impacto",(M22-(+M22*T22)),IF(Q22="Probabilidad",M22,"")),"")</f>
        <v/>
      </c>
      <c r="AC22" s="131" t="str">
        <f>IFERROR(IF(OR(AND(Y22="Muy Baja",AA22="Leve"),AND(Y22="Muy Baja",AA22="Menor"),AND(Y22="Baja",AA22="Leve")),"Bajo",IF(OR(AND(Y22="Muy baja",AA22="Moderado"),AND(Y22="Baja",AA22="Menor"),AND(Y22="Baja",AA22="Moderado"),AND(Y22="Media",AA22="Leve"),AND(Y22="Media",AA22="Menor"),AND(Y22="Media",AA22="Moderado"),AND(Y22="Alta",AA22="Leve"),AND(Y22="Alta",AA22="Menor")),"Moderado",IF(OR(AND(Y22="Muy Baja",AA22="Mayor"),AND(Y22="Baja",AA22="Mayor"),AND(Y22="Media",AA22="Mayor"),AND(Y22="Alta",AA22="Moderado"),AND(Y22="Alta",AA22="Mayor"),AND(Y22="Muy Alta",AA22="Leve"),AND(Y22="Muy Alta",AA22="Menor"),AND(Y22="Muy Alta",AA22="Moderado"),AND(Y22="Muy Alta",AA22="Mayor")),"Alto",IF(OR(AND(Y22="Muy Baja",AA22="Catastrófico"),AND(Y22="Baja",AA22="Catastrófico"),AND(Y22="Media",AA22="Catastrófico"),AND(Y22="Alta",AA22="Catastrófico"),AND(Y22="Muy Alta",AA22="Catastrófico")),"Extremo","")))),"")</f>
        <v/>
      </c>
      <c r="AD22" s="132"/>
      <c r="AE22" s="133"/>
      <c r="AF22" s="134"/>
      <c r="AG22" s="135"/>
      <c r="AH22" s="135"/>
      <c r="AI22" s="133"/>
      <c r="AJ22" s="134"/>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row>
    <row r="23" spans="1:68" ht="151.5" customHeight="1" x14ac:dyDescent="0.3">
      <c r="A23" s="618"/>
      <c r="B23" s="621"/>
      <c r="C23" s="621"/>
      <c r="D23" s="621"/>
      <c r="E23" s="624"/>
      <c r="F23" s="621"/>
      <c r="G23" s="627"/>
      <c r="H23" s="630"/>
      <c r="I23" s="612"/>
      <c r="J23" s="633"/>
      <c r="K23" s="612">
        <f t="shared" ref="K23:K27" ca="1" si="15">IF(NOT(ISERROR(MATCH(J23,_xlfn.ANCHORARRAY(E34),0))),I36&amp;"Por favor no seleccionar los criterios de impacto",J23)</f>
        <v>0</v>
      </c>
      <c r="L23" s="630"/>
      <c r="M23" s="612"/>
      <c r="N23" s="615"/>
      <c r="O23" s="123">
        <v>2</v>
      </c>
      <c r="P23" s="124"/>
      <c r="Q23" s="125" t="str">
        <f>IF(OR(R23="Preventivo",R23="Detectivo"),"Probabilidad",IF(R23="Correctivo","Impacto",""))</f>
        <v/>
      </c>
      <c r="R23" s="126"/>
      <c r="S23" s="126"/>
      <c r="T23" s="127" t="str">
        <f t="shared" ref="T23:T27" si="16">IF(AND(R23="Preventivo",S23="Automático"),"50%",IF(AND(R23="Preventivo",S23="Manual"),"40%",IF(AND(R23="Detectivo",S23="Automático"),"40%",IF(AND(R23="Detectivo",S23="Manual"),"30%",IF(AND(R23="Correctivo",S23="Automático"),"35%",IF(AND(R23="Correctivo",S23="Manual"),"25%",""))))))</f>
        <v/>
      </c>
      <c r="U23" s="126"/>
      <c r="V23" s="126"/>
      <c r="W23" s="126"/>
      <c r="X23" s="137" t="str">
        <f>IFERROR(IF(AND(Q22="Probabilidad",Q23="Probabilidad"),(Z22-(+Z22*T23)),IF(Q23="Probabilidad",(I22-(+I22*T23)),IF(Q23="Impacto",Z22,""))),"")</f>
        <v/>
      </c>
      <c r="Y23" s="129" t="str">
        <f t="shared" si="1"/>
        <v/>
      </c>
      <c r="Z23" s="130" t="str">
        <f t="shared" ref="Z23:Z27" si="17">+X23</f>
        <v/>
      </c>
      <c r="AA23" s="129" t="str">
        <f t="shared" si="3"/>
        <v/>
      </c>
      <c r="AB23" s="130" t="str">
        <f>IFERROR(IF(AND(Q22="Impacto",Q23="Impacto"),(AB16-(+AB16*T23)),IF(Q23="Impacto",($M$22-(+$M$22*T23)),IF(Q23="Probabilidad",AB16,""))),"")</f>
        <v/>
      </c>
      <c r="AC23" s="131" t="str">
        <f t="shared" ref="AC23:AC24" si="18">IFERROR(IF(OR(AND(Y23="Muy Baja",AA23="Leve"),AND(Y23="Muy Baja",AA23="Menor"),AND(Y23="Baja",AA23="Leve")),"Bajo",IF(OR(AND(Y23="Muy baja",AA23="Moderado"),AND(Y23="Baja",AA23="Menor"),AND(Y23="Baja",AA23="Moderado"),AND(Y23="Media",AA23="Leve"),AND(Y23="Media",AA23="Menor"),AND(Y23="Media",AA23="Moderado"),AND(Y23="Alta",AA23="Leve"),AND(Y23="Alta",AA23="Menor")),"Moderado",IF(OR(AND(Y23="Muy Baja",AA23="Mayor"),AND(Y23="Baja",AA23="Mayor"),AND(Y23="Media",AA23="Mayor"),AND(Y23="Alta",AA23="Moderado"),AND(Y23="Alta",AA23="Mayor"),AND(Y23="Muy Alta",AA23="Leve"),AND(Y23="Muy Alta",AA23="Menor"),AND(Y23="Muy Alta",AA23="Moderado"),AND(Y23="Muy Alta",AA23="Mayor")),"Alto",IF(OR(AND(Y23="Muy Baja",AA23="Catastrófico"),AND(Y23="Baja",AA23="Catastrófico"),AND(Y23="Media",AA23="Catastrófico"),AND(Y23="Alta",AA23="Catastrófico"),AND(Y23="Muy Alta",AA23="Catastrófico")),"Extremo","")))),"")</f>
        <v/>
      </c>
      <c r="AD23" s="132"/>
      <c r="AE23" s="133"/>
      <c r="AF23" s="134"/>
      <c r="AG23" s="135"/>
      <c r="AH23" s="135"/>
      <c r="AI23" s="133"/>
      <c r="AJ23" s="134"/>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row>
    <row r="24" spans="1:68" ht="151.5" customHeight="1" x14ac:dyDescent="0.3">
      <c r="A24" s="618"/>
      <c r="B24" s="621"/>
      <c r="C24" s="621"/>
      <c r="D24" s="621"/>
      <c r="E24" s="624"/>
      <c r="F24" s="621"/>
      <c r="G24" s="627"/>
      <c r="H24" s="630"/>
      <c r="I24" s="612"/>
      <c r="J24" s="633"/>
      <c r="K24" s="612">
        <f t="shared" ca="1" si="15"/>
        <v>0</v>
      </c>
      <c r="L24" s="630"/>
      <c r="M24" s="612"/>
      <c r="N24" s="615"/>
      <c r="O24" s="123">
        <v>3</v>
      </c>
      <c r="P24" s="136"/>
      <c r="Q24" s="125" t="str">
        <f>IF(OR(R24="Preventivo",R24="Detectivo"),"Probabilidad",IF(R24="Correctivo","Impacto",""))</f>
        <v/>
      </c>
      <c r="R24" s="126"/>
      <c r="S24" s="126"/>
      <c r="T24" s="127" t="str">
        <f t="shared" si="16"/>
        <v/>
      </c>
      <c r="U24" s="126"/>
      <c r="V24" s="126"/>
      <c r="W24" s="126"/>
      <c r="X24" s="128" t="str">
        <f>IFERROR(IF(AND(Q23="Probabilidad",Q24="Probabilidad"),(Z23-(+Z23*T24)),IF(AND(Q23="Impacto",Q24="Probabilidad"),(Z22-(+Z22*T24)),IF(Q24="Impacto",Z23,""))),"")</f>
        <v/>
      </c>
      <c r="Y24" s="129" t="str">
        <f t="shared" si="1"/>
        <v/>
      </c>
      <c r="Z24" s="130" t="str">
        <f t="shared" si="17"/>
        <v/>
      </c>
      <c r="AA24" s="129" t="str">
        <f t="shared" si="3"/>
        <v/>
      </c>
      <c r="AB24" s="130" t="str">
        <f>IFERROR(IF(AND(Q23="Impacto",Q24="Impacto"),(AB23-(+AB23*T24)),IF(AND(Q23="Probabilidad",Q24="Impacto"),(AB22-(+AB22*T24)),IF(Q24="Probabilidad",AB23,""))),"")</f>
        <v/>
      </c>
      <c r="AC24" s="131" t="str">
        <f t="shared" si="18"/>
        <v/>
      </c>
      <c r="AD24" s="132"/>
      <c r="AE24" s="133"/>
      <c r="AF24" s="134"/>
      <c r="AG24" s="135"/>
      <c r="AH24" s="135"/>
      <c r="AI24" s="133"/>
      <c r="AJ24" s="134"/>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row>
    <row r="25" spans="1:68" ht="151.5" customHeight="1" x14ac:dyDescent="0.3">
      <c r="A25" s="618"/>
      <c r="B25" s="621"/>
      <c r="C25" s="621"/>
      <c r="D25" s="621"/>
      <c r="E25" s="624"/>
      <c r="F25" s="621"/>
      <c r="G25" s="627"/>
      <c r="H25" s="630"/>
      <c r="I25" s="612"/>
      <c r="J25" s="633"/>
      <c r="K25" s="612">
        <f t="shared" ca="1" si="15"/>
        <v>0</v>
      </c>
      <c r="L25" s="630"/>
      <c r="M25" s="612"/>
      <c r="N25" s="615"/>
      <c r="O25" s="123">
        <v>4</v>
      </c>
      <c r="P25" s="124"/>
      <c r="Q25" s="125" t="str">
        <f t="shared" ref="Q25:Q27" si="19">IF(OR(R25="Preventivo",R25="Detectivo"),"Probabilidad",IF(R25="Correctivo","Impacto",""))</f>
        <v/>
      </c>
      <c r="R25" s="126"/>
      <c r="S25" s="126"/>
      <c r="T25" s="127" t="str">
        <f t="shared" si="16"/>
        <v/>
      </c>
      <c r="U25" s="126"/>
      <c r="V25" s="126"/>
      <c r="W25" s="126"/>
      <c r="X25" s="128" t="str">
        <f t="shared" ref="X25:X27" si="20">IFERROR(IF(AND(Q24="Probabilidad",Q25="Probabilidad"),(Z24-(+Z24*T25)),IF(AND(Q24="Impacto",Q25="Probabilidad"),(Z23-(+Z23*T25)),IF(Q25="Impacto",Z24,""))),"")</f>
        <v/>
      </c>
      <c r="Y25" s="129" t="str">
        <f t="shared" si="1"/>
        <v/>
      </c>
      <c r="Z25" s="130" t="str">
        <f t="shared" si="17"/>
        <v/>
      </c>
      <c r="AA25" s="129" t="str">
        <f t="shared" si="3"/>
        <v/>
      </c>
      <c r="AB25" s="130" t="str">
        <f t="shared" ref="AB25:AB27" si="21">IFERROR(IF(AND(Q24="Impacto",Q25="Impacto"),(AB24-(+AB24*T25)),IF(AND(Q24="Probabilidad",Q25="Impacto"),(AB23-(+AB23*T25)),IF(Q25="Probabilidad",AB24,""))),"")</f>
        <v/>
      </c>
      <c r="AC25" s="131" t="str">
        <f>IFERROR(IF(OR(AND(Y25="Muy Baja",AA25="Leve"),AND(Y25="Muy Baja",AA25="Menor"),AND(Y25="Baja",AA25="Leve")),"Bajo",IF(OR(AND(Y25="Muy baja",AA25="Moderado"),AND(Y25="Baja",AA25="Menor"),AND(Y25="Baja",AA25="Moderado"),AND(Y25="Media",AA25="Leve"),AND(Y25="Media",AA25="Menor"),AND(Y25="Media",AA25="Moderado"),AND(Y25="Alta",AA25="Leve"),AND(Y25="Alta",AA25="Menor")),"Moderado",IF(OR(AND(Y25="Muy Baja",AA25="Mayor"),AND(Y25="Baja",AA25="Mayor"),AND(Y25="Media",AA25="Mayor"),AND(Y25="Alta",AA25="Moderado"),AND(Y25="Alta",AA25="Mayor"),AND(Y25="Muy Alta",AA25="Leve"),AND(Y25="Muy Alta",AA25="Menor"),AND(Y25="Muy Alta",AA25="Moderado"),AND(Y25="Muy Alta",AA25="Mayor")),"Alto",IF(OR(AND(Y25="Muy Baja",AA25="Catastrófico"),AND(Y25="Baja",AA25="Catastrófico"),AND(Y25="Media",AA25="Catastrófico"),AND(Y25="Alta",AA25="Catastrófico"),AND(Y25="Muy Alta",AA25="Catastrófico")),"Extremo","")))),"")</f>
        <v/>
      </c>
      <c r="AD25" s="132"/>
      <c r="AE25" s="133"/>
      <c r="AF25" s="134"/>
      <c r="AG25" s="135"/>
      <c r="AH25" s="135"/>
      <c r="AI25" s="133"/>
      <c r="AJ25" s="134"/>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row>
    <row r="26" spans="1:68" ht="151.5" customHeight="1" x14ac:dyDescent="0.3">
      <c r="A26" s="618"/>
      <c r="B26" s="621"/>
      <c r="C26" s="621"/>
      <c r="D26" s="621"/>
      <c r="E26" s="624"/>
      <c r="F26" s="621"/>
      <c r="G26" s="627"/>
      <c r="H26" s="630"/>
      <c r="I26" s="612"/>
      <c r="J26" s="633"/>
      <c r="K26" s="612">
        <f t="shared" ca="1" si="15"/>
        <v>0</v>
      </c>
      <c r="L26" s="630"/>
      <c r="M26" s="612"/>
      <c r="N26" s="615"/>
      <c r="O26" s="123">
        <v>5</v>
      </c>
      <c r="P26" s="124"/>
      <c r="Q26" s="125" t="str">
        <f t="shared" si="19"/>
        <v/>
      </c>
      <c r="R26" s="126"/>
      <c r="S26" s="126"/>
      <c r="T26" s="127" t="str">
        <f t="shared" si="16"/>
        <v/>
      </c>
      <c r="U26" s="126"/>
      <c r="V26" s="126"/>
      <c r="W26" s="126"/>
      <c r="X26" s="128" t="str">
        <f t="shared" si="20"/>
        <v/>
      </c>
      <c r="Y26" s="129" t="str">
        <f t="shared" si="1"/>
        <v/>
      </c>
      <c r="Z26" s="130" t="str">
        <f t="shared" si="17"/>
        <v/>
      </c>
      <c r="AA26" s="129" t="str">
        <f t="shared" si="3"/>
        <v/>
      </c>
      <c r="AB26" s="130" t="str">
        <f t="shared" si="21"/>
        <v/>
      </c>
      <c r="AC26" s="131" t="str">
        <f t="shared" ref="AC26:AC27" si="22">IFERROR(IF(OR(AND(Y26="Muy Baja",AA26="Leve"),AND(Y26="Muy Baja",AA26="Menor"),AND(Y26="Baja",AA26="Leve")),"Bajo",IF(OR(AND(Y26="Muy baja",AA26="Moderado"),AND(Y26="Baja",AA26="Menor"),AND(Y26="Baja",AA26="Moderado"),AND(Y26="Media",AA26="Leve"),AND(Y26="Media",AA26="Menor"),AND(Y26="Media",AA26="Moderado"),AND(Y26="Alta",AA26="Leve"),AND(Y26="Alta",AA26="Menor")),"Moderado",IF(OR(AND(Y26="Muy Baja",AA26="Mayor"),AND(Y26="Baja",AA26="Mayor"),AND(Y26="Media",AA26="Mayor"),AND(Y26="Alta",AA26="Moderado"),AND(Y26="Alta",AA26="Mayor"),AND(Y26="Muy Alta",AA26="Leve"),AND(Y26="Muy Alta",AA26="Menor"),AND(Y26="Muy Alta",AA26="Moderado"),AND(Y26="Muy Alta",AA26="Mayor")),"Alto",IF(OR(AND(Y26="Muy Baja",AA26="Catastrófico"),AND(Y26="Baja",AA26="Catastrófico"),AND(Y26="Media",AA26="Catastrófico"),AND(Y26="Alta",AA26="Catastrófico"),AND(Y26="Muy Alta",AA26="Catastrófico")),"Extremo","")))),"")</f>
        <v/>
      </c>
      <c r="AD26" s="132"/>
      <c r="AE26" s="133"/>
      <c r="AF26" s="134"/>
      <c r="AG26" s="135"/>
      <c r="AH26" s="135"/>
      <c r="AI26" s="133"/>
      <c r="AJ26" s="134"/>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row>
    <row r="27" spans="1:68" ht="151.5" customHeight="1" x14ac:dyDescent="0.3">
      <c r="A27" s="619"/>
      <c r="B27" s="622"/>
      <c r="C27" s="622"/>
      <c r="D27" s="622"/>
      <c r="E27" s="625"/>
      <c r="F27" s="622"/>
      <c r="G27" s="628"/>
      <c r="H27" s="631"/>
      <c r="I27" s="613"/>
      <c r="J27" s="634"/>
      <c r="K27" s="613">
        <f t="shared" ca="1" si="15"/>
        <v>0</v>
      </c>
      <c r="L27" s="631"/>
      <c r="M27" s="613"/>
      <c r="N27" s="616"/>
      <c r="O27" s="123">
        <v>6</v>
      </c>
      <c r="P27" s="124"/>
      <c r="Q27" s="125" t="str">
        <f t="shared" si="19"/>
        <v/>
      </c>
      <c r="R27" s="126"/>
      <c r="S27" s="126"/>
      <c r="T27" s="127" t="str">
        <f t="shared" si="16"/>
        <v/>
      </c>
      <c r="U27" s="126"/>
      <c r="V27" s="126"/>
      <c r="W27" s="126"/>
      <c r="X27" s="128" t="str">
        <f t="shared" si="20"/>
        <v/>
      </c>
      <c r="Y27" s="129" t="str">
        <f t="shared" si="1"/>
        <v/>
      </c>
      <c r="Z27" s="130" t="str">
        <f t="shared" si="17"/>
        <v/>
      </c>
      <c r="AA27" s="129" t="str">
        <f t="shared" si="3"/>
        <v/>
      </c>
      <c r="AB27" s="130" t="str">
        <f t="shared" si="21"/>
        <v/>
      </c>
      <c r="AC27" s="131" t="str">
        <f t="shared" si="22"/>
        <v/>
      </c>
      <c r="AD27" s="132"/>
      <c r="AE27" s="133"/>
      <c r="AF27" s="134"/>
      <c r="AG27" s="135"/>
      <c r="AH27" s="135"/>
      <c r="AI27" s="133"/>
      <c r="AJ27" s="134"/>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row>
    <row r="28" spans="1:68" ht="151.5" customHeight="1" x14ac:dyDescent="0.3">
      <c r="A28" s="617">
        <v>4</v>
      </c>
      <c r="B28" s="620"/>
      <c r="C28" s="620"/>
      <c r="D28" s="620"/>
      <c r="E28" s="623"/>
      <c r="F28" s="620"/>
      <c r="G28" s="626"/>
      <c r="H28" s="629" t="str">
        <f>IF(G28&lt;=0,"",IF(G28&lt;=2,"Muy Baja",IF(G28&lt;=24,"Baja",IF(G28&lt;=500,"Media",IF(G28&lt;=5000,"Alta","Muy Alta")))))</f>
        <v/>
      </c>
      <c r="I28" s="611" t="str">
        <f>IF(H28="","",IF(H28="Muy Baja",0.2,IF(H28="Baja",0.4,IF(H28="Media",0.6,IF(H28="Alta",0.8,IF(H28="Muy Alta",1,))))))</f>
        <v/>
      </c>
      <c r="J28" s="632"/>
      <c r="K28" s="611">
        <f ca="1">IF(NOT(ISERROR(MATCH(J28,'Tabla Impacto'!$B$221:$B$223,0))),'Tabla Impacto'!$F$223&amp;"Por favor no seleccionar los criterios de impacto(Afectación Económica o presupuestal y Pérdida Reputacional)",J28)</f>
        <v>0</v>
      </c>
      <c r="L28" s="629" t="str">
        <f ca="1">IF(OR(K28='Tabla Impacto'!$C$11,K28='Tabla Impacto'!$D$11),"Leve",IF(OR(K28='Tabla Impacto'!$C$12,K28='Tabla Impacto'!$D$12),"Menor",IF(OR(K28='Tabla Impacto'!$C$13,K28='Tabla Impacto'!$D$13),"Moderado",IF(OR(K28='Tabla Impacto'!$C$14,K28='Tabla Impacto'!$D$14),"Mayor",IF(OR(K28='Tabla Impacto'!$C$15,K28='Tabla Impacto'!$D$15),"Catastrófico","")))))</f>
        <v/>
      </c>
      <c r="M28" s="611" t="str">
        <f ca="1">IF(L28="","",IF(L28="Leve",0.2,IF(L28="Menor",0.4,IF(L28="Moderado",0.6,IF(L28="Mayor",0.8,IF(L28="Catastrófico",1,))))))</f>
        <v/>
      </c>
      <c r="N28" s="614" t="str">
        <f ca="1">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123">
        <v>1</v>
      </c>
      <c r="P28" s="124"/>
      <c r="Q28" s="125" t="str">
        <f>IF(OR(R28="Preventivo",R28="Detectivo"),"Probabilidad",IF(R28="Correctivo","Impacto",""))</f>
        <v/>
      </c>
      <c r="R28" s="126"/>
      <c r="S28" s="126"/>
      <c r="T28" s="127" t="str">
        <f>IF(AND(R28="Preventivo",S28="Automático"),"50%",IF(AND(R28="Preventivo",S28="Manual"),"40%",IF(AND(R28="Detectivo",S28="Automático"),"40%",IF(AND(R28="Detectivo",S28="Manual"),"30%",IF(AND(R28="Correctivo",S28="Automático"),"35%",IF(AND(R28="Correctivo",S28="Manual"),"25%",""))))))</f>
        <v/>
      </c>
      <c r="U28" s="126"/>
      <c r="V28" s="126"/>
      <c r="W28" s="126"/>
      <c r="X28" s="128" t="str">
        <f>IFERROR(IF(Q28="Probabilidad",(I28-(+I28*T28)),IF(Q28="Impacto",I28,"")),"")</f>
        <v/>
      </c>
      <c r="Y28" s="129" t="str">
        <f>IFERROR(IF(X28="","",IF(X28&lt;=0.2,"Muy Baja",IF(X28&lt;=0.4,"Baja",IF(X28&lt;=0.6,"Media",IF(X28&lt;=0.8,"Alta","Muy Alta"))))),"")</f>
        <v/>
      </c>
      <c r="Z28" s="130" t="str">
        <f>+X28</f>
        <v/>
      </c>
      <c r="AA28" s="129" t="str">
        <f>IFERROR(IF(AB28="","",IF(AB28&lt;=0.2,"Leve",IF(AB28&lt;=0.4,"Menor",IF(AB28&lt;=0.6,"Moderado",IF(AB28&lt;=0.8,"Mayor","Catastrófico"))))),"")</f>
        <v/>
      </c>
      <c r="AB28" s="130" t="str">
        <f>IFERROR(IF(Q28="Impacto",(M28-(+M28*T28)),IF(Q28="Probabilidad",M28,"")),"")</f>
        <v/>
      </c>
      <c r="AC28" s="131" t="str">
        <f>IFERROR(IF(OR(AND(Y28="Muy Baja",AA28="Leve"),AND(Y28="Muy Baja",AA28="Menor"),AND(Y28="Baja",AA28="Leve")),"Bajo",IF(OR(AND(Y28="Muy baja",AA28="Moderado"),AND(Y28="Baja",AA28="Menor"),AND(Y28="Baja",AA28="Moderado"),AND(Y28="Media",AA28="Leve"),AND(Y28="Media",AA28="Menor"),AND(Y28="Media",AA28="Moderado"),AND(Y28="Alta",AA28="Leve"),AND(Y28="Alta",AA28="Menor")),"Moderado",IF(OR(AND(Y28="Muy Baja",AA28="Mayor"),AND(Y28="Baja",AA28="Mayor"),AND(Y28="Media",AA28="Mayor"),AND(Y28="Alta",AA28="Moderado"),AND(Y28="Alta",AA28="Mayor"),AND(Y28="Muy Alta",AA28="Leve"),AND(Y28="Muy Alta",AA28="Menor"),AND(Y28="Muy Alta",AA28="Moderado"),AND(Y28="Muy Alta",AA28="Mayor")),"Alto",IF(OR(AND(Y28="Muy Baja",AA28="Catastrófico"),AND(Y28="Baja",AA28="Catastrófico"),AND(Y28="Media",AA28="Catastrófico"),AND(Y28="Alta",AA28="Catastrófico"),AND(Y28="Muy Alta",AA28="Catastrófico")),"Extremo","")))),"")</f>
        <v/>
      </c>
      <c r="AD28" s="132"/>
      <c r="AE28" s="133"/>
      <c r="AF28" s="134"/>
      <c r="AG28" s="135"/>
      <c r="AH28" s="135"/>
      <c r="AI28" s="133"/>
      <c r="AJ28" s="134"/>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row>
    <row r="29" spans="1:68" ht="151.5" customHeight="1" x14ac:dyDescent="0.3">
      <c r="A29" s="618"/>
      <c r="B29" s="621"/>
      <c r="C29" s="621"/>
      <c r="D29" s="621"/>
      <c r="E29" s="624"/>
      <c r="F29" s="621"/>
      <c r="G29" s="627"/>
      <c r="H29" s="630"/>
      <c r="I29" s="612"/>
      <c r="J29" s="633"/>
      <c r="K29" s="612">
        <f t="shared" ref="K29:K33" ca="1" si="23">IF(NOT(ISERROR(MATCH(J29,_xlfn.ANCHORARRAY(E40),0))),I42&amp;"Por favor no seleccionar los criterios de impacto",J29)</f>
        <v>0</v>
      </c>
      <c r="L29" s="630"/>
      <c r="M29" s="612"/>
      <c r="N29" s="615"/>
      <c r="O29" s="123">
        <v>2</v>
      </c>
      <c r="P29" s="124"/>
      <c r="Q29" s="125" t="str">
        <f>IF(OR(R29="Preventivo",R29="Detectivo"),"Probabilidad",IF(R29="Correctivo","Impacto",""))</f>
        <v/>
      </c>
      <c r="R29" s="126"/>
      <c r="S29" s="126"/>
      <c r="T29" s="127" t="str">
        <f t="shared" ref="T29:T33" si="24">IF(AND(R29="Preventivo",S29="Automático"),"50%",IF(AND(R29="Preventivo",S29="Manual"),"40%",IF(AND(R29="Detectivo",S29="Automático"),"40%",IF(AND(R29="Detectivo",S29="Manual"),"30%",IF(AND(R29="Correctivo",S29="Automático"),"35%",IF(AND(R29="Correctivo",S29="Manual"),"25%",""))))))</f>
        <v/>
      </c>
      <c r="U29" s="126"/>
      <c r="V29" s="126"/>
      <c r="W29" s="126"/>
      <c r="X29" s="128" t="str">
        <f>IFERROR(IF(AND(Q28="Probabilidad",Q29="Probabilidad"),(Z28-(+Z28*T29)),IF(Q29="Probabilidad",(I28-(+I28*T29)),IF(Q29="Impacto",Z28,""))),"")</f>
        <v/>
      </c>
      <c r="Y29" s="129" t="str">
        <f t="shared" si="1"/>
        <v/>
      </c>
      <c r="Z29" s="130" t="str">
        <f t="shared" ref="Z29:Z33" si="25">+X29</f>
        <v/>
      </c>
      <c r="AA29" s="129" t="str">
        <f t="shared" si="3"/>
        <v/>
      </c>
      <c r="AB29" s="130" t="str">
        <f>IFERROR(IF(AND(Q28="Impacto",Q29="Impacto"),(AB22-(+AB22*T29)),IF(Q29="Impacto",($M$28-(+$M$28*T29)),IF(Q29="Probabilidad",AB22,""))),"")</f>
        <v/>
      </c>
      <c r="AC29" s="131" t="str">
        <f t="shared" ref="AC29:AC30" si="26">IFERROR(IF(OR(AND(Y29="Muy Baja",AA29="Leve"),AND(Y29="Muy Baja",AA29="Menor"),AND(Y29="Baja",AA29="Leve")),"Bajo",IF(OR(AND(Y29="Muy baja",AA29="Moderado"),AND(Y29="Baja",AA29="Menor"),AND(Y29="Baja",AA29="Moderado"),AND(Y29="Media",AA29="Leve"),AND(Y29="Media",AA29="Menor"),AND(Y29="Media",AA29="Moderado"),AND(Y29="Alta",AA29="Leve"),AND(Y29="Alta",AA29="Menor")),"Moderado",IF(OR(AND(Y29="Muy Baja",AA29="Mayor"),AND(Y29="Baja",AA29="Mayor"),AND(Y29="Media",AA29="Mayor"),AND(Y29="Alta",AA29="Moderado"),AND(Y29="Alta",AA29="Mayor"),AND(Y29="Muy Alta",AA29="Leve"),AND(Y29="Muy Alta",AA29="Menor"),AND(Y29="Muy Alta",AA29="Moderado"),AND(Y29="Muy Alta",AA29="Mayor")),"Alto",IF(OR(AND(Y29="Muy Baja",AA29="Catastrófico"),AND(Y29="Baja",AA29="Catastrófico"),AND(Y29="Media",AA29="Catastrófico"),AND(Y29="Alta",AA29="Catastrófico"),AND(Y29="Muy Alta",AA29="Catastrófico")),"Extremo","")))),"")</f>
        <v/>
      </c>
      <c r="AD29" s="132"/>
      <c r="AE29" s="133"/>
      <c r="AF29" s="134"/>
      <c r="AG29" s="135"/>
      <c r="AH29" s="135"/>
      <c r="AI29" s="133"/>
      <c r="AJ29" s="134"/>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row>
    <row r="30" spans="1:68" ht="151.5" customHeight="1" x14ac:dyDescent="0.3">
      <c r="A30" s="618"/>
      <c r="B30" s="621"/>
      <c r="C30" s="621"/>
      <c r="D30" s="621"/>
      <c r="E30" s="624"/>
      <c r="F30" s="621"/>
      <c r="G30" s="627"/>
      <c r="H30" s="630"/>
      <c r="I30" s="612"/>
      <c r="J30" s="633"/>
      <c r="K30" s="612">
        <f t="shared" ca="1" si="23"/>
        <v>0</v>
      </c>
      <c r="L30" s="630"/>
      <c r="M30" s="612"/>
      <c r="N30" s="615"/>
      <c r="O30" s="123">
        <v>3</v>
      </c>
      <c r="P30" s="136"/>
      <c r="Q30" s="125" t="str">
        <f>IF(OR(R30="Preventivo",R30="Detectivo"),"Probabilidad",IF(R30="Correctivo","Impacto",""))</f>
        <v/>
      </c>
      <c r="R30" s="126"/>
      <c r="S30" s="126"/>
      <c r="T30" s="127" t="str">
        <f t="shared" si="24"/>
        <v/>
      </c>
      <c r="U30" s="126"/>
      <c r="V30" s="126"/>
      <c r="W30" s="126"/>
      <c r="X30" s="128" t="str">
        <f>IFERROR(IF(AND(Q29="Probabilidad",Q30="Probabilidad"),(Z29-(+Z29*T30)),IF(AND(Q29="Impacto",Q30="Probabilidad"),(Z28-(+Z28*T30)),IF(Q30="Impacto",Z29,""))),"")</f>
        <v/>
      </c>
      <c r="Y30" s="129" t="str">
        <f t="shared" si="1"/>
        <v/>
      </c>
      <c r="Z30" s="130" t="str">
        <f t="shared" si="25"/>
        <v/>
      </c>
      <c r="AA30" s="129" t="str">
        <f t="shared" si="3"/>
        <v/>
      </c>
      <c r="AB30" s="130" t="str">
        <f>IFERROR(IF(AND(Q29="Impacto",Q30="Impacto"),(AB29-(+AB29*T30)),IF(AND(Q29="Probabilidad",Q30="Impacto"),(AB28-(+AB28*T30)),IF(Q30="Probabilidad",AB29,""))),"")</f>
        <v/>
      </c>
      <c r="AC30" s="131" t="str">
        <f t="shared" si="26"/>
        <v/>
      </c>
      <c r="AD30" s="132"/>
      <c r="AE30" s="133"/>
      <c r="AF30" s="134"/>
      <c r="AG30" s="135"/>
      <c r="AH30" s="135"/>
      <c r="AI30" s="133"/>
      <c r="AJ30" s="134"/>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row>
    <row r="31" spans="1:68" ht="151.5" customHeight="1" x14ac:dyDescent="0.3">
      <c r="A31" s="618"/>
      <c r="B31" s="621"/>
      <c r="C31" s="621"/>
      <c r="D31" s="621"/>
      <c r="E31" s="624"/>
      <c r="F31" s="621"/>
      <c r="G31" s="627"/>
      <c r="H31" s="630"/>
      <c r="I31" s="612"/>
      <c r="J31" s="633"/>
      <c r="K31" s="612">
        <f t="shared" ca="1" si="23"/>
        <v>0</v>
      </c>
      <c r="L31" s="630"/>
      <c r="M31" s="612"/>
      <c r="N31" s="615"/>
      <c r="O31" s="123">
        <v>4</v>
      </c>
      <c r="P31" s="124"/>
      <c r="Q31" s="125" t="str">
        <f t="shared" ref="Q31:Q33" si="27">IF(OR(R31="Preventivo",R31="Detectivo"),"Probabilidad",IF(R31="Correctivo","Impacto",""))</f>
        <v/>
      </c>
      <c r="R31" s="126"/>
      <c r="S31" s="126"/>
      <c r="T31" s="127" t="str">
        <f t="shared" si="24"/>
        <v/>
      </c>
      <c r="U31" s="126"/>
      <c r="V31" s="126"/>
      <c r="W31" s="126"/>
      <c r="X31" s="128" t="str">
        <f t="shared" ref="X31:X33" si="28">IFERROR(IF(AND(Q30="Probabilidad",Q31="Probabilidad"),(Z30-(+Z30*T31)),IF(AND(Q30="Impacto",Q31="Probabilidad"),(Z29-(+Z29*T31)),IF(Q31="Impacto",Z30,""))),"")</f>
        <v/>
      </c>
      <c r="Y31" s="129" t="str">
        <f t="shared" si="1"/>
        <v/>
      </c>
      <c r="Z31" s="130" t="str">
        <f t="shared" si="25"/>
        <v/>
      </c>
      <c r="AA31" s="129" t="str">
        <f t="shared" si="3"/>
        <v/>
      </c>
      <c r="AB31" s="130" t="str">
        <f t="shared" ref="AB31:AB33" si="29">IFERROR(IF(AND(Q30="Impacto",Q31="Impacto"),(AB30-(+AB30*T31)),IF(AND(Q30="Probabilidad",Q31="Impacto"),(AB29-(+AB29*T31)),IF(Q31="Probabilidad",AB30,""))),"")</f>
        <v/>
      </c>
      <c r="AC31" s="131" t="str">
        <f>IFERROR(IF(OR(AND(Y31="Muy Baja",AA31="Leve"),AND(Y31="Muy Baja",AA31="Menor"),AND(Y31="Baja",AA31="Leve")),"Bajo",IF(OR(AND(Y31="Muy baja",AA31="Moderado"),AND(Y31="Baja",AA31="Menor"),AND(Y31="Baja",AA31="Moderado"),AND(Y31="Media",AA31="Leve"),AND(Y31="Media",AA31="Menor"),AND(Y31="Media",AA31="Moderado"),AND(Y31="Alta",AA31="Leve"),AND(Y31="Alta",AA31="Menor")),"Moderado",IF(OR(AND(Y31="Muy Baja",AA31="Mayor"),AND(Y31="Baja",AA31="Mayor"),AND(Y31="Media",AA31="Mayor"),AND(Y31="Alta",AA31="Moderado"),AND(Y31="Alta",AA31="Mayor"),AND(Y31="Muy Alta",AA31="Leve"),AND(Y31="Muy Alta",AA31="Menor"),AND(Y31="Muy Alta",AA31="Moderado"),AND(Y31="Muy Alta",AA31="Mayor")),"Alto",IF(OR(AND(Y31="Muy Baja",AA31="Catastrófico"),AND(Y31="Baja",AA31="Catastrófico"),AND(Y31="Media",AA31="Catastrófico"),AND(Y31="Alta",AA31="Catastrófico"),AND(Y31="Muy Alta",AA31="Catastrófico")),"Extremo","")))),"")</f>
        <v/>
      </c>
      <c r="AD31" s="132"/>
      <c r="AE31" s="133"/>
      <c r="AF31" s="134"/>
      <c r="AG31" s="135"/>
      <c r="AH31" s="135"/>
      <c r="AI31" s="133"/>
      <c r="AJ31" s="134"/>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row>
    <row r="32" spans="1:68" ht="151.5" customHeight="1" x14ac:dyDescent="0.3">
      <c r="A32" s="618"/>
      <c r="B32" s="621"/>
      <c r="C32" s="621"/>
      <c r="D32" s="621"/>
      <c r="E32" s="624"/>
      <c r="F32" s="621"/>
      <c r="G32" s="627"/>
      <c r="H32" s="630"/>
      <c r="I32" s="612"/>
      <c r="J32" s="633"/>
      <c r="K32" s="612">
        <f t="shared" ca="1" si="23"/>
        <v>0</v>
      </c>
      <c r="L32" s="630"/>
      <c r="M32" s="612"/>
      <c r="N32" s="615"/>
      <c r="O32" s="123">
        <v>5</v>
      </c>
      <c r="P32" s="124"/>
      <c r="Q32" s="125" t="str">
        <f t="shared" si="27"/>
        <v/>
      </c>
      <c r="R32" s="126"/>
      <c r="S32" s="126"/>
      <c r="T32" s="127" t="str">
        <f t="shared" si="24"/>
        <v/>
      </c>
      <c r="U32" s="126"/>
      <c r="V32" s="126"/>
      <c r="W32" s="126"/>
      <c r="X32" s="137" t="str">
        <f t="shared" si="28"/>
        <v/>
      </c>
      <c r="Y32" s="129" t="str">
        <f>IFERROR(IF(X32="","",IF(X32&lt;=0.2,"Muy Baja",IF(X32&lt;=0.4,"Baja",IF(X32&lt;=0.6,"Media",IF(X32&lt;=0.8,"Alta","Muy Alta"))))),"")</f>
        <v/>
      </c>
      <c r="Z32" s="130" t="str">
        <f t="shared" si="25"/>
        <v/>
      </c>
      <c r="AA32" s="129" t="str">
        <f t="shared" si="3"/>
        <v/>
      </c>
      <c r="AB32" s="130" t="str">
        <f t="shared" si="29"/>
        <v/>
      </c>
      <c r="AC32" s="131" t="str">
        <f t="shared" ref="AC32:AC33" si="30">IFERROR(IF(OR(AND(Y32="Muy Baja",AA32="Leve"),AND(Y32="Muy Baja",AA32="Menor"),AND(Y32="Baja",AA32="Leve")),"Bajo",IF(OR(AND(Y32="Muy baja",AA32="Moderado"),AND(Y32="Baja",AA32="Menor"),AND(Y32="Baja",AA32="Moderado"),AND(Y32="Media",AA32="Leve"),AND(Y32="Media",AA32="Menor"),AND(Y32="Media",AA32="Moderado"),AND(Y32="Alta",AA32="Leve"),AND(Y32="Alta",AA32="Menor")),"Moderado",IF(OR(AND(Y32="Muy Baja",AA32="Mayor"),AND(Y32="Baja",AA32="Mayor"),AND(Y32="Media",AA32="Mayor"),AND(Y32="Alta",AA32="Moderado"),AND(Y32="Alta",AA32="Mayor"),AND(Y32="Muy Alta",AA32="Leve"),AND(Y32="Muy Alta",AA32="Menor"),AND(Y32="Muy Alta",AA32="Moderado"),AND(Y32="Muy Alta",AA32="Mayor")),"Alto",IF(OR(AND(Y32="Muy Baja",AA32="Catastrófico"),AND(Y32="Baja",AA32="Catastrófico"),AND(Y32="Media",AA32="Catastrófico"),AND(Y32="Alta",AA32="Catastrófico"),AND(Y32="Muy Alta",AA32="Catastrófico")),"Extremo","")))),"")</f>
        <v/>
      </c>
      <c r="AD32" s="132"/>
      <c r="AE32" s="133"/>
      <c r="AF32" s="134"/>
      <c r="AG32" s="135"/>
      <c r="AH32" s="135"/>
      <c r="AI32" s="133"/>
      <c r="AJ32" s="134"/>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row>
    <row r="33" spans="1:68" ht="151.5" customHeight="1" x14ac:dyDescent="0.3">
      <c r="A33" s="619"/>
      <c r="B33" s="622"/>
      <c r="C33" s="622"/>
      <c r="D33" s="622"/>
      <c r="E33" s="625"/>
      <c r="F33" s="622"/>
      <c r="G33" s="628"/>
      <c r="H33" s="631"/>
      <c r="I33" s="613"/>
      <c r="J33" s="634"/>
      <c r="K33" s="613">
        <f t="shared" ca="1" si="23"/>
        <v>0</v>
      </c>
      <c r="L33" s="631"/>
      <c r="M33" s="613"/>
      <c r="N33" s="616"/>
      <c r="O33" s="123">
        <v>6</v>
      </c>
      <c r="P33" s="124"/>
      <c r="Q33" s="125" t="str">
        <f t="shared" si="27"/>
        <v/>
      </c>
      <c r="R33" s="126"/>
      <c r="S33" s="126"/>
      <c r="T33" s="127" t="str">
        <f t="shared" si="24"/>
        <v/>
      </c>
      <c r="U33" s="126"/>
      <c r="V33" s="126"/>
      <c r="W33" s="126"/>
      <c r="X33" s="128" t="str">
        <f t="shared" si="28"/>
        <v/>
      </c>
      <c r="Y33" s="129" t="str">
        <f t="shared" si="1"/>
        <v/>
      </c>
      <c r="Z33" s="130" t="str">
        <f t="shared" si="25"/>
        <v/>
      </c>
      <c r="AA33" s="129" t="str">
        <f t="shared" si="3"/>
        <v/>
      </c>
      <c r="AB33" s="130" t="str">
        <f t="shared" si="29"/>
        <v/>
      </c>
      <c r="AC33" s="131" t="str">
        <f t="shared" si="30"/>
        <v/>
      </c>
      <c r="AD33" s="132"/>
      <c r="AE33" s="133"/>
      <c r="AF33" s="134"/>
      <c r="AG33" s="135"/>
      <c r="AH33" s="135"/>
      <c r="AI33" s="133"/>
      <c r="AJ33" s="134"/>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row>
    <row r="34" spans="1:68" ht="151.5" customHeight="1" x14ac:dyDescent="0.3">
      <c r="A34" s="617">
        <v>5</v>
      </c>
      <c r="B34" s="620"/>
      <c r="C34" s="620"/>
      <c r="D34" s="620"/>
      <c r="E34" s="623"/>
      <c r="F34" s="620"/>
      <c r="G34" s="626"/>
      <c r="H34" s="629" t="str">
        <f>IF(G34&lt;=0,"",IF(G34&lt;=2,"Muy Baja",IF(G34&lt;=24,"Baja",IF(G34&lt;=500,"Media",IF(G34&lt;=5000,"Alta","Muy Alta")))))</f>
        <v/>
      </c>
      <c r="I34" s="611" t="str">
        <f>IF(H34="","",IF(H34="Muy Baja",0.2,IF(H34="Baja",0.4,IF(H34="Media",0.6,IF(H34="Alta",0.8,IF(H34="Muy Alta",1,))))))</f>
        <v/>
      </c>
      <c r="J34" s="632"/>
      <c r="K34" s="611">
        <f ca="1">IF(NOT(ISERROR(MATCH(J34,'Tabla Impacto'!$B$221:$B$223,0))),'Tabla Impacto'!$F$223&amp;"Por favor no seleccionar los criterios de impacto(Afectación Económica o presupuestal y Pérdida Reputacional)",J34)</f>
        <v>0</v>
      </c>
      <c r="L34" s="629" t="str">
        <f ca="1">IF(OR(K34='Tabla Impacto'!$C$11,K34='Tabla Impacto'!$D$11),"Leve",IF(OR(K34='Tabla Impacto'!$C$12,K34='Tabla Impacto'!$D$12),"Menor",IF(OR(K34='Tabla Impacto'!$C$13,K34='Tabla Impacto'!$D$13),"Moderado",IF(OR(K34='Tabla Impacto'!$C$14,K34='Tabla Impacto'!$D$14),"Mayor",IF(OR(K34='Tabla Impacto'!$C$15,K34='Tabla Impacto'!$D$15),"Catastrófico","")))))</f>
        <v/>
      </c>
      <c r="M34" s="611" t="str">
        <f ca="1">IF(L34="","",IF(L34="Leve",0.2,IF(L34="Menor",0.4,IF(L34="Moderado",0.6,IF(L34="Mayor",0.8,IF(L34="Catastrófico",1,))))))</f>
        <v/>
      </c>
      <c r="N34" s="614" t="str">
        <f ca="1">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123">
        <v>1</v>
      </c>
      <c r="P34" s="124"/>
      <c r="Q34" s="125" t="str">
        <f>IF(OR(R34="Preventivo",R34="Detectivo"),"Probabilidad",IF(R34="Correctivo","Impacto",""))</f>
        <v/>
      </c>
      <c r="R34" s="126"/>
      <c r="S34" s="126"/>
      <c r="T34" s="127" t="str">
        <f>IF(AND(R34="Preventivo",S34="Automático"),"50%",IF(AND(R34="Preventivo",S34="Manual"),"40%",IF(AND(R34="Detectivo",S34="Automático"),"40%",IF(AND(R34="Detectivo",S34="Manual"),"30%",IF(AND(R34="Correctivo",S34="Automático"),"35%",IF(AND(R34="Correctivo",S34="Manual"),"25%",""))))))</f>
        <v/>
      </c>
      <c r="U34" s="126"/>
      <c r="V34" s="126"/>
      <c r="W34" s="126"/>
      <c r="X34" s="128" t="str">
        <f>IFERROR(IF(Q34="Probabilidad",(I34-(+I34*T34)),IF(Q34="Impacto",I34,"")),"")</f>
        <v/>
      </c>
      <c r="Y34" s="129" t="str">
        <f>IFERROR(IF(X34="","",IF(X34&lt;=0.2,"Muy Baja",IF(X34&lt;=0.4,"Baja",IF(X34&lt;=0.6,"Media",IF(X34&lt;=0.8,"Alta","Muy Alta"))))),"")</f>
        <v/>
      </c>
      <c r="Z34" s="130" t="str">
        <f>+X34</f>
        <v/>
      </c>
      <c r="AA34" s="129" t="str">
        <f>IFERROR(IF(AB34="","",IF(AB34&lt;=0.2,"Leve",IF(AB34&lt;=0.4,"Menor",IF(AB34&lt;=0.6,"Moderado",IF(AB34&lt;=0.8,"Mayor","Catastrófico"))))),"")</f>
        <v/>
      </c>
      <c r="AB34" s="130" t="str">
        <f>IFERROR(IF(Q34="Impacto",(M34-(+M34*T34)),IF(Q34="Probabilidad",M34,"")),"")</f>
        <v/>
      </c>
      <c r="AC34" s="131" t="str">
        <f>IFERROR(IF(OR(AND(Y34="Muy Baja",AA34="Leve"),AND(Y34="Muy Baja",AA34="Menor"),AND(Y34="Baja",AA34="Leve")),"Bajo",IF(OR(AND(Y34="Muy baja",AA34="Moderado"),AND(Y34="Baja",AA34="Menor"),AND(Y34="Baja",AA34="Moderado"),AND(Y34="Media",AA34="Leve"),AND(Y34="Media",AA34="Menor"),AND(Y34="Media",AA34="Moderado"),AND(Y34="Alta",AA34="Leve"),AND(Y34="Alta",AA34="Menor")),"Moderado",IF(OR(AND(Y34="Muy Baja",AA34="Mayor"),AND(Y34="Baja",AA34="Mayor"),AND(Y34="Media",AA34="Mayor"),AND(Y34="Alta",AA34="Moderado"),AND(Y34="Alta",AA34="Mayor"),AND(Y34="Muy Alta",AA34="Leve"),AND(Y34="Muy Alta",AA34="Menor"),AND(Y34="Muy Alta",AA34="Moderado"),AND(Y34="Muy Alta",AA34="Mayor")),"Alto",IF(OR(AND(Y34="Muy Baja",AA34="Catastrófico"),AND(Y34="Baja",AA34="Catastrófico"),AND(Y34="Media",AA34="Catastrófico"),AND(Y34="Alta",AA34="Catastrófico"),AND(Y34="Muy Alta",AA34="Catastrófico")),"Extremo","")))),"")</f>
        <v/>
      </c>
      <c r="AD34" s="132"/>
      <c r="AE34" s="133"/>
      <c r="AF34" s="134"/>
      <c r="AG34" s="135"/>
      <c r="AH34" s="135"/>
      <c r="AI34" s="133"/>
      <c r="AJ34" s="134"/>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row>
    <row r="35" spans="1:68" ht="151.5" customHeight="1" x14ac:dyDescent="0.3">
      <c r="A35" s="618"/>
      <c r="B35" s="621"/>
      <c r="C35" s="621"/>
      <c r="D35" s="621"/>
      <c r="E35" s="624"/>
      <c r="F35" s="621"/>
      <c r="G35" s="627"/>
      <c r="H35" s="630"/>
      <c r="I35" s="612"/>
      <c r="J35" s="633"/>
      <c r="K35" s="612">
        <f t="shared" ref="K35:K39" ca="1" si="31">IF(NOT(ISERROR(MATCH(J35,_xlfn.ANCHORARRAY(E46),0))),I48&amp;"Por favor no seleccionar los criterios de impacto",J35)</f>
        <v>0</v>
      </c>
      <c r="L35" s="630"/>
      <c r="M35" s="612"/>
      <c r="N35" s="615"/>
      <c r="O35" s="123">
        <v>2</v>
      </c>
      <c r="P35" s="124"/>
      <c r="Q35" s="125" t="str">
        <f>IF(OR(R35="Preventivo",R35="Detectivo"),"Probabilidad",IF(R35="Correctivo","Impacto",""))</f>
        <v/>
      </c>
      <c r="R35" s="126"/>
      <c r="S35" s="126"/>
      <c r="T35" s="127" t="str">
        <f t="shared" ref="T35:T39" si="32">IF(AND(R35="Preventivo",S35="Automático"),"50%",IF(AND(R35="Preventivo",S35="Manual"),"40%",IF(AND(R35="Detectivo",S35="Automático"),"40%",IF(AND(R35="Detectivo",S35="Manual"),"30%",IF(AND(R35="Correctivo",S35="Automático"),"35%",IF(AND(R35="Correctivo",S35="Manual"),"25%",""))))))</f>
        <v/>
      </c>
      <c r="U35" s="126"/>
      <c r="V35" s="126"/>
      <c r="W35" s="126"/>
      <c r="X35" s="128" t="str">
        <f>IFERROR(IF(AND(Q34="Probabilidad",Q35="Probabilidad"),(Z34-(+Z34*T35)),IF(Q35="Probabilidad",(I34-(+I34*T35)),IF(Q35="Impacto",Z34,""))),"")</f>
        <v/>
      </c>
      <c r="Y35" s="129" t="str">
        <f t="shared" si="1"/>
        <v/>
      </c>
      <c r="Z35" s="130" t="str">
        <f t="shared" ref="Z35:Z39" si="33">+X35</f>
        <v/>
      </c>
      <c r="AA35" s="129" t="str">
        <f t="shared" si="3"/>
        <v/>
      </c>
      <c r="AB35" s="130" t="str">
        <f>IFERROR(IF(AND(Q34="Impacto",Q35="Impacto"),(AB28-(+AB28*T35)),IF(Q35="Impacto",($M$34-(+$M$34*T35)),IF(Q35="Probabilidad",AB28,""))),"")</f>
        <v/>
      </c>
      <c r="AC35" s="131" t="str">
        <f t="shared" ref="AC35:AC36" si="34">IFERROR(IF(OR(AND(Y35="Muy Baja",AA35="Leve"),AND(Y35="Muy Baja",AA35="Menor"),AND(Y35="Baja",AA35="Leve")),"Bajo",IF(OR(AND(Y35="Muy baja",AA35="Moderado"),AND(Y35="Baja",AA35="Menor"),AND(Y35="Baja",AA35="Moderado"),AND(Y35="Media",AA35="Leve"),AND(Y35="Media",AA35="Menor"),AND(Y35="Media",AA35="Moderado"),AND(Y35="Alta",AA35="Leve"),AND(Y35="Alta",AA35="Menor")),"Moderado",IF(OR(AND(Y35="Muy Baja",AA35="Mayor"),AND(Y35="Baja",AA35="Mayor"),AND(Y35="Media",AA35="Mayor"),AND(Y35="Alta",AA35="Moderado"),AND(Y35="Alta",AA35="Mayor"),AND(Y35="Muy Alta",AA35="Leve"),AND(Y35="Muy Alta",AA35="Menor"),AND(Y35="Muy Alta",AA35="Moderado"),AND(Y35="Muy Alta",AA35="Mayor")),"Alto",IF(OR(AND(Y35="Muy Baja",AA35="Catastrófico"),AND(Y35="Baja",AA35="Catastrófico"),AND(Y35="Media",AA35="Catastrófico"),AND(Y35="Alta",AA35="Catastrófico"),AND(Y35="Muy Alta",AA35="Catastrófico")),"Extremo","")))),"")</f>
        <v/>
      </c>
      <c r="AD35" s="132"/>
      <c r="AE35" s="133"/>
      <c r="AF35" s="134"/>
      <c r="AG35" s="135"/>
      <c r="AH35" s="135"/>
      <c r="AI35" s="133"/>
      <c r="AJ35" s="134"/>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row>
    <row r="36" spans="1:68" ht="151.5" customHeight="1" x14ac:dyDescent="0.3">
      <c r="A36" s="618"/>
      <c r="B36" s="621"/>
      <c r="C36" s="621"/>
      <c r="D36" s="621"/>
      <c r="E36" s="624"/>
      <c r="F36" s="621"/>
      <c r="G36" s="627"/>
      <c r="H36" s="630"/>
      <c r="I36" s="612"/>
      <c r="J36" s="633"/>
      <c r="K36" s="612">
        <f t="shared" ca="1" si="31"/>
        <v>0</v>
      </c>
      <c r="L36" s="630"/>
      <c r="M36" s="612"/>
      <c r="N36" s="615"/>
      <c r="O36" s="123">
        <v>3</v>
      </c>
      <c r="P36" s="136"/>
      <c r="Q36" s="125" t="str">
        <f>IF(OR(R36="Preventivo",R36="Detectivo"),"Probabilidad",IF(R36="Correctivo","Impacto",""))</f>
        <v/>
      </c>
      <c r="R36" s="126"/>
      <c r="S36" s="126"/>
      <c r="T36" s="127" t="str">
        <f t="shared" si="32"/>
        <v/>
      </c>
      <c r="U36" s="126"/>
      <c r="V36" s="126"/>
      <c r="W36" s="126"/>
      <c r="X36" s="128" t="str">
        <f>IFERROR(IF(AND(Q35="Probabilidad",Q36="Probabilidad"),(Z35-(+Z35*T36)),IF(AND(Q35="Impacto",Q36="Probabilidad"),(Z34-(+Z34*T36)),IF(Q36="Impacto",Z35,""))),"")</f>
        <v/>
      </c>
      <c r="Y36" s="129" t="str">
        <f t="shared" si="1"/>
        <v/>
      </c>
      <c r="Z36" s="130" t="str">
        <f t="shared" si="33"/>
        <v/>
      </c>
      <c r="AA36" s="129" t="str">
        <f t="shared" si="3"/>
        <v/>
      </c>
      <c r="AB36" s="130" t="str">
        <f>IFERROR(IF(AND(Q35="Impacto",Q36="Impacto"),(AB35-(+AB35*T36)),IF(AND(Q35="Probabilidad",Q36="Impacto"),(AB34-(+AB34*T36)),IF(Q36="Probabilidad",AB35,""))),"")</f>
        <v/>
      </c>
      <c r="AC36" s="131" t="str">
        <f t="shared" si="34"/>
        <v/>
      </c>
      <c r="AD36" s="132"/>
      <c r="AE36" s="133"/>
      <c r="AF36" s="134"/>
      <c r="AG36" s="135"/>
      <c r="AH36" s="135"/>
      <c r="AI36" s="133"/>
      <c r="AJ36" s="134"/>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row>
    <row r="37" spans="1:68" ht="151.5" customHeight="1" x14ac:dyDescent="0.3">
      <c r="A37" s="618"/>
      <c r="B37" s="621"/>
      <c r="C37" s="621"/>
      <c r="D37" s="621"/>
      <c r="E37" s="624"/>
      <c r="F37" s="621"/>
      <c r="G37" s="627"/>
      <c r="H37" s="630"/>
      <c r="I37" s="612"/>
      <c r="J37" s="633"/>
      <c r="K37" s="612">
        <f t="shared" ca="1" si="31"/>
        <v>0</v>
      </c>
      <c r="L37" s="630"/>
      <c r="M37" s="612"/>
      <c r="N37" s="615"/>
      <c r="O37" s="123">
        <v>4</v>
      </c>
      <c r="P37" s="124"/>
      <c r="Q37" s="125" t="str">
        <f t="shared" ref="Q37:Q39" si="35">IF(OR(R37="Preventivo",R37="Detectivo"),"Probabilidad",IF(R37="Correctivo","Impacto",""))</f>
        <v/>
      </c>
      <c r="R37" s="126"/>
      <c r="S37" s="126"/>
      <c r="T37" s="127" t="str">
        <f t="shared" si="32"/>
        <v/>
      </c>
      <c r="U37" s="126"/>
      <c r="V37" s="126"/>
      <c r="W37" s="126"/>
      <c r="X37" s="128" t="str">
        <f t="shared" ref="X37:X39" si="36">IFERROR(IF(AND(Q36="Probabilidad",Q37="Probabilidad"),(Z36-(+Z36*T37)),IF(AND(Q36="Impacto",Q37="Probabilidad"),(Z35-(+Z35*T37)),IF(Q37="Impacto",Z36,""))),"")</f>
        <v/>
      </c>
      <c r="Y37" s="129" t="str">
        <f t="shared" si="1"/>
        <v/>
      </c>
      <c r="Z37" s="130" t="str">
        <f t="shared" si="33"/>
        <v/>
      </c>
      <c r="AA37" s="129" t="str">
        <f t="shared" si="3"/>
        <v/>
      </c>
      <c r="AB37" s="130" t="str">
        <f t="shared" ref="AB37:AB39" si="37">IFERROR(IF(AND(Q36="Impacto",Q37="Impacto"),(AB36-(+AB36*T37)),IF(AND(Q36="Probabilidad",Q37="Impacto"),(AB35-(+AB35*T37)),IF(Q37="Probabilidad",AB36,""))),"")</f>
        <v/>
      </c>
      <c r="AC37" s="131" t="str">
        <f>IFERROR(IF(OR(AND(Y37="Muy Baja",AA37="Leve"),AND(Y37="Muy Baja",AA37="Menor"),AND(Y37="Baja",AA37="Leve")),"Bajo",IF(OR(AND(Y37="Muy baja",AA37="Moderado"),AND(Y37="Baja",AA37="Menor"),AND(Y37="Baja",AA37="Moderado"),AND(Y37="Media",AA37="Leve"),AND(Y37="Media",AA37="Menor"),AND(Y37="Media",AA37="Moderado"),AND(Y37="Alta",AA37="Leve"),AND(Y37="Alta",AA37="Menor")),"Moderado",IF(OR(AND(Y37="Muy Baja",AA37="Mayor"),AND(Y37="Baja",AA37="Mayor"),AND(Y37="Media",AA37="Mayor"),AND(Y37="Alta",AA37="Moderado"),AND(Y37="Alta",AA37="Mayor"),AND(Y37="Muy Alta",AA37="Leve"),AND(Y37="Muy Alta",AA37="Menor"),AND(Y37="Muy Alta",AA37="Moderado"),AND(Y37="Muy Alta",AA37="Mayor")),"Alto",IF(OR(AND(Y37="Muy Baja",AA37="Catastrófico"),AND(Y37="Baja",AA37="Catastrófico"),AND(Y37="Media",AA37="Catastrófico"),AND(Y37="Alta",AA37="Catastrófico"),AND(Y37="Muy Alta",AA37="Catastrófico")),"Extremo","")))),"")</f>
        <v/>
      </c>
      <c r="AD37" s="132"/>
      <c r="AE37" s="133"/>
      <c r="AF37" s="134"/>
      <c r="AG37" s="135"/>
      <c r="AH37" s="135"/>
      <c r="AI37" s="133"/>
      <c r="AJ37" s="134"/>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row>
    <row r="38" spans="1:68" ht="151.5" customHeight="1" x14ac:dyDescent="0.3">
      <c r="A38" s="618"/>
      <c r="B38" s="621"/>
      <c r="C38" s="621"/>
      <c r="D38" s="621"/>
      <c r="E38" s="624"/>
      <c r="F38" s="621"/>
      <c r="G38" s="627"/>
      <c r="H38" s="630"/>
      <c r="I38" s="612"/>
      <c r="J38" s="633"/>
      <c r="K38" s="612">
        <f t="shared" ca="1" si="31"/>
        <v>0</v>
      </c>
      <c r="L38" s="630"/>
      <c r="M38" s="612"/>
      <c r="N38" s="615"/>
      <c r="O38" s="123">
        <v>5</v>
      </c>
      <c r="P38" s="124"/>
      <c r="Q38" s="125" t="str">
        <f t="shared" si="35"/>
        <v/>
      </c>
      <c r="R38" s="126"/>
      <c r="S38" s="126"/>
      <c r="T38" s="127" t="str">
        <f t="shared" si="32"/>
        <v/>
      </c>
      <c r="U38" s="126"/>
      <c r="V38" s="126"/>
      <c r="W38" s="126"/>
      <c r="X38" s="128" t="str">
        <f t="shared" si="36"/>
        <v/>
      </c>
      <c r="Y38" s="129" t="str">
        <f t="shared" si="1"/>
        <v/>
      </c>
      <c r="Z38" s="130" t="str">
        <f t="shared" si="33"/>
        <v/>
      </c>
      <c r="AA38" s="129" t="str">
        <f t="shared" si="3"/>
        <v/>
      </c>
      <c r="AB38" s="130" t="str">
        <f t="shared" si="37"/>
        <v/>
      </c>
      <c r="AC38" s="131" t="str">
        <f t="shared" ref="AC38:AC39" si="38">IFERROR(IF(OR(AND(Y38="Muy Baja",AA38="Leve"),AND(Y38="Muy Baja",AA38="Menor"),AND(Y38="Baja",AA38="Leve")),"Bajo",IF(OR(AND(Y38="Muy baja",AA38="Moderado"),AND(Y38="Baja",AA38="Menor"),AND(Y38="Baja",AA38="Moderado"),AND(Y38="Media",AA38="Leve"),AND(Y38="Media",AA38="Menor"),AND(Y38="Media",AA38="Moderado"),AND(Y38="Alta",AA38="Leve"),AND(Y38="Alta",AA38="Menor")),"Moderado",IF(OR(AND(Y38="Muy Baja",AA38="Mayor"),AND(Y38="Baja",AA38="Mayor"),AND(Y38="Media",AA38="Mayor"),AND(Y38="Alta",AA38="Moderado"),AND(Y38="Alta",AA38="Mayor"),AND(Y38="Muy Alta",AA38="Leve"),AND(Y38="Muy Alta",AA38="Menor"),AND(Y38="Muy Alta",AA38="Moderado"),AND(Y38="Muy Alta",AA38="Mayor")),"Alto",IF(OR(AND(Y38="Muy Baja",AA38="Catastrófico"),AND(Y38="Baja",AA38="Catastrófico"),AND(Y38="Media",AA38="Catastrófico"),AND(Y38="Alta",AA38="Catastrófico"),AND(Y38="Muy Alta",AA38="Catastrófico")),"Extremo","")))),"")</f>
        <v/>
      </c>
      <c r="AD38" s="132"/>
      <c r="AE38" s="133"/>
      <c r="AF38" s="134"/>
      <c r="AG38" s="135"/>
      <c r="AH38" s="135"/>
      <c r="AI38" s="133"/>
      <c r="AJ38" s="134"/>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row>
    <row r="39" spans="1:68" ht="151.5" customHeight="1" x14ac:dyDescent="0.3">
      <c r="A39" s="619"/>
      <c r="B39" s="622"/>
      <c r="C39" s="622"/>
      <c r="D39" s="622"/>
      <c r="E39" s="625"/>
      <c r="F39" s="622"/>
      <c r="G39" s="628"/>
      <c r="H39" s="631"/>
      <c r="I39" s="613"/>
      <c r="J39" s="634"/>
      <c r="K39" s="613">
        <f t="shared" ca="1" si="31"/>
        <v>0</v>
      </c>
      <c r="L39" s="631"/>
      <c r="M39" s="613"/>
      <c r="N39" s="616"/>
      <c r="O39" s="123">
        <v>6</v>
      </c>
      <c r="P39" s="124"/>
      <c r="Q39" s="125" t="str">
        <f t="shared" si="35"/>
        <v/>
      </c>
      <c r="R39" s="126"/>
      <c r="S39" s="126"/>
      <c r="T39" s="127" t="str">
        <f t="shared" si="32"/>
        <v/>
      </c>
      <c r="U39" s="126"/>
      <c r="V39" s="126"/>
      <c r="W39" s="126"/>
      <c r="X39" s="128" t="str">
        <f t="shared" si="36"/>
        <v/>
      </c>
      <c r="Y39" s="129" t="str">
        <f t="shared" si="1"/>
        <v/>
      </c>
      <c r="Z39" s="130" t="str">
        <f t="shared" si="33"/>
        <v/>
      </c>
      <c r="AA39" s="129" t="str">
        <f t="shared" si="3"/>
        <v/>
      </c>
      <c r="AB39" s="130" t="str">
        <f t="shared" si="37"/>
        <v/>
      </c>
      <c r="AC39" s="131" t="str">
        <f t="shared" si="38"/>
        <v/>
      </c>
      <c r="AD39" s="132"/>
      <c r="AE39" s="133"/>
      <c r="AF39" s="134"/>
      <c r="AG39" s="135"/>
      <c r="AH39" s="135"/>
      <c r="AI39" s="133"/>
      <c r="AJ39" s="134"/>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row>
    <row r="40" spans="1:68" ht="151.5" customHeight="1" x14ac:dyDescent="0.3">
      <c r="A40" s="617">
        <v>6</v>
      </c>
      <c r="B40" s="620"/>
      <c r="C40" s="620"/>
      <c r="D40" s="620"/>
      <c r="E40" s="623"/>
      <c r="F40" s="620"/>
      <c r="G40" s="626"/>
      <c r="H40" s="629" t="str">
        <f>IF(G40&lt;=0,"",IF(G40&lt;=2,"Muy Baja",IF(G40&lt;=24,"Baja",IF(G40&lt;=500,"Media",IF(G40&lt;=5000,"Alta","Muy Alta")))))</f>
        <v/>
      </c>
      <c r="I40" s="611" t="str">
        <f>IF(H40="","",IF(H40="Muy Baja",0.2,IF(H40="Baja",0.4,IF(H40="Media",0.6,IF(H40="Alta",0.8,IF(H40="Muy Alta",1,))))))</f>
        <v/>
      </c>
      <c r="J40" s="632"/>
      <c r="K40" s="611">
        <f ca="1">IF(NOT(ISERROR(MATCH(J40,'Tabla Impacto'!$B$221:$B$223,0))),'Tabla Impacto'!$F$223&amp;"Por favor no seleccionar los criterios de impacto(Afectación Económica o presupuestal y Pérdida Reputacional)",J40)</f>
        <v>0</v>
      </c>
      <c r="L40" s="629" t="str">
        <f ca="1">IF(OR(K40='Tabla Impacto'!$C$11,K40='Tabla Impacto'!$D$11),"Leve",IF(OR(K40='Tabla Impacto'!$C$12,K40='Tabla Impacto'!$D$12),"Menor",IF(OR(K40='Tabla Impacto'!$C$13,K40='Tabla Impacto'!$D$13),"Moderado",IF(OR(K40='Tabla Impacto'!$C$14,K40='Tabla Impacto'!$D$14),"Mayor",IF(OR(K40='Tabla Impacto'!$C$15,K40='Tabla Impacto'!$D$15),"Catastrófico","")))))</f>
        <v/>
      </c>
      <c r="M40" s="611" t="str">
        <f ca="1">IF(L40="","",IF(L40="Leve",0.2,IF(L40="Menor",0.4,IF(L40="Moderado",0.6,IF(L40="Mayor",0.8,IF(L40="Catastrófico",1,))))))</f>
        <v/>
      </c>
      <c r="N40" s="614" t="str">
        <f ca="1">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123">
        <v>1</v>
      </c>
      <c r="P40" s="124"/>
      <c r="Q40" s="125" t="str">
        <f>IF(OR(R40="Preventivo",R40="Detectivo"),"Probabilidad",IF(R40="Correctivo","Impacto",""))</f>
        <v/>
      </c>
      <c r="R40" s="126"/>
      <c r="S40" s="126"/>
      <c r="T40" s="127" t="str">
        <f>IF(AND(R40="Preventivo",S40="Automático"),"50%",IF(AND(R40="Preventivo",S40="Manual"),"40%",IF(AND(R40="Detectivo",S40="Automático"),"40%",IF(AND(R40="Detectivo",S40="Manual"),"30%",IF(AND(R40="Correctivo",S40="Automático"),"35%",IF(AND(R40="Correctivo",S40="Manual"),"25%",""))))))</f>
        <v/>
      </c>
      <c r="U40" s="126"/>
      <c r="V40" s="126"/>
      <c r="W40" s="126"/>
      <c r="X40" s="128" t="str">
        <f>IFERROR(IF(Q40="Probabilidad",(I40-(+I40*T40)),IF(Q40="Impacto",I40,"")),"")</f>
        <v/>
      </c>
      <c r="Y40" s="129" t="str">
        <f>IFERROR(IF(X40="","",IF(X40&lt;=0.2,"Muy Baja",IF(X40&lt;=0.4,"Baja",IF(X40&lt;=0.6,"Media",IF(X40&lt;=0.8,"Alta","Muy Alta"))))),"")</f>
        <v/>
      </c>
      <c r="Z40" s="130" t="str">
        <f>+X40</f>
        <v/>
      </c>
      <c r="AA40" s="129" t="str">
        <f>IFERROR(IF(AB40="","",IF(AB40&lt;=0.2,"Leve",IF(AB40&lt;=0.4,"Menor",IF(AB40&lt;=0.6,"Moderado",IF(AB40&lt;=0.8,"Mayor","Catastrófico"))))),"")</f>
        <v/>
      </c>
      <c r="AB40" s="130" t="str">
        <f>IFERROR(IF(Q40="Impacto",(M40-(+M40*T40)),IF(Q40="Probabilidad",M40,"")),"")</f>
        <v/>
      </c>
      <c r="AC40" s="131" t="str">
        <f>IFERROR(IF(OR(AND(Y40="Muy Baja",AA40="Leve"),AND(Y40="Muy Baja",AA40="Menor"),AND(Y40="Baja",AA40="Leve")),"Bajo",IF(OR(AND(Y40="Muy baja",AA40="Moderado"),AND(Y40="Baja",AA40="Menor"),AND(Y40="Baja",AA40="Moderado"),AND(Y40="Media",AA40="Leve"),AND(Y40="Media",AA40="Menor"),AND(Y40="Media",AA40="Moderado"),AND(Y40="Alta",AA40="Leve"),AND(Y40="Alta",AA40="Menor")),"Moderado",IF(OR(AND(Y40="Muy Baja",AA40="Mayor"),AND(Y40="Baja",AA40="Mayor"),AND(Y40="Media",AA40="Mayor"),AND(Y40="Alta",AA40="Moderado"),AND(Y40="Alta",AA40="Mayor"),AND(Y40="Muy Alta",AA40="Leve"),AND(Y40="Muy Alta",AA40="Menor"),AND(Y40="Muy Alta",AA40="Moderado"),AND(Y40="Muy Alta",AA40="Mayor")),"Alto",IF(OR(AND(Y40="Muy Baja",AA40="Catastrófico"),AND(Y40="Baja",AA40="Catastrófico"),AND(Y40="Media",AA40="Catastrófico"),AND(Y40="Alta",AA40="Catastrófico"),AND(Y40="Muy Alta",AA40="Catastrófico")),"Extremo","")))),"")</f>
        <v/>
      </c>
      <c r="AD40" s="132"/>
      <c r="AE40" s="133"/>
      <c r="AF40" s="134"/>
      <c r="AG40" s="135"/>
      <c r="AH40" s="135"/>
      <c r="AI40" s="133"/>
      <c r="AJ40" s="134"/>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row>
    <row r="41" spans="1:68" ht="151.5" customHeight="1" x14ac:dyDescent="0.3">
      <c r="A41" s="618"/>
      <c r="B41" s="621"/>
      <c r="C41" s="621"/>
      <c r="D41" s="621"/>
      <c r="E41" s="624"/>
      <c r="F41" s="621"/>
      <c r="G41" s="627"/>
      <c r="H41" s="630"/>
      <c r="I41" s="612"/>
      <c r="J41" s="633"/>
      <c r="K41" s="612">
        <f t="shared" ref="K41:K45" ca="1" si="39">IF(NOT(ISERROR(MATCH(J41,_xlfn.ANCHORARRAY(E52),0))),I54&amp;"Por favor no seleccionar los criterios de impacto",J41)</f>
        <v>0</v>
      </c>
      <c r="L41" s="630"/>
      <c r="M41" s="612"/>
      <c r="N41" s="615"/>
      <c r="O41" s="123">
        <v>2</v>
      </c>
      <c r="P41" s="124"/>
      <c r="Q41" s="125" t="str">
        <f>IF(OR(R41="Preventivo",R41="Detectivo"),"Probabilidad",IF(R41="Correctivo","Impacto",""))</f>
        <v/>
      </c>
      <c r="R41" s="126"/>
      <c r="S41" s="126"/>
      <c r="T41" s="127" t="str">
        <f t="shared" ref="T41:T45" si="40">IF(AND(R41="Preventivo",S41="Automático"),"50%",IF(AND(R41="Preventivo",S41="Manual"),"40%",IF(AND(R41="Detectivo",S41="Automático"),"40%",IF(AND(R41="Detectivo",S41="Manual"),"30%",IF(AND(R41="Correctivo",S41="Automático"),"35%",IF(AND(R41="Correctivo",S41="Manual"),"25%",""))))))</f>
        <v/>
      </c>
      <c r="U41" s="126"/>
      <c r="V41" s="126"/>
      <c r="W41" s="126"/>
      <c r="X41" s="128" t="str">
        <f>IFERROR(IF(AND(Q40="Probabilidad",Q41="Probabilidad"),(Z40-(+Z40*T41)),IF(Q41="Probabilidad",(I40-(+I40*T41)),IF(Q41="Impacto",Z40,""))),"")</f>
        <v/>
      </c>
      <c r="Y41" s="129" t="str">
        <f t="shared" si="1"/>
        <v/>
      </c>
      <c r="Z41" s="130" t="str">
        <f t="shared" ref="Z41:Z45" si="41">+X41</f>
        <v/>
      </c>
      <c r="AA41" s="129" t="str">
        <f t="shared" si="3"/>
        <v/>
      </c>
      <c r="AB41" s="130" t="str">
        <f>IFERROR(IF(AND(Q40="Impacto",Q41="Impacto"),(AB34-(+AB34*T41)),IF(Q41="Impacto",($M$40-(+$M$40*T41)),IF(Q41="Probabilidad",AB34,""))),"")</f>
        <v/>
      </c>
      <c r="AC41" s="131" t="str">
        <f t="shared" ref="AC41:AC42" si="42">IFERROR(IF(OR(AND(Y41="Muy Baja",AA41="Leve"),AND(Y41="Muy Baja",AA41="Menor"),AND(Y41="Baja",AA41="Leve")),"Bajo",IF(OR(AND(Y41="Muy baja",AA41="Moderado"),AND(Y41="Baja",AA41="Menor"),AND(Y41="Baja",AA41="Moderado"),AND(Y41="Media",AA41="Leve"),AND(Y41="Media",AA41="Menor"),AND(Y41="Media",AA41="Moderado"),AND(Y41="Alta",AA41="Leve"),AND(Y41="Alta",AA41="Menor")),"Moderado",IF(OR(AND(Y41="Muy Baja",AA41="Mayor"),AND(Y41="Baja",AA41="Mayor"),AND(Y41="Media",AA41="Mayor"),AND(Y41="Alta",AA41="Moderado"),AND(Y41="Alta",AA41="Mayor"),AND(Y41="Muy Alta",AA41="Leve"),AND(Y41="Muy Alta",AA41="Menor"),AND(Y41="Muy Alta",AA41="Moderado"),AND(Y41="Muy Alta",AA41="Mayor")),"Alto",IF(OR(AND(Y41="Muy Baja",AA41="Catastrófico"),AND(Y41="Baja",AA41="Catastrófico"),AND(Y41="Media",AA41="Catastrófico"),AND(Y41="Alta",AA41="Catastrófico"),AND(Y41="Muy Alta",AA41="Catastrófico")),"Extremo","")))),"")</f>
        <v/>
      </c>
      <c r="AD41" s="132"/>
      <c r="AE41" s="133"/>
      <c r="AF41" s="134"/>
      <c r="AG41" s="135"/>
      <c r="AH41" s="135"/>
      <c r="AI41" s="133"/>
      <c r="AJ41" s="134"/>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row>
    <row r="42" spans="1:68" ht="151.5" customHeight="1" x14ac:dyDescent="0.3">
      <c r="A42" s="618"/>
      <c r="B42" s="621"/>
      <c r="C42" s="621"/>
      <c r="D42" s="621"/>
      <c r="E42" s="624"/>
      <c r="F42" s="621"/>
      <c r="G42" s="627"/>
      <c r="H42" s="630"/>
      <c r="I42" s="612"/>
      <c r="J42" s="633"/>
      <c r="K42" s="612">
        <f t="shared" ca="1" si="39"/>
        <v>0</v>
      </c>
      <c r="L42" s="630"/>
      <c r="M42" s="612"/>
      <c r="N42" s="615"/>
      <c r="O42" s="123">
        <v>3</v>
      </c>
      <c r="P42" s="136"/>
      <c r="Q42" s="125" t="str">
        <f>IF(OR(R42="Preventivo",R42="Detectivo"),"Probabilidad",IF(R42="Correctivo","Impacto",""))</f>
        <v/>
      </c>
      <c r="R42" s="126"/>
      <c r="S42" s="126"/>
      <c r="T42" s="127" t="str">
        <f t="shared" si="40"/>
        <v/>
      </c>
      <c r="U42" s="126"/>
      <c r="V42" s="126"/>
      <c r="W42" s="126"/>
      <c r="X42" s="128" t="str">
        <f>IFERROR(IF(AND(Q41="Probabilidad",Q42="Probabilidad"),(Z41-(+Z41*T42)),IF(AND(Q41="Impacto",Q42="Probabilidad"),(Z40-(+Z40*T42)),IF(Q42="Impacto",Z41,""))),"")</f>
        <v/>
      </c>
      <c r="Y42" s="129" t="str">
        <f t="shared" si="1"/>
        <v/>
      </c>
      <c r="Z42" s="130" t="str">
        <f t="shared" si="41"/>
        <v/>
      </c>
      <c r="AA42" s="129" t="str">
        <f t="shared" si="3"/>
        <v/>
      </c>
      <c r="AB42" s="130" t="str">
        <f>IFERROR(IF(AND(Q41="Impacto",Q42="Impacto"),(AB41-(+AB41*T42)),IF(AND(Q41="Probabilidad",Q42="Impacto"),(AB40-(+AB40*T42)),IF(Q42="Probabilidad",AB41,""))),"")</f>
        <v/>
      </c>
      <c r="AC42" s="131" t="str">
        <f t="shared" si="42"/>
        <v/>
      </c>
      <c r="AD42" s="132"/>
      <c r="AE42" s="133"/>
      <c r="AF42" s="134"/>
      <c r="AG42" s="135"/>
      <c r="AH42" s="135"/>
      <c r="AI42" s="133"/>
      <c r="AJ42" s="134"/>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row>
    <row r="43" spans="1:68" ht="151.5" customHeight="1" x14ac:dyDescent="0.3">
      <c r="A43" s="618"/>
      <c r="B43" s="621"/>
      <c r="C43" s="621"/>
      <c r="D43" s="621"/>
      <c r="E43" s="624"/>
      <c r="F43" s="621"/>
      <c r="G43" s="627"/>
      <c r="H43" s="630"/>
      <c r="I43" s="612"/>
      <c r="J43" s="633"/>
      <c r="K43" s="612">
        <f t="shared" ca="1" si="39"/>
        <v>0</v>
      </c>
      <c r="L43" s="630"/>
      <c r="M43" s="612"/>
      <c r="N43" s="615"/>
      <c r="O43" s="123">
        <v>4</v>
      </c>
      <c r="P43" s="124"/>
      <c r="Q43" s="125" t="str">
        <f t="shared" ref="Q43:Q45" si="43">IF(OR(R43="Preventivo",R43="Detectivo"),"Probabilidad",IF(R43="Correctivo","Impacto",""))</f>
        <v/>
      </c>
      <c r="R43" s="126"/>
      <c r="S43" s="126"/>
      <c r="T43" s="127" t="str">
        <f t="shared" si="40"/>
        <v/>
      </c>
      <c r="U43" s="126"/>
      <c r="V43" s="126"/>
      <c r="W43" s="126"/>
      <c r="X43" s="128" t="str">
        <f t="shared" ref="X43:X45" si="44">IFERROR(IF(AND(Q42="Probabilidad",Q43="Probabilidad"),(Z42-(+Z42*T43)),IF(AND(Q42="Impacto",Q43="Probabilidad"),(Z41-(+Z41*T43)),IF(Q43="Impacto",Z42,""))),"")</f>
        <v/>
      </c>
      <c r="Y43" s="129" t="str">
        <f t="shared" si="1"/>
        <v/>
      </c>
      <c r="Z43" s="130" t="str">
        <f t="shared" si="41"/>
        <v/>
      </c>
      <c r="AA43" s="129" t="str">
        <f t="shared" si="3"/>
        <v/>
      </c>
      <c r="AB43" s="130" t="str">
        <f t="shared" ref="AB43:AB45" si="45">IFERROR(IF(AND(Q42="Impacto",Q43="Impacto"),(AB42-(+AB42*T43)),IF(AND(Q42="Probabilidad",Q43="Impacto"),(AB41-(+AB41*T43)),IF(Q43="Probabilidad",AB42,""))),"")</f>
        <v/>
      </c>
      <c r="AC43" s="131" t="str">
        <f>IFERROR(IF(OR(AND(Y43="Muy Baja",AA43="Leve"),AND(Y43="Muy Baja",AA43="Menor"),AND(Y43="Baja",AA43="Leve")),"Bajo",IF(OR(AND(Y43="Muy baja",AA43="Moderado"),AND(Y43="Baja",AA43="Menor"),AND(Y43="Baja",AA43="Moderado"),AND(Y43="Media",AA43="Leve"),AND(Y43="Media",AA43="Menor"),AND(Y43="Media",AA43="Moderado"),AND(Y43="Alta",AA43="Leve"),AND(Y43="Alta",AA43="Menor")),"Moderado",IF(OR(AND(Y43="Muy Baja",AA43="Mayor"),AND(Y43="Baja",AA43="Mayor"),AND(Y43="Media",AA43="Mayor"),AND(Y43="Alta",AA43="Moderado"),AND(Y43="Alta",AA43="Mayor"),AND(Y43="Muy Alta",AA43="Leve"),AND(Y43="Muy Alta",AA43="Menor"),AND(Y43="Muy Alta",AA43="Moderado"),AND(Y43="Muy Alta",AA43="Mayor")),"Alto",IF(OR(AND(Y43="Muy Baja",AA43="Catastrófico"),AND(Y43="Baja",AA43="Catastrófico"),AND(Y43="Media",AA43="Catastrófico"),AND(Y43="Alta",AA43="Catastrófico"),AND(Y43="Muy Alta",AA43="Catastrófico")),"Extremo","")))),"")</f>
        <v/>
      </c>
      <c r="AD43" s="132"/>
      <c r="AE43" s="133"/>
      <c r="AF43" s="134"/>
      <c r="AG43" s="135"/>
      <c r="AH43" s="135"/>
      <c r="AI43" s="133"/>
      <c r="AJ43" s="134"/>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row>
    <row r="44" spans="1:68" ht="151.5" customHeight="1" x14ac:dyDescent="0.3">
      <c r="A44" s="618"/>
      <c r="B44" s="621"/>
      <c r="C44" s="621"/>
      <c r="D44" s="621"/>
      <c r="E44" s="624"/>
      <c r="F44" s="621"/>
      <c r="G44" s="627"/>
      <c r="H44" s="630"/>
      <c r="I44" s="612"/>
      <c r="J44" s="633"/>
      <c r="K44" s="612">
        <f t="shared" ca="1" si="39"/>
        <v>0</v>
      </c>
      <c r="L44" s="630"/>
      <c r="M44" s="612"/>
      <c r="N44" s="615"/>
      <c r="O44" s="123">
        <v>5</v>
      </c>
      <c r="P44" s="124"/>
      <c r="Q44" s="125" t="str">
        <f t="shared" si="43"/>
        <v/>
      </c>
      <c r="R44" s="126"/>
      <c r="S44" s="126"/>
      <c r="T44" s="127" t="str">
        <f t="shared" si="40"/>
        <v/>
      </c>
      <c r="U44" s="126"/>
      <c r="V44" s="126"/>
      <c r="W44" s="126"/>
      <c r="X44" s="128" t="str">
        <f t="shared" si="44"/>
        <v/>
      </c>
      <c r="Y44" s="129" t="str">
        <f t="shared" si="1"/>
        <v/>
      </c>
      <c r="Z44" s="130" t="str">
        <f t="shared" si="41"/>
        <v/>
      </c>
      <c r="AA44" s="129" t="str">
        <f t="shared" si="3"/>
        <v/>
      </c>
      <c r="AB44" s="130" t="str">
        <f t="shared" si="45"/>
        <v/>
      </c>
      <c r="AC44" s="131" t="str">
        <f t="shared" ref="AC44" si="46">IFERROR(IF(OR(AND(Y44="Muy Baja",AA44="Leve"),AND(Y44="Muy Baja",AA44="Menor"),AND(Y44="Baja",AA44="Leve")),"Bajo",IF(OR(AND(Y44="Muy baja",AA44="Moderado"),AND(Y44="Baja",AA44="Menor"),AND(Y44="Baja",AA44="Moderado"),AND(Y44="Media",AA44="Leve"),AND(Y44="Media",AA44="Menor"),AND(Y44="Media",AA44="Moderado"),AND(Y44="Alta",AA44="Leve"),AND(Y44="Alta",AA44="Menor")),"Moderado",IF(OR(AND(Y44="Muy Baja",AA44="Mayor"),AND(Y44="Baja",AA44="Mayor"),AND(Y44="Media",AA44="Mayor"),AND(Y44="Alta",AA44="Moderado"),AND(Y44="Alta",AA44="Mayor"),AND(Y44="Muy Alta",AA44="Leve"),AND(Y44="Muy Alta",AA44="Menor"),AND(Y44="Muy Alta",AA44="Moderado"),AND(Y44="Muy Alta",AA44="Mayor")),"Alto",IF(OR(AND(Y44="Muy Baja",AA44="Catastrófico"),AND(Y44="Baja",AA44="Catastrófico"),AND(Y44="Media",AA44="Catastrófico"),AND(Y44="Alta",AA44="Catastrófico"),AND(Y44="Muy Alta",AA44="Catastrófico")),"Extremo","")))),"")</f>
        <v/>
      </c>
      <c r="AD44" s="132"/>
      <c r="AE44" s="133"/>
      <c r="AF44" s="134"/>
      <c r="AG44" s="135"/>
      <c r="AH44" s="135"/>
      <c r="AI44" s="133"/>
      <c r="AJ44" s="134"/>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row>
    <row r="45" spans="1:68" ht="151.5" customHeight="1" x14ac:dyDescent="0.3">
      <c r="A45" s="619"/>
      <c r="B45" s="622"/>
      <c r="C45" s="622"/>
      <c r="D45" s="622"/>
      <c r="E45" s="625"/>
      <c r="F45" s="622"/>
      <c r="G45" s="628"/>
      <c r="H45" s="631"/>
      <c r="I45" s="613"/>
      <c r="J45" s="634"/>
      <c r="K45" s="613">
        <f t="shared" ca="1" si="39"/>
        <v>0</v>
      </c>
      <c r="L45" s="631"/>
      <c r="M45" s="613"/>
      <c r="N45" s="616"/>
      <c r="O45" s="123">
        <v>6</v>
      </c>
      <c r="P45" s="124"/>
      <c r="Q45" s="125" t="str">
        <f t="shared" si="43"/>
        <v/>
      </c>
      <c r="R45" s="126"/>
      <c r="S45" s="126"/>
      <c r="T45" s="127" t="str">
        <f t="shared" si="40"/>
        <v/>
      </c>
      <c r="U45" s="126"/>
      <c r="V45" s="126"/>
      <c r="W45" s="126"/>
      <c r="X45" s="128" t="str">
        <f t="shared" si="44"/>
        <v/>
      </c>
      <c r="Y45" s="129" t="str">
        <f t="shared" si="1"/>
        <v/>
      </c>
      <c r="Z45" s="130" t="str">
        <f t="shared" si="41"/>
        <v/>
      </c>
      <c r="AA45" s="129" t="str">
        <f>IFERROR(IF(AB45="","",IF(AB45&lt;=0.2,"Leve",IF(AB45&lt;=0.4,"Menor",IF(AB45&lt;=0.6,"Moderado",IF(AB45&lt;=0.8,"Mayor","Catastrófico"))))),"")</f>
        <v/>
      </c>
      <c r="AB45" s="130" t="str">
        <f t="shared" si="45"/>
        <v/>
      </c>
      <c r="AC45" s="131" t="str">
        <f>IFERROR(IF(OR(AND(Y45="Muy Baja",AA45="Leve"),AND(Y45="Muy Baja",AA45="Menor"),AND(Y45="Baja",AA45="Leve")),"Bajo",IF(OR(AND(Y45="Muy baja",AA45="Moderado"),AND(Y45="Baja",AA45="Menor"),AND(Y45="Baja",AA45="Moderado"),AND(Y45="Media",AA45="Leve"),AND(Y45="Media",AA45="Menor"),AND(Y45="Media",AA45="Moderado"),AND(Y45="Alta",AA45="Leve"),AND(Y45="Alta",AA45="Menor")),"Moderado",IF(OR(AND(Y45="Muy Baja",AA45="Mayor"),AND(Y45="Baja",AA45="Mayor"),AND(Y45="Media",AA45="Mayor"),AND(Y45="Alta",AA45="Moderado"),AND(Y45="Alta",AA45="Mayor"),AND(Y45="Muy Alta",AA45="Leve"),AND(Y45="Muy Alta",AA45="Menor"),AND(Y45="Muy Alta",AA45="Moderado"),AND(Y45="Muy Alta",AA45="Mayor")),"Alto",IF(OR(AND(Y45="Muy Baja",AA45="Catastrófico"),AND(Y45="Baja",AA45="Catastrófico"),AND(Y45="Media",AA45="Catastrófico"),AND(Y45="Alta",AA45="Catastrófico"),AND(Y45="Muy Alta",AA45="Catastrófico")),"Extremo","")))),"")</f>
        <v/>
      </c>
      <c r="AD45" s="132"/>
      <c r="AE45" s="133"/>
      <c r="AF45" s="134"/>
      <c r="AG45" s="135"/>
      <c r="AH45" s="135"/>
      <c r="AI45" s="133"/>
      <c r="AJ45" s="134"/>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row>
    <row r="46" spans="1:68" ht="151.5" customHeight="1" x14ac:dyDescent="0.3">
      <c r="A46" s="617">
        <v>7</v>
      </c>
      <c r="B46" s="620"/>
      <c r="C46" s="620"/>
      <c r="D46" s="620"/>
      <c r="E46" s="623"/>
      <c r="F46" s="620"/>
      <c r="G46" s="626"/>
      <c r="H46" s="629" t="str">
        <f>IF(G46&lt;=0,"",IF(G46&lt;=2,"Muy Baja",IF(G46&lt;=24,"Baja",IF(G46&lt;=500,"Media",IF(G46&lt;=5000,"Alta","Muy Alta")))))</f>
        <v/>
      </c>
      <c r="I46" s="611" t="str">
        <f>IF(H46="","",IF(H46="Muy Baja",0.2,IF(H46="Baja",0.4,IF(H46="Media",0.6,IF(H46="Alta",0.8,IF(H46="Muy Alta",1,))))))</f>
        <v/>
      </c>
      <c r="J46" s="632"/>
      <c r="K46" s="611">
        <f ca="1">IF(NOT(ISERROR(MATCH(J46,'Tabla Impacto'!$B$221:$B$223,0))),'Tabla Impacto'!$F$223&amp;"Por favor no seleccionar los criterios de impacto(Afectación Económica o presupuestal y Pérdida Reputacional)",J46)</f>
        <v>0</v>
      </c>
      <c r="L46" s="629" t="str">
        <f ca="1">IF(OR(K46='Tabla Impacto'!$C$11,K46='Tabla Impacto'!$D$11),"Leve",IF(OR(K46='Tabla Impacto'!$C$12,K46='Tabla Impacto'!$D$12),"Menor",IF(OR(K46='Tabla Impacto'!$C$13,K46='Tabla Impacto'!$D$13),"Moderado",IF(OR(K46='Tabla Impacto'!$C$14,K46='Tabla Impacto'!$D$14),"Mayor",IF(OR(K46='Tabla Impacto'!$C$15,K46='Tabla Impacto'!$D$15),"Catastrófico","")))))</f>
        <v/>
      </c>
      <c r="M46" s="611" t="str">
        <f ca="1">IF(L46="","",IF(L46="Leve",0.2,IF(L46="Menor",0.4,IF(L46="Moderado",0.6,IF(L46="Mayor",0.8,IF(L46="Catastrófico",1,))))))</f>
        <v/>
      </c>
      <c r="N46" s="614" t="str">
        <f ca="1">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123">
        <v>1</v>
      </c>
      <c r="P46" s="124"/>
      <c r="Q46" s="125" t="str">
        <f>IF(OR(R46="Preventivo",R46="Detectivo"),"Probabilidad",IF(R46="Correctivo","Impacto",""))</f>
        <v/>
      </c>
      <c r="R46" s="126"/>
      <c r="S46" s="126"/>
      <c r="T46" s="127" t="str">
        <f>IF(AND(R46="Preventivo",S46="Automático"),"50%",IF(AND(R46="Preventivo",S46="Manual"),"40%",IF(AND(R46="Detectivo",S46="Automático"),"40%",IF(AND(R46="Detectivo",S46="Manual"),"30%",IF(AND(R46="Correctivo",S46="Automático"),"35%",IF(AND(R46="Correctivo",S46="Manual"),"25%",""))))))</f>
        <v/>
      </c>
      <c r="U46" s="126"/>
      <c r="V46" s="126"/>
      <c r="W46" s="126"/>
      <c r="X46" s="128" t="str">
        <f>IFERROR(IF(Q46="Probabilidad",(I46-(+I46*T46)),IF(Q46="Impacto",I46,"")),"")</f>
        <v/>
      </c>
      <c r="Y46" s="129" t="str">
        <f>IFERROR(IF(X46="","",IF(X46&lt;=0.2,"Muy Baja",IF(X46&lt;=0.4,"Baja",IF(X46&lt;=0.6,"Media",IF(X46&lt;=0.8,"Alta","Muy Alta"))))),"")</f>
        <v/>
      </c>
      <c r="Z46" s="130" t="str">
        <f>+X46</f>
        <v/>
      </c>
      <c r="AA46" s="129" t="str">
        <f>IFERROR(IF(AB46="","",IF(AB46&lt;=0.2,"Leve",IF(AB46&lt;=0.4,"Menor",IF(AB46&lt;=0.6,"Moderado",IF(AB46&lt;=0.8,"Mayor","Catastrófico"))))),"")</f>
        <v/>
      </c>
      <c r="AB46" s="130" t="str">
        <f>IFERROR(IF(Q46="Impacto",(M46-(+M46*T46)),IF(Q46="Probabilidad",M46,"")),"")</f>
        <v/>
      </c>
      <c r="AC46" s="131" t="str">
        <f>IFERROR(IF(OR(AND(Y46="Muy Baja",AA46="Leve"),AND(Y46="Muy Baja",AA46="Menor"),AND(Y46="Baja",AA46="Leve")),"Bajo",IF(OR(AND(Y46="Muy baja",AA46="Moderado"),AND(Y46="Baja",AA46="Menor"),AND(Y46="Baja",AA46="Moderado"),AND(Y46="Media",AA46="Leve"),AND(Y46="Media",AA46="Menor"),AND(Y46="Media",AA46="Moderado"),AND(Y46="Alta",AA46="Leve"),AND(Y46="Alta",AA46="Menor")),"Moderado",IF(OR(AND(Y46="Muy Baja",AA46="Mayor"),AND(Y46="Baja",AA46="Mayor"),AND(Y46="Media",AA46="Mayor"),AND(Y46="Alta",AA46="Moderado"),AND(Y46="Alta",AA46="Mayor"),AND(Y46="Muy Alta",AA46="Leve"),AND(Y46="Muy Alta",AA46="Menor"),AND(Y46="Muy Alta",AA46="Moderado"),AND(Y46="Muy Alta",AA46="Mayor")),"Alto",IF(OR(AND(Y46="Muy Baja",AA46="Catastrófico"),AND(Y46="Baja",AA46="Catastrófico"),AND(Y46="Media",AA46="Catastrófico"),AND(Y46="Alta",AA46="Catastrófico"),AND(Y46="Muy Alta",AA46="Catastrófico")),"Extremo","")))),"")</f>
        <v/>
      </c>
      <c r="AD46" s="132"/>
      <c r="AE46" s="133"/>
      <c r="AF46" s="134"/>
      <c r="AG46" s="135"/>
      <c r="AH46" s="135"/>
      <c r="AI46" s="133"/>
      <c r="AJ46" s="134"/>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row>
    <row r="47" spans="1:68" ht="151.5" customHeight="1" x14ac:dyDescent="0.3">
      <c r="A47" s="618"/>
      <c r="B47" s="621"/>
      <c r="C47" s="621"/>
      <c r="D47" s="621"/>
      <c r="E47" s="624"/>
      <c r="F47" s="621"/>
      <c r="G47" s="627"/>
      <c r="H47" s="630"/>
      <c r="I47" s="612"/>
      <c r="J47" s="633"/>
      <c r="K47" s="612">
        <f t="shared" ref="K47:K51" ca="1" si="47">IF(NOT(ISERROR(MATCH(J47,_xlfn.ANCHORARRAY(E58),0))),I60&amp;"Por favor no seleccionar los criterios de impacto",J47)</f>
        <v>0</v>
      </c>
      <c r="L47" s="630"/>
      <c r="M47" s="612"/>
      <c r="N47" s="615"/>
      <c r="O47" s="123">
        <v>2</v>
      </c>
      <c r="P47" s="124"/>
      <c r="Q47" s="125" t="str">
        <f>IF(OR(R47="Preventivo",R47="Detectivo"),"Probabilidad",IF(R47="Correctivo","Impacto",""))</f>
        <v/>
      </c>
      <c r="R47" s="126"/>
      <c r="S47" s="126"/>
      <c r="T47" s="127" t="str">
        <f t="shared" ref="T47:T51" si="48">IF(AND(R47="Preventivo",S47="Automático"),"50%",IF(AND(R47="Preventivo",S47="Manual"),"40%",IF(AND(R47="Detectivo",S47="Automático"),"40%",IF(AND(R47="Detectivo",S47="Manual"),"30%",IF(AND(R47="Correctivo",S47="Automático"),"35%",IF(AND(R47="Correctivo",S47="Manual"),"25%",""))))))</f>
        <v/>
      </c>
      <c r="U47" s="126"/>
      <c r="V47" s="126"/>
      <c r="W47" s="126"/>
      <c r="X47" s="128" t="str">
        <f>IFERROR(IF(AND(Q46="Probabilidad",Q47="Probabilidad"),(Z46-(+Z46*T47)),IF(Q47="Probabilidad",(I46-(+I46*T47)),IF(Q47="Impacto",Z46,""))),"")</f>
        <v/>
      </c>
      <c r="Y47" s="129" t="str">
        <f t="shared" si="1"/>
        <v/>
      </c>
      <c r="Z47" s="130" t="str">
        <f t="shared" ref="Z47:Z51" si="49">+X47</f>
        <v/>
      </c>
      <c r="AA47" s="129" t="str">
        <f t="shared" si="3"/>
        <v/>
      </c>
      <c r="AB47" s="130" t="str">
        <f>IFERROR(IF(AND(Q46="Impacto",Q47="Impacto"),(AB40-(+AB40*T47)),IF(Q47="Impacto",($M$46-(+$M$46*T47)),IF(Q47="Probabilidad",AB40,""))),"")</f>
        <v/>
      </c>
      <c r="AC47" s="131" t="str">
        <f t="shared" ref="AC47:AC48" si="50">IFERROR(IF(OR(AND(Y47="Muy Baja",AA47="Leve"),AND(Y47="Muy Baja",AA47="Menor"),AND(Y47="Baja",AA47="Leve")),"Bajo",IF(OR(AND(Y47="Muy baja",AA47="Moderado"),AND(Y47="Baja",AA47="Menor"),AND(Y47="Baja",AA47="Moderado"),AND(Y47="Media",AA47="Leve"),AND(Y47="Media",AA47="Menor"),AND(Y47="Media",AA47="Moderado"),AND(Y47="Alta",AA47="Leve"),AND(Y47="Alta",AA47="Menor")),"Moderado",IF(OR(AND(Y47="Muy Baja",AA47="Mayor"),AND(Y47="Baja",AA47="Mayor"),AND(Y47="Media",AA47="Mayor"),AND(Y47="Alta",AA47="Moderado"),AND(Y47="Alta",AA47="Mayor"),AND(Y47="Muy Alta",AA47="Leve"),AND(Y47="Muy Alta",AA47="Menor"),AND(Y47="Muy Alta",AA47="Moderado"),AND(Y47="Muy Alta",AA47="Mayor")),"Alto",IF(OR(AND(Y47="Muy Baja",AA47="Catastrófico"),AND(Y47="Baja",AA47="Catastrófico"),AND(Y47="Media",AA47="Catastrófico"),AND(Y47="Alta",AA47="Catastrófico"),AND(Y47="Muy Alta",AA47="Catastrófico")),"Extremo","")))),"")</f>
        <v/>
      </c>
      <c r="AD47" s="132"/>
      <c r="AE47" s="133"/>
      <c r="AF47" s="134"/>
      <c r="AG47" s="135"/>
      <c r="AH47" s="135"/>
      <c r="AI47" s="133"/>
      <c r="AJ47" s="134"/>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row>
    <row r="48" spans="1:68" ht="151.5" customHeight="1" x14ac:dyDescent="0.3">
      <c r="A48" s="618"/>
      <c r="B48" s="621"/>
      <c r="C48" s="621"/>
      <c r="D48" s="621"/>
      <c r="E48" s="624"/>
      <c r="F48" s="621"/>
      <c r="G48" s="627"/>
      <c r="H48" s="630"/>
      <c r="I48" s="612"/>
      <c r="J48" s="633"/>
      <c r="K48" s="612">
        <f t="shared" ca="1" si="47"/>
        <v>0</v>
      </c>
      <c r="L48" s="630"/>
      <c r="M48" s="612"/>
      <c r="N48" s="615"/>
      <c r="O48" s="123">
        <v>3</v>
      </c>
      <c r="P48" s="136"/>
      <c r="Q48" s="125" t="str">
        <f>IF(OR(R48="Preventivo",R48="Detectivo"),"Probabilidad",IF(R48="Correctivo","Impacto",""))</f>
        <v/>
      </c>
      <c r="R48" s="126"/>
      <c r="S48" s="126"/>
      <c r="T48" s="127" t="str">
        <f t="shared" si="48"/>
        <v/>
      </c>
      <c r="U48" s="126"/>
      <c r="V48" s="126"/>
      <c r="W48" s="126"/>
      <c r="X48" s="128" t="str">
        <f>IFERROR(IF(AND(Q47="Probabilidad",Q48="Probabilidad"),(Z47-(+Z47*T48)),IF(AND(Q47="Impacto",Q48="Probabilidad"),(Z46-(+Z46*T48)),IF(Q48="Impacto",Z47,""))),"")</f>
        <v/>
      </c>
      <c r="Y48" s="129" t="str">
        <f t="shared" si="1"/>
        <v/>
      </c>
      <c r="Z48" s="130" t="str">
        <f t="shared" si="49"/>
        <v/>
      </c>
      <c r="AA48" s="129" t="str">
        <f t="shared" si="3"/>
        <v/>
      </c>
      <c r="AB48" s="130" t="str">
        <f>IFERROR(IF(AND(Q47="Impacto",Q48="Impacto"),(AB47-(+AB47*T48)),IF(AND(Q47="Probabilidad",Q48="Impacto"),(AB46-(+AB46*T48)),IF(Q48="Probabilidad",AB47,""))),"")</f>
        <v/>
      </c>
      <c r="AC48" s="131" t="str">
        <f t="shared" si="50"/>
        <v/>
      </c>
      <c r="AD48" s="132"/>
      <c r="AE48" s="133"/>
      <c r="AF48" s="134"/>
      <c r="AG48" s="135"/>
      <c r="AH48" s="135"/>
      <c r="AI48" s="133"/>
      <c r="AJ48" s="134"/>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row>
    <row r="49" spans="1:68" ht="151.5" customHeight="1" x14ac:dyDescent="0.3">
      <c r="A49" s="618"/>
      <c r="B49" s="621"/>
      <c r="C49" s="621"/>
      <c r="D49" s="621"/>
      <c r="E49" s="624"/>
      <c r="F49" s="621"/>
      <c r="G49" s="627"/>
      <c r="H49" s="630"/>
      <c r="I49" s="612"/>
      <c r="J49" s="633"/>
      <c r="K49" s="612">
        <f t="shared" ca="1" si="47"/>
        <v>0</v>
      </c>
      <c r="L49" s="630"/>
      <c r="M49" s="612"/>
      <c r="N49" s="615"/>
      <c r="O49" s="123">
        <v>4</v>
      </c>
      <c r="P49" s="124"/>
      <c r="Q49" s="125" t="str">
        <f t="shared" ref="Q49:Q51" si="51">IF(OR(R49="Preventivo",R49="Detectivo"),"Probabilidad",IF(R49="Correctivo","Impacto",""))</f>
        <v/>
      </c>
      <c r="R49" s="126"/>
      <c r="S49" s="126"/>
      <c r="T49" s="127" t="str">
        <f t="shared" si="48"/>
        <v/>
      </c>
      <c r="U49" s="126"/>
      <c r="V49" s="126"/>
      <c r="W49" s="126"/>
      <c r="X49" s="128" t="str">
        <f t="shared" ref="X49:X51" si="52">IFERROR(IF(AND(Q48="Probabilidad",Q49="Probabilidad"),(Z48-(+Z48*T49)),IF(AND(Q48="Impacto",Q49="Probabilidad"),(Z47-(+Z47*T49)),IF(Q49="Impacto",Z48,""))),"")</f>
        <v/>
      </c>
      <c r="Y49" s="129" t="str">
        <f t="shared" si="1"/>
        <v/>
      </c>
      <c r="Z49" s="130" t="str">
        <f t="shared" si="49"/>
        <v/>
      </c>
      <c r="AA49" s="129" t="str">
        <f t="shared" si="3"/>
        <v/>
      </c>
      <c r="AB49" s="130" t="str">
        <f t="shared" ref="AB49:AB51" si="53">IFERROR(IF(AND(Q48="Impacto",Q49="Impacto"),(AB48-(+AB48*T49)),IF(AND(Q48="Probabilidad",Q49="Impacto"),(AB47-(+AB47*T49)),IF(Q49="Probabilidad",AB48,""))),"")</f>
        <v/>
      </c>
      <c r="AC49" s="131" t="str">
        <f>IFERROR(IF(OR(AND(Y49="Muy Baja",AA49="Leve"),AND(Y49="Muy Baja",AA49="Menor"),AND(Y49="Baja",AA49="Leve")),"Bajo",IF(OR(AND(Y49="Muy baja",AA49="Moderado"),AND(Y49="Baja",AA49="Menor"),AND(Y49="Baja",AA49="Moderado"),AND(Y49="Media",AA49="Leve"),AND(Y49="Media",AA49="Menor"),AND(Y49="Media",AA49="Moderado"),AND(Y49="Alta",AA49="Leve"),AND(Y49="Alta",AA49="Menor")),"Moderado",IF(OR(AND(Y49="Muy Baja",AA49="Mayor"),AND(Y49="Baja",AA49="Mayor"),AND(Y49="Media",AA49="Mayor"),AND(Y49="Alta",AA49="Moderado"),AND(Y49="Alta",AA49="Mayor"),AND(Y49="Muy Alta",AA49="Leve"),AND(Y49="Muy Alta",AA49="Menor"),AND(Y49="Muy Alta",AA49="Moderado"),AND(Y49="Muy Alta",AA49="Mayor")),"Alto",IF(OR(AND(Y49="Muy Baja",AA49="Catastrófico"),AND(Y49="Baja",AA49="Catastrófico"),AND(Y49="Media",AA49="Catastrófico"),AND(Y49="Alta",AA49="Catastrófico"),AND(Y49="Muy Alta",AA49="Catastrófico")),"Extremo","")))),"")</f>
        <v/>
      </c>
      <c r="AD49" s="132"/>
      <c r="AE49" s="133"/>
      <c r="AF49" s="134"/>
      <c r="AG49" s="135"/>
      <c r="AH49" s="135"/>
      <c r="AI49" s="133"/>
      <c r="AJ49" s="134"/>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row>
    <row r="50" spans="1:68" ht="151.5" customHeight="1" x14ac:dyDescent="0.3">
      <c r="A50" s="618"/>
      <c r="B50" s="621"/>
      <c r="C50" s="621"/>
      <c r="D50" s="621"/>
      <c r="E50" s="624"/>
      <c r="F50" s="621"/>
      <c r="G50" s="627"/>
      <c r="H50" s="630"/>
      <c r="I50" s="612"/>
      <c r="J50" s="633"/>
      <c r="K50" s="612">
        <f t="shared" ca="1" si="47"/>
        <v>0</v>
      </c>
      <c r="L50" s="630"/>
      <c r="M50" s="612"/>
      <c r="N50" s="615"/>
      <c r="O50" s="123">
        <v>5</v>
      </c>
      <c r="P50" s="124"/>
      <c r="Q50" s="125" t="str">
        <f t="shared" si="51"/>
        <v/>
      </c>
      <c r="R50" s="126"/>
      <c r="S50" s="126"/>
      <c r="T50" s="127" t="str">
        <f t="shared" si="48"/>
        <v/>
      </c>
      <c r="U50" s="126"/>
      <c r="V50" s="126"/>
      <c r="W50" s="126"/>
      <c r="X50" s="128" t="str">
        <f t="shared" si="52"/>
        <v/>
      </c>
      <c r="Y50" s="129" t="str">
        <f t="shared" si="1"/>
        <v/>
      </c>
      <c r="Z50" s="130" t="str">
        <f t="shared" si="49"/>
        <v/>
      </c>
      <c r="AA50" s="129" t="str">
        <f t="shared" si="3"/>
        <v/>
      </c>
      <c r="AB50" s="130" t="str">
        <f t="shared" si="53"/>
        <v/>
      </c>
      <c r="AC50" s="131" t="str">
        <f t="shared" ref="AC50:AC51" si="54">IFERROR(IF(OR(AND(Y50="Muy Baja",AA50="Leve"),AND(Y50="Muy Baja",AA50="Menor"),AND(Y50="Baja",AA50="Leve")),"Bajo",IF(OR(AND(Y50="Muy baja",AA50="Moderado"),AND(Y50="Baja",AA50="Menor"),AND(Y50="Baja",AA50="Moderado"),AND(Y50="Media",AA50="Leve"),AND(Y50="Media",AA50="Menor"),AND(Y50="Media",AA50="Moderado"),AND(Y50="Alta",AA50="Leve"),AND(Y50="Alta",AA50="Menor")),"Moderado",IF(OR(AND(Y50="Muy Baja",AA50="Mayor"),AND(Y50="Baja",AA50="Mayor"),AND(Y50="Media",AA50="Mayor"),AND(Y50="Alta",AA50="Moderado"),AND(Y50="Alta",AA50="Mayor"),AND(Y50="Muy Alta",AA50="Leve"),AND(Y50="Muy Alta",AA50="Menor"),AND(Y50="Muy Alta",AA50="Moderado"),AND(Y50="Muy Alta",AA50="Mayor")),"Alto",IF(OR(AND(Y50="Muy Baja",AA50="Catastrófico"),AND(Y50="Baja",AA50="Catastrófico"),AND(Y50="Media",AA50="Catastrófico"),AND(Y50="Alta",AA50="Catastrófico"),AND(Y50="Muy Alta",AA50="Catastrófico")),"Extremo","")))),"")</f>
        <v/>
      </c>
      <c r="AD50" s="132"/>
      <c r="AE50" s="133"/>
      <c r="AF50" s="134"/>
      <c r="AG50" s="135"/>
      <c r="AH50" s="135"/>
      <c r="AI50" s="133"/>
      <c r="AJ50" s="134"/>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row>
    <row r="51" spans="1:68" ht="151.5" customHeight="1" x14ac:dyDescent="0.3">
      <c r="A51" s="619"/>
      <c r="B51" s="622"/>
      <c r="C51" s="622"/>
      <c r="D51" s="622"/>
      <c r="E51" s="625"/>
      <c r="F51" s="622"/>
      <c r="G51" s="628"/>
      <c r="H51" s="631"/>
      <c r="I51" s="613"/>
      <c r="J51" s="634"/>
      <c r="K51" s="613">
        <f t="shared" ca="1" si="47"/>
        <v>0</v>
      </c>
      <c r="L51" s="631"/>
      <c r="M51" s="613"/>
      <c r="N51" s="616"/>
      <c r="O51" s="123">
        <v>6</v>
      </c>
      <c r="P51" s="124"/>
      <c r="Q51" s="125" t="str">
        <f t="shared" si="51"/>
        <v/>
      </c>
      <c r="R51" s="126"/>
      <c r="S51" s="126"/>
      <c r="T51" s="127" t="str">
        <f t="shared" si="48"/>
        <v/>
      </c>
      <c r="U51" s="126"/>
      <c r="V51" s="126"/>
      <c r="W51" s="126"/>
      <c r="X51" s="128" t="str">
        <f t="shared" si="52"/>
        <v/>
      </c>
      <c r="Y51" s="129" t="str">
        <f t="shared" si="1"/>
        <v/>
      </c>
      <c r="Z51" s="130" t="str">
        <f t="shared" si="49"/>
        <v/>
      </c>
      <c r="AA51" s="129" t="str">
        <f t="shared" si="3"/>
        <v/>
      </c>
      <c r="AB51" s="130" t="str">
        <f t="shared" si="53"/>
        <v/>
      </c>
      <c r="AC51" s="131" t="str">
        <f t="shared" si="54"/>
        <v/>
      </c>
      <c r="AD51" s="132"/>
      <c r="AE51" s="133"/>
      <c r="AF51" s="134"/>
      <c r="AG51" s="135"/>
      <c r="AH51" s="135"/>
      <c r="AI51" s="133"/>
      <c r="AJ51" s="134"/>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row>
    <row r="52" spans="1:68" ht="151.5" customHeight="1" x14ac:dyDescent="0.3">
      <c r="A52" s="617">
        <v>8</v>
      </c>
      <c r="B52" s="620"/>
      <c r="C52" s="620"/>
      <c r="D52" s="620"/>
      <c r="E52" s="623"/>
      <c r="F52" s="620"/>
      <c r="G52" s="626"/>
      <c r="H52" s="629" t="str">
        <f>IF(G52&lt;=0,"",IF(G52&lt;=2,"Muy Baja",IF(G52&lt;=24,"Baja",IF(G52&lt;=500,"Media",IF(G52&lt;=5000,"Alta","Muy Alta")))))</f>
        <v/>
      </c>
      <c r="I52" s="611" t="str">
        <f>IF(H52="","",IF(H52="Muy Baja",0.2,IF(H52="Baja",0.4,IF(H52="Media",0.6,IF(H52="Alta",0.8,IF(H52="Muy Alta",1,))))))</f>
        <v/>
      </c>
      <c r="J52" s="632"/>
      <c r="K52" s="611">
        <f ca="1">IF(NOT(ISERROR(MATCH(J52,'Tabla Impacto'!$B$221:$B$223,0))),'Tabla Impacto'!$F$223&amp;"Por favor no seleccionar los criterios de impacto(Afectación Económica o presupuestal y Pérdida Reputacional)",J52)</f>
        <v>0</v>
      </c>
      <c r="L52" s="629" t="str">
        <f ca="1">IF(OR(K52='Tabla Impacto'!$C$11,K52='Tabla Impacto'!$D$11),"Leve",IF(OR(K52='Tabla Impacto'!$C$12,K52='Tabla Impacto'!$D$12),"Menor",IF(OR(K52='Tabla Impacto'!$C$13,K52='Tabla Impacto'!$D$13),"Moderado",IF(OR(K52='Tabla Impacto'!$C$14,K52='Tabla Impacto'!$D$14),"Mayor",IF(OR(K52='Tabla Impacto'!$C$15,K52='Tabla Impacto'!$D$15),"Catastrófico","")))))</f>
        <v/>
      </c>
      <c r="M52" s="611" t="str">
        <f ca="1">IF(L52="","",IF(L52="Leve",0.2,IF(L52="Menor",0.4,IF(L52="Moderado",0.6,IF(L52="Mayor",0.8,IF(L52="Catastrófico",1,))))))</f>
        <v/>
      </c>
      <c r="N52" s="614" t="str">
        <f ca="1">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123">
        <v>1</v>
      </c>
      <c r="P52" s="124"/>
      <c r="Q52" s="125" t="str">
        <f>IF(OR(R52="Preventivo",R52="Detectivo"),"Probabilidad",IF(R52="Correctivo","Impacto",""))</f>
        <v/>
      </c>
      <c r="R52" s="126"/>
      <c r="S52" s="126"/>
      <c r="T52" s="127" t="str">
        <f>IF(AND(R52="Preventivo",S52="Automático"),"50%",IF(AND(R52="Preventivo",S52="Manual"),"40%",IF(AND(R52="Detectivo",S52="Automático"),"40%",IF(AND(R52="Detectivo",S52="Manual"),"30%",IF(AND(R52="Correctivo",S52="Automático"),"35%",IF(AND(R52="Correctivo",S52="Manual"),"25%",""))))))</f>
        <v/>
      </c>
      <c r="U52" s="126"/>
      <c r="V52" s="126"/>
      <c r="W52" s="126"/>
      <c r="X52" s="128" t="str">
        <f>IFERROR(IF(Q52="Probabilidad",(I52-(+I52*T52)),IF(Q52="Impacto",I52,"")),"")</f>
        <v/>
      </c>
      <c r="Y52" s="129" t="str">
        <f>IFERROR(IF(X52="","",IF(X52&lt;=0.2,"Muy Baja",IF(X52&lt;=0.4,"Baja",IF(X52&lt;=0.6,"Media",IF(X52&lt;=0.8,"Alta","Muy Alta"))))),"")</f>
        <v/>
      </c>
      <c r="Z52" s="130" t="str">
        <f>+X52</f>
        <v/>
      </c>
      <c r="AA52" s="129" t="str">
        <f>IFERROR(IF(AB52="","",IF(AB52&lt;=0.2,"Leve",IF(AB52&lt;=0.4,"Menor",IF(AB52&lt;=0.6,"Moderado",IF(AB52&lt;=0.8,"Mayor","Catastrófico"))))),"")</f>
        <v/>
      </c>
      <c r="AB52" s="130" t="str">
        <f>IFERROR(IF(Q52="Impacto",(M52-(+M52*T52)),IF(Q52="Probabilidad",M52,"")),"")</f>
        <v/>
      </c>
      <c r="AC52" s="131" t="str">
        <f>IFERROR(IF(OR(AND(Y52="Muy Baja",AA52="Leve"),AND(Y52="Muy Baja",AA52="Menor"),AND(Y52="Baja",AA52="Leve")),"Bajo",IF(OR(AND(Y52="Muy baja",AA52="Moderado"),AND(Y52="Baja",AA52="Menor"),AND(Y52="Baja",AA52="Moderado"),AND(Y52="Media",AA52="Leve"),AND(Y52="Media",AA52="Menor"),AND(Y52="Media",AA52="Moderado"),AND(Y52="Alta",AA52="Leve"),AND(Y52="Alta",AA52="Menor")),"Moderado",IF(OR(AND(Y52="Muy Baja",AA52="Mayor"),AND(Y52="Baja",AA52="Mayor"),AND(Y52="Media",AA52="Mayor"),AND(Y52="Alta",AA52="Moderado"),AND(Y52="Alta",AA52="Mayor"),AND(Y52="Muy Alta",AA52="Leve"),AND(Y52="Muy Alta",AA52="Menor"),AND(Y52="Muy Alta",AA52="Moderado"),AND(Y52="Muy Alta",AA52="Mayor")),"Alto",IF(OR(AND(Y52="Muy Baja",AA52="Catastrófico"),AND(Y52="Baja",AA52="Catastrófico"),AND(Y52="Media",AA52="Catastrófico"),AND(Y52="Alta",AA52="Catastrófico"),AND(Y52="Muy Alta",AA52="Catastrófico")),"Extremo","")))),"")</f>
        <v/>
      </c>
      <c r="AD52" s="132"/>
      <c r="AE52" s="133"/>
      <c r="AF52" s="134"/>
      <c r="AG52" s="135"/>
      <c r="AH52" s="135"/>
      <c r="AI52" s="133"/>
      <c r="AJ52" s="134"/>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row>
    <row r="53" spans="1:68" ht="151.5" customHeight="1" x14ac:dyDescent="0.3">
      <c r="A53" s="618"/>
      <c r="B53" s="621"/>
      <c r="C53" s="621"/>
      <c r="D53" s="621"/>
      <c r="E53" s="624"/>
      <c r="F53" s="621"/>
      <c r="G53" s="627"/>
      <c r="H53" s="630"/>
      <c r="I53" s="612"/>
      <c r="J53" s="633"/>
      <c r="K53" s="612">
        <f ca="1">IF(NOT(ISERROR(MATCH(J53,_xlfn.ANCHORARRAY(E64),0))),I66&amp;"Por favor no seleccionar los criterios de impacto",J53)</f>
        <v>0</v>
      </c>
      <c r="L53" s="630"/>
      <c r="M53" s="612"/>
      <c r="N53" s="615"/>
      <c r="O53" s="123">
        <v>2</v>
      </c>
      <c r="P53" s="124"/>
      <c r="Q53" s="125" t="str">
        <f>IF(OR(R53="Preventivo",R53="Detectivo"),"Probabilidad",IF(R53="Correctivo","Impacto",""))</f>
        <v/>
      </c>
      <c r="R53" s="126"/>
      <c r="S53" s="126"/>
      <c r="T53" s="127" t="str">
        <f t="shared" ref="T53:T57" si="55">IF(AND(R53="Preventivo",S53="Automático"),"50%",IF(AND(R53="Preventivo",S53="Manual"),"40%",IF(AND(R53="Detectivo",S53="Automático"),"40%",IF(AND(R53="Detectivo",S53="Manual"),"30%",IF(AND(R53="Correctivo",S53="Automático"),"35%",IF(AND(R53="Correctivo",S53="Manual"),"25%",""))))))</f>
        <v/>
      </c>
      <c r="U53" s="126"/>
      <c r="V53" s="126"/>
      <c r="W53" s="126"/>
      <c r="X53" s="128" t="str">
        <f>IFERROR(IF(AND(Q52="Probabilidad",Q53="Probabilidad"),(Z52-(+Z52*T53)),IF(Q53="Probabilidad",(I52-(+I52*T53)),IF(Q53="Impacto",Z52,""))),"")</f>
        <v/>
      </c>
      <c r="Y53" s="129" t="str">
        <f t="shared" si="1"/>
        <v/>
      </c>
      <c r="Z53" s="130" t="str">
        <f t="shared" ref="Z53:Z57" si="56">+X53</f>
        <v/>
      </c>
      <c r="AA53" s="129" t="str">
        <f t="shared" si="3"/>
        <v/>
      </c>
      <c r="AB53" s="130" t="str">
        <f>IFERROR(IF(AND(Q52="Impacto",Q53="Impacto"),(AB46-(+AB46*T53)),IF(Q53="Impacto",($M$52-(+$M$52*T53)),IF(Q53="Probabilidad",AB46,""))),"")</f>
        <v/>
      </c>
      <c r="AC53" s="131" t="str">
        <f t="shared" ref="AC53:AC54" si="57">IFERROR(IF(OR(AND(Y53="Muy Baja",AA53="Leve"),AND(Y53="Muy Baja",AA53="Menor"),AND(Y53="Baja",AA53="Leve")),"Bajo",IF(OR(AND(Y53="Muy baja",AA53="Moderado"),AND(Y53="Baja",AA53="Menor"),AND(Y53="Baja",AA53="Moderado"),AND(Y53="Media",AA53="Leve"),AND(Y53="Media",AA53="Menor"),AND(Y53="Media",AA53="Moderado"),AND(Y53="Alta",AA53="Leve"),AND(Y53="Alta",AA53="Menor")),"Moderado",IF(OR(AND(Y53="Muy Baja",AA53="Mayor"),AND(Y53="Baja",AA53="Mayor"),AND(Y53="Media",AA53="Mayor"),AND(Y53="Alta",AA53="Moderado"),AND(Y53="Alta",AA53="Mayor"),AND(Y53="Muy Alta",AA53="Leve"),AND(Y53="Muy Alta",AA53="Menor"),AND(Y53="Muy Alta",AA53="Moderado"),AND(Y53="Muy Alta",AA53="Mayor")),"Alto",IF(OR(AND(Y53="Muy Baja",AA53="Catastrófico"),AND(Y53="Baja",AA53="Catastrófico"),AND(Y53="Media",AA53="Catastrófico"),AND(Y53="Alta",AA53="Catastrófico"),AND(Y53="Muy Alta",AA53="Catastrófico")),"Extremo","")))),"")</f>
        <v/>
      </c>
      <c r="AD53" s="132"/>
      <c r="AE53" s="133"/>
      <c r="AF53" s="134"/>
      <c r="AG53" s="135"/>
      <c r="AH53" s="135"/>
      <c r="AI53" s="133"/>
      <c r="AJ53" s="134"/>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row>
    <row r="54" spans="1:68" ht="151.5" customHeight="1" x14ac:dyDescent="0.3">
      <c r="A54" s="618"/>
      <c r="B54" s="621"/>
      <c r="C54" s="621"/>
      <c r="D54" s="621"/>
      <c r="E54" s="624"/>
      <c r="F54" s="621"/>
      <c r="G54" s="627"/>
      <c r="H54" s="630"/>
      <c r="I54" s="612"/>
      <c r="J54" s="633"/>
      <c r="K54" s="612">
        <f ca="1">IF(NOT(ISERROR(MATCH(J54,_xlfn.ANCHORARRAY(E65),0))),I67&amp;"Por favor no seleccionar los criterios de impacto",J54)</f>
        <v>0</v>
      </c>
      <c r="L54" s="630"/>
      <c r="M54" s="612"/>
      <c r="N54" s="615"/>
      <c r="O54" s="123">
        <v>3</v>
      </c>
      <c r="P54" s="136"/>
      <c r="Q54" s="125" t="str">
        <f>IF(OR(R54="Preventivo",R54="Detectivo"),"Probabilidad",IF(R54="Correctivo","Impacto",""))</f>
        <v/>
      </c>
      <c r="R54" s="126"/>
      <c r="S54" s="126"/>
      <c r="T54" s="127" t="str">
        <f t="shared" si="55"/>
        <v/>
      </c>
      <c r="U54" s="126"/>
      <c r="V54" s="126"/>
      <c r="W54" s="126"/>
      <c r="X54" s="128" t="str">
        <f>IFERROR(IF(AND(Q53="Probabilidad",Q54="Probabilidad"),(Z53-(+Z53*T54)),IF(AND(Q53="Impacto",Q54="Probabilidad"),(Z52-(+Z52*T54)),IF(Q54="Impacto",Z53,""))),"")</f>
        <v/>
      </c>
      <c r="Y54" s="129" t="str">
        <f t="shared" si="1"/>
        <v/>
      </c>
      <c r="Z54" s="130" t="str">
        <f t="shared" si="56"/>
        <v/>
      </c>
      <c r="AA54" s="129" t="str">
        <f t="shared" si="3"/>
        <v/>
      </c>
      <c r="AB54" s="130" t="str">
        <f>IFERROR(IF(AND(Q53="Impacto",Q54="Impacto"),(AB53-(+AB53*T54)),IF(AND(Q53="Probabilidad",Q54="Impacto"),(AB52-(+AB52*T54)),IF(Q54="Probabilidad",AB53,""))),"")</f>
        <v/>
      </c>
      <c r="AC54" s="131" t="str">
        <f t="shared" si="57"/>
        <v/>
      </c>
      <c r="AD54" s="132"/>
      <c r="AE54" s="133"/>
      <c r="AF54" s="134"/>
      <c r="AG54" s="135"/>
      <c r="AH54" s="135"/>
      <c r="AI54" s="133"/>
      <c r="AJ54" s="134"/>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row>
    <row r="55" spans="1:68" ht="151.5" customHeight="1" x14ac:dyDescent="0.3">
      <c r="A55" s="618"/>
      <c r="B55" s="621"/>
      <c r="C55" s="621"/>
      <c r="D55" s="621"/>
      <c r="E55" s="624"/>
      <c r="F55" s="621"/>
      <c r="G55" s="627"/>
      <c r="H55" s="630"/>
      <c r="I55" s="612"/>
      <c r="J55" s="633"/>
      <c r="K55" s="612">
        <f ca="1">IF(NOT(ISERROR(MATCH(J55,_xlfn.ANCHORARRAY(E66),0))),I68&amp;"Por favor no seleccionar los criterios de impacto",J55)</f>
        <v>0</v>
      </c>
      <c r="L55" s="630"/>
      <c r="M55" s="612"/>
      <c r="N55" s="615"/>
      <c r="O55" s="123">
        <v>4</v>
      </c>
      <c r="P55" s="124"/>
      <c r="Q55" s="125" t="str">
        <f t="shared" ref="Q55:Q57" si="58">IF(OR(R55="Preventivo",R55="Detectivo"),"Probabilidad",IF(R55="Correctivo","Impacto",""))</f>
        <v/>
      </c>
      <c r="R55" s="126"/>
      <c r="S55" s="126"/>
      <c r="T55" s="127" t="str">
        <f t="shared" si="55"/>
        <v/>
      </c>
      <c r="U55" s="126"/>
      <c r="V55" s="126"/>
      <c r="W55" s="126"/>
      <c r="X55" s="128" t="str">
        <f t="shared" ref="X55:X57" si="59">IFERROR(IF(AND(Q54="Probabilidad",Q55="Probabilidad"),(Z54-(+Z54*T55)),IF(AND(Q54="Impacto",Q55="Probabilidad"),(Z53-(+Z53*T55)),IF(Q55="Impacto",Z54,""))),"")</f>
        <v/>
      </c>
      <c r="Y55" s="129" t="str">
        <f t="shared" si="1"/>
        <v/>
      </c>
      <c r="Z55" s="130" t="str">
        <f t="shared" si="56"/>
        <v/>
      </c>
      <c r="AA55" s="129" t="str">
        <f t="shared" si="3"/>
        <v/>
      </c>
      <c r="AB55" s="130" t="str">
        <f t="shared" ref="AB55:AB57" si="60">IFERROR(IF(AND(Q54="Impacto",Q55="Impacto"),(AB54-(+AB54*T55)),IF(AND(Q54="Probabilidad",Q55="Impacto"),(AB53-(+AB53*T55)),IF(Q55="Probabilidad",AB54,""))),"")</f>
        <v/>
      </c>
      <c r="AC55" s="131" t="str">
        <f>IFERROR(IF(OR(AND(Y55="Muy Baja",AA55="Leve"),AND(Y55="Muy Baja",AA55="Menor"),AND(Y55="Baja",AA55="Leve")),"Bajo",IF(OR(AND(Y55="Muy baja",AA55="Moderado"),AND(Y55="Baja",AA55="Menor"),AND(Y55="Baja",AA55="Moderado"),AND(Y55="Media",AA55="Leve"),AND(Y55="Media",AA55="Menor"),AND(Y55="Media",AA55="Moderado"),AND(Y55="Alta",AA55="Leve"),AND(Y55="Alta",AA55="Menor")),"Moderado",IF(OR(AND(Y55="Muy Baja",AA55="Mayor"),AND(Y55="Baja",AA55="Mayor"),AND(Y55="Media",AA55="Mayor"),AND(Y55="Alta",AA55="Moderado"),AND(Y55="Alta",AA55="Mayor"),AND(Y55="Muy Alta",AA55="Leve"),AND(Y55="Muy Alta",AA55="Menor"),AND(Y55="Muy Alta",AA55="Moderado"),AND(Y55="Muy Alta",AA55="Mayor")),"Alto",IF(OR(AND(Y55="Muy Baja",AA55="Catastrófico"),AND(Y55="Baja",AA55="Catastrófico"),AND(Y55="Media",AA55="Catastrófico"),AND(Y55="Alta",AA55="Catastrófico"),AND(Y55="Muy Alta",AA55="Catastrófico")),"Extremo","")))),"")</f>
        <v/>
      </c>
      <c r="AD55" s="132"/>
      <c r="AE55" s="133"/>
      <c r="AF55" s="134"/>
      <c r="AG55" s="135"/>
      <c r="AH55" s="135"/>
      <c r="AI55" s="133"/>
      <c r="AJ55" s="134"/>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row>
    <row r="56" spans="1:68" ht="151.5" customHeight="1" x14ac:dyDescent="0.3">
      <c r="A56" s="618"/>
      <c r="B56" s="621"/>
      <c r="C56" s="621"/>
      <c r="D56" s="621"/>
      <c r="E56" s="624"/>
      <c r="F56" s="621"/>
      <c r="G56" s="627"/>
      <c r="H56" s="630"/>
      <c r="I56" s="612"/>
      <c r="J56" s="633"/>
      <c r="K56" s="612">
        <f ca="1">IF(NOT(ISERROR(MATCH(J56,_xlfn.ANCHORARRAY(E67),0))),I69&amp;"Por favor no seleccionar los criterios de impacto",J56)</f>
        <v>0</v>
      </c>
      <c r="L56" s="630"/>
      <c r="M56" s="612"/>
      <c r="N56" s="615"/>
      <c r="O56" s="123">
        <v>5</v>
      </c>
      <c r="P56" s="124"/>
      <c r="Q56" s="125" t="str">
        <f t="shared" si="58"/>
        <v/>
      </c>
      <c r="R56" s="126"/>
      <c r="S56" s="126"/>
      <c r="T56" s="127" t="str">
        <f t="shared" si="55"/>
        <v/>
      </c>
      <c r="U56" s="126"/>
      <c r="V56" s="126"/>
      <c r="W56" s="126"/>
      <c r="X56" s="128" t="str">
        <f t="shared" si="59"/>
        <v/>
      </c>
      <c r="Y56" s="129" t="str">
        <f t="shared" si="1"/>
        <v/>
      </c>
      <c r="Z56" s="130" t="str">
        <f t="shared" si="56"/>
        <v/>
      </c>
      <c r="AA56" s="129" t="str">
        <f t="shared" si="3"/>
        <v/>
      </c>
      <c r="AB56" s="130" t="str">
        <f t="shared" si="60"/>
        <v/>
      </c>
      <c r="AC56" s="131" t="str">
        <f t="shared" ref="AC56:AC57" si="61">IFERROR(IF(OR(AND(Y56="Muy Baja",AA56="Leve"),AND(Y56="Muy Baja",AA56="Menor"),AND(Y56="Baja",AA56="Leve")),"Bajo",IF(OR(AND(Y56="Muy baja",AA56="Moderado"),AND(Y56="Baja",AA56="Menor"),AND(Y56="Baja",AA56="Moderado"),AND(Y56="Media",AA56="Leve"),AND(Y56="Media",AA56="Menor"),AND(Y56="Media",AA56="Moderado"),AND(Y56="Alta",AA56="Leve"),AND(Y56="Alta",AA56="Menor")),"Moderado",IF(OR(AND(Y56="Muy Baja",AA56="Mayor"),AND(Y56="Baja",AA56="Mayor"),AND(Y56="Media",AA56="Mayor"),AND(Y56="Alta",AA56="Moderado"),AND(Y56="Alta",AA56="Mayor"),AND(Y56="Muy Alta",AA56="Leve"),AND(Y56="Muy Alta",AA56="Menor"),AND(Y56="Muy Alta",AA56="Moderado"),AND(Y56="Muy Alta",AA56="Mayor")),"Alto",IF(OR(AND(Y56="Muy Baja",AA56="Catastrófico"),AND(Y56="Baja",AA56="Catastrófico"),AND(Y56="Media",AA56="Catastrófico"),AND(Y56="Alta",AA56="Catastrófico"),AND(Y56="Muy Alta",AA56="Catastrófico")),"Extremo","")))),"")</f>
        <v/>
      </c>
      <c r="AD56" s="132"/>
      <c r="AE56" s="133"/>
      <c r="AF56" s="134"/>
      <c r="AG56" s="135"/>
      <c r="AH56" s="135"/>
      <c r="AI56" s="133"/>
      <c r="AJ56" s="134"/>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row>
    <row r="57" spans="1:68" ht="151.5" customHeight="1" x14ac:dyDescent="0.3">
      <c r="A57" s="619"/>
      <c r="B57" s="622"/>
      <c r="C57" s="622"/>
      <c r="D57" s="622"/>
      <c r="E57" s="625"/>
      <c r="F57" s="622"/>
      <c r="G57" s="628"/>
      <c r="H57" s="631"/>
      <c r="I57" s="613"/>
      <c r="J57" s="634"/>
      <c r="K57" s="613">
        <f ca="1">IF(NOT(ISERROR(MATCH(J57,_xlfn.ANCHORARRAY(E68),0))),I70&amp;"Por favor no seleccionar los criterios de impacto",J57)</f>
        <v>0</v>
      </c>
      <c r="L57" s="631"/>
      <c r="M57" s="613"/>
      <c r="N57" s="616"/>
      <c r="O57" s="123">
        <v>6</v>
      </c>
      <c r="P57" s="124"/>
      <c r="Q57" s="125" t="str">
        <f t="shared" si="58"/>
        <v/>
      </c>
      <c r="R57" s="126"/>
      <c r="S57" s="126"/>
      <c r="T57" s="127" t="str">
        <f t="shared" si="55"/>
        <v/>
      </c>
      <c r="U57" s="126"/>
      <c r="V57" s="126"/>
      <c r="W57" s="126"/>
      <c r="X57" s="128" t="str">
        <f t="shared" si="59"/>
        <v/>
      </c>
      <c r="Y57" s="129" t="str">
        <f t="shared" si="1"/>
        <v/>
      </c>
      <c r="Z57" s="130" t="str">
        <f t="shared" si="56"/>
        <v/>
      </c>
      <c r="AA57" s="129" t="str">
        <f t="shared" si="3"/>
        <v/>
      </c>
      <c r="AB57" s="130" t="str">
        <f t="shared" si="60"/>
        <v/>
      </c>
      <c r="AC57" s="131" t="str">
        <f t="shared" si="61"/>
        <v/>
      </c>
      <c r="AD57" s="132"/>
      <c r="AE57" s="133"/>
      <c r="AF57" s="134"/>
      <c r="AG57" s="135"/>
      <c r="AH57" s="135"/>
      <c r="AI57" s="133"/>
      <c r="AJ57" s="134"/>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row>
    <row r="58" spans="1:68" ht="151.5" customHeight="1" x14ac:dyDescent="0.3">
      <c r="A58" s="617">
        <v>9</v>
      </c>
      <c r="B58" s="620"/>
      <c r="C58" s="620"/>
      <c r="D58" s="620"/>
      <c r="E58" s="623"/>
      <c r="F58" s="620"/>
      <c r="G58" s="626"/>
      <c r="H58" s="629" t="str">
        <f>IF(G58&lt;=0,"",IF(G58&lt;=2,"Muy Baja",IF(G58&lt;=24,"Baja",IF(G58&lt;=500,"Media",IF(G58&lt;=5000,"Alta","Muy Alta")))))</f>
        <v/>
      </c>
      <c r="I58" s="611" t="str">
        <f>IF(H58="","",IF(H58="Muy Baja",0.2,IF(H58="Baja",0.4,IF(H58="Media",0.6,IF(H58="Alta",0.8,IF(H58="Muy Alta",1,))))))</f>
        <v/>
      </c>
      <c r="J58" s="632"/>
      <c r="K58" s="611">
        <f ca="1">IF(NOT(ISERROR(MATCH(J58,'Tabla Impacto'!$B$221:$B$223,0))),'Tabla Impacto'!$F$223&amp;"Por favor no seleccionar los criterios de impacto(Afectación Económica o presupuestal y Pérdida Reputacional)",J58)</f>
        <v>0</v>
      </c>
      <c r="L58" s="629" t="str">
        <f ca="1">IF(OR(K58='Tabla Impacto'!$C$11,K58='Tabla Impacto'!$D$11),"Leve",IF(OR(K58='Tabla Impacto'!$C$12,K58='Tabla Impacto'!$D$12),"Menor",IF(OR(K58='Tabla Impacto'!$C$13,K58='Tabla Impacto'!$D$13),"Moderado",IF(OR(K58='Tabla Impacto'!$C$14,K58='Tabla Impacto'!$D$14),"Mayor",IF(OR(K58='Tabla Impacto'!$C$15,K58='Tabla Impacto'!$D$15),"Catastrófico","")))))</f>
        <v/>
      </c>
      <c r="M58" s="611" t="str">
        <f ca="1">IF(L58="","",IF(L58="Leve",0.2,IF(L58="Menor",0.4,IF(L58="Moderado",0.6,IF(L58="Mayor",0.8,IF(L58="Catastrófico",1,))))))</f>
        <v/>
      </c>
      <c r="N58" s="614" t="str">
        <f ca="1">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123">
        <v>1</v>
      </c>
      <c r="P58" s="124"/>
      <c r="Q58" s="125" t="str">
        <f>IF(OR(R58="Preventivo",R58="Detectivo"),"Probabilidad",IF(R58="Correctivo","Impacto",""))</f>
        <v/>
      </c>
      <c r="R58" s="126"/>
      <c r="S58" s="126"/>
      <c r="T58" s="127" t="str">
        <f>IF(AND(R58="Preventivo",S58="Automático"),"50%",IF(AND(R58="Preventivo",S58="Manual"),"40%",IF(AND(R58="Detectivo",S58="Automático"),"40%",IF(AND(R58="Detectivo",S58="Manual"),"30%",IF(AND(R58="Correctivo",S58="Automático"),"35%",IF(AND(R58="Correctivo",S58="Manual"),"25%",""))))))</f>
        <v/>
      </c>
      <c r="U58" s="126"/>
      <c r="V58" s="126"/>
      <c r="W58" s="126"/>
      <c r="X58" s="128" t="str">
        <f>IFERROR(IF(Q58="Probabilidad",(I58-(+I58*T58)),IF(Q58="Impacto",I58,"")),"")</f>
        <v/>
      </c>
      <c r="Y58" s="129" t="str">
        <f>IFERROR(IF(X58="","",IF(X58&lt;=0.2,"Muy Baja",IF(X58&lt;=0.4,"Baja",IF(X58&lt;=0.6,"Media",IF(X58&lt;=0.8,"Alta","Muy Alta"))))),"")</f>
        <v/>
      </c>
      <c r="Z58" s="130" t="str">
        <f>+X58</f>
        <v/>
      </c>
      <c r="AA58" s="129" t="str">
        <f>IFERROR(IF(AB58="","",IF(AB58&lt;=0.2,"Leve",IF(AB58&lt;=0.4,"Menor",IF(AB58&lt;=0.6,"Moderado",IF(AB58&lt;=0.8,"Mayor","Catastrófico"))))),"")</f>
        <v/>
      </c>
      <c r="AB58" s="130" t="str">
        <f>IFERROR(IF(Q58="Impacto",(M58-(+M58*T58)),IF(Q58="Probabilidad",M58,"")),"")</f>
        <v/>
      </c>
      <c r="AC58" s="131" t="str">
        <f>IFERROR(IF(OR(AND(Y58="Muy Baja",AA58="Leve"),AND(Y58="Muy Baja",AA58="Menor"),AND(Y58="Baja",AA58="Leve")),"Bajo",IF(OR(AND(Y58="Muy baja",AA58="Moderado"),AND(Y58="Baja",AA58="Menor"),AND(Y58="Baja",AA58="Moderado"),AND(Y58="Media",AA58="Leve"),AND(Y58="Media",AA58="Menor"),AND(Y58="Media",AA58="Moderado"),AND(Y58="Alta",AA58="Leve"),AND(Y58="Alta",AA58="Menor")),"Moderado",IF(OR(AND(Y58="Muy Baja",AA58="Mayor"),AND(Y58="Baja",AA58="Mayor"),AND(Y58="Media",AA58="Mayor"),AND(Y58="Alta",AA58="Moderado"),AND(Y58="Alta",AA58="Mayor"),AND(Y58="Muy Alta",AA58="Leve"),AND(Y58="Muy Alta",AA58="Menor"),AND(Y58="Muy Alta",AA58="Moderado"),AND(Y58="Muy Alta",AA58="Mayor")),"Alto",IF(OR(AND(Y58="Muy Baja",AA58="Catastrófico"),AND(Y58="Baja",AA58="Catastrófico"),AND(Y58="Media",AA58="Catastrófico"),AND(Y58="Alta",AA58="Catastrófico"),AND(Y58="Muy Alta",AA58="Catastrófico")),"Extremo","")))),"")</f>
        <v/>
      </c>
      <c r="AD58" s="132"/>
      <c r="AE58" s="133"/>
      <c r="AF58" s="134"/>
      <c r="AG58" s="135"/>
      <c r="AH58" s="135"/>
      <c r="AI58" s="133"/>
      <c r="AJ58" s="134"/>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row>
    <row r="59" spans="1:68" ht="151.5" customHeight="1" x14ac:dyDescent="0.3">
      <c r="A59" s="618"/>
      <c r="B59" s="621"/>
      <c r="C59" s="621"/>
      <c r="D59" s="621"/>
      <c r="E59" s="624"/>
      <c r="F59" s="621"/>
      <c r="G59" s="627"/>
      <c r="H59" s="630"/>
      <c r="I59" s="612"/>
      <c r="J59" s="633"/>
      <c r="K59" s="612">
        <f ca="1">IF(NOT(ISERROR(MATCH(J59,_xlfn.ANCHORARRAY(E70),0))),I72&amp;"Por favor no seleccionar los criterios de impacto",J59)</f>
        <v>0</v>
      </c>
      <c r="L59" s="630"/>
      <c r="M59" s="612"/>
      <c r="N59" s="615"/>
      <c r="O59" s="123">
        <v>2</v>
      </c>
      <c r="P59" s="124"/>
      <c r="Q59" s="125" t="str">
        <f>IF(OR(R59="Preventivo",R59="Detectivo"),"Probabilidad",IF(R59="Correctivo","Impacto",""))</f>
        <v/>
      </c>
      <c r="R59" s="126"/>
      <c r="S59" s="126"/>
      <c r="T59" s="127" t="str">
        <f t="shared" ref="T59:T63" si="62">IF(AND(R59="Preventivo",S59="Automático"),"50%",IF(AND(R59="Preventivo",S59="Manual"),"40%",IF(AND(R59="Detectivo",S59="Automático"),"40%",IF(AND(R59="Detectivo",S59="Manual"),"30%",IF(AND(R59="Correctivo",S59="Automático"),"35%",IF(AND(R59="Correctivo",S59="Manual"),"25%",""))))))</f>
        <v/>
      </c>
      <c r="U59" s="126"/>
      <c r="V59" s="126"/>
      <c r="W59" s="126"/>
      <c r="X59" s="128" t="str">
        <f>IFERROR(IF(AND(Q58="Probabilidad",Q59="Probabilidad"),(Z58-(+Z58*T59)),IF(Q59="Probabilidad",(I58-(+I58*T59)),IF(Q59="Impacto",Z58,""))),"")</f>
        <v/>
      </c>
      <c r="Y59" s="129" t="str">
        <f t="shared" si="1"/>
        <v/>
      </c>
      <c r="Z59" s="130" t="str">
        <f t="shared" ref="Z59:Z63" si="63">+X59</f>
        <v/>
      </c>
      <c r="AA59" s="129" t="str">
        <f t="shared" si="3"/>
        <v/>
      </c>
      <c r="AB59" s="130" t="str">
        <f>IFERROR(IF(AND(Q58="Impacto",Q59="Impacto"),(AB52-(+AB52*T59)),IF(Q59="Impacto",($M$58-(+$M$58*T59)),IF(Q59="Probabilidad",AB52,""))),"")</f>
        <v/>
      </c>
      <c r="AC59" s="131" t="str">
        <f t="shared" ref="AC59:AC60" si="64">IFERROR(IF(OR(AND(Y59="Muy Baja",AA59="Leve"),AND(Y59="Muy Baja",AA59="Menor"),AND(Y59="Baja",AA59="Leve")),"Bajo",IF(OR(AND(Y59="Muy baja",AA59="Moderado"),AND(Y59="Baja",AA59="Menor"),AND(Y59="Baja",AA59="Moderado"),AND(Y59="Media",AA59="Leve"),AND(Y59="Media",AA59="Menor"),AND(Y59="Media",AA59="Moderado"),AND(Y59="Alta",AA59="Leve"),AND(Y59="Alta",AA59="Menor")),"Moderado",IF(OR(AND(Y59="Muy Baja",AA59="Mayor"),AND(Y59="Baja",AA59="Mayor"),AND(Y59="Media",AA59="Mayor"),AND(Y59="Alta",AA59="Moderado"),AND(Y59="Alta",AA59="Mayor"),AND(Y59="Muy Alta",AA59="Leve"),AND(Y59="Muy Alta",AA59="Menor"),AND(Y59="Muy Alta",AA59="Moderado"),AND(Y59="Muy Alta",AA59="Mayor")),"Alto",IF(OR(AND(Y59="Muy Baja",AA59="Catastrófico"),AND(Y59="Baja",AA59="Catastrófico"),AND(Y59="Media",AA59="Catastrófico"),AND(Y59="Alta",AA59="Catastrófico"),AND(Y59="Muy Alta",AA59="Catastrófico")),"Extremo","")))),"")</f>
        <v/>
      </c>
      <c r="AD59" s="132"/>
      <c r="AE59" s="133"/>
      <c r="AF59" s="134"/>
      <c r="AG59" s="135"/>
      <c r="AH59" s="135"/>
      <c r="AI59" s="133"/>
      <c r="AJ59" s="134"/>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row>
    <row r="60" spans="1:68" ht="151.5" customHeight="1" x14ac:dyDescent="0.3">
      <c r="A60" s="618"/>
      <c r="B60" s="621"/>
      <c r="C60" s="621"/>
      <c r="D60" s="621"/>
      <c r="E60" s="624"/>
      <c r="F60" s="621"/>
      <c r="G60" s="627"/>
      <c r="H60" s="630"/>
      <c r="I60" s="612"/>
      <c r="J60" s="633"/>
      <c r="K60" s="612">
        <f ca="1">IF(NOT(ISERROR(MATCH(J60,_xlfn.ANCHORARRAY(E71),0))),I73&amp;"Por favor no seleccionar los criterios de impacto",J60)</f>
        <v>0</v>
      </c>
      <c r="L60" s="630"/>
      <c r="M60" s="612"/>
      <c r="N60" s="615"/>
      <c r="O60" s="123">
        <v>3</v>
      </c>
      <c r="P60" s="136"/>
      <c r="Q60" s="125" t="str">
        <f>IF(OR(R60="Preventivo",R60="Detectivo"),"Probabilidad",IF(R60="Correctivo","Impacto",""))</f>
        <v/>
      </c>
      <c r="R60" s="126"/>
      <c r="S60" s="126"/>
      <c r="T60" s="127" t="str">
        <f t="shared" si="62"/>
        <v/>
      </c>
      <c r="U60" s="126"/>
      <c r="V60" s="126"/>
      <c r="W60" s="126"/>
      <c r="X60" s="128" t="str">
        <f>IFERROR(IF(AND(Q59="Probabilidad",Q60="Probabilidad"),(Z59-(+Z59*T60)),IF(AND(Q59="Impacto",Q60="Probabilidad"),(Z58-(+Z58*T60)),IF(Q60="Impacto",Z59,""))),"")</f>
        <v/>
      </c>
      <c r="Y60" s="129" t="str">
        <f t="shared" si="1"/>
        <v/>
      </c>
      <c r="Z60" s="130" t="str">
        <f t="shared" si="63"/>
        <v/>
      </c>
      <c r="AA60" s="129" t="str">
        <f t="shared" si="3"/>
        <v/>
      </c>
      <c r="AB60" s="130" t="str">
        <f>IFERROR(IF(AND(Q59="Impacto",Q60="Impacto"),(AB59-(+AB59*T60)),IF(AND(Q59="Probabilidad",Q60="Impacto"),(AB58-(+AB58*T60)),IF(Q60="Probabilidad",AB59,""))),"")</f>
        <v/>
      </c>
      <c r="AC60" s="131" t="str">
        <f t="shared" si="64"/>
        <v/>
      </c>
      <c r="AD60" s="132"/>
      <c r="AE60" s="133"/>
      <c r="AF60" s="134"/>
      <c r="AG60" s="135"/>
      <c r="AH60" s="135"/>
      <c r="AI60" s="133"/>
      <c r="AJ60" s="134"/>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row>
    <row r="61" spans="1:68" ht="151.5" customHeight="1" x14ac:dyDescent="0.3">
      <c r="A61" s="618"/>
      <c r="B61" s="621"/>
      <c r="C61" s="621"/>
      <c r="D61" s="621"/>
      <c r="E61" s="624"/>
      <c r="F61" s="621"/>
      <c r="G61" s="627"/>
      <c r="H61" s="630"/>
      <c r="I61" s="612"/>
      <c r="J61" s="633"/>
      <c r="K61" s="612">
        <f ca="1">IF(NOT(ISERROR(MATCH(J61,_xlfn.ANCHORARRAY(E72),0))),I74&amp;"Por favor no seleccionar los criterios de impacto",J61)</f>
        <v>0</v>
      </c>
      <c r="L61" s="630"/>
      <c r="M61" s="612"/>
      <c r="N61" s="615"/>
      <c r="O61" s="123">
        <v>4</v>
      </c>
      <c r="P61" s="124"/>
      <c r="Q61" s="125" t="str">
        <f t="shared" ref="Q61:Q63" si="65">IF(OR(R61="Preventivo",R61="Detectivo"),"Probabilidad",IF(R61="Correctivo","Impacto",""))</f>
        <v/>
      </c>
      <c r="R61" s="126"/>
      <c r="S61" s="126"/>
      <c r="T61" s="127" t="str">
        <f t="shared" si="62"/>
        <v/>
      </c>
      <c r="U61" s="126"/>
      <c r="V61" s="126"/>
      <c r="W61" s="126"/>
      <c r="X61" s="128" t="str">
        <f t="shared" ref="X61:X63" si="66">IFERROR(IF(AND(Q60="Probabilidad",Q61="Probabilidad"),(Z60-(+Z60*T61)),IF(AND(Q60="Impacto",Q61="Probabilidad"),(Z59-(+Z59*T61)),IF(Q61="Impacto",Z60,""))),"")</f>
        <v/>
      </c>
      <c r="Y61" s="129" t="str">
        <f t="shared" si="1"/>
        <v/>
      </c>
      <c r="Z61" s="130" t="str">
        <f t="shared" si="63"/>
        <v/>
      </c>
      <c r="AA61" s="129" t="str">
        <f t="shared" si="3"/>
        <v/>
      </c>
      <c r="AB61" s="130" t="str">
        <f t="shared" ref="AB61:AB63" si="67">IFERROR(IF(AND(Q60="Impacto",Q61="Impacto"),(AB60-(+AB60*T61)),IF(AND(Q60="Probabilidad",Q61="Impacto"),(AB59-(+AB59*T61)),IF(Q61="Probabilidad",AB60,""))),"")</f>
        <v/>
      </c>
      <c r="AC61" s="131" t="str">
        <f>IFERROR(IF(OR(AND(Y61="Muy Baja",AA61="Leve"),AND(Y61="Muy Baja",AA61="Menor"),AND(Y61="Baja",AA61="Leve")),"Bajo",IF(OR(AND(Y61="Muy baja",AA61="Moderado"),AND(Y61="Baja",AA61="Menor"),AND(Y61="Baja",AA61="Moderado"),AND(Y61="Media",AA61="Leve"),AND(Y61="Media",AA61="Menor"),AND(Y61="Media",AA61="Moderado"),AND(Y61="Alta",AA61="Leve"),AND(Y61="Alta",AA61="Menor")),"Moderado",IF(OR(AND(Y61="Muy Baja",AA61="Mayor"),AND(Y61="Baja",AA61="Mayor"),AND(Y61="Media",AA61="Mayor"),AND(Y61="Alta",AA61="Moderado"),AND(Y61="Alta",AA61="Mayor"),AND(Y61="Muy Alta",AA61="Leve"),AND(Y61="Muy Alta",AA61="Menor"),AND(Y61="Muy Alta",AA61="Moderado"),AND(Y61="Muy Alta",AA61="Mayor")),"Alto",IF(OR(AND(Y61="Muy Baja",AA61="Catastrófico"),AND(Y61="Baja",AA61="Catastrófico"),AND(Y61="Media",AA61="Catastrófico"),AND(Y61="Alta",AA61="Catastrófico"),AND(Y61="Muy Alta",AA61="Catastrófico")),"Extremo","")))),"")</f>
        <v/>
      </c>
      <c r="AD61" s="132"/>
      <c r="AE61" s="133"/>
      <c r="AF61" s="134"/>
      <c r="AG61" s="135"/>
      <c r="AH61" s="135"/>
      <c r="AI61" s="133"/>
      <c r="AJ61" s="134"/>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row>
    <row r="62" spans="1:68" ht="151.5" customHeight="1" x14ac:dyDescent="0.3">
      <c r="A62" s="618"/>
      <c r="B62" s="621"/>
      <c r="C62" s="621"/>
      <c r="D62" s="621"/>
      <c r="E62" s="624"/>
      <c r="F62" s="621"/>
      <c r="G62" s="627"/>
      <c r="H62" s="630"/>
      <c r="I62" s="612"/>
      <c r="J62" s="633"/>
      <c r="K62" s="612">
        <f ca="1">IF(NOT(ISERROR(MATCH(J62,_xlfn.ANCHORARRAY(E73),0))),I75&amp;"Por favor no seleccionar los criterios de impacto",J62)</f>
        <v>0</v>
      </c>
      <c r="L62" s="630"/>
      <c r="M62" s="612"/>
      <c r="N62" s="615"/>
      <c r="O62" s="123">
        <v>5</v>
      </c>
      <c r="P62" s="124"/>
      <c r="Q62" s="125" t="str">
        <f t="shared" si="65"/>
        <v/>
      </c>
      <c r="R62" s="126"/>
      <c r="S62" s="126"/>
      <c r="T62" s="127" t="str">
        <f t="shared" si="62"/>
        <v/>
      </c>
      <c r="U62" s="126"/>
      <c r="V62" s="126"/>
      <c r="W62" s="126"/>
      <c r="X62" s="128" t="str">
        <f t="shared" si="66"/>
        <v/>
      </c>
      <c r="Y62" s="129" t="str">
        <f t="shared" si="1"/>
        <v/>
      </c>
      <c r="Z62" s="130" t="str">
        <f t="shared" si="63"/>
        <v/>
      </c>
      <c r="AA62" s="129" t="str">
        <f t="shared" si="3"/>
        <v/>
      </c>
      <c r="AB62" s="130" t="str">
        <f t="shared" si="67"/>
        <v/>
      </c>
      <c r="AC62" s="131" t="str">
        <f t="shared" ref="AC62:AC63" si="68">IFERROR(IF(OR(AND(Y62="Muy Baja",AA62="Leve"),AND(Y62="Muy Baja",AA62="Menor"),AND(Y62="Baja",AA62="Leve")),"Bajo",IF(OR(AND(Y62="Muy baja",AA62="Moderado"),AND(Y62="Baja",AA62="Menor"),AND(Y62="Baja",AA62="Moderado"),AND(Y62="Media",AA62="Leve"),AND(Y62="Media",AA62="Menor"),AND(Y62="Media",AA62="Moderado"),AND(Y62="Alta",AA62="Leve"),AND(Y62="Alta",AA62="Menor")),"Moderado",IF(OR(AND(Y62="Muy Baja",AA62="Mayor"),AND(Y62="Baja",AA62="Mayor"),AND(Y62="Media",AA62="Mayor"),AND(Y62="Alta",AA62="Moderado"),AND(Y62="Alta",AA62="Mayor"),AND(Y62="Muy Alta",AA62="Leve"),AND(Y62="Muy Alta",AA62="Menor"),AND(Y62="Muy Alta",AA62="Moderado"),AND(Y62="Muy Alta",AA62="Mayor")),"Alto",IF(OR(AND(Y62="Muy Baja",AA62="Catastrófico"),AND(Y62="Baja",AA62="Catastrófico"),AND(Y62="Media",AA62="Catastrófico"),AND(Y62="Alta",AA62="Catastrófico"),AND(Y62="Muy Alta",AA62="Catastrófico")),"Extremo","")))),"")</f>
        <v/>
      </c>
      <c r="AD62" s="132"/>
      <c r="AE62" s="133"/>
      <c r="AF62" s="134"/>
      <c r="AG62" s="135"/>
      <c r="AH62" s="135"/>
      <c r="AI62" s="133"/>
      <c r="AJ62" s="134"/>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row>
    <row r="63" spans="1:68" ht="151.5" customHeight="1" x14ac:dyDescent="0.3">
      <c r="A63" s="619"/>
      <c r="B63" s="622"/>
      <c r="C63" s="622"/>
      <c r="D63" s="622"/>
      <c r="E63" s="625"/>
      <c r="F63" s="622"/>
      <c r="G63" s="628"/>
      <c r="H63" s="631"/>
      <c r="I63" s="613"/>
      <c r="J63" s="634"/>
      <c r="K63" s="613">
        <f ca="1">IF(NOT(ISERROR(MATCH(J63,_xlfn.ANCHORARRAY(E74),0))),I76&amp;"Por favor no seleccionar los criterios de impacto",J63)</f>
        <v>0</v>
      </c>
      <c r="L63" s="631"/>
      <c r="M63" s="613"/>
      <c r="N63" s="616"/>
      <c r="O63" s="123">
        <v>6</v>
      </c>
      <c r="P63" s="124"/>
      <c r="Q63" s="125" t="str">
        <f t="shared" si="65"/>
        <v/>
      </c>
      <c r="R63" s="126"/>
      <c r="S63" s="126"/>
      <c r="T63" s="127" t="str">
        <f t="shared" si="62"/>
        <v/>
      </c>
      <c r="U63" s="126"/>
      <c r="V63" s="126"/>
      <c r="W63" s="126"/>
      <c r="X63" s="128" t="str">
        <f t="shared" si="66"/>
        <v/>
      </c>
      <c r="Y63" s="129" t="str">
        <f t="shared" si="1"/>
        <v/>
      </c>
      <c r="Z63" s="130" t="str">
        <f t="shared" si="63"/>
        <v/>
      </c>
      <c r="AA63" s="129" t="str">
        <f t="shared" si="3"/>
        <v/>
      </c>
      <c r="AB63" s="130" t="str">
        <f t="shared" si="67"/>
        <v/>
      </c>
      <c r="AC63" s="131" t="str">
        <f t="shared" si="68"/>
        <v/>
      </c>
      <c r="AD63" s="132"/>
      <c r="AE63" s="133"/>
      <c r="AF63" s="134"/>
      <c r="AG63" s="135"/>
      <c r="AH63" s="135"/>
      <c r="AI63" s="133"/>
      <c r="AJ63" s="134"/>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row>
    <row r="64" spans="1:68" ht="151.5" customHeight="1" x14ac:dyDescent="0.3">
      <c r="A64" s="617">
        <v>10</v>
      </c>
      <c r="B64" s="620"/>
      <c r="C64" s="620"/>
      <c r="D64" s="620"/>
      <c r="E64" s="623"/>
      <c r="F64" s="620"/>
      <c r="G64" s="626"/>
      <c r="H64" s="629" t="str">
        <f>IF(G64&lt;=0,"",IF(G64&lt;=2,"Muy Baja",IF(G64&lt;=24,"Baja",IF(G64&lt;=500,"Media",IF(G64&lt;=5000,"Alta","Muy Alta")))))</f>
        <v/>
      </c>
      <c r="I64" s="611" t="str">
        <f>IF(H64="","",IF(H64="Muy Baja",0.2,IF(H64="Baja",0.4,IF(H64="Media",0.6,IF(H64="Alta",0.8,IF(H64="Muy Alta",1,))))))</f>
        <v/>
      </c>
      <c r="J64" s="632"/>
      <c r="K64" s="611">
        <f ca="1">IF(NOT(ISERROR(MATCH(J64,'Tabla Impacto'!$B$221:$B$223,0))),'Tabla Impacto'!$F$223&amp;"Por favor no seleccionar los criterios de impacto(Afectación Económica o presupuestal y Pérdida Reputacional)",J64)</f>
        <v>0</v>
      </c>
      <c r="L64" s="629" t="str">
        <f ca="1">IF(OR(K64='Tabla Impacto'!$C$11,K64='Tabla Impacto'!$D$11),"Leve",IF(OR(K64='Tabla Impacto'!$C$12,K64='Tabla Impacto'!$D$12),"Menor",IF(OR(K64='Tabla Impacto'!$C$13,K64='Tabla Impacto'!$D$13),"Moderado",IF(OR(K64='Tabla Impacto'!$C$14,K64='Tabla Impacto'!$D$14),"Mayor",IF(OR(K64='Tabla Impacto'!$C$15,K64='Tabla Impacto'!$D$15),"Catastrófico","")))))</f>
        <v/>
      </c>
      <c r="M64" s="611" t="str">
        <f ca="1">IF(L64="","",IF(L64="Leve",0.2,IF(L64="Menor",0.4,IF(L64="Moderado",0.6,IF(L64="Mayor",0.8,IF(L64="Catastrófico",1,))))))</f>
        <v/>
      </c>
      <c r="N64" s="614" t="str">
        <f ca="1">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123">
        <v>1</v>
      </c>
      <c r="P64" s="124"/>
      <c r="Q64" s="125" t="str">
        <f>IF(OR(R64="Preventivo",R64="Detectivo"),"Probabilidad",IF(R64="Correctivo","Impacto",""))</f>
        <v/>
      </c>
      <c r="R64" s="126"/>
      <c r="S64" s="126"/>
      <c r="T64" s="127" t="str">
        <f>IF(AND(R64="Preventivo",S64="Automático"),"50%",IF(AND(R64="Preventivo",S64="Manual"),"40%",IF(AND(R64="Detectivo",S64="Automático"),"40%",IF(AND(R64="Detectivo",S64="Manual"),"30%",IF(AND(R64="Correctivo",S64="Automático"),"35%",IF(AND(R64="Correctivo",S64="Manual"),"25%",""))))))</f>
        <v/>
      </c>
      <c r="U64" s="126"/>
      <c r="V64" s="126"/>
      <c r="W64" s="126"/>
      <c r="X64" s="128" t="str">
        <f>IFERROR(IF(Q64="Probabilidad",(I64-(+I64*T64)),IF(Q64="Impacto",I64,"")),"")</f>
        <v/>
      </c>
      <c r="Y64" s="129" t="str">
        <f>IFERROR(IF(X64="","",IF(X64&lt;=0.2,"Muy Baja",IF(X64&lt;=0.4,"Baja",IF(X64&lt;=0.6,"Media",IF(X64&lt;=0.8,"Alta","Muy Alta"))))),"")</f>
        <v/>
      </c>
      <c r="Z64" s="130" t="str">
        <f>+X64</f>
        <v/>
      </c>
      <c r="AA64" s="129" t="str">
        <f>IFERROR(IF(AB64="","",IF(AB64&lt;=0.2,"Leve",IF(AB64&lt;=0.4,"Menor",IF(AB64&lt;=0.6,"Moderado",IF(AB64&lt;=0.8,"Mayor","Catastrófico"))))),"")</f>
        <v/>
      </c>
      <c r="AB64" s="130" t="str">
        <f>IFERROR(IF(Q64="Impacto",(M64-(+M64*T64)),IF(Q64="Probabilidad",M64,"")),"")</f>
        <v/>
      </c>
      <c r="AC64" s="131" t="str">
        <f>IFERROR(IF(OR(AND(Y64="Muy Baja",AA64="Leve"),AND(Y64="Muy Baja",AA64="Menor"),AND(Y64="Baja",AA64="Leve")),"Bajo",IF(OR(AND(Y64="Muy baja",AA64="Moderado"),AND(Y64="Baja",AA64="Menor"),AND(Y64="Baja",AA64="Moderado"),AND(Y64="Media",AA64="Leve"),AND(Y64="Media",AA64="Menor"),AND(Y64="Media",AA64="Moderado"),AND(Y64="Alta",AA64="Leve"),AND(Y64="Alta",AA64="Menor")),"Moderado",IF(OR(AND(Y64="Muy Baja",AA64="Mayor"),AND(Y64="Baja",AA64="Mayor"),AND(Y64="Media",AA64="Mayor"),AND(Y64="Alta",AA64="Moderado"),AND(Y64="Alta",AA64="Mayor"),AND(Y64="Muy Alta",AA64="Leve"),AND(Y64="Muy Alta",AA64="Menor"),AND(Y64="Muy Alta",AA64="Moderado"),AND(Y64="Muy Alta",AA64="Mayor")),"Alto",IF(OR(AND(Y64="Muy Baja",AA64="Catastrófico"),AND(Y64="Baja",AA64="Catastrófico"),AND(Y64="Media",AA64="Catastrófico"),AND(Y64="Alta",AA64="Catastrófico"),AND(Y64="Muy Alta",AA64="Catastrófico")),"Extremo","")))),"")</f>
        <v/>
      </c>
      <c r="AD64" s="132"/>
      <c r="AE64" s="133"/>
      <c r="AF64" s="134"/>
      <c r="AG64" s="135"/>
      <c r="AH64" s="135"/>
      <c r="AI64" s="133"/>
      <c r="AJ64" s="134"/>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row>
    <row r="65" spans="1:36" ht="151.5" customHeight="1" x14ac:dyDescent="0.3">
      <c r="A65" s="618"/>
      <c r="B65" s="621"/>
      <c r="C65" s="621"/>
      <c r="D65" s="621"/>
      <c r="E65" s="624"/>
      <c r="F65" s="621"/>
      <c r="G65" s="627"/>
      <c r="H65" s="630"/>
      <c r="I65" s="612"/>
      <c r="J65" s="633"/>
      <c r="K65" s="612">
        <f ca="1">IF(NOT(ISERROR(MATCH(J65,_xlfn.ANCHORARRAY(E76),0))),I78&amp;"Por favor no seleccionar los criterios de impacto",J65)</f>
        <v>0</v>
      </c>
      <c r="L65" s="630"/>
      <c r="M65" s="612"/>
      <c r="N65" s="615"/>
      <c r="O65" s="123">
        <v>2</v>
      </c>
      <c r="P65" s="124"/>
      <c r="Q65" s="125" t="str">
        <f>IF(OR(R65="Preventivo",R65="Detectivo"),"Probabilidad",IF(R65="Correctivo","Impacto",""))</f>
        <v/>
      </c>
      <c r="R65" s="126"/>
      <c r="S65" s="126"/>
      <c r="T65" s="127" t="str">
        <f t="shared" ref="T65:T69" si="69">IF(AND(R65="Preventivo",S65="Automático"),"50%",IF(AND(R65="Preventivo",S65="Manual"),"40%",IF(AND(R65="Detectivo",S65="Automático"),"40%",IF(AND(R65="Detectivo",S65="Manual"),"30%",IF(AND(R65="Correctivo",S65="Automático"),"35%",IF(AND(R65="Correctivo",S65="Manual"),"25%",""))))))</f>
        <v/>
      </c>
      <c r="U65" s="126"/>
      <c r="V65" s="126"/>
      <c r="W65" s="126"/>
      <c r="X65" s="128" t="str">
        <f>IFERROR(IF(AND(Q64="Probabilidad",Q65="Probabilidad"),(Z64-(+Z64*T65)),IF(Q65="Probabilidad",(I64-(+I64*T65)),IF(Q65="Impacto",Z64,""))),"")</f>
        <v/>
      </c>
      <c r="Y65" s="129" t="str">
        <f t="shared" si="1"/>
        <v/>
      </c>
      <c r="Z65" s="130" t="str">
        <f t="shared" ref="Z65:Z69" si="70">+X65</f>
        <v/>
      </c>
      <c r="AA65" s="129" t="str">
        <f t="shared" si="3"/>
        <v/>
      </c>
      <c r="AB65" s="130" t="str">
        <f>IFERROR(IF(AND(Q64="Impacto",Q65="Impacto"),(AB58-(+AB58*T65)),IF(Q65="Impacto",($M$64-(+$M$64*T65)),IF(Q65="Probabilidad",AB58,""))),"")</f>
        <v/>
      </c>
      <c r="AC65" s="131" t="str">
        <f t="shared" ref="AC65:AC66" si="71">IFERROR(IF(OR(AND(Y65="Muy Baja",AA65="Leve"),AND(Y65="Muy Baja",AA65="Menor"),AND(Y65="Baja",AA65="Leve")),"Bajo",IF(OR(AND(Y65="Muy baja",AA65="Moderado"),AND(Y65="Baja",AA65="Menor"),AND(Y65="Baja",AA65="Moderado"),AND(Y65="Media",AA65="Leve"),AND(Y65="Media",AA65="Menor"),AND(Y65="Media",AA65="Moderado"),AND(Y65="Alta",AA65="Leve"),AND(Y65="Alta",AA65="Menor")),"Moderado",IF(OR(AND(Y65="Muy Baja",AA65="Mayor"),AND(Y65="Baja",AA65="Mayor"),AND(Y65="Media",AA65="Mayor"),AND(Y65="Alta",AA65="Moderado"),AND(Y65="Alta",AA65="Mayor"),AND(Y65="Muy Alta",AA65="Leve"),AND(Y65="Muy Alta",AA65="Menor"),AND(Y65="Muy Alta",AA65="Moderado"),AND(Y65="Muy Alta",AA65="Mayor")),"Alto",IF(OR(AND(Y65="Muy Baja",AA65="Catastrófico"),AND(Y65="Baja",AA65="Catastrófico"),AND(Y65="Media",AA65="Catastrófico"),AND(Y65="Alta",AA65="Catastrófico"),AND(Y65="Muy Alta",AA65="Catastrófico")),"Extremo","")))),"")</f>
        <v/>
      </c>
      <c r="AD65" s="132"/>
      <c r="AE65" s="133"/>
      <c r="AF65" s="134"/>
      <c r="AG65" s="135"/>
      <c r="AH65" s="135"/>
      <c r="AI65" s="133"/>
      <c r="AJ65" s="134"/>
    </row>
    <row r="66" spans="1:36" ht="151.5" customHeight="1" x14ac:dyDescent="0.3">
      <c r="A66" s="618"/>
      <c r="B66" s="621"/>
      <c r="C66" s="621"/>
      <c r="D66" s="621"/>
      <c r="E66" s="624"/>
      <c r="F66" s="621"/>
      <c r="G66" s="627"/>
      <c r="H66" s="630"/>
      <c r="I66" s="612"/>
      <c r="J66" s="633"/>
      <c r="K66" s="612">
        <f ca="1">IF(NOT(ISERROR(MATCH(J66,_xlfn.ANCHORARRAY(E77),0))),I79&amp;"Por favor no seleccionar los criterios de impacto",J66)</f>
        <v>0</v>
      </c>
      <c r="L66" s="630"/>
      <c r="M66" s="612"/>
      <c r="N66" s="615"/>
      <c r="O66" s="123">
        <v>3</v>
      </c>
      <c r="P66" s="136"/>
      <c r="Q66" s="125" t="str">
        <f>IF(OR(R66="Preventivo",R66="Detectivo"),"Probabilidad",IF(R66="Correctivo","Impacto",""))</f>
        <v/>
      </c>
      <c r="R66" s="126"/>
      <c r="S66" s="126"/>
      <c r="T66" s="127" t="str">
        <f t="shared" si="69"/>
        <v/>
      </c>
      <c r="U66" s="126"/>
      <c r="V66" s="126"/>
      <c r="W66" s="126"/>
      <c r="X66" s="128" t="str">
        <f>IFERROR(IF(AND(Q65="Probabilidad",Q66="Probabilidad"),(Z65-(+Z65*T66)),IF(AND(Q65="Impacto",Q66="Probabilidad"),(Z64-(+Z64*T66)),IF(Q66="Impacto",Z65,""))),"")</f>
        <v/>
      </c>
      <c r="Y66" s="129" t="str">
        <f t="shared" si="1"/>
        <v/>
      </c>
      <c r="Z66" s="130" t="str">
        <f t="shared" si="70"/>
        <v/>
      </c>
      <c r="AA66" s="129" t="str">
        <f t="shared" si="3"/>
        <v/>
      </c>
      <c r="AB66" s="130" t="str">
        <f>IFERROR(IF(AND(Q65="Impacto",Q66="Impacto"),(AB65-(+AB65*T66)),IF(AND(Q65="Probabilidad",Q66="Impacto"),(AB64-(+AB64*T66)),IF(Q66="Probabilidad",AB65,""))),"")</f>
        <v/>
      </c>
      <c r="AC66" s="131" t="str">
        <f t="shared" si="71"/>
        <v/>
      </c>
      <c r="AD66" s="132"/>
      <c r="AE66" s="133"/>
      <c r="AF66" s="134"/>
      <c r="AG66" s="135"/>
      <c r="AH66" s="135"/>
      <c r="AI66" s="133"/>
      <c r="AJ66" s="134"/>
    </row>
    <row r="67" spans="1:36" ht="151.5" customHeight="1" x14ac:dyDescent="0.3">
      <c r="A67" s="618"/>
      <c r="B67" s="621"/>
      <c r="C67" s="621"/>
      <c r="D67" s="621"/>
      <c r="E67" s="624"/>
      <c r="F67" s="621"/>
      <c r="G67" s="627"/>
      <c r="H67" s="630"/>
      <c r="I67" s="612"/>
      <c r="J67" s="633"/>
      <c r="K67" s="612">
        <f ca="1">IF(NOT(ISERROR(MATCH(J67,_xlfn.ANCHORARRAY(E78),0))),I80&amp;"Por favor no seleccionar los criterios de impacto",J67)</f>
        <v>0</v>
      </c>
      <c r="L67" s="630"/>
      <c r="M67" s="612"/>
      <c r="N67" s="615"/>
      <c r="O67" s="123">
        <v>4</v>
      </c>
      <c r="P67" s="124"/>
      <c r="Q67" s="125" t="str">
        <f t="shared" ref="Q67:Q69" si="72">IF(OR(R67="Preventivo",R67="Detectivo"),"Probabilidad",IF(R67="Correctivo","Impacto",""))</f>
        <v/>
      </c>
      <c r="R67" s="126"/>
      <c r="S67" s="126"/>
      <c r="T67" s="127" t="str">
        <f t="shared" si="69"/>
        <v/>
      </c>
      <c r="U67" s="126"/>
      <c r="V67" s="126"/>
      <c r="W67" s="126"/>
      <c r="X67" s="128" t="str">
        <f t="shared" ref="X67:X69" si="73">IFERROR(IF(AND(Q66="Probabilidad",Q67="Probabilidad"),(Z66-(+Z66*T67)),IF(AND(Q66="Impacto",Q67="Probabilidad"),(Z65-(+Z65*T67)),IF(Q67="Impacto",Z66,""))),"")</f>
        <v/>
      </c>
      <c r="Y67" s="129" t="str">
        <f t="shared" si="1"/>
        <v/>
      </c>
      <c r="Z67" s="130" t="str">
        <f t="shared" si="70"/>
        <v/>
      </c>
      <c r="AA67" s="129" t="str">
        <f t="shared" si="3"/>
        <v/>
      </c>
      <c r="AB67" s="130" t="str">
        <f t="shared" ref="AB67:AB69" si="74">IFERROR(IF(AND(Q66="Impacto",Q67="Impacto"),(AB66-(+AB66*T67)),IF(AND(Q66="Probabilidad",Q67="Impacto"),(AB65-(+AB65*T67)),IF(Q67="Probabilidad",AB66,""))),"")</f>
        <v/>
      </c>
      <c r="AC67" s="131" t="str">
        <f>IFERROR(IF(OR(AND(Y67="Muy Baja",AA67="Leve"),AND(Y67="Muy Baja",AA67="Menor"),AND(Y67="Baja",AA67="Leve")),"Bajo",IF(OR(AND(Y67="Muy baja",AA67="Moderado"),AND(Y67="Baja",AA67="Menor"),AND(Y67="Baja",AA67="Moderado"),AND(Y67="Media",AA67="Leve"),AND(Y67="Media",AA67="Menor"),AND(Y67="Media",AA67="Moderado"),AND(Y67="Alta",AA67="Leve"),AND(Y67="Alta",AA67="Menor")),"Moderado",IF(OR(AND(Y67="Muy Baja",AA67="Mayor"),AND(Y67="Baja",AA67="Mayor"),AND(Y67="Media",AA67="Mayor"),AND(Y67="Alta",AA67="Moderado"),AND(Y67="Alta",AA67="Mayor"),AND(Y67="Muy Alta",AA67="Leve"),AND(Y67="Muy Alta",AA67="Menor"),AND(Y67="Muy Alta",AA67="Moderado"),AND(Y67="Muy Alta",AA67="Mayor")),"Alto",IF(OR(AND(Y67="Muy Baja",AA67="Catastrófico"),AND(Y67="Baja",AA67="Catastrófico"),AND(Y67="Media",AA67="Catastrófico"),AND(Y67="Alta",AA67="Catastrófico"),AND(Y67="Muy Alta",AA67="Catastrófico")),"Extremo","")))),"")</f>
        <v/>
      </c>
      <c r="AD67" s="132"/>
      <c r="AE67" s="133"/>
      <c r="AF67" s="134"/>
      <c r="AG67" s="135"/>
      <c r="AH67" s="135"/>
      <c r="AI67" s="133"/>
      <c r="AJ67" s="134"/>
    </row>
    <row r="68" spans="1:36" ht="151.5" customHeight="1" x14ac:dyDescent="0.3">
      <c r="A68" s="618"/>
      <c r="B68" s="621"/>
      <c r="C68" s="621"/>
      <c r="D68" s="621"/>
      <c r="E68" s="624"/>
      <c r="F68" s="621"/>
      <c r="G68" s="627"/>
      <c r="H68" s="630"/>
      <c r="I68" s="612"/>
      <c r="J68" s="633"/>
      <c r="K68" s="612">
        <f ca="1">IF(NOT(ISERROR(MATCH(J68,_xlfn.ANCHORARRAY(E79),0))),I81&amp;"Por favor no seleccionar los criterios de impacto",J68)</f>
        <v>0</v>
      </c>
      <c r="L68" s="630"/>
      <c r="M68" s="612"/>
      <c r="N68" s="615"/>
      <c r="O68" s="123">
        <v>5</v>
      </c>
      <c r="P68" s="124"/>
      <c r="Q68" s="125" t="str">
        <f t="shared" si="72"/>
        <v/>
      </c>
      <c r="R68" s="126"/>
      <c r="S68" s="126"/>
      <c r="T68" s="127" t="str">
        <f t="shared" si="69"/>
        <v/>
      </c>
      <c r="U68" s="126"/>
      <c r="V68" s="126"/>
      <c r="W68" s="126"/>
      <c r="X68" s="128" t="str">
        <f t="shared" si="73"/>
        <v/>
      </c>
      <c r="Y68" s="129" t="str">
        <f t="shared" si="1"/>
        <v/>
      </c>
      <c r="Z68" s="130" t="str">
        <f t="shared" si="70"/>
        <v/>
      </c>
      <c r="AA68" s="129" t="str">
        <f t="shared" si="3"/>
        <v/>
      </c>
      <c r="AB68" s="130" t="str">
        <f t="shared" si="74"/>
        <v/>
      </c>
      <c r="AC68" s="131" t="str">
        <f t="shared" ref="AC68:AC69" si="75">IFERROR(IF(OR(AND(Y68="Muy Baja",AA68="Leve"),AND(Y68="Muy Baja",AA68="Menor"),AND(Y68="Baja",AA68="Leve")),"Bajo",IF(OR(AND(Y68="Muy baja",AA68="Moderado"),AND(Y68="Baja",AA68="Menor"),AND(Y68="Baja",AA68="Moderado"),AND(Y68="Media",AA68="Leve"),AND(Y68="Media",AA68="Menor"),AND(Y68="Media",AA68="Moderado"),AND(Y68="Alta",AA68="Leve"),AND(Y68="Alta",AA68="Menor")),"Moderado",IF(OR(AND(Y68="Muy Baja",AA68="Mayor"),AND(Y68="Baja",AA68="Mayor"),AND(Y68="Media",AA68="Mayor"),AND(Y68="Alta",AA68="Moderado"),AND(Y68="Alta",AA68="Mayor"),AND(Y68="Muy Alta",AA68="Leve"),AND(Y68="Muy Alta",AA68="Menor"),AND(Y68="Muy Alta",AA68="Moderado"),AND(Y68="Muy Alta",AA68="Mayor")),"Alto",IF(OR(AND(Y68="Muy Baja",AA68="Catastrófico"),AND(Y68="Baja",AA68="Catastrófico"),AND(Y68="Media",AA68="Catastrófico"),AND(Y68="Alta",AA68="Catastrófico"),AND(Y68="Muy Alta",AA68="Catastrófico")),"Extremo","")))),"")</f>
        <v/>
      </c>
      <c r="AD68" s="132"/>
      <c r="AE68" s="133"/>
      <c r="AF68" s="134"/>
      <c r="AG68" s="135"/>
      <c r="AH68" s="135"/>
      <c r="AI68" s="133"/>
      <c r="AJ68" s="134"/>
    </row>
    <row r="69" spans="1:36" ht="151.5" customHeight="1" x14ac:dyDescent="0.3">
      <c r="A69" s="619"/>
      <c r="B69" s="622"/>
      <c r="C69" s="622"/>
      <c r="D69" s="622"/>
      <c r="E69" s="625"/>
      <c r="F69" s="622"/>
      <c r="G69" s="628"/>
      <c r="H69" s="631"/>
      <c r="I69" s="613"/>
      <c r="J69" s="634"/>
      <c r="K69" s="613">
        <f ca="1">IF(NOT(ISERROR(MATCH(J69,_xlfn.ANCHORARRAY(E80),0))),I82&amp;"Por favor no seleccionar los criterios de impacto",J69)</f>
        <v>0</v>
      </c>
      <c r="L69" s="631"/>
      <c r="M69" s="613"/>
      <c r="N69" s="616"/>
      <c r="O69" s="123">
        <v>6</v>
      </c>
      <c r="P69" s="124"/>
      <c r="Q69" s="125" t="str">
        <f t="shared" si="72"/>
        <v/>
      </c>
      <c r="R69" s="126"/>
      <c r="S69" s="126"/>
      <c r="T69" s="127" t="str">
        <f t="shared" si="69"/>
        <v/>
      </c>
      <c r="U69" s="126"/>
      <c r="V69" s="126"/>
      <c r="W69" s="126"/>
      <c r="X69" s="128" t="str">
        <f t="shared" si="73"/>
        <v/>
      </c>
      <c r="Y69" s="129" t="str">
        <f t="shared" si="1"/>
        <v/>
      </c>
      <c r="Z69" s="130" t="str">
        <f t="shared" si="70"/>
        <v/>
      </c>
      <c r="AA69" s="129" t="str">
        <f t="shared" si="3"/>
        <v/>
      </c>
      <c r="AB69" s="130" t="str">
        <f t="shared" si="74"/>
        <v/>
      </c>
      <c r="AC69" s="131" t="str">
        <f t="shared" si="75"/>
        <v/>
      </c>
      <c r="AD69" s="132"/>
      <c r="AE69" s="133"/>
      <c r="AF69" s="134"/>
      <c r="AG69" s="135"/>
      <c r="AH69" s="135"/>
      <c r="AI69" s="133"/>
      <c r="AJ69" s="134"/>
    </row>
    <row r="70" spans="1:36" ht="49.5" customHeight="1" x14ac:dyDescent="0.3">
      <c r="A70" s="6"/>
      <c r="B70" s="608" t="s">
        <v>131</v>
      </c>
      <c r="C70" s="609"/>
      <c r="D70" s="609"/>
      <c r="E70" s="609"/>
      <c r="F70" s="609"/>
      <c r="G70" s="609"/>
      <c r="H70" s="609"/>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610"/>
    </row>
    <row r="72" spans="1:36" x14ac:dyDescent="0.3">
      <c r="A72" s="1"/>
      <c r="B72" s="24" t="s">
        <v>143</v>
      </c>
      <c r="C72" s="1"/>
      <c r="D72" s="1"/>
      <c r="F72" s="1"/>
    </row>
  </sheetData>
  <sheetProtection algorithmName="SHA-512" hashValue="EvJ1+PiI29PplkW7FammMLnuc1LYWeFXJM7HpIdaRHlaYQf9cdUH3BF8ftff5fDT4dbbQ3OnIBT9eOomvzmtCw==" saltValue="pPzcpNDct/p6BSwOcYSWYQ==" spinCount="100000" sheet="1" objects="1" scenarios="1"/>
  <dataConsolidate/>
  <mergeCells count="185">
    <mergeCell ref="F10:F15"/>
    <mergeCell ref="G10:G15"/>
    <mergeCell ref="H10:H15"/>
    <mergeCell ref="A10:A15"/>
    <mergeCell ref="B10:B15"/>
    <mergeCell ref="C10:C15"/>
    <mergeCell ref="D10:D15"/>
    <mergeCell ref="E10:E15"/>
    <mergeCell ref="N10:N15"/>
    <mergeCell ref="I10:I15"/>
    <mergeCell ref="J10:J15"/>
    <mergeCell ref="K10:K15"/>
    <mergeCell ref="L10:L15"/>
    <mergeCell ref="M10:M15"/>
    <mergeCell ref="AA8:AA9"/>
    <mergeCell ref="Y8:Y9"/>
    <mergeCell ref="Z8:Z9"/>
    <mergeCell ref="G8:G9"/>
    <mergeCell ref="H8:H9"/>
    <mergeCell ref="I8:I9"/>
    <mergeCell ref="L8:L9"/>
    <mergeCell ref="M8:M9"/>
    <mergeCell ref="B8:B9"/>
    <mergeCell ref="N8:N9"/>
    <mergeCell ref="J8:J9"/>
    <mergeCell ref="K8:K9"/>
    <mergeCell ref="Q8:Q9"/>
    <mergeCell ref="R8:W8"/>
    <mergeCell ref="D16:D21"/>
    <mergeCell ref="E16:E21"/>
    <mergeCell ref="AE8:AE9"/>
    <mergeCell ref="AJ8:AJ9"/>
    <mergeCell ref="AI8:AI9"/>
    <mergeCell ref="AH8:AH9"/>
    <mergeCell ref="AG8:AG9"/>
    <mergeCell ref="AF8:AF9"/>
    <mergeCell ref="A4:B4"/>
    <mergeCell ref="A5:B5"/>
    <mergeCell ref="A6:B6"/>
    <mergeCell ref="A8:A9"/>
    <mergeCell ref="F8:F9"/>
    <mergeCell ref="E8:E9"/>
    <mergeCell ref="D8:D9"/>
    <mergeCell ref="C8:C9"/>
    <mergeCell ref="AD8:AD9"/>
    <mergeCell ref="C5:N5"/>
    <mergeCell ref="C6:N6"/>
    <mergeCell ref="O8:O9"/>
    <mergeCell ref="AC8:AC9"/>
    <mergeCell ref="AB8:AB9"/>
    <mergeCell ref="X8:X9"/>
    <mergeCell ref="P8:P9"/>
    <mergeCell ref="K16:K21"/>
    <mergeCell ref="L16:L21"/>
    <mergeCell ref="M16:M21"/>
    <mergeCell ref="N16:N21"/>
    <mergeCell ref="A22:A27"/>
    <mergeCell ref="B22:B27"/>
    <mergeCell ref="C22:C27"/>
    <mergeCell ref="D22:D27"/>
    <mergeCell ref="E22:E27"/>
    <mergeCell ref="F22:F27"/>
    <mergeCell ref="G22:G27"/>
    <mergeCell ref="H22:H27"/>
    <mergeCell ref="I22:I27"/>
    <mergeCell ref="J22:J27"/>
    <mergeCell ref="K22:K27"/>
    <mergeCell ref="L22:L27"/>
    <mergeCell ref="F16:F21"/>
    <mergeCell ref="G16:G21"/>
    <mergeCell ref="H16:H21"/>
    <mergeCell ref="I16:I21"/>
    <mergeCell ref="J16:J21"/>
    <mergeCell ref="A16:A21"/>
    <mergeCell ref="B16:B21"/>
    <mergeCell ref="C16:C21"/>
    <mergeCell ref="M22:M27"/>
    <mergeCell ref="N22:N27"/>
    <mergeCell ref="A28:A33"/>
    <mergeCell ref="B28:B33"/>
    <mergeCell ref="C28:C33"/>
    <mergeCell ref="D28:D33"/>
    <mergeCell ref="E28:E33"/>
    <mergeCell ref="F28:F33"/>
    <mergeCell ref="G28:G33"/>
    <mergeCell ref="H28:H33"/>
    <mergeCell ref="I28:I33"/>
    <mergeCell ref="J28:J33"/>
    <mergeCell ref="K28:K33"/>
    <mergeCell ref="L28:L33"/>
    <mergeCell ref="M28:M33"/>
    <mergeCell ref="N28:N33"/>
    <mergeCell ref="M34:M39"/>
    <mergeCell ref="N34:N39"/>
    <mergeCell ref="M40:M45"/>
    <mergeCell ref="N40:N45"/>
    <mergeCell ref="J46:J51"/>
    <mergeCell ref="K46:K51"/>
    <mergeCell ref="L46:L51"/>
    <mergeCell ref="A34:A39"/>
    <mergeCell ref="B34:B39"/>
    <mergeCell ref="C34:C39"/>
    <mergeCell ref="A40:A45"/>
    <mergeCell ref="B40:B45"/>
    <mergeCell ref="C40:C45"/>
    <mergeCell ref="D40:D45"/>
    <mergeCell ref="E40:E45"/>
    <mergeCell ref="F40:F45"/>
    <mergeCell ref="D34:D39"/>
    <mergeCell ref="E34:E39"/>
    <mergeCell ref="J40:J45"/>
    <mergeCell ref="K40:K45"/>
    <mergeCell ref="L40:L45"/>
    <mergeCell ref="F34:F39"/>
    <mergeCell ref="G34:G39"/>
    <mergeCell ref="H34:H39"/>
    <mergeCell ref="I34:I39"/>
    <mergeCell ref="J34:J39"/>
    <mergeCell ref="G40:G45"/>
    <mergeCell ref="H40:H45"/>
    <mergeCell ref="I40:I45"/>
    <mergeCell ref="K34:K39"/>
    <mergeCell ref="L34:L39"/>
    <mergeCell ref="A52:A57"/>
    <mergeCell ref="B52:B57"/>
    <mergeCell ref="C52:C57"/>
    <mergeCell ref="D52:D57"/>
    <mergeCell ref="E52:E57"/>
    <mergeCell ref="A46:A51"/>
    <mergeCell ref="B46:B51"/>
    <mergeCell ref="C46:C51"/>
    <mergeCell ref="D46:D51"/>
    <mergeCell ref="E46:E51"/>
    <mergeCell ref="M46:M51"/>
    <mergeCell ref="N46:N51"/>
    <mergeCell ref="F52:F57"/>
    <mergeCell ref="G52:G57"/>
    <mergeCell ref="H52:H57"/>
    <mergeCell ref="I52:I57"/>
    <mergeCell ref="J52:J57"/>
    <mergeCell ref="F46:F51"/>
    <mergeCell ref="G46:G51"/>
    <mergeCell ref="H46:H51"/>
    <mergeCell ref="I46:I51"/>
    <mergeCell ref="K52:K57"/>
    <mergeCell ref="L52:L57"/>
    <mergeCell ref="M52:M57"/>
    <mergeCell ref="N52:N57"/>
    <mergeCell ref="N64:N69"/>
    <mergeCell ref="J58:J63"/>
    <mergeCell ref="K58:K63"/>
    <mergeCell ref="L58:L63"/>
    <mergeCell ref="A58:A63"/>
    <mergeCell ref="B58:B63"/>
    <mergeCell ref="C58:C63"/>
    <mergeCell ref="D58:D63"/>
    <mergeCell ref="E58:E63"/>
    <mergeCell ref="F58:F63"/>
    <mergeCell ref="G58:G63"/>
    <mergeCell ref="H58:H63"/>
    <mergeCell ref="I58:I63"/>
    <mergeCell ref="C4:N4"/>
    <mergeCell ref="O4:Q4"/>
    <mergeCell ref="A1:AJ2"/>
    <mergeCell ref="A7:G7"/>
    <mergeCell ref="H7:N7"/>
    <mergeCell ref="O7:W7"/>
    <mergeCell ref="X7:AD7"/>
    <mergeCell ref="AE7:AJ7"/>
    <mergeCell ref="B70:AJ70"/>
    <mergeCell ref="M58:M63"/>
    <mergeCell ref="N58:N63"/>
    <mergeCell ref="A64:A69"/>
    <mergeCell ref="B64:B69"/>
    <mergeCell ref="C64:C69"/>
    <mergeCell ref="D64:D69"/>
    <mergeCell ref="E64:E69"/>
    <mergeCell ref="F64:F69"/>
    <mergeCell ref="G64:G69"/>
    <mergeCell ref="H64:H69"/>
    <mergeCell ref="I64:I69"/>
    <mergeCell ref="J64:J69"/>
    <mergeCell ref="K64:K69"/>
    <mergeCell ref="L64:L69"/>
    <mergeCell ref="M64:M69"/>
  </mergeCells>
  <conditionalFormatting sqref="H10 H16">
    <cfRule type="cellIs" dxfId="635" priority="319" operator="equal">
      <formula>"Muy Alta"</formula>
    </cfRule>
    <cfRule type="cellIs" dxfId="634" priority="320" operator="equal">
      <formula>"Alta"</formula>
    </cfRule>
    <cfRule type="cellIs" dxfId="633" priority="321" operator="equal">
      <formula>"Media"</formula>
    </cfRule>
    <cfRule type="cellIs" dxfId="632" priority="322" operator="equal">
      <formula>"Baja"</formula>
    </cfRule>
    <cfRule type="cellIs" dxfId="631" priority="323" operator="equal">
      <formula>"Muy Baja"</formula>
    </cfRule>
  </conditionalFormatting>
  <conditionalFormatting sqref="L10 L16 L22 L28 L34 L40 L46 L52 L58 L64">
    <cfRule type="cellIs" dxfId="630" priority="314" operator="equal">
      <formula>"Catastrófico"</formula>
    </cfRule>
    <cfRule type="cellIs" dxfId="629" priority="315" operator="equal">
      <formula>"Mayor"</formula>
    </cfRule>
    <cfRule type="cellIs" dxfId="628" priority="316" operator="equal">
      <formula>"Moderado"</formula>
    </cfRule>
    <cfRule type="cellIs" dxfId="627" priority="317" operator="equal">
      <formula>"Menor"</formula>
    </cfRule>
    <cfRule type="cellIs" dxfId="626" priority="318" operator="equal">
      <formula>"Leve"</formula>
    </cfRule>
  </conditionalFormatting>
  <conditionalFormatting sqref="N10">
    <cfRule type="cellIs" dxfId="625" priority="310" operator="equal">
      <formula>"Extremo"</formula>
    </cfRule>
    <cfRule type="cellIs" dxfId="624" priority="311" operator="equal">
      <formula>"Alto"</formula>
    </cfRule>
    <cfRule type="cellIs" dxfId="623" priority="312" operator="equal">
      <formula>"Moderado"</formula>
    </cfRule>
    <cfRule type="cellIs" dxfId="622" priority="313" operator="equal">
      <formula>"Bajo"</formula>
    </cfRule>
  </conditionalFormatting>
  <conditionalFormatting sqref="Y10:Y15">
    <cfRule type="cellIs" dxfId="621" priority="305" operator="equal">
      <formula>"Muy Alta"</formula>
    </cfRule>
    <cfRule type="cellIs" dxfId="620" priority="306" operator="equal">
      <formula>"Alta"</formula>
    </cfRule>
    <cfRule type="cellIs" dxfId="619" priority="307" operator="equal">
      <formula>"Media"</formula>
    </cfRule>
    <cfRule type="cellIs" dxfId="618" priority="308" operator="equal">
      <formula>"Baja"</formula>
    </cfRule>
    <cfRule type="cellIs" dxfId="617" priority="309" operator="equal">
      <formula>"Muy Baja"</formula>
    </cfRule>
  </conditionalFormatting>
  <conditionalFormatting sqref="AA10:AA15">
    <cfRule type="cellIs" dxfId="616" priority="300" operator="equal">
      <formula>"Catastrófico"</formula>
    </cfRule>
    <cfRule type="cellIs" dxfId="615" priority="301" operator="equal">
      <formula>"Mayor"</formula>
    </cfRule>
    <cfRule type="cellIs" dxfId="614" priority="302" operator="equal">
      <formula>"Moderado"</formula>
    </cfRule>
    <cfRule type="cellIs" dxfId="613" priority="303" operator="equal">
      <formula>"Menor"</formula>
    </cfRule>
    <cfRule type="cellIs" dxfId="612" priority="304" operator="equal">
      <formula>"Leve"</formula>
    </cfRule>
  </conditionalFormatting>
  <conditionalFormatting sqref="AC10:AC15">
    <cfRule type="cellIs" dxfId="611" priority="296" operator="equal">
      <formula>"Extremo"</formula>
    </cfRule>
    <cfRule type="cellIs" dxfId="610" priority="297" operator="equal">
      <formula>"Alto"</formula>
    </cfRule>
    <cfRule type="cellIs" dxfId="609" priority="298" operator="equal">
      <formula>"Moderado"</formula>
    </cfRule>
    <cfRule type="cellIs" dxfId="608" priority="299" operator="equal">
      <formula>"Bajo"</formula>
    </cfRule>
  </conditionalFormatting>
  <conditionalFormatting sqref="H58">
    <cfRule type="cellIs" dxfId="607" priority="53" operator="equal">
      <formula>"Muy Alta"</formula>
    </cfRule>
    <cfRule type="cellIs" dxfId="606" priority="54" operator="equal">
      <formula>"Alta"</formula>
    </cfRule>
    <cfRule type="cellIs" dxfId="605" priority="55" operator="equal">
      <formula>"Media"</formula>
    </cfRule>
    <cfRule type="cellIs" dxfId="604" priority="56" operator="equal">
      <formula>"Baja"</formula>
    </cfRule>
    <cfRule type="cellIs" dxfId="603" priority="57" operator="equal">
      <formula>"Muy Baja"</formula>
    </cfRule>
  </conditionalFormatting>
  <conditionalFormatting sqref="N16">
    <cfRule type="cellIs" dxfId="602" priority="240" operator="equal">
      <formula>"Extremo"</formula>
    </cfRule>
    <cfRule type="cellIs" dxfId="601" priority="241" operator="equal">
      <formula>"Alto"</formula>
    </cfRule>
    <cfRule type="cellIs" dxfId="600" priority="242" operator="equal">
      <formula>"Moderado"</formula>
    </cfRule>
    <cfRule type="cellIs" dxfId="599" priority="243" operator="equal">
      <formula>"Bajo"</formula>
    </cfRule>
  </conditionalFormatting>
  <conditionalFormatting sqref="Y16:Y21">
    <cfRule type="cellIs" dxfId="598" priority="235" operator="equal">
      <formula>"Muy Alta"</formula>
    </cfRule>
    <cfRule type="cellIs" dxfId="597" priority="236" operator="equal">
      <formula>"Alta"</formula>
    </cfRule>
    <cfRule type="cellIs" dxfId="596" priority="237" operator="equal">
      <formula>"Media"</formula>
    </cfRule>
    <cfRule type="cellIs" dxfId="595" priority="238" operator="equal">
      <formula>"Baja"</formula>
    </cfRule>
    <cfRule type="cellIs" dxfId="594" priority="239" operator="equal">
      <formula>"Muy Baja"</formula>
    </cfRule>
  </conditionalFormatting>
  <conditionalFormatting sqref="AA16:AA21">
    <cfRule type="cellIs" dxfId="593" priority="230" operator="equal">
      <formula>"Catastrófico"</formula>
    </cfRule>
    <cfRule type="cellIs" dxfId="592" priority="231" operator="equal">
      <formula>"Mayor"</formula>
    </cfRule>
    <cfRule type="cellIs" dxfId="591" priority="232" operator="equal">
      <formula>"Moderado"</formula>
    </cfRule>
    <cfRule type="cellIs" dxfId="590" priority="233" operator="equal">
      <formula>"Menor"</formula>
    </cfRule>
    <cfRule type="cellIs" dxfId="589" priority="234" operator="equal">
      <formula>"Leve"</formula>
    </cfRule>
  </conditionalFormatting>
  <conditionalFormatting sqref="AC16:AC21">
    <cfRule type="cellIs" dxfId="588" priority="226" operator="equal">
      <formula>"Extremo"</formula>
    </cfRule>
    <cfRule type="cellIs" dxfId="587" priority="227" operator="equal">
      <formula>"Alto"</formula>
    </cfRule>
    <cfRule type="cellIs" dxfId="586" priority="228" operator="equal">
      <formula>"Moderado"</formula>
    </cfRule>
    <cfRule type="cellIs" dxfId="585" priority="229" operator="equal">
      <formula>"Bajo"</formula>
    </cfRule>
  </conditionalFormatting>
  <conditionalFormatting sqref="H22">
    <cfRule type="cellIs" dxfId="584" priority="221" operator="equal">
      <formula>"Muy Alta"</formula>
    </cfRule>
    <cfRule type="cellIs" dxfId="583" priority="222" operator="equal">
      <formula>"Alta"</formula>
    </cfRule>
    <cfRule type="cellIs" dxfId="582" priority="223" operator="equal">
      <formula>"Media"</formula>
    </cfRule>
    <cfRule type="cellIs" dxfId="581" priority="224" operator="equal">
      <formula>"Baja"</formula>
    </cfRule>
    <cfRule type="cellIs" dxfId="580" priority="225" operator="equal">
      <formula>"Muy Baja"</formula>
    </cfRule>
  </conditionalFormatting>
  <conditionalFormatting sqref="N22">
    <cfRule type="cellIs" dxfId="579" priority="212" operator="equal">
      <formula>"Extremo"</formula>
    </cfRule>
    <cfRule type="cellIs" dxfId="578" priority="213" operator="equal">
      <formula>"Alto"</formula>
    </cfRule>
    <cfRule type="cellIs" dxfId="577" priority="214" operator="equal">
      <formula>"Moderado"</formula>
    </cfRule>
    <cfRule type="cellIs" dxfId="576" priority="215" operator="equal">
      <formula>"Bajo"</formula>
    </cfRule>
  </conditionalFormatting>
  <conditionalFormatting sqref="Y22:Y27">
    <cfRule type="cellIs" dxfId="575" priority="207" operator="equal">
      <formula>"Muy Alta"</formula>
    </cfRule>
    <cfRule type="cellIs" dxfId="574" priority="208" operator="equal">
      <formula>"Alta"</formula>
    </cfRule>
    <cfRule type="cellIs" dxfId="573" priority="209" operator="equal">
      <formula>"Media"</formula>
    </cfRule>
    <cfRule type="cellIs" dxfId="572" priority="210" operator="equal">
      <formula>"Baja"</formula>
    </cfRule>
    <cfRule type="cellIs" dxfId="571" priority="211" operator="equal">
      <formula>"Muy Baja"</formula>
    </cfRule>
  </conditionalFormatting>
  <conditionalFormatting sqref="AA22:AA27">
    <cfRule type="cellIs" dxfId="570" priority="202" operator="equal">
      <formula>"Catastrófico"</formula>
    </cfRule>
    <cfRule type="cellIs" dxfId="569" priority="203" operator="equal">
      <formula>"Mayor"</formula>
    </cfRule>
    <cfRule type="cellIs" dxfId="568" priority="204" operator="equal">
      <formula>"Moderado"</formula>
    </cfRule>
    <cfRule type="cellIs" dxfId="567" priority="205" operator="equal">
      <formula>"Menor"</formula>
    </cfRule>
    <cfRule type="cellIs" dxfId="566" priority="206" operator="equal">
      <formula>"Leve"</formula>
    </cfRule>
  </conditionalFormatting>
  <conditionalFormatting sqref="AC22:AC27">
    <cfRule type="cellIs" dxfId="565" priority="198" operator="equal">
      <formula>"Extremo"</formula>
    </cfRule>
    <cfRule type="cellIs" dxfId="564" priority="199" operator="equal">
      <formula>"Alto"</formula>
    </cfRule>
    <cfRule type="cellIs" dxfId="563" priority="200" operator="equal">
      <formula>"Moderado"</formula>
    </cfRule>
    <cfRule type="cellIs" dxfId="562" priority="201" operator="equal">
      <formula>"Bajo"</formula>
    </cfRule>
  </conditionalFormatting>
  <conditionalFormatting sqref="H28">
    <cfRule type="cellIs" dxfId="561" priority="193" operator="equal">
      <formula>"Muy Alta"</formula>
    </cfRule>
    <cfRule type="cellIs" dxfId="560" priority="194" operator="equal">
      <formula>"Alta"</formula>
    </cfRule>
    <cfRule type="cellIs" dxfId="559" priority="195" operator="equal">
      <formula>"Media"</formula>
    </cfRule>
    <cfRule type="cellIs" dxfId="558" priority="196" operator="equal">
      <formula>"Baja"</formula>
    </cfRule>
    <cfRule type="cellIs" dxfId="557" priority="197" operator="equal">
      <formula>"Muy Baja"</formula>
    </cfRule>
  </conditionalFormatting>
  <conditionalFormatting sqref="N28">
    <cfRule type="cellIs" dxfId="556" priority="184" operator="equal">
      <formula>"Extremo"</formula>
    </cfRule>
    <cfRule type="cellIs" dxfId="555" priority="185" operator="equal">
      <formula>"Alto"</formula>
    </cfRule>
    <cfRule type="cellIs" dxfId="554" priority="186" operator="equal">
      <formula>"Moderado"</formula>
    </cfRule>
    <cfRule type="cellIs" dxfId="553" priority="187" operator="equal">
      <formula>"Bajo"</formula>
    </cfRule>
  </conditionalFormatting>
  <conditionalFormatting sqref="Y28:Y33">
    <cfRule type="cellIs" dxfId="552" priority="179" operator="equal">
      <formula>"Muy Alta"</formula>
    </cfRule>
    <cfRule type="cellIs" dxfId="551" priority="180" operator="equal">
      <formula>"Alta"</formula>
    </cfRule>
    <cfRule type="cellIs" dxfId="550" priority="181" operator="equal">
      <formula>"Media"</formula>
    </cfRule>
    <cfRule type="cellIs" dxfId="549" priority="182" operator="equal">
      <formula>"Baja"</formula>
    </cfRule>
    <cfRule type="cellIs" dxfId="548" priority="183" operator="equal">
      <formula>"Muy Baja"</formula>
    </cfRule>
  </conditionalFormatting>
  <conditionalFormatting sqref="AA28:AA33">
    <cfRule type="cellIs" dxfId="547" priority="174" operator="equal">
      <formula>"Catastrófico"</formula>
    </cfRule>
    <cfRule type="cellIs" dxfId="546" priority="175" operator="equal">
      <formula>"Mayor"</formula>
    </cfRule>
    <cfRule type="cellIs" dxfId="545" priority="176" operator="equal">
      <formula>"Moderado"</formula>
    </cfRule>
    <cfRule type="cellIs" dxfId="544" priority="177" operator="equal">
      <formula>"Menor"</formula>
    </cfRule>
    <cfRule type="cellIs" dxfId="543" priority="178" operator="equal">
      <formula>"Leve"</formula>
    </cfRule>
  </conditionalFormatting>
  <conditionalFormatting sqref="AC28:AC33">
    <cfRule type="cellIs" dxfId="542" priority="170" operator="equal">
      <formula>"Extremo"</formula>
    </cfRule>
    <cfRule type="cellIs" dxfId="541" priority="171" operator="equal">
      <formula>"Alto"</formula>
    </cfRule>
    <cfRule type="cellIs" dxfId="540" priority="172" operator="equal">
      <formula>"Moderado"</formula>
    </cfRule>
    <cfRule type="cellIs" dxfId="539" priority="173" operator="equal">
      <formula>"Bajo"</formula>
    </cfRule>
  </conditionalFormatting>
  <conditionalFormatting sqref="H34">
    <cfRule type="cellIs" dxfId="538" priority="165" operator="equal">
      <formula>"Muy Alta"</formula>
    </cfRule>
    <cfRule type="cellIs" dxfId="537" priority="166" operator="equal">
      <formula>"Alta"</formula>
    </cfRule>
    <cfRule type="cellIs" dxfId="536" priority="167" operator="equal">
      <formula>"Media"</formula>
    </cfRule>
    <cfRule type="cellIs" dxfId="535" priority="168" operator="equal">
      <formula>"Baja"</formula>
    </cfRule>
    <cfRule type="cellIs" dxfId="534" priority="169" operator="equal">
      <formula>"Muy Baja"</formula>
    </cfRule>
  </conditionalFormatting>
  <conditionalFormatting sqref="N34">
    <cfRule type="cellIs" dxfId="533" priority="156" operator="equal">
      <formula>"Extremo"</formula>
    </cfRule>
    <cfRule type="cellIs" dxfId="532" priority="157" operator="equal">
      <formula>"Alto"</formula>
    </cfRule>
    <cfRule type="cellIs" dxfId="531" priority="158" operator="equal">
      <formula>"Moderado"</formula>
    </cfRule>
    <cfRule type="cellIs" dxfId="530" priority="159" operator="equal">
      <formula>"Bajo"</formula>
    </cfRule>
  </conditionalFormatting>
  <conditionalFormatting sqref="Y34:Y39">
    <cfRule type="cellIs" dxfId="529" priority="151" operator="equal">
      <formula>"Muy Alta"</formula>
    </cfRule>
    <cfRule type="cellIs" dxfId="528" priority="152" operator="equal">
      <formula>"Alta"</formula>
    </cfRule>
    <cfRule type="cellIs" dxfId="527" priority="153" operator="equal">
      <formula>"Media"</formula>
    </cfRule>
    <cfRule type="cellIs" dxfId="526" priority="154" operator="equal">
      <formula>"Baja"</formula>
    </cfRule>
    <cfRule type="cellIs" dxfId="525" priority="155" operator="equal">
      <formula>"Muy Baja"</formula>
    </cfRule>
  </conditionalFormatting>
  <conditionalFormatting sqref="AA34:AA39">
    <cfRule type="cellIs" dxfId="524" priority="146" operator="equal">
      <formula>"Catastrófico"</formula>
    </cfRule>
    <cfRule type="cellIs" dxfId="523" priority="147" operator="equal">
      <formula>"Mayor"</formula>
    </cfRule>
    <cfRule type="cellIs" dxfId="522" priority="148" operator="equal">
      <formula>"Moderado"</formula>
    </cfRule>
    <cfRule type="cellIs" dxfId="521" priority="149" operator="equal">
      <formula>"Menor"</formula>
    </cfRule>
    <cfRule type="cellIs" dxfId="520" priority="150" operator="equal">
      <formula>"Leve"</formula>
    </cfRule>
  </conditionalFormatting>
  <conditionalFormatting sqref="AC34:AC39">
    <cfRule type="cellIs" dxfId="519" priority="142" operator="equal">
      <formula>"Extremo"</formula>
    </cfRule>
    <cfRule type="cellIs" dxfId="518" priority="143" operator="equal">
      <formula>"Alto"</formula>
    </cfRule>
    <cfRule type="cellIs" dxfId="517" priority="144" operator="equal">
      <formula>"Moderado"</formula>
    </cfRule>
    <cfRule type="cellIs" dxfId="516" priority="145" operator="equal">
      <formula>"Bajo"</formula>
    </cfRule>
  </conditionalFormatting>
  <conditionalFormatting sqref="H40">
    <cfRule type="cellIs" dxfId="515" priority="137" operator="equal">
      <formula>"Muy Alta"</formula>
    </cfRule>
    <cfRule type="cellIs" dxfId="514" priority="138" operator="equal">
      <formula>"Alta"</formula>
    </cfRule>
    <cfRule type="cellIs" dxfId="513" priority="139" operator="equal">
      <formula>"Media"</formula>
    </cfRule>
    <cfRule type="cellIs" dxfId="512" priority="140" operator="equal">
      <formula>"Baja"</formula>
    </cfRule>
    <cfRule type="cellIs" dxfId="511" priority="141" operator="equal">
      <formula>"Muy Baja"</formula>
    </cfRule>
  </conditionalFormatting>
  <conditionalFormatting sqref="N40">
    <cfRule type="cellIs" dxfId="510" priority="128" operator="equal">
      <formula>"Extremo"</formula>
    </cfRule>
    <cfRule type="cellIs" dxfId="509" priority="129" operator="equal">
      <formula>"Alto"</formula>
    </cfRule>
    <cfRule type="cellIs" dxfId="508" priority="130" operator="equal">
      <formula>"Moderado"</formula>
    </cfRule>
    <cfRule type="cellIs" dxfId="507" priority="131" operator="equal">
      <formula>"Bajo"</formula>
    </cfRule>
  </conditionalFormatting>
  <conditionalFormatting sqref="Y40:Y45">
    <cfRule type="cellIs" dxfId="506" priority="123" operator="equal">
      <formula>"Muy Alta"</formula>
    </cfRule>
    <cfRule type="cellIs" dxfId="505" priority="124" operator="equal">
      <formula>"Alta"</formula>
    </cfRule>
    <cfRule type="cellIs" dxfId="504" priority="125" operator="equal">
      <formula>"Media"</formula>
    </cfRule>
    <cfRule type="cellIs" dxfId="503" priority="126" operator="equal">
      <formula>"Baja"</formula>
    </cfRule>
    <cfRule type="cellIs" dxfId="502" priority="127" operator="equal">
      <formula>"Muy Baja"</formula>
    </cfRule>
  </conditionalFormatting>
  <conditionalFormatting sqref="AA40:AA45">
    <cfRule type="cellIs" dxfId="501" priority="118" operator="equal">
      <formula>"Catastrófico"</formula>
    </cfRule>
    <cfRule type="cellIs" dxfId="500" priority="119" operator="equal">
      <formula>"Mayor"</formula>
    </cfRule>
    <cfRule type="cellIs" dxfId="499" priority="120" operator="equal">
      <formula>"Moderado"</formula>
    </cfRule>
    <cfRule type="cellIs" dxfId="498" priority="121" operator="equal">
      <formula>"Menor"</formula>
    </cfRule>
    <cfRule type="cellIs" dxfId="497" priority="122" operator="equal">
      <formula>"Leve"</formula>
    </cfRule>
  </conditionalFormatting>
  <conditionalFormatting sqref="AC40:AC45">
    <cfRule type="cellIs" dxfId="496" priority="114" operator="equal">
      <formula>"Extremo"</formula>
    </cfRule>
    <cfRule type="cellIs" dxfId="495" priority="115" operator="equal">
      <formula>"Alto"</formula>
    </cfRule>
    <cfRule type="cellIs" dxfId="494" priority="116" operator="equal">
      <formula>"Moderado"</formula>
    </cfRule>
    <cfRule type="cellIs" dxfId="493" priority="117" operator="equal">
      <formula>"Bajo"</formula>
    </cfRule>
  </conditionalFormatting>
  <conditionalFormatting sqref="H46">
    <cfRule type="cellIs" dxfId="492" priority="109" operator="equal">
      <formula>"Muy Alta"</formula>
    </cfRule>
    <cfRule type="cellIs" dxfId="491" priority="110" operator="equal">
      <formula>"Alta"</formula>
    </cfRule>
    <cfRule type="cellIs" dxfId="490" priority="111" operator="equal">
      <formula>"Media"</formula>
    </cfRule>
    <cfRule type="cellIs" dxfId="489" priority="112" operator="equal">
      <formula>"Baja"</formula>
    </cfRule>
    <cfRule type="cellIs" dxfId="488" priority="113" operator="equal">
      <formula>"Muy Baja"</formula>
    </cfRule>
  </conditionalFormatting>
  <conditionalFormatting sqref="N46">
    <cfRule type="cellIs" dxfId="487" priority="100" operator="equal">
      <formula>"Extremo"</formula>
    </cfRule>
    <cfRule type="cellIs" dxfId="486" priority="101" operator="equal">
      <formula>"Alto"</formula>
    </cfRule>
    <cfRule type="cellIs" dxfId="485" priority="102" operator="equal">
      <formula>"Moderado"</formula>
    </cfRule>
    <cfRule type="cellIs" dxfId="484" priority="103" operator="equal">
      <formula>"Bajo"</formula>
    </cfRule>
  </conditionalFormatting>
  <conditionalFormatting sqref="Y46:Y51">
    <cfRule type="cellIs" dxfId="483" priority="95" operator="equal">
      <formula>"Muy Alta"</formula>
    </cfRule>
    <cfRule type="cellIs" dxfId="482" priority="96" operator="equal">
      <formula>"Alta"</formula>
    </cfRule>
    <cfRule type="cellIs" dxfId="481" priority="97" operator="equal">
      <formula>"Media"</formula>
    </cfRule>
    <cfRule type="cellIs" dxfId="480" priority="98" operator="equal">
      <formula>"Baja"</formula>
    </cfRule>
    <cfRule type="cellIs" dxfId="479" priority="99" operator="equal">
      <formula>"Muy Baja"</formula>
    </cfRule>
  </conditionalFormatting>
  <conditionalFormatting sqref="AA46:AA51">
    <cfRule type="cellIs" dxfId="478" priority="90" operator="equal">
      <formula>"Catastrófico"</formula>
    </cfRule>
    <cfRule type="cellIs" dxfId="477" priority="91" operator="equal">
      <formula>"Mayor"</formula>
    </cfRule>
    <cfRule type="cellIs" dxfId="476" priority="92" operator="equal">
      <formula>"Moderado"</formula>
    </cfRule>
    <cfRule type="cellIs" dxfId="475" priority="93" operator="equal">
      <formula>"Menor"</formula>
    </cfRule>
    <cfRule type="cellIs" dxfId="474" priority="94" operator="equal">
      <formula>"Leve"</formula>
    </cfRule>
  </conditionalFormatting>
  <conditionalFormatting sqref="AC46:AC51">
    <cfRule type="cellIs" dxfId="473" priority="86" operator="equal">
      <formula>"Extremo"</formula>
    </cfRule>
    <cfRule type="cellIs" dxfId="472" priority="87" operator="equal">
      <formula>"Alto"</formula>
    </cfRule>
    <cfRule type="cellIs" dxfId="471" priority="88" operator="equal">
      <formula>"Moderado"</formula>
    </cfRule>
    <cfRule type="cellIs" dxfId="470" priority="89" operator="equal">
      <formula>"Bajo"</formula>
    </cfRule>
  </conditionalFormatting>
  <conditionalFormatting sqref="H52">
    <cfRule type="cellIs" dxfId="469" priority="81" operator="equal">
      <formula>"Muy Alta"</formula>
    </cfRule>
    <cfRule type="cellIs" dxfId="468" priority="82" operator="equal">
      <formula>"Alta"</formula>
    </cfRule>
    <cfRule type="cellIs" dxfId="467" priority="83" operator="equal">
      <formula>"Media"</formula>
    </cfRule>
    <cfRule type="cellIs" dxfId="466" priority="84" operator="equal">
      <formula>"Baja"</formula>
    </cfRule>
    <cfRule type="cellIs" dxfId="465" priority="85" operator="equal">
      <formula>"Muy Baja"</formula>
    </cfRule>
  </conditionalFormatting>
  <conditionalFormatting sqref="N52">
    <cfRule type="cellIs" dxfId="464" priority="72" operator="equal">
      <formula>"Extremo"</formula>
    </cfRule>
    <cfRule type="cellIs" dxfId="463" priority="73" operator="equal">
      <formula>"Alto"</formula>
    </cfRule>
    <cfRule type="cellIs" dxfId="462" priority="74" operator="equal">
      <formula>"Moderado"</formula>
    </cfRule>
    <cfRule type="cellIs" dxfId="461" priority="75" operator="equal">
      <formula>"Bajo"</formula>
    </cfRule>
  </conditionalFormatting>
  <conditionalFormatting sqref="Y52:Y57">
    <cfRule type="cellIs" dxfId="460" priority="67" operator="equal">
      <formula>"Muy Alta"</formula>
    </cfRule>
    <cfRule type="cellIs" dxfId="459" priority="68" operator="equal">
      <formula>"Alta"</formula>
    </cfRule>
    <cfRule type="cellIs" dxfId="458" priority="69" operator="equal">
      <formula>"Media"</formula>
    </cfRule>
    <cfRule type="cellIs" dxfId="457" priority="70" operator="equal">
      <formula>"Baja"</formula>
    </cfRule>
    <cfRule type="cellIs" dxfId="456" priority="71" operator="equal">
      <formula>"Muy Baja"</formula>
    </cfRule>
  </conditionalFormatting>
  <conditionalFormatting sqref="AA52:AA57">
    <cfRule type="cellIs" dxfId="455" priority="62" operator="equal">
      <formula>"Catastrófico"</formula>
    </cfRule>
    <cfRule type="cellIs" dxfId="454" priority="63" operator="equal">
      <formula>"Mayor"</formula>
    </cfRule>
    <cfRule type="cellIs" dxfId="453" priority="64" operator="equal">
      <formula>"Moderado"</formula>
    </cfRule>
    <cfRule type="cellIs" dxfId="452" priority="65" operator="equal">
      <formula>"Menor"</formula>
    </cfRule>
    <cfRule type="cellIs" dxfId="451" priority="66" operator="equal">
      <formula>"Leve"</formula>
    </cfRule>
  </conditionalFormatting>
  <conditionalFormatting sqref="AC52:AC57">
    <cfRule type="cellIs" dxfId="450" priority="58" operator="equal">
      <formula>"Extremo"</formula>
    </cfRule>
    <cfRule type="cellIs" dxfId="449" priority="59" operator="equal">
      <formula>"Alto"</formula>
    </cfRule>
    <cfRule type="cellIs" dxfId="448" priority="60" operator="equal">
      <formula>"Moderado"</formula>
    </cfRule>
    <cfRule type="cellIs" dxfId="447" priority="61" operator="equal">
      <formula>"Bajo"</formula>
    </cfRule>
  </conditionalFormatting>
  <conditionalFormatting sqref="N58">
    <cfRule type="cellIs" dxfId="446" priority="44" operator="equal">
      <formula>"Extremo"</formula>
    </cfRule>
    <cfRule type="cellIs" dxfId="445" priority="45" operator="equal">
      <formula>"Alto"</formula>
    </cfRule>
    <cfRule type="cellIs" dxfId="444" priority="46" operator="equal">
      <formula>"Moderado"</formula>
    </cfRule>
    <cfRule type="cellIs" dxfId="443" priority="47" operator="equal">
      <formula>"Bajo"</formula>
    </cfRule>
  </conditionalFormatting>
  <conditionalFormatting sqref="Y58:Y63">
    <cfRule type="cellIs" dxfId="442" priority="39" operator="equal">
      <formula>"Muy Alta"</formula>
    </cfRule>
    <cfRule type="cellIs" dxfId="441" priority="40" operator="equal">
      <formula>"Alta"</formula>
    </cfRule>
    <cfRule type="cellIs" dxfId="440" priority="41" operator="equal">
      <formula>"Media"</formula>
    </cfRule>
    <cfRule type="cellIs" dxfId="439" priority="42" operator="equal">
      <formula>"Baja"</formula>
    </cfRule>
    <cfRule type="cellIs" dxfId="438" priority="43" operator="equal">
      <formula>"Muy Baja"</formula>
    </cfRule>
  </conditionalFormatting>
  <conditionalFormatting sqref="AA58:AA63">
    <cfRule type="cellIs" dxfId="437" priority="34" operator="equal">
      <formula>"Catastrófico"</formula>
    </cfRule>
    <cfRule type="cellIs" dxfId="436" priority="35" operator="equal">
      <formula>"Mayor"</formula>
    </cfRule>
    <cfRule type="cellIs" dxfId="435" priority="36" operator="equal">
      <formula>"Moderado"</formula>
    </cfRule>
    <cfRule type="cellIs" dxfId="434" priority="37" operator="equal">
      <formula>"Menor"</formula>
    </cfRule>
    <cfRule type="cellIs" dxfId="433" priority="38" operator="equal">
      <formula>"Leve"</formula>
    </cfRule>
  </conditionalFormatting>
  <conditionalFormatting sqref="AC58:AC63">
    <cfRule type="cellIs" dxfId="432" priority="30" operator="equal">
      <formula>"Extremo"</formula>
    </cfRule>
    <cfRule type="cellIs" dxfId="431" priority="31" operator="equal">
      <formula>"Alto"</formula>
    </cfRule>
    <cfRule type="cellIs" dxfId="430" priority="32" operator="equal">
      <formula>"Moderado"</formula>
    </cfRule>
    <cfRule type="cellIs" dxfId="429" priority="33" operator="equal">
      <formula>"Bajo"</formula>
    </cfRule>
  </conditionalFormatting>
  <conditionalFormatting sqref="H64">
    <cfRule type="cellIs" dxfId="428" priority="25" operator="equal">
      <formula>"Muy Alta"</formula>
    </cfRule>
    <cfRule type="cellIs" dxfId="427" priority="26" operator="equal">
      <formula>"Alta"</formula>
    </cfRule>
    <cfRule type="cellIs" dxfId="426" priority="27" operator="equal">
      <formula>"Media"</formula>
    </cfRule>
    <cfRule type="cellIs" dxfId="425" priority="28" operator="equal">
      <formula>"Baja"</formula>
    </cfRule>
    <cfRule type="cellIs" dxfId="424" priority="29" operator="equal">
      <formula>"Muy Baja"</formula>
    </cfRule>
  </conditionalFormatting>
  <conditionalFormatting sqref="N64">
    <cfRule type="cellIs" dxfId="423" priority="16" operator="equal">
      <formula>"Extremo"</formula>
    </cfRule>
    <cfRule type="cellIs" dxfId="422" priority="17" operator="equal">
      <formula>"Alto"</formula>
    </cfRule>
    <cfRule type="cellIs" dxfId="421" priority="18" operator="equal">
      <formula>"Moderado"</formula>
    </cfRule>
    <cfRule type="cellIs" dxfId="420" priority="19" operator="equal">
      <formula>"Bajo"</formula>
    </cfRule>
  </conditionalFormatting>
  <conditionalFormatting sqref="Y64:Y69">
    <cfRule type="cellIs" dxfId="419" priority="11" operator="equal">
      <formula>"Muy Alta"</formula>
    </cfRule>
    <cfRule type="cellIs" dxfId="418" priority="12" operator="equal">
      <formula>"Alta"</formula>
    </cfRule>
    <cfRule type="cellIs" dxfId="417" priority="13" operator="equal">
      <formula>"Media"</formula>
    </cfRule>
    <cfRule type="cellIs" dxfId="416" priority="14" operator="equal">
      <formula>"Baja"</formula>
    </cfRule>
    <cfRule type="cellIs" dxfId="415" priority="15" operator="equal">
      <formula>"Muy Baja"</formula>
    </cfRule>
  </conditionalFormatting>
  <conditionalFormatting sqref="AA64:AA69">
    <cfRule type="cellIs" dxfId="414" priority="6" operator="equal">
      <formula>"Catastrófico"</formula>
    </cfRule>
    <cfRule type="cellIs" dxfId="413" priority="7" operator="equal">
      <formula>"Mayor"</formula>
    </cfRule>
    <cfRule type="cellIs" dxfId="412" priority="8" operator="equal">
      <formula>"Moderado"</formula>
    </cfRule>
    <cfRule type="cellIs" dxfId="411" priority="9" operator="equal">
      <formula>"Menor"</formula>
    </cfRule>
    <cfRule type="cellIs" dxfId="410" priority="10" operator="equal">
      <formula>"Leve"</formula>
    </cfRule>
  </conditionalFormatting>
  <conditionalFormatting sqref="AC64:AC69">
    <cfRule type="cellIs" dxfId="409" priority="2" operator="equal">
      <formula>"Extremo"</formula>
    </cfRule>
    <cfRule type="cellIs" dxfId="408" priority="3" operator="equal">
      <formula>"Alto"</formula>
    </cfRule>
    <cfRule type="cellIs" dxfId="407" priority="4" operator="equal">
      <formula>"Moderado"</formula>
    </cfRule>
    <cfRule type="cellIs" dxfId="406" priority="5" operator="equal">
      <formula>"Bajo"</formula>
    </cfRule>
  </conditionalFormatting>
  <conditionalFormatting sqref="K10:K69">
    <cfRule type="containsText" dxfId="405" priority="1" operator="containsText" text="❌">
      <formula>NOT(ISERROR(SEARCH("❌",K10)))</formula>
    </cfRule>
  </conditionalFormatting>
  <pageMargins left="0.7" right="0.7" top="0.75" bottom="0.75" header="0.3" footer="0.3"/>
  <pageSetup orientation="portrait" r:id="rId1"/>
  <ignoredErrors>
    <ignoredError sqref="AB12" formula="1"/>
  </ignoredErrors>
  <legacyDrawing r:id="rId2"/>
  <extLst>
    <ext xmlns:x14="http://schemas.microsoft.com/office/spreadsheetml/2009/9/main" uri="{CCE6A557-97BC-4b89-ADB6-D9C93CAAB3DF}">
      <x14:dataValidations xmlns:xm="http://schemas.microsoft.com/office/excel/2006/main" count="15">
        <x14:dataValidation type="list" allowBlank="1" showInputMessage="1" showErrorMessage="1" xr:uid="{00000000-0002-0000-0100-000000000000}">
          <x14:formula1>
            <xm:f>'Tabla Valoración controles'!$D$4:$D$6</xm:f>
          </x14:formula1>
          <xm:sqref>R10:R69</xm:sqref>
        </x14:dataValidation>
        <x14:dataValidation type="list" allowBlank="1" showInputMessage="1" showErrorMessage="1" xr:uid="{00000000-0002-0000-0100-000001000000}">
          <x14:formula1>
            <xm:f>'Tabla Valoración controles'!$D$7:$D$8</xm:f>
          </x14:formula1>
          <xm:sqref>S10:S69</xm:sqref>
        </x14:dataValidation>
        <x14:dataValidation type="list" allowBlank="1" showInputMessage="1" showErrorMessage="1" xr:uid="{00000000-0002-0000-0100-000002000000}">
          <x14:formula1>
            <xm:f>'Tabla Valoración controles'!$D$9:$D$10</xm:f>
          </x14:formula1>
          <xm:sqref>U10:U69</xm:sqref>
        </x14:dataValidation>
        <x14:dataValidation type="list" allowBlank="1" showInputMessage="1" showErrorMessage="1" xr:uid="{00000000-0002-0000-0100-000003000000}">
          <x14:formula1>
            <xm:f>'Tabla Valoración controles'!$D$11:$D$12</xm:f>
          </x14:formula1>
          <xm:sqref>V10:V69</xm:sqref>
        </x14:dataValidation>
        <x14:dataValidation type="list" allowBlank="1" showInputMessage="1" showErrorMessage="1" xr:uid="{00000000-0002-0000-0100-000004000000}">
          <x14:formula1>
            <xm:f>'Opciones Tratamiento'!$B$9:$B$10</xm:f>
          </x14:formula1>
          <xm:sqref>AJ10:AJ11 AJ13:AJ14 AJ16:AJ17 AJ19:AJ20 AJ22:AJ23 AJ25:AJ26 AJ28:AJ29 AJ31:AJ32 AJ34:AJ35 AJ37:AJ38 AJ40:AJ41 AJ43:AJ44 AJ46:AJ47 AJ49:AJ50 AJ52:AJ53 AJ55:AJ56 AJ58:AJ59 AJ61:AJ62 AJ64:AJ65 AJ67:AJ68</xm:sqref>
        </x14:dataValidation>
        <x14:dataValidation type="list" allowBlank="1" showInputMessage="1" showErrorMessage="1" xr:uid="{00000000-0002-0000-0100-000005000000}">
          <x14:formula1>
            <xm:f>'Tabla Valoración controles'!$D$13:$D$14</xm:f>
          </x14:formula1>
          <xm:sqref>W10:W69</xm:sqref>
        </x14:dataValidation>
        <x14:dataValidation type="list" allowBlank="1" showInputMessage="1" showErrorMessage="1" xr:uid="{00000000-0002-0000-0100-000006000000}">
          <x14:formula1>
            <xm:f>'Opciones Tratamiento'!$B$13:$B$19</xm:f>
          </x14:formula1>
          <xm:sqref>F10:F69</xm:sqref>
        </x14:dataValidation>
        <x14:dataValidation type="list" allowBlank="1" showInputMessage="1" showErrorMessage="1" xr:uid="{00000000-0002-0000-0100-000007000000}">
          <x14:formula1>
            <xm:f>'Opciones Tratamiento'!$E$2:$E$4</xm:f>
          </x14:formula1>
          <xm:sqref>B10:B69</xm:sqref>
        </x14:dataValidation>
        <x14:dataValidation type="list" allowBlank="1" showInputMessage="1" showErrorMessage="1" xr:uid="{00000000-0002-0000-0100-000008000000}">
          <x14:formula1>
            <xm:f>'Opciones Tratamiento'!$B$2:$B$5</xm:f>
          </x14:formula1>
          <xm:sqref>AD10:AD69</xm:sqref>
        </x14:dataValidation>
        <x14:dataValidation type="list" allowBlank="1" showInputMessage="1" showErrorMessage="1" xr:uid="{00000000-0002-0000-0100-000009000000}">
          <x14:formula1>
            <xm:f>'Tabla Impacto'!$F$210:$F$221</xm:f>
          </x14:formula1>
          <xm:sqref>J10:J69</xm:sqref>
        </x14:dataValidation>
        <x14:dataValidation type="custom" allowBlank="1" showInputMessage="1" showErrorMessage="1" error="Recuerde que las acciones se generan bajo la medida de mitigar el riesgo" xr:uid="{00000000-0002-0000-0100-00000A000000}">
          <x14:formula1>
            <xm:f>IF(OR(AD10='Opciones Tratamiento'!$B$2,AD10='Opciones Tratamiento'!$B$3,AD10='Opciones Tratamiento'!$B$4),ISBLANK(AD10),ISTEXT(AD10))</xm:f>
          </x14:formula1>
          <xm:sqref>AE10:AE69</xm:sqref>
        </x14:dataValidation>
        <x14:dataValidation type="custom" allowBlank="1" showInputMessage="1" showErrorMessage="1" error="Recuerde que las acciones se generan bajo la medida de mitigar el riesgo" xr:uid="{00000000-0002-0000-0100-00000B000000}">
          <x14:formula1>
            <xm:f>IF(OR(AD10='Opciones Tratamiento'!$B$2,AD10='Opciones Tratamiento'!$B$3,AD10='Opciones Tratamiento'!$B$4),ISBLANK(AD10),ISTEXT(AD10))</xm:f>
          </x14:formula1>
          <xm:sqref>AF10:AF69</xm:sqref>
        </x14:dataValidation>
        <x14:dataValidation type="custom" allowBlank="1" showInputMessage="1" showErrorMessage="1" error="Recuerde que las acciones se generan bajo la medida de mitigar el riesgo" xr:uid="{00000000-0002-0000-0100-00000C000000}">
          <x14:formula1>
            <xm:f>IF(OR(AD10='Opciones Tratamiento'!$B$2,AD10='Opciones Tratamiento'!$B$3,AD10='Opciones Tratamiento'!$B$4),ISBLANK(AD10),ISTEXT(AD10))</xm:f>
          </x14:formula1>
          <xm:sqref>AG10:AG69</xm:sqref>
        </x14:dataValidation>
        <x14:dataValidation type="custom" allowBlank="1" showInputMessage="1" showErrorMessage="1" error="Recuerde que las acciones se generan bajo la medida de mitigar el riesgo" xr:uid="{00000000-0002-0000-0100-00000D000000}">
          <x14:formula1>
            <xm:f>IF(OR(AD10='Opciones Tratamiento'!$B$2,AD10='Opciones Tratamiento'!$B$3,AD10='Opciones Tratamiento'!$B$4),ISBLANK(AD10),ISTEXT(AD10))</xm:f>
          </x14:formula1>
          <xm:sqref>AH10:AH69</xm:sqref>
        </x14:dataValidation>
        <x14:dataValidation type="custom" allowBlank="1" showInputMessage="1" showErrorMessage="1" error="Recuerde que las acciones se generan bajo la medida de mitigar el riesgo" xr:uid="{00000000-0002-0000-0100-00000E000000}">
          <x14:formula1>
            <xm:f>IF(OR(AD10='Opciones Tratamiento'!$B$2,AD10='Opciones Tratamiento'!$B$3,AD10='Opciones Tratamiento'!$B$4),ISBLANK(AD10),ISTEXT(AD10))</xm:f>
          </x14:formula1>
          <xm:sqref>AI10:AI69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DF370C-3FD1-4D3D-81F7-5A7ED9C76FB4}">
  <sheetPr>
    <tabColor rgb="FF002060"/>
  </sheetPr>
  <dimension ref="A1:QZ119"/>
  <sheetViews>
    <sheetView topLeftCell="W9" zoomScaleNormal="100" workbookViewId="0">
      <pane ySplit="1" topLeftCell="A10" activePane="bottomLeft" state="frozen"/>
      <selection activeCell="B9" sqref="B9"/>
      <selection pane="bottomLeft" activeCell="AH14" sqref="AH14"/>
    </sheetView>
  </sheetViews>
  <sheetFormatPr baseColWidth="10" defaultRowHeight="16.5" x14ac:dyDescent="0.3"/>
  <cols>
    <col min="1" max="1" width="4" style="2" bestFit="1" customWidth="1"/>
    <col min="2" max="2" width="20" style="2" customWidth="1"/>
    <col min="3" max="3" width="15.5703125" style="2" customWidth="1"/>
    <col min="4" max="4" width="18.42578125" style="2" customWidth="1"/>
    <col min="5" max="5" width="36.85546875" style="1" customWidth="1"/>
    <col min="6" max="6" width="20.5703125" style="5" customWidth="1"/>
    <col min="7" max="7" width="17.85546875" style="1" customWidth="1"/>
    <col min="8" max="8" width="16.5703125" style="1" customWidth="1"/>
    <col min="9" max="9" width="9" style="1" customWidth="1"/>
    <col min="10" max="10" width="27.28515625" style="1" bestFit="1" customWidth="1"/>
    <col min="11" max="11" width="10.140625" style="1" hidden="1" customWidth="1"/>
    <col min="12" max="12" width="17.5703125" style="1" customWidth="1"/>
    <col min="13" max="13" width="9.28515625" style="1" customWidth="1"/>
    <col min="14" max="14" width="16" style="1" customWidth="1"/>
    <col min="15" max="15" width="5.85546875" style="1" customWidth="1"/>
    <col min="16" max="16" width="78.28515625" style="338" customWidth="1"/>
    <col min="17" max="17" width="15.140625" style="1" bestFit="1" customWidth="1"/>
    <col min="18" max="18" width="8.85546875" style="1" customWidth="1"/>
    <col min="19" max="20" width="8.140625" style="1" customWidth="1"/>
    <col min="21" max="23" width="9.5703125" style="1" customWidth="1"/>
    <col min="24" max="24" width="8.140625" style="1" customWidth="1"/>
    <col min="25" max="25" width="8.7109375" style="1" customWidth="1"/>
    <col min="26" max="26" width="10.42578125" style="1" customWidth="1"/>
    <col min="27" max="27" width="9.28515625" style="1" customWidth="1"/>
    <col min="28" max="28" width="9.140625" style="1" customWidth="1"/>
    <col min="29" max="29" width="8.42578125" style="1" customWidth="1"/>
    <col min="30" max="30" width="7.28515625" style="1" customWidth="1"/>
    <col min="31" max="31" width="57.140625" style="1" customWidth="1"/>
    <col min="32" max="32" width="23" style="1" customWidth="1"/>
    <col min="33" max="33" width="18.85546875" style="1" customWidth="1"/>
    <col min="34" max="34" width="21.7109375" style="1" customWidth="1"/>
    <col min="35" max="35" width="23.28515625" style="1" customWidth="1"/>
    <col min="36" max="16384" width="11.42578125" style="1"/>
  </cols>
  <sheetData>
    <row r="1" spans="1:468" ht="76.5" customHeight="1" x14ac:dyDescent="0.3">
      <c r="A1" s="329"/>
    </row>
    <row r="2" spans="1:468" ht="19.5" customHeight="1" thickBot="1" x14ac:dyDescent="0.35"/>
    <row r="3" spans="1:468" ht="16.5" customHeight="1" x14ac:dyDescent="0.3">
      <c r="A3" s="551" t="s">
        <v>460</v>
      </c>
      <c r="B3" s="552"/>
      <c r="C3" s="552"/>
      <c r="D3" s="552"/>
      <c r="E3" s="552"/>
      <c r="F3" s="552"/>
      <c r="G3" s="552"/>
      <c r="H3" s="552"/>
      <c r="I3" s="552"/>
      <c r="J3" s="552"/>
      <c r="K3" s="552"/>
      <c r="L3" s="552"/>
      <c r="M3" s="552"/>
      <c r="N3" s="552"/>
      <c r="O3" s="552"/>
      <c r="P3" s="552"/>
      <c r="Q3" s="552"/>
      <c r="R3" s="552"/>
      <c r="S3" s="552"/>
      <c r="T3" s="552"/>
      <c r="U3" s="552"/>
      <c r="V3" s="552"/>
      <c r="W3" s="552"/>
      <c r="X3" s="552"/>
      <c r="Y3" s="552"/>
      <c r="Z3" s="552"/>
      <c r="AA3" s="552"/>
      <c r="AB3" s="552"/>
      <c r="AC3" s="552"/>
      <c r="AD3" s="552"/>
      <c r="AE3" s="552"/>
      <c r="AF3" s="552"/>
      <c r="AG3" s="552"/>
      <c r="AH3" s="552"/>
      <c r="AI3" s="553"/>
    </row>
    <row r="4" spans="1:468" ht="24" customHeight="1" thickBot="1" x14ac:dyDescent="0.35">
      <c r="A4" s="672"/>
      <c r="B4" s="556"/>
      <c r="C4" s="556"/>
      <c r="D4" s="556"/>
      <c r="E4" s="556"/>
      <c r="F4" s="556"/>
      <c r="G4" s="556"/>
      <c r="H4" s="556"/>
      <c r="I4" s="556"/>
      <c r="J4" s="556"/>
      <c r="K4" s="556"/>
      <c r="L4" s="556"/>
      <c r="M4" s="556"/>
      <c r="N4" s="556"/>
      <c r="O4" s="556"/>
      <c r="P4" s="556"/>
      <c r="Q4" s="556"/>
      <c r="R4" s="556"/>
      <c r="S4" s="556"/>
      <c r="T4" s="556"/>
      <c r="U4" s="556"/>
      <c r="V4" s="556"/>
      <c r="W4" s="556"/>
      <c r="X4" s="556"/>
      <c r="Y4" s="556"/>
      <c r="Z4" s="556"/>
      <c r="AA4" s="556"/>
      <c r="AB4" s="556"/>
      <c r="AC4" s="556"/>
      <c r="AD4" s="556"/>
      <c r="AE4" s="556"/>
      <c r="AF4" s="556"/>
      <c r="AG4" s="556"/>
      <c r="AH4" s="556"/>
      <c r="AI4" s="557"/>
    </row>
    <row r="5" spans="1:468" ht="26.25" customHeight="1" x14ac:dyDescent="0.3">
      <c r="A5" s="558" t="s">
        <v>43</v>
      </c>
      <c r="B5" s="558"/>
      <c r="C5" s="559" t="str">
        <f>'Datos del proceso'!A10</f>
        <v>TRANSFORMACIÓN CULTURAL PARA LA REVITALIZACIÓN DEL CENTRO</v>
      </c>
      <c r="D5" s="559"/>
      <c r="E5" s="559"/>
      <c r="F5" s="559"/>
      <c r="G5" s="559"/>
      <c r="H5" s="559"/>
      <c r="I5" s="559"/>
      <c r="J5" s="559"/>
      <c r="K5" s="559"/>
      <c r="L5" s="559"/>
      <c r="M5" s="559"/>
      <c r="N5" s="559"/>
      <c r="O5" s="560"/>
      <c r="P5" s="560"/>
      <c r="Q5" s="560"/>
      <c r="R5" s="272"/>
      <c r="S5" s="272"/>
      <c r="T5" s="272"/>
      <c r="U5" s="272"/>
      <c r="V5" s="272"/>
      <c r="W5" s="272"/>
      <c r="X5" s="272"/>
      <c r="Y5" s="272"/>
      <c r="Z5" s="272"/>
      <c r="AA5" s="272"/>
      <c r="AB5" s="272"/>
      <c r="AC5" s="272"/>
      <c r="AD5" s="272"/>
      <c r="AE5" s="272"/>
      <c r="AF5" s="272"/>
      <c r="AG5" s="272"/>
      <c r="AH5" s="272"/>
      <c r="AI5" s="272"/>
    </row>
    <row r="6" spans="1:468" ht="70.5" customHeight="1" x14ac:dyDescent="0.3">
      <c r="A6" s="673" t="s">
        <v>130</v>
      </c>
      <c r="B6" s="673"/>
      <c r="C6" s="674" t="str">
        <f>'Datos del proceso'!I10</f>
        <v>Desarrollar estrategias para posicionar positivamente el centro de la ciudad, revitalizarlo y transformarlo mediante el apoyo y el fomento, eficaz, de las prácticas artísticas, culturales y del ecosistema creativo, garantizando la
participación ciudadana y grupos de valor.</v>
      </c>
      <c r="D6" s="674"/>
      <c r="E6" s="674"/>
      <c r="F6" s="674"/>
      <c r="G6" s="674"/>
      <c r="H6" s="674"/>
      <c r="I6" s="674"/>
      <c r="J6" s="674"/>
      <c r="K6" s="674"/>
      <c r="L6" s="674"/>
      <c r="M6" s="674"/>
      <c r="N6" s="674"/>
      <c r="O6" s="272"/>
      <c r="P6" s="339"/>
      <c r="Q6" s="272"/>
      <c r="R6" s="272"/>
      <c r="S6" s="272"/>
      <c r="T6" s="272"/>
      <c r="U6" s="272"/>
      <c r="V6" s="272"/>
      <c r="W6" s="272"/>
      <c r="X6" s="272"/>
      <c r="Y6" s="272"/>
      <c r="Z6" s="272"/>
      <c r="AA6" s="272"/>
      <c r="AB6" s="272"/>
      <c r="AC6" s="272"/>
      <c r="AD6" s="272"/>
      <c r="AE6" s="272"/>
      <c r="AF6" s="272"/>
      <c r="AG6" s="272"/>
      <c r="AH6" s="272"/>
      <c r="AI6" s="272"/>
    </row>
    <row r="7" spans="1:468" s="274" customFormat="1" ht="15" x14ac:dyDescent="0.2">
      <c r="A7" s="658" t="s">
        <v>139</v>
      </c>
      <c r="B7" s="658"/>
      <c r="C7" s="658"/>
      <c r="D7" s="658"/>
      <c r="E7" s="658"/>
      <c r="F7" s="658"/>
      <c r="G7" s="658"/>
      <c r="H7" s="658" t="s">
        <v>140</v>
      </c>
      <c r="I7" s="658"/>
      <c r="J7" s="658"/>
      <c r="K7" s="658"/>
      <c r="L7" s="658"/>
      <c r="M7" s="658"/>
      <c r="N7" s="658"/>
      <c r="O7" s="658" t="s">
        <v>141</v>
      </c>
      <c r="P7" s="658"/>
      <c r="Q7" s="658"/>
      <c r="R7" s="658"/>
      <c r="S7" s="658"/>
      <c r="T7" s="658"/>
      <c r="U7" s="658"/>
      <c r="V7" s="658"/>
      <c r="W7" s="658"/>
      <c r="X7" s="658" t="s">
        <v>142</v>
      </c>
      <c r="Y7" s="658"/>
      <c r="Z7" s="658"/>
      <c r="AA7" s="658"/>
      <c r="AB7" s="658"/>
      <c r="AC7" s="658"/>
      <c r="AD7" s="658"/>
      <c r="AE7" s="676" t="s">
        <v>34</v>
      </c>
      <c r="AF7" s="677"/>
      <c r="AG7" s="678"/>
      <c r="AH7" s="658" t="s">
        <v>554</v>
      </c>
      <c r="AI7" s="658"/>
    </row>
    <row r="8" spans="1:468" s="274" customFormat="1" ht="16.5" customHeight="1" x14ac:dyDescent="0.2">
      <c r="A8" s="675" t="s">
        <v>0</v>
      </c>
      <c r="B8" s="549" t="s">
        <v>546</v>
      </c>
      <c r="C8" s="549" t="s">
        <v>544</v>
      </c>
      <c r="D8" s="549" t="s">
        <v>545</v>
      </c>
      <c r="E8" s="548" t="s">
        <v>1</v>
      </c>
      <c r="F8" s="549" t="s">
        <v>477</v>
      </c>
      <c r="G8" s="563" t="s">
        <v>551</v>
      </c>
      <c r="H8" s="550" t="s">
        <v>480</v>
      </c>
      <c r="I8" s="549" t="s">
        <v>481</v>
      </c>
      <c r="J8" s="563" t="s">
        <v>555</v>
      </c>
      <c r="K8" s="671" t="s">
        <v>92</v>
      </c>
      <c r="L8" s="671" t="s">
        <v>482</v>
      </c>
      <c r="M8" s="671" t="s">
        <v>483</v>
      </c>
      <c r="N8" s="549" t="s">
        <v>484</v>
      </c>
      <c r="O8" s="566" t="s">
        <v>11</v>
      </c>
      <c r="P8" s="563" t="s">
        <v>163</v>
      </c>
      <c r="Q8" s="549" t="s">
        <v>503</v>
      </c>
      <c r="R8" s="549" t="s">
        <v>8</v>
      </c>
      <c r="S8" s="549"/>
      <c r="T8" s="549"/>
      <c r="U8" s="549"/>
      <c r="V8" s="549"/>
      <c r="W8" s="549"/>
      <c r="X8" s="566" t="s">
        <v>502</v>
      </c>
      <c r="Y8" s="566" t="s">
        <v>485</v>
      </c>
      <c r="Z8" s="566" t="s">
        <v>488</v>
      </c>
      <c r="AA8" s="566" t="s">
        <v>486</v>
      </c>
      <c r="AB8" s="566" t="s">
        <v>481</v>
      </c>
      <c r="AC8" s="566" t="s">
        <v>489</v>
      </c>
      <c r="AD8" s="566" t="s">
        <v>29</v>
      </c>
      <c r="AE8" s="549" t="s">
        <v>552</v>
      </c>
      <c r="AF8" s="549" t="s">
        <v>35</v>
      </c>
      <c r="AG8" s="549" t="s">
        <v>506</v>
      </c>
      <c r="AH8" s="549" t="s">
        <v>234</v>
      </c>
      <c r="AI8" s="549" t="s">
        <v>553</v>
      </c>
    </row>
    <row r="9" spans="1:468" s="277" customFormat="1" ht="83.25" customHeight="1" x14ac:dyDescent="0.25">
      <c r="A9" s="675"/>
      <c r="B9" s="548"/>
      <c r="C9" s="549"/>
      <c r="D9" s="549"/>
      <c r="E9" s="548"/>
      <c r="F9" s="549"/>
      <c r="G9" s="563"/>
      <c r="H9" s="550"/>
      <c r="I9" s="549"/>
      <c r="J9" s="563"/>
      <c r="K9" s="671"/>
      <c r="L9" s="588"/>
      <c r="M9" s="671"/>
      <c r="N9" s="549"/>
      <c r="O9" s="566"/>
      <c r="P9" s="563"/>
      <c r="Q9" s="549"/>
      <c r="R9" s="294" t="s">
        <v>490</v>
      </c>
      <c r="S9" s="294" t="s">
        <v>492</v>
      </c>
      <c r="T9" s="294" t="s">
        <v>487</v>
      </c>
      <c r="U9" s="294" t="s">
        <v>499</v>
      </c>
      <c r="V9" s="294" t="s">
        <v>500</v>
      </c>
      <c r="W9" s="294" t="s">
        <v>501</v>
      </c>
      <c r="X9" s="566"/>
      <c r="Y9" s="566"/>
      <c r="Z9" s="566"/>
      <c r="AA9" s="566"/>
      <c r="AB9" s="566"/>
      <c r="AC9" s="566"/>
      <c r="AD9" s="566"/>
      <c r="AE9" s="549"/>
      <c r="AF9" s="549"/>
      <c r="AG9" s="549"/>
      <c r="AH9" s="549"/>
      <c r="AI9" s="549"/>
      <c r="AJ9" s="325"/>
      <c r="AK9" s="325"/>
      <c r="AL9" s="325"/>
      <c r="AM9" s="325"/>
      <c r="AN9" s="325"/>
      <c r="AO9" s="325"/>
      <c r="AP9" s="325"/>
      <c r="AQ9" s="325"/>
      <c r="AR9" s="325"/>
      <c r="AS9" s="325"/>
      <c r="AT9" s="325"/>
      <c r="AU9" s="325"/>
      <c r="AV9" s="325"/>
      <c r="AW9" s="325"/>
      <c r="AX9" s="325"/>
      <c r="AY9" s="325"/>
      <c r="AZ9" s="325"/>
      <c r="BA9" s="325"/>
      <c r="BB9" s="325"/>
      <c r="BC9" s="325"/>
      <c r="BD9" s="325"/>
      <c r="BE9" s="325"/>
      <c r="BF9" s="325"/>
      <c r="BG9" s="325"/>
      <c r="BH9" s="325"/>
      <c r="BI9" s="325"/>
      <c r="BJ9" s="325"/>
      <c r="BK9" s="325"/>
      <c r="BL9" s="325"/>
      <c r="BM9" s="325"/>
      <c r="BN9" s="325"/>
      <c r="BO9" s="325"/>
      <c r="BP9" s="325"/>
      <c r="BQ9" s="325"/>
      <c r="BR9" s="325"/>
      <c r="BS9" s="325"/>
      <c r="BT9" s="325"/>
      <c r="BU9" s="325"/>
      <c r="BV9" s="325"/>
      <c r="BW9" s="325"/>
      <c r="BX9" s="325"/>
      <c r="BY9" s="325"/>
      <c r="BZ9" s="325"/>
      <c r="CA9" s="325"/>
      <c r="CB9" s="325"/>
      <c r="CC9" s="325"/>
      <c r="CD9" s="325"/>
      <c r="CE9" s="325"/>
      <c r="CF9" s="325"/>
      <c r="CG9" s="325"/>
      <c r="CH9" s="325"/>
      <c r="CI9" s="325"/>
      <c r="CJ9" s="325"/>
      <c r="CK9" s="325"/>
      <c r="CL9" s="325"/>
      <c r="CM9" s="325"/>
      <c r="CN9" s="325"/>
      <c r="CO9" s="325"/>
      <c r="CP9" s="325"/>
      <c r="CQ9" s="325"/>
      <c r="CR9" s="325"/>
      <c r="CS9" s="325"/>
      <c r="CT9" s="325"/>
      <c r="CU9" s="325"/>
      <c r="CV9" s="325"/>
      <c r="CW9" s="325"/>
      <c r="CX9" s="325"/>
      <c r="CY9" s="325"/>
      <c r="CZ9" s="325"/>
      <c r="DA9" s="325"/>
      <c r="DB9" s="325"/>
      <c r="DC9" s="325"/>
      <c r="DD9" s="325"/>
      <c r="DE9" s="325"/>
      <c r="DF9" s="325"/>
      <c r="DG9" s="325"/>
      <c r="DH9" s="325"/>
      <c r="DI9" s="325"/>
      <c r="DJ9" s="325"/>
      <c r="DK9" s="325"/>
      <c r="DL9" s="325"/>
      <c r="DM9" s="325"/>
      <c r="DN9" s="325"/>
      <c r="DO9" s="325"/>
      <c r="DP9" s="325"/>
      <c r="DQ9" s="325"/>
      <c r="DR9" s="325"/>
      <c r="DS9" s="325"/>
      <c r="DT9" s="325"/>
      <c r="DU9" s="325"/>
      <c r="DV9" s="325"/>
      <c r="DW9" s="325"/>
      <c r="DX9" s="325"/>
      <c r="DY9" s="325"/>
      <c r="DZ9" s="325"/>
      <c r="EA9" s="325"/>
      <c r="EB9" s="325"/>
      <c r="EC9" s="325"/>
      <c r="ED9" s="325"/>
      <c r="EE9" s="325"/>
      <c r="EF9" s="325"/>
      <c r="EG9" s="325"/>
      <c r="EH9" s="325"/>
      <c r="EI9" s="325"/>
      <c r="EJ9" s="325"/>
      <c r="EK9" s="325"/>
      <c r="EL9" s="325"/>
      <c r="EM9" s="325"/>
      <c r="EN9" s="325"/>
      <c r="EO9" s="325"/>
      <c r="EP9" s="325"/>
      <c r="EQ9" s="325"/>
      <c r="ER9" s="325"/>
      <c r="ES9" s="325"/>
      <c r="ET9" s="325"/>
      <c r="EU9" s="325"/>
      <c r="EV9" s="325"/>
      <c r="EW9" s="325"/>
      <c r="EX9" s="325"/>
      <c r="EY9" s="325"/>
      <c r="EZ9" s="325"/>
      <c r="FA9" s="325"/>
      <c r="FB9" s="325"/>
      <c r="FC9" s="325"/>
      <c r="FD9" s="325"/>
      <c r="FE9" s="325"/>
      <c r="FF9" s="325"/>
      <c r="FG9" s="325"/>
      <c r="FH9" s="325"/>
      <c r="FI9" s="325"/>
      <c r="FJ9" s="325"/>
      <c r="FK9" s="325"/>
      <c r="FL9" s="325"/>
      <c r="FM9" s="325"/>
      <c r="FN9" s="325"/>
      <c r="FO9" s="325"/>
      <c r="FP9" s="325"/>
      <c r="FQ9" s="325"/>
      <c r="FR9" s="325"/>
      <c r="FS9" s="325"/>
      <c r="FT9" s="325"/>
      <c r="FU9" s="325"/>
      <c r="FV9" s="325"/>
      <c r="FW9" s="325"/>
      <c r="FX9" s="325"/>
      <c r="FY9" s="325"/>
      <c r="FZ9" s="325"/>
      <c r="GA9" s="325"/>
      <c r="GB9" s="325"/>
      <c r="GC9" s="325"/>
      <c r="GD9" s="325"/>
      <c r="GE9" s="325"/>
      <c r="GF9" s="325"/>
      <c r="GG9" s="325"/>
      <c r="GH9" s="325"/>
      <c r="GI9" s="325"/>
      <c r="GJ9" s="325"/>
      <c r="GK9" s="325"/>
      <c r="GL9" s="325"/>
      <c r="GM9" s="325"/>
      <c r="GN9" s="325"/>
      <c r="GO9" s="325"/>
      <c r="GP9" s="325"/>
      <c r="GQ9" s="325"/>
      <c r="GR9" s="325"/>
      <c r="GS9" s="325"/>
      <c r="GT9" s="325"/>
      <c r="GU9" s="325"/>
      <c r="GV9" s="325"/>
      <c r="GW9" s="325"/>
      <c r="GX9" s="325"/>
      <c r="GY9" s="325"/>
      <c r="GZ9" s="325"/>
      <c r="HA9" s="325"/>
      <c r="HB9" s="325"/>
      <c r="HC9" s="325"/>
      <c r="HD9" s="325"/>
      <c r="HE9" s="325"/>
      <c r="HF9" s="325"/>
      <c r="HG9" s="325"/>
      <c r="HH9" s="325"/>
      <c r="HI9" s="325"/>
      <c r="HJ9" s="325"/>
      <c r="HK9" s="325"/>
      <c r="HL9" s="325"/>
      <c r="HM9" s="325"/>
      <c r="HN9" s="325"/>
      <c r="HO9" s="325"/>
      <c r="HP9" s="325"/>
      <c r="HQ9" s="325"/>
      <c r="HR9" s="325"/>
      <c r="HS9" s="325"/>
      <c r="HT9" s="325"/>
      <c r="HU9" s="325"/>
      <c r="HV9" s="325"/>
      <c r="HW9" s="325"/>
      <c r="HX9" s="325"/>
      <c r="HY9" s="325"/>
      <c r="HZ9" s="325"/>
      <c r="IA9" s="325"/>
      <c r="IB9" s="325"/>
      <c r="IC9" s="325"/>
      <c r="ID9" s="325"/>
      <c r="IE9" s="325"/>
      <c r="IF9" s="325"/>
      <c r="IG9" s="325"/>
      <c r="IH9" s="325"/>
      <c r="II9" s="325"/>
      <c r="IJ9" s="325"/>
      <c r="IK9" s="325"/>
      <c r="IL9" s="325"/>
      <c r="IM9" s="325"/>
      <c r="IN9" s="325"/>
      <c r="IO9" s="325"/>
      <c r="IP9" s="325"/>
      <c r="IQ9" s="325"/>
      <c r="IR9" s="325"/>
      <c r="IS9" s="325"/>
      <c r="IT9" s="325"/>
      <c r="IU9" s="325"/>
      <c r="IV9" s="325"/>
      <c r="IW9" s="325"/>
      <c r="IX9" s="325"/>
      <c r="IY9" s="325"/>
      <c r="IZ9" s="325"/>
      <c r="JA9" s="325"/>
      <c r="JB9" s="325"/>
      <c r="JC9" s="325"/>
      <c r="JD9" s="325"/>
      <c r="JE9" s="325"/>
      <c r="JF9" s="325"/>
      <c r="JG9" s="325"/>
      <c r="JH9" s="325"/>
      <c r="JI9" s="325"/>
      <c r="JJ9" s="325"/>
      <c r="JK9" s="325"/>
      <c r="JL9" s="325"/>
      <c r="JM9" s="325"/>
      <c r="JN9" s="325"/>
      <c r="JO9" s="325"/>
      <c r="JP9" s="325"/>
      <c r="JQ9" s="325"/>
      <c r="JR9" s="325"/>
      <c r="JS9" s="325"/>
      <c r="JT9" s="325"/>
      <c r="JU9" s="325"/>
      <c r="JV9" s="325"/>
      <c r="JW9" s="325"/>
      <c r="JX9" s="325"/>
      <c r="JY9" s="325"/>
      <c r="JZ9" s="325"/>
      <c r="KA9" s="325"/>
      <c r="KB9" s="325"/>
      <c r="KC9" s="325"/>
      <c r="KD9" s="325"/>
      <c r="KE9" s="325"/>
      <c r="KF9" s="325"/>
      <c r="KG9" s="325"/>
      <c r="KH9" s="325"/>
      <c r="KI9" s="325"/>
      <c r="KJ9" s="325"/>
      <c r="KK9" s="325"/>
      <c r="KL9" s="325"/>
      <c r="KM9" s="325"/>
      <c r="KN9" s="325"/>
      <c r="KO9" s="325"/>
      <c r="KP9" s="325"/>
      <c r="KQ9" s="325"/>
      <c r="KR9" s="325"/>
      <c r="KS9" s="325"/>
      <c r="KT9" s="325"/>
      <c r="KU9" s="325"/>
      <c r="KV9" s="325"/>
      <c r="KW9" s="325"/>
      <c r="KX9" s="325"/>
      <c r="KY9" s="325"/>
      <c r="KZ9" s="325"/>
      <c r="LA9" s="325"/>
      <c r="LB9" s="325"/>
      <c r="LC9" s="325"/>
      <c r="LD9" s="325"/>
      <c r="LE9" s="325"/>
      <c r="LF9" s="325"/>
      <c r="LG9" s="325"/>
      <c r="LH9" s="325"/>
      <c r="LI9" s="325"/>
      <c r="LJ9" s="325"/>
      <c r="LK9" s="325"/>
      <c r="LL9" s="325"/>
      <c r="LM9" s="325"/>
      <c r="LN9" s="325"/>
      <c r="LO9" s="325"/>
      <c r="LP9" s="325"/>
      <c r="LQ9" s="325"/>
      <c r="LR9" s="325"/>
      <c r="LS9" s="325"/>
      <c r="LT9" s="325"/>
      <c r="LU9" s="325"/>
      <c r="LV9" s="325"/>
      <c r="LW9" s="325"/>
      <c r="LX9" s="325"/>
      <c r="LY9" s="325"/>
      <c r="LZ9" s="325"/>
      <c r="MA9" s="325"/>
      <c r="MB9" s="325"/>
      <c r="MC9" s="325"/>
      <c r="MD9" s="325"/>
      <c r="ME9" s="325"/>
      <c r="MF9" s="325"/>
      <c r="MG9" s="325"/>
      <c r="MH9" s="325"/>
      <c r="MI9" s="325"/>
      <c r="MJ9" s="325"/>
      <c r="MK9" s="325"/>
      <c r="ML9" s="325"/>
      <c r="MM9" s="325"/>
      <c r="MN9" s="325"/>
      <c r="MO9" s="325"/>
      <c r="MP9" s="325"/>
      <c r="MQ9" s="325"/>
      <c r="MR9" s="325"/>
      <c r="MS9" s="325"/>
      <c r="MT9" s="325"/>
      <c r="MU9" s="325"/>
      <c r="MV9" s="325"/>
      <c r="MW9" s="325"/>
      <c r="MX9" s="325"/>
      <c r="MY9" s="325"/>
      <c r="MZ9" s="325"/>
      <c r="NA9" s="325"/>
      <c r="NB9" s="325"/>
      <c r="NC9" s="325"/>
      <c r="ND9" s="325"/>
      <c r="NE9" s="325"/>
      <c r="NF9" s="325"/>
      <c r="NG9" s="325"/>
      <c r="NH9" s="325"/>
      <c r="NI9" s="325"/>
      <c r="NJ9" s="325"/>
      <c r="NK9" s="325"/>
      <c r="NL9" s="325"/>
      <c r="NM9" s="325"/>
      <c r="NN9" s="325"/>
      <c r="NO9" s="325"/>
      <c r="NP9" s="325"/>
      <c r="NQ9" s="325"/>
      <c r="NR9" s="325"/>
      <c r="NS9" s="325"/>
      <c r="NT9" s="325"/>
      <c r="NU9" s="325"/>
      <c r="NV9" s="325"/>
      <c r="NW9" s="325"/>
      <c r="NX9" s="325"/>
      <c r="NY9" s="325"/>
      <c r="NZ9" s="325"/>
      <c r="OA9" s="325"/>
      <c r="OB9" s="325"/>
      <c r="OC9" s="325"/>
      <c r="OD9" s="325"/>
      <c r="OE9" s="325"/>
      <c r="OF9" s="325"/>
      <c r="OG9" s="325"/>
      <c r="OH9" s="325"/>
      <c r="OI9" s="325"/>
      <c r="OJ9" s="325"/>
      <c r="OK9" s="325"/>
      <c r="OL9" s="325"/>
      <c r="OM9" s="325"/>
      <c r="ON9" s="325"/>
      <c r="OO9" s="325"/>
      <c r="OP9" s="325"/>
      <c r="OQ9" s="325"/>
      <c r="OR9" s="325"/>
      <c r="OS9" s="325"/>
      <c r="OT9" s="325"/>
      <c r="OU9" s="325"/>
      <c r="OV9" s="325"/>
      <c r="OW9" s="325"/>
      <c r="OX9" s="325"/>
      <c r="OY9" s="325"/>
      <c r="OZ9" s="325"/>
      <c r="PA9" s="325"/>
      <c r="PB9" s="325"/>
      <c r="PC9" s="325"/>
      <c r="PD9" s="325"/>
      <c r="PE9" s="325"/>
      <c r="PF9" s="325"/>
      <c r="PG9" s="325"/>
      <c r="PH9" s="325"/>
      <c r="PI9" s="325"/>
      <c r="PJ9" s="325"/>
      <c r="PK9" s="325"/>
      <c r="PL9" s="325"/>
      <c r="PM9" s="325"/>
      <c r="PN9" s="325"/>
      <c r="PO9" s="325"/>
      <c r="PP9" s="325"/>
      <c r="PQ9" s="325"/>
      <c r="PR9" s="325"/>
      <c r="PS9" s="325"/>
      <c r="PT9" s="325"/>
      <c r="PU9" s="325"/>
      <c r="PV9" s="325"/>
      <c r="PW9" s="325"/>
      <c r="PX9" s="325"/>
      <c r="PY9" s="325"/>
      <c r="PZ9" s="325"/>
      <c r="QA9" s="325"/>
      <c r="QB9" s="325"/>
      <c r="QC9" s="325"/>
      <c r="QD9" s="325"/>
      <c r="QE9" s="325"/>
      <c r="QF9" s="325"/>
      <c r="QG9" s="325"/>
      <c r="QH9" s="325"/>
      <c r="QI9" s="325"/>
      <c r="QJ9" s="325"/>
      <c r="QK9" s="325"/>
      <c r="QL9" s="325"/>
      <c r="QM9" s="325"/>
      <c r="QN9" s="325"/>
      <c r="QO9" s="325"/>
      <c r="QP9" s="325"/>
      <c r="QQ9" s="325"/>
      <c r="QR9" s="325"/>
      <c r="QS9" s="325"/>
      <c r="QT9" s="325"/>
      <c r="QU9" s="325"/>
      <c r="QV9" s="325"/>
      <c r="QW9" s="325"/>
      <c r="QX9" s="325"/>
      <c r="QY9" s="325"/>
    </row>
    <row r="10" spans="1:468" s="291" customFormat="1" ht="135" customHeight="1" x14ac:dyDescent="0.25">
      <c r="A10" s="278">
        <v>1</v>
      </c>
      <c r="B10" s="286" t="s">
        <v>584</v>
      </c>
      <c r="C10" s="344" t="s">
        <v>585</v>
      </c>
      <c r="D10" s="344" t="s">
        <v>586</v>
      </c>
      <c r="E10" s="424" t="s">
        <v>587</v>
      </c>
      <c r="F10" s="286" t="s">
        <v>470</v>
      </c>
      <c r="G10" s="393">
        <v>45</v>
      </c>
      <c r="H10" s="343" t="str">
        <f>IF(G10&lt;=0,"",IF(G10&lt;=2,"Muy Baja",IF(G10&lt;=24,"Baja",IF(G10&lt;=500,"Media",IF(G10&lt;=5000,"Alta","Muy Alta")))))</f>
        <v>Media</v>
      </c>
      <c r="I10" s="341">
        <f>IF(H10="","",IF(H10="Muy Baja",0.2,IF(H10="Baja",0.4,IF(H10="Media",0.6,IF(H10="Alta",0.8,IF(H10="Muy Alta",1,))))))</f>
        <v>0.6</v>
      </c>
      <c r="J10" s="394">
        <v>0.8</v>
      </c>
      <c r="K10" s="341">
        <f>IF(NOT(ISERROR(MATCH(J10,'[2]Tabla Impacto'!$B$221:$B$223,0))),'[2]Tabla Impacto'!$F$223&amp;"Por favor no seleccionar los criterios de impacto(Afectación Económica o presupuestal y Pérdida Reputacional)",J10)</f>
        <v>0.8</v>
      </c>
      <c r="L10" s="343" t="str">
        <f>IF(J10&lt;=0,"",IF(J10&lt;=20%,"Leve",IF(J10&lt;=40%,"Menor",IF(J10&lt;=60%,"Moderado",IF(J10&lt;=80%,"Mayor","Catastrófico")))))</f>
        <v>Mayor</v>
      </c>
      <c r="M10" s="341">
        <f>IF(L10="","",IF(L10="Leve",0.2,IF(L10="Menor",0.4,IF(L10="Moderado",0.6,IF(L10="Mayor",0.8,IF(L10="Catastrófico",1,))))))</f>
        <v>0.8</v>
      </c>
      <c r="N10" s="342"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Alto</v>
      </c>
      <c r="O10" s="345">
        <v>1</v>
      </c>
      <c r="P10" s="395" t="s">
        <v>588</v>
      </c>
      <c r="Q10" s="280" t="str">
        <f>IF(OR(R10="Preventivo",R10="Detectivo"),"Probabilidad",IF(R10="Correctivo","Impacto",""))</f>
        <v>Probabilidad</v>
      </c>
      <c r="R10" s="281" t="s">
        <v>14</v>
      </c>
      <c r="S10" s="281" t="s">
        <v>9</v>
      </c>
      <c r="T10" s="280" t="str">
        <f>IF(AND(R10="Preventivo",S10="Automático"),"50%",IF(AND(R10="Preventivo",S10="Manual"),"40%",IF(AND(R10="Detectivo",S10="Automático"),"40%",IF(AND(R10="Detectivo",S10="Manual"),"30%",IF(AND(R10="Correctivo",S10="Automático"),"35%",IF(AND(R10="Correctivo",S10="Manual"),"25%",""))))))</f>
        <v>40%</v>
      </c>
      <c r="U10" s="281" t="s">
        <v>494</v>
      </c>
      <c r="V10" s="281" t="s">
        <v>22</v>
      </c>
      <c r="W10" s="281" t="s">
        <v>497</v>
      </c>
      <c r="X10" s="283">
        <f>IFERROR(IF(Q10="Probabilidad",(I10-(+I10*T10)),IF(Q10="Impacto",I10,"")),"")</f>
        <v>0.36</v>
      </c>
      <c r="Y10" s="284" t="str">
        <f>IFERROR(IF(X10="","",IF(X10&lt;=0.2,"Muy Baja",IF(X10&lt;=0.4,"Baja",IF(X10&lt;=0.6,"Media",IF(X10&lt;=0.8,"Alta","Muy Alta"))))),"")</f>
        <v>Baja</v>
      </c>
      <c r="Z10" s="282">
        <f>+X10</f>
        <v>0.36</v>
      </c>
      <c r="AA10" s="284" t="str">
        <f>IFERROR(IF(AB10="","",IF(AB10&lt;=0.2,"Leve",IF(AB10&lt;=0.4,"Menor",IF(AB10&lt;=0.6,"Moderado",IF(AB10&lt;=0.8,"Mayor","Catastrófico"))))),"")</f>
        <v>Mayor</v>
      </c>
      <c r="AB10" s="282">
        <f>IFERROR(IF(Q10="Impacto",(M10-(+M10*T10)),IF(Q10="Probabilidad",M10,"")),"")</f>
        <v>0.8</v>
      </c>
      <c r="AC10" s="285" t="str">
        <f>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Alto</v>
      </c>
      <c r="AD10" s="281" t="s">
        <v>30</v>
      </c>
      <c r="AE10" s="396" t="s">
        <v>620</v>
      </c>
      <c r="AF10" s="397" t="s">
        <v>621</v>
      </c>
      <c r="AG10" s="398">
        <v>45260</v>
      </c>
      <c r="AH10" s="427" t="s">
        <v>601</v>
      </c>
      <c r="AI10" s="427" t="s">
        <v>602</v>
      </c>
      <c r="AJ10" s="326"/>
      <c r="AK10" s="326"/>
      <c r="AL10" s="326"/>
      <c r="AM10" s="326"/>
      <c r="AN10" s="326"/>
      <c r="AO10" s="326"/>
      <c r="AP10" s="326"/>
      <c r="AQ10" s="326"/>
      <c r="AR10" s="326"/>
      <c r="AS10" s="326"/>
      <c r="AT10" s="326"/>
      <c r="AU10" s="326"/>
      <c r="AV10" s="326"/>
      <c r="AW10" s="326"/>
      <c r="AX10" s="326"/>
      <c r="AY10" s="326"/>
      <c r="AZ10" s="326"/>
      <c r="BA10" s="326"/>
      <c r="BB10" s="326"/>
      <c r="BC10" s="326"/>
      <c r="BD10" s="326"/>
      <c r="BE10" s="326"/>
      <c r="BF10" s="326"/>
      <c r="BG10" s="326"/>
      <c r="BH10" s="326"/>
      <c r="BI10" s="326"/>
      <c r="BJ10" s="326"/>
      <c r="BK10" s="326"/>
      <c r="BL10" s="326"/>
      <c r="BM10" s="326"/>
      <c r="BN10" s="326"/>
      <c r="BO10" s="326"/>
      <c r="BP10" s="326"/>
      <c r="BQ10" s="326"/>
      <c r="BR10" s="326"/>
      <c r="BS10" s="326"/>
      <c r="BT10" s="326"/>
      <c r="BU10" s="326"/>
      <c r="BV10" s="326"/>
      <c r="BW10" s="326"/>
      <c r="BX10" s="326"/>
      <c r="BY10" s="326"/>
      <c r="BZ10" s="326"/>
      <c r="CA10" s="326"/>
      <c r="CB10" s="326"/>
      <c r="CC10" s="326"/>
      <c r="CD10" s="326"/>
      <c r="CE10" s="326"/>
      <c r="CF10" s="326"/>
      <c r="CG10" s="326"/>
      <c r="CH10" s="326"/>
      <c r="CI10" s="326"/>
      <c r="CJ10" s="326"/>
      <c r="CK10" s="326"/>
      <c r="CL10" s="326"/>
      <c r="CM10" s="326"/>
      <c r="CN10" s="326"/>
      <c r="CO10" s="326"/>
      <c r="CP10" s="326"/>
      <c r="CQ10" s="326"/>
      <c r="CR10" s="326"/>
      <c r="CS10" s="326"/>
      <c r="CT10" s="326"/>
      <c r="CU10" s="326"/>
      <c r="CV10" s="326"/>
      <c r="CW10" s="326"/>
      <c r="CX10" s="326"/>
      <c r="CY10" s="326"/>
      <c r="CZ10" s="326"/>
      <c r="DA10" s="326"/>
      <c r="DB10" s="326"/>
      <c r="DC10" s="326"/>
      <c r="DD10" s="326"/>
      <c r="DE10" s="326"/>
      <c r="DF10" s="326"/>
      <c r="DG10" s="326"/>
      <c r="DH10" s="326"/>
      <c r="DI10" s="326"/>
      <c r="DJ10" s="326"/>
      <c r="DK10" s="326"/>
      <c r="DL10" s="326"/>
      <c r="DM10" s="326"/>
      <c r="DN10" s="326"/>
      <c r="DO10" s="326"/>
      <c r="DP10" s="326"/>
      <c r="DQ10" s="326"/>
      <c r="DR10" s="326"/>
      <c r="DS10" s="326"/>
      <c r="DT10" s="326"/>
      <c r="DU10" s="326"/>
      <c r="DV10" s="326"/>
      <c r="DW10" s="326"/>
      <c r="DX10" s="326"/>
      <c r="DY10" s="326"/>
      <c r="DZ10" s="326"/>
      <c r="EA10" s="326"/>
      <c r="EB10" s="326"/>
      <c r="EC10" s="326"/>
      <c r="ED10" s="326"/>
      <c r="EE10" s="326"/>
      <c r="EF10" s="326"/>
      <c r="EG10" s="326"/>
      <c r="EH10" s="326"/>
      <c r="EI10" s="326"/>
      <c r="EJ10" s="326"/>
      <c r="EK10" s="326"/>
      <c r="EL10" s="326"/>
      <c r="EM10" s="326"/>
      <c r="EN10" s="326"/>
      <c r="EO10" s="326"/>
      <c r="EP10" s="326"/>
      <c r="EQ10" s="326"/>
      <c r="ER10" s="326"/>
      <c r="ES10" s="326"/>
      <c r="ET10" s="326"/>
      <c r="EU10" s="326"/>
      <c r="EV10" s="326"/>
      <c r="EW10" s="326"/>
      <c r="EX10" s="326"/>
      <c r="EY10" s="326"/>
      <c r="EZ10" s="326"/>
      <c r="FA10" s="326"/>
      <c r="FB10" s="326"/>
      <c r="FC10" s="326"/>
      <c r="FD10" s="326"/>
      <c r="FE10" s="326"/>
      <c r="FF10" s="326"/>
      <c r="FG10" s="326"/>
      <c r="FH10" s="326"/>
      <c r="FI10" s="326"/>
      <c r="FJ10" s="326"/>
      <c r="FK10" s="326"/>
      <c r="FL10" s="326"/>
      <c r="FM10" s="326"/>
      <c r="FN10" s="326"/>
      <c r="FO10" s="326"/>
      <c r="FP10" s="326"/>
      <c r="FQ10" s="326"/>
      <c r="FR10" s="326"/>
      <c r="FS10" s="326"/>
      <c r="FT10" s="326"/>
      <c r="FU10" s="326"/>
      <c r="FV10" s="326"/>
      <c r="FW10" s="326"/>
      <c r="FX10" s="326"/>
      <c r="FY10" s="326"/>
      <c r="FZ10" s="326"/>
      <c r="GA10" s="326"/>
      <c r="GB10" s="326"/>
      <c r="GC10" s="326"/>
      <c r="GD10" s="326"/>
      <c r="GE10" s="326"/>
      <c r="GF10" s="326"/>
      <c r="GG10" s="326"/>
      <c r="GH10" s="326"/>
      <c r="GI10" s="326"/>
      <c r="GJ10" s="326"/>
      <c r="GK10" s="326"/>
      <c r="GL10" s="326"/>
      <c r="GM10" s="326"/>
      <c r="GN10" s="326"/>
      <c r="GO10" s="326"/>
      <c r="GP10" s="326"/>
      <c r="GQ10" s="326"/>
      <c r="GR10" s="326"/>
      <c r="GS10" s="326"/>
      <c r="GT10" s="326"/>
      <c r="GU10" s="326"/>
      <c r="GV10" s="326"/>
      <c r="GW10" s="326"/>
      <c r="GX10" s="326"/>
      <c r="GY10" s="326"/>
      <c r="GZ10" s="326"/>
      <c r="HA10" s="326"/>
      <c r="HB10" s="326"/>
      <c r="HC10" s="326"/>
      <c r="HD10" s="326"/>
      <c r="HE10" s="326"/>
      <c r="HF10" s="326"/>
      <c r="HG10" s="326"/>
      <c r="HH10" s="326"/>
      <c r="HI10" s="326"/>
      <c r="HJ10" s="326"/>
      <c r="HK10" s="326"/>
      <c r="HL10" s="326"/>
      <c r="HM10" s="326"/>
      <c r="HN10" s="326"/>
      <c r="HO10" s="326"/>
      <c r="HP10" s="326"/>
      <c r="HQ10" s="326"/>
      <c r="HR10" s="326"/>
      <c r="HS10" s="326"/>
      <c r="HT10" s="326"/>
      <c r="HU10" s="326"/>
      <c r="HV10" s="326"/>
      <c r="HW10" s="326"/>
      <c r="HX10" s="326"/>
      <c r="HY10" s="326"/>
      <c r="HZ10" s="326"/>
      <c r="IA10" s="326"/>
      <c r="IB10" s="326"/>
      <c r="IC10" s="326"/>
      <c r="ID10" s="326"/>
      <c r="IE10" s="326"/>
      <c r="IF10" s="326"/>
      <c r="IG10" s="326"/>
      <c r="IH10" s="326"/>
      <c r="II10" s="326"/>
      <c r="IJ10" s="326"/>
      <c r="IK10" s="326"/>
      <c r="IL10" s="326"/>
      <c r="IM10" s="326"/>
      <c r="IN10" s="326"/>
      <c r="IO10" s="326"/>
      <c r="IP10" s="326"/>
      <c r="IQ10" s="326"/>
      <c r="IR10" s="326"/>
      <c r="IS10" s="326"/>
      <c r="IT10" s="326"/>
      <c r="IU10" s="326"/>
      <c r="IV10" s="326"/>
      <c r="IW10" s="326"/>
      <c r="IX10" s="326"/>
      <c r="IY10" s="326"/>
      <c r="IZ10" s="326"/>
      <c r="JA10" s="326"/>
      <c r="JB10" s="326"/>
      <c r="JC10" s="326"/>
      <c r="JD10" s="326"/>
      <c r="JE10" s="326"/>
      <c r="JF10" s="326"/>
      <c r="JG10" s="326"/>
      <c r="JH10" s="326"/>
      <c r="JI10" s="326"/>
      <c r="JJ10" s="326"/>
      <c r="JK10" s="326"/>
      <c r="JL10" s="326"/>
      <c r="JM10" s="326"/>
      <c r="JN10" s="326"/>
      <c r="JO10" s="326"/>
      <c r="JP10" s="326"/>
      <c r="JQ10" s="326"/>
      <c r="JR10" s="326"/>
      <c r="JS10" s="326"/>
      <c r="JT10" s="326"/>
      <c r="JU10" s="326"/>
      <c r="JV10" s="326"/>
      <c r="JW10" s="326"/>
      <c r="JX10" s="326"/>
      <c r="JY10" s="326"/>
      <c r="JZ10" s="326"/>
      <c r="KA10" s="326"/>
      <c r="KB10" s="326"/>
      <c r="KC10" s="326"/>
      <c r="KD10" s="326"/>
      <c r="KE10" s="326"/>
      <c r="KF10" s="326"/>
      <c r="KG10" s="326"/>
      <c r="KH10" s="326"/>
      <c r="KI10" s="326"/>
      <c r="KJ10" s="326"/>
      <c r="KK10" s="326"/>
      <c r="KL10" s="326"/>
      <c r="KM10" s="326"/>
      <c r="KN10" s="326"/>
      <c r="KO10" s="326"/>
      <c r="KP10" s="326"/>
      <c r="KQ10" s="326"/>
      <c r="KR10" s="326"/>
      <c r="KS10" s="326"/>
      <c r="KT10" s="326"/>
      <c r="KU10" s="326"/>
      <c r="KV10" s="326"/>
      <c r="KW10" s="326"/>
      <c r="KX10" s="326"/>
      <c r="KY10" s="326"/>
      <c r="KZ10" s="326"/>
      <c r="LA10" s="326"/>
      <c r="LB10" s="326"/>
      <c r="LC10" s="326"/>
      <c r="LD10" s="326"/>
      <c r="LE10" s="326"/>
      <c r="LF10" s="326"/>
      <c r="LG10" s="326"/>
      <c r="LH10" s="326"/>
      <c r="LI10" s="326"/>
      <c r="LJ10" s="326"/>
      <c r="LK10" s="326"/>
      <c r="LL10" s="326"/>
      <c r="LM10" s="326"/>
      <c r="LN10" s="326"/>
      <c r="LO10" s="326"/>
      <c r="LP10" s="326"/>
      <c r="LQ10" s="326"/>
      <c r="LR10" s="326"/>
      <c r="LS10" s="326"/>
      <c r="LT10" s="326"/>
      <c r="LU10" s="326"/>
      <c r="LV10" s="326"/>
      <c r="LW10" s="326"/>
      <c r="LX10" s="326"/>
      <c r="LY10" s="326"/>
      <c r="LZ10" s="326"/>
      <c r="MA10" s="326"/>
      <c r="MB10" s="326"/>
      <c r="MC10" s="326"/>
      <c r="MD10" s="326"/>
      <c r="ME10" s="326"/>
      <c r="MF10" s="326"/>
      <c r="MG10" s="326"/>
      <c r="MH10" s="326"/>
      <c r="MI10" s="326"/>
      <c r="MJ10" s="326"/>
      <c r="MK10" s="326"/>
      <c r="ML10" s="326"/>
      <c r="MM10" s="326"/>
      <c r="MN10" s="326"/>
      <c r="MO10" s="326"/>
      <c r="MP10" s="326"/>
      <c r="MQ10" s="326"/>
      <c r="MR10" s="326"/>
      <c r="MS10" s="326"/>
      <c r="MT10" s="326"/>
      <c r="MU10" s="326"/>
      <c r="MV10" s="326"/>
      <c r="MW10" s="326"/>
      <c r="MX10" s="326"/>
      <c r="MY10" s="326"/>
      <c r="MZ10" s="326"/>
      <c r="NA10" s="326"/>
      <c r="NB10" s="326"/>
      <c r="NC10" s="326"/>
      <c r="ND10" s="326"/>
      <c r="NE10" s="326"/>
      <c r="NF10" s="326"/>
      <c r="NG10" s="326"/>
      <c r="NH10" s="326"/>
      <c r="NI10" s="326"/>
      <c r="NJ10" s="326"/>
      <c r="NK10" s="326"/>
      <c r="NL10" s="326"/>
      <c r="NM10" s="326"/>
      <c r="NN10" s="326"/>
      <c r="NO10" s="326"/>
      <c r="NP10" s="326"/>
      <c r="NQ10" s="326"/>
      <c r="NR10" s="326"/>
      <c r="NS10" s="326"/>
      <c r="NT10" s="326"/>
      <c r="NU10" s="326"/>
      <c r="NV10" s="326"/>
      <c r="NW10" s="326"/>
      <c r="NX10" s="326"/>
      <c r="NY10" s="326"/>
      <c r="NZ10" s="326"/>
      <c r="OA10" s="326"/>
      <c r="OB10" s="326"/>
      <c r="OC10" s="326"/>
      <c r="OD10" s="326"/>
      <c r="OE10" s="326"/>
      <c r="OF10" s="326"/>
      <c r="OG10" s="326"/>
      <c r="OH10" s="326"/>
      <c r="OI10" s="326"/>
      <c r="OJ10" s="326"/>
      <c r="OK10" s="326"/>
      <c r="OL10" s="326"/>
      <c r="OM10" s="326"/>
      <c r="ON10" s="326"/>
      <c r="OO10" s="326"/>
      <c r="OP10" s="326"/>
      <c r="OQ10" s="326"/>
      <c r="OR10" s="326"/>
      <c r="OS10" s="326"/>
      <c r="OT10" s="326"/>
      <c r="OU10" s="326"/>
      <c r="OV10" s="326"/>
      <c r="OW10" s="326"/>
      <c r="OX10" s="326"/>
      <c r="OY10" s="326"/>
      <c r="OZ10" s="326"/>
      <c r="PA10" s="326"/>
      <c r="PB10" s="326"/>
      <c r="PC10" s="326"/>
      <c r="PD10" s="326"/>
      <c r="PE10" s="326"/>
      <c r="PF10" s="326"/>
      <c r="PG10" s="326"/>
      <c r="PH10" s="326"/>
      <c r="PI10" s="326"/>
      <c r="PJ10" s="326"/>
      <c r="PK10" s="326"/>
      <c r="PL10" s="326"/>
      <c r="PM10" s="326"/>
      <c r="PN10" s="326"/>
      <c r="PO10" s="326"/>
      <c r="PP10" s="326"/>
      <c r="PQ10" s="326"/>
      <c r="PR10" s="326"/>
      <c r="PS10" s="326"/>
      <c r="PT10" s="326"/>
      <c r="PU10" s="326"/>
      <c r="PV10" s="326"/>
      <c r="PW10" s="326"/>
      <c r="PX10" s="326"/>
      <c r="PY10" s="326"/>
      <c r="PZ10" s="326"/>
      <c r="QA10" s="326"/>
      <c r="QB10" s="326"/>
      <c r="QC10" s="326"/>
      <c r="QD10" s="326"/>
      <c r="QE10" s="326"/>
      <c r="QF10" s="326"/>
      <c r="QG10" s="326"/>
      <c r="QH10" s="326"/>
      <c r="QI10" s="326"/>
      <c r="QJ10" s="326"/>
      <c r="QK10" s="326"/>
      <c r="QL10" s="326"/>
      <c r="QM10" s="326"/>
      <c r="QN10" s="326"/>
      <c r="QO10" s="326"/>
      <c r="QP10" s="326"/>
      <c r="QQ10" s="326"/>
      <c r="QR10" s="326"/>
      <c r="QS10" s="326"/>
      <c r="QT10" s="326"/>
      <c r="QU10" s="326"/>
      <c r="QV10" s="326"/>
      <c r="QW10" s="326"/>
      <c r="QX10" s="326"/>
      <c r="QY10" s="326"/>
      <c r="QZ10" s="323"/>
    </row>
    <row r="11" spans="1:468" s="293" customFormat="1" ht="204" customHeight="1" x14ac:dyDescent="0.2">
      <c r="A11" s="392">
        <v>2</v>
      </c>
      <c r="B11" s="399" t="s">
        <v>589</v>
      </c>
      <c r="C11" s="399" t="s">
        <v>590</v>
      </c>
      <c r="D11" s="399" t="s">
        <v>591</v>
      </c>
      <c r="E11" s="424" t="s">
        <v>599</v>
      </c>
      <c r="F11" s="399" t="s">
        <v>470</v>
      </c>
      <c r="G11" s="400">
        <f>12+211+(8*12)</f>
        <v>319</v>
      </c>
      <c r="H11" s="401" t="str">
        <f t="shared" ref="H11:H12" si="0">IF(G11&lt;=0,"",IF(G11&lt;=2,"Muy Baja",IF(G11&lt;=24,"Baja",IF(G11&lt;=500,"Media",IF(G11&lt;=5000,"Alta","Muy Alta")))))</f>
        <v>Media</v>
      </c>
      <c r="I11" s="402">
        <f t="shared" ref="I11:I12" si="1">IF(H11="","",IF(H11="Muy Baja",0.2,IF(H11="Baja",0.4,IF(H11="Media",0.6,IF(H11="Alta",0.8,IF(H11="Muy Alta",1,))))))</f>
        <v>0.6</v>
      </c>
      <c r="J11" s="403">
        <v>1</v>
      </c>
      <c r="K11" s="404">
        <v>500</v>
      </c>
      <c r="L11" s="405" t="str">
        <f>IF(J11&lt;=0,"",IF(J11&lt;=20%,"Leve",IF(J11&lt;=40%,"Menor",IF(J11&lt;=60%,"Moderado",IF(J11&lt;=80%,"Mayor","Catastrófico")))))</f>
        <v>Catastrófico</v>
      </c>
      <c r="M11" s="402">
        <f t="shared" ref="M11:M12" si="2">IF(L11="","",IF(L11="Leve",0.2,IF(L11="Menor",0.4,IF(L11="Moderado",0.6,IF(L11="Mayor",0.8,IF(L11="Catastrófico",1,))))))</f>
        <v>1</v>
      </c>
      <c r="N11" s="406" t="str">
        <f t="shared" ref="N11:N12" si="3">IF(OR(AND(H11="Muy Baja",L11="Leve"),AND(H11="Muy Baja",L11="Menor"),AND(H11="Baja",L11="Leve")),"Bajo",IF(OR(AND(H11="Muy baja",L11="Moderado"),AND(H11="Baja",L11="Menor"),AND(H11="Baja",L11="Moderado"),AND(H11="Media",L11="Leve"),AND(H11="Media",L11="Menor"),AND(H11="Media",L11="Moderado"),AND(H11="Alta",L11="Leve"),AND(H11="Alta",L11="Menor")),"Moderado",IF(OR(AND(H11="Muy Baja",L11="Mayor"),AND(H11="Baja",L11="Mayor"),AND(H11="Media",L11="Mayor"),AND(H11="Alta",L11="Moderado"),AND(H11="Alta",L11="Mayor"),AND(H11="Muy Alta",L11="Leve"),AND(H11="Muy Alta",L11="Menor"),AND(H11="Muy Alta",L11="Moderado"),AND(H11="Muy Alta",L11="Mayor")),"Alto",IF(OR(AND(H11="Muy Baja",L11="Catastrófico"),AND(H11="Baja",L11="Catastrófico"),AND(H11="Media",L11="Catastrófico"),AND(H11="Alta",L11="Catastrófico"),AND(H11="Muy Alta",L11="Catastrófico")),"Extremo",""))))</f>
        <v>Extremo</v>
      </c>
      <c r="O11" s="348">
        <v>2</v>
      </c>
      <c r="P11" s="407" t="s">
        <v>592</v>
      </c>
      <c r="Q11" s="408" t="str">
        <f>IF(OR(R11="Preventivo",R11="Detectivo"),"Probabilidad",IF(R11="Correctivo","Impacto",""))</f>
        <v>Probabilidad</v>
      </c>
      <c r="R11" s="409" t="s">
        <v>14</v>
      </c>
      <c r="S11" s="410" t="s">
        <v>9</v>
      </c>
      <c r="T11" s="411" t="str">
        <f>IF(AND(R11="Preventivo",S11="Automático"),"50%",IF(AND(R11="Preventivo",S11="Manual"),"40%",IF(AND(R11="Detectivo",S11="Automático"),"40%",IF(AND(R11="Detectivo",S11="Manual"),"30%",IF(AND(R11="Correctivo",S11="Automático"),"35%",IF(AND(R11="Correctivo",S11="Manual"),"25%",""))))))</f>
        <v>40%</v>
      </c>
      <c r="U11" s="410" t="s">
        <v>494</v>
      </c>
      <c r="V11" s="410" t="s">
        <v>22</v>
      </c>
      <c r="W11" s="410" t="s">
        <v>497</v>
      </c>
      <c r="X11" s="412">
        <f>IFERROR(IF(Q11="Probabilidad",(I11-(+I11*T11)),IF(Q11="Impacto",I11,"")),"")</f>
        <v>0.36</v>
      </c>
      <c r="Y11" s="413" t="str">
        <f t="shared" ref="Y11" si="4">IFERROR(IF(X11="","",IF(X11&lt;=0.2,"Muy Baja",IF(X11&lt;=0.4,"Baja",IF(X11&lt;=0.6,"Media",IF(X11&lt;=0.8,"Alta","Muy Alta"))))),"")</f>
        <v>Baja</v>
      </c>
      <c r="Z11" s="411">
        <f>+X11</f>
        <v>0.36</v>
      </c>
      <c r="AA11" s="413" t="str">
        <f t="shared" ref="AA11" si="5">IFERROR(IF(AB11="","",IF(AB11&lt;=0.2,"Leve",IF(AB11&lt;=0.4,"Menor",IF(AB11&lt;=0.6,"Moderado",IF(AB11&lt;=0.8,"Mayor","Catastrófico"))))),"")</f>
        <v>Catastrófico</v>
      </c>
      <c r="AB11" s="411">
        <f>IFERROR(IF(Q11="Impacto",(M11-(+M11*T11)),IF(Q11="Probabilidad",M11,"")),"")</f>
        <v>1</v>
      </c>
      <c r="AC11" s="414" t="str">
        <f t="shared" ref="AC11" si="6">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Extremo</v>
      </c>
      <c r="AD11" s="281" t="s">
        <v>30</v>
      </c>
      <c r="AE11" s="415" t="s">
        <v>593</v>
      </c>
      <c r="AF11" s="397" t="s">
        <v>621</v>
      </c>
      <c r="AG11" s="398">
        <v>45260</v>
      </c>
      <c r="AH11" s="397" t="s">
        <v>604</v>
      </c>
      <c r="AI11" s="416" t="s">
        <v>603</v>
      </c>
      <c r="AJ11" s="274"/>
      <c r="AK11" s="336"/>
      <c r="AL11" s="274"/>
      <c r="AM11" s="274"/>
      <c r="AN11" s="274"/>
      <c r="AO11" s="274"/>
      <c r="AP11" s="274"/>
      <c r="AQ11" s="274"/>
      <c r="AR11" s="274"/>
      <c r="AS11" s="274"/>
      <c r="AT11" s="274"/>
      <c r="AU11" s="274"/>
      <c r="AV11" s="274"/>
      <c r="AW11" s="274"/>
      <c r="AX11" s="274"/>
      <c r="AY11" s="274"/>
      <c r="AZ11" s="274"/>
      <c r="BA11" s="274"/>
      <c r="BB11" s="274"/>
      <c r="BC11" s="274"/>
      <c r="BD11" s="274"/>
      <c r="BE11" s="274"/>
      <c r="BF11" s="274"/>
      <c r="BG11" s="274"/>
      <c r="BH11" s="274"/>
      <c r="BI11" s="274"/>
      <c r="BJ11" s="274"/>
      <c r="BK11" s="274"/>
      <c r="BL11" s="274"/>
      <c r="BM11" s="274"/>
      <c r="BN11" s="274"/>
      <c r="BO11" s="274"/>
      <c r="BP11" s="274"/>
      <c r="BQ11" s="274"/>
      <c r="BR11" s="274"/>
      <c r="BS11" s="274"/>
      <c r="BT11" s="274"/>
      <c r="BU11" s="274"/>
      <c r="BV11" s="274"/>
      <c r="BW11" s="274"/>
      <c r="BX11" s="274"/>
      <c r="BY11" s="274"/>
      <c r="BZ11" s="274"/>
      <c r="CA11" s="274"/>
      <c r="CB11" s="274"/>
      <c r="CC11" s="274"/>
      <c r="CD11" s="274"/>
      <c r="CE11" s="274"/>
      <c r="CF11" s="274"/>
      <c r="CG11" s="274"/>
      <c r="CH11" s="274"/>
      <c r="CI11" s="274"/>
      <c r="CJ11" s="274"/>
      <c r="CK11" s="274"/>
      <c r="CL11" s="274"/>
      <c r="CM11" s="274"/>
      <c r="CN11" s="274"/>
      <c r="CO11" s="274"/>
      <c r="CP11" s="274"/>
      <c r="CQ11" s="274"/>
      <c r="CR11" s="274"/>
      <c r="CS11" s="274"/>
      <c r="CT11" s="274"/>
      <c r="CU11" s="274"/>
      <c r="CV11" s="274"/>
      <c r="CW11" s="274"/>
      <c r="CX11" s="274"/>
      <c r="CY11" s="274"/>
      <c r="CZ11" s="274"/>
      <c r="DA11" s="274"/>
      <c r="DB11" s="274"/>
      <c r="DC11" s="274"/>
      <c r="DD11" s="274"/>
      <c r="DE11" s="274"/>
      <c r="DF11" s="274"/>
      <c r="DG11" s="274"/>
      <c r="DH11" s="274"/>
      <c r="DI11" s="274"/>
      <c r="DJ11" s="274"/>
      <c r="DK11" s="274"/>
      <c r="DL11" s="274"/>
      <c r="DM11" s="274"/>
      <c r="DN11" s="274"/>
      <c r="DO11" s="274"/>
      <c r="DP11" s="274"/>
      <c r="DQ11" s="274"/>
      <c r="DR11" s="274"/>
      <c r="DS11" s="274"/>
      <c r="DT11" s="274"/>
      <c r="DU11" s="274"/>
      <c r="DV11" s="274"/>
      <c r="DW11" s="274"/>
      <c r="DX11" s="274"/>
      <c r="DY11" s="274"/>
      <c r="DZ11" s="274"/>
      <c r="EA11" s="274"/>
      <c r="EB11" s="274"/>
      <c r="EC11" s="274"/>
      <c r="ED11" s="274"/>
      <c r="EE11" s="274"/>
      <c r="EF11" s="274"/>
      <c r="EG11" s="274"/>
      <c r="EH11" s="274"/>
      <c r="EI11" s="274"/>
      <c r="EJ11" s="274"/>
      <c r="EK11" s="274"/>
      <c r="EL11" s="274"/>
      <c r="EM11" s="274"/>
      <c r="EN11" s="274"/>
      <c r="EO11" s="274"/>
      <c r="EP11" s="274"/>
      <c r="EQ11" s="274"/>
      <c r="ER11" s="274"/>
      <c r="ES11" s="274"/>
      <c r="ET11" s="274"/>
      <c r="EU11" s="274"/>
      <c r="EV11" s="274"/>
      <c r="EW11" s="274"/>
      <c r="EX11" s="274"/>
      <c r="EY11" s="274"/>
      <c r="EZ11" s="274"/>
      <c r="FA11" s="274"/>
      <c r="FB11" s="274"/>
      <c r="FC11" s="274"/>
      <c r="FD11" s="274"/>
      <c r="FE11" s="274"/>
      <c r="FF11" s="274"/>
      <c r="FG11" s="274"/>
      <c r="FH11" s="274"/>
      <c r="FI11" s="274"/>
      <c r="FJ11" s="274"/>
      <c r="FK11" s="274"/>
      <c r="FL11" s="274"/>
      <c r="FM11" s="274"/>
      <c r="FN11" s="274"/>
      <c r="FO11" s="274"/>
      <c r="FP11" s="274"/>
      <c r="FQ11" s="274"/>
      <c r="FR11" s="274"/>
      <c r="FS11" s="274"/>
      <c r="FT11" s="274"/>
      <c r="FU11" s="274"/>
      <c r="FV11" s="274"/>
      <c r="FW11" s="274"/>
      <c r="FX11" s="274"/>
      <c r="FY11" s="274"/>
      <c r="FZ11" s="274"/>
      <c r="GA11" s="274"/>
      <c r="GB11" s="274"/>
      <c r="GC11" s="274"/>
      <c r="GD11" s="274"/>
      <c r="GE11" s="274"/>
      <c r="GF11" s="274"/>
      <c r="GG11" s="274"/>
      <c r="GH11" s="274"/>
      <c r="GI11" s="274"/>
      <c r="GJ11" s="274"/>
      <c r="GK11" s="274"/>
      <c r="GL11" s="274"/>
      <c r="GM11" s="274"/>
      <c r="GN11" s="274"/>
      <c r="GO11" s="274"/>
      <c r="GP11" s="274"/>
      <c r="GQ11" s="274"/>
      <c r="GR11" s="274"/>
      <c r="GS11" s="274"/>
      <c r="GT11" s="274"/>
      <c r="GU11" s="274"/>
      <c r="GV11" s="274"/>
      <c r="GW11" s="274"/>
      <c r="GX11" s="274"/>
      <c r="GY11" s="274"/>
      <c r="GZ11" s="274"/>
      <c r="HA11" s="274"/>
      <c r="HB11" s="274"/>
      <c r="HC11" s="274"/>
      <c r="HD11" s="274"/>
      <c r="HE11" s="274"/>
      <c r="HF11" s="274"/>
      <c r="HG11" s="274"/>
      <c r="HH11" s="274"/>
      <c r="HI11" s="274"/>
      <c r="HJ11" s="274"/>
      <c r="HK11" s="274"/>
      <c r="HL11" s="274"/>
      <c r="HM11" s="274"/>
      <c r="HN11" s="274"/>
      <c r="HO11" s="274"/>
      <c r="HP11" s="274"/>
      <c r="HQ11" s="274"/>
      <c r="HR11" s="274"/>
      <c r="HS11" s="274"/>
      <c r="HT11" s="274"/>
      <c r="HU11" s="274"/>
      <c r="HV11" s="274"/>
      <c r="HW11" s="274"/>
      <c r="HX11" s="274"/>
      <c r="HY11" s="274"/>
      <c r="HZ11" s="274"/>
      <c r="IA11" s="274"/>
      <c r="IB11" s="274"/>
      <c r="IC11" s="274"/>
      <c r="ID11" s="274"/>
      <c r="IE11" s="274"/>
      <c r="IF11" s="274"/>
      <c r="IG11" s="274"/>
      <c r="IH11" s="274"/>
      <c r="II11" s="274"/>
      <c r="IJ11" s="274"/>
      <c r="IK11" s="274"/>
      <c r="IL11" s="274"/>
      <c r="IM11" s="274"/>
      <c r="IN11" s="274"/>
      <c r="IO11" s="274"/>
      <c r="IP11" s="274"/>
      <c r="IQ11" s="274"/>
      <c r="IR11" s="274"/>
      <c r="IS11" s="274"/>
      <c r="IT11" s="274"/>
      <c r="IU11" s="274"/>
      <c r="IV11" s="274"/>
      <c r="IW11" s="274"/>
      <c r="IX11" s="274"/>
      <c r="IY11" s="274"/>
      <c r="IZ11" s="274"/>
      <c r="JA11" s="274"/>
      <c r="JB11" s="274"/>
      <c r="JC11" s="274"/>
      <c r="JD11" s="274"/>
      <c r="JE11" s="274"/>
      <c r="JF11" s="274"/>
      <c r="JG11" s="274"/>
      <c r="JH11" s="274"/>
      <c r="JI11" s="274"/>
      <c r="JJ11" s="274"/>
      <c r="JK11" s="274"/>
      <c r="JL11" s="274"/>
      <c r="JM11" s="274"/>
      <c r="JN11" s="274"/>
      <c r="JO11" s="274"/>
      <c r="JP11" s="274"/>
      <c r="JQ11" s="274"/>
      <c r="JR11" s="274"/>
      <c r="JS11" s="274"/>
      <c r="JT11" s="274"/>
      <c r="JU11" s="274"/>
      <c r="JV11" s="274"/>
      <c r="JW11" s="274"/>
      <c r="JX11" s="274"/>
      <c r="JY11" s="274"/>
      <c r="JZ11" s="274"/>
      <c r="KA11" s="274"/>
      <c r="KB11" s="274"/>
      <c r="KC11" s="274"/>
      <c r="KD11" s="274"/>
      <c r="KE11" s="274"/>
      <c r="KF11" s="274"/>
      <c r="KG11" s="274"/>
      <c r="KH11" s="274"/>
      <c r="KI11" s="274"/>
      <c r="KJ11" s="274"/>
      <c r="KK11" s="274"/>
      <c r="KL11" s="274"/>
      <c r="KM11" s="274"/>
      <c r="KN11" s="274"/>
      <c r="KO11" s="274"/>
      <c r="KP11" s="274"/>
      <c r="KQ11" s="274"/>
      <c r="KR11" s="274"/>
      <c r="KS11" s="274"/>
      <c r="KT11" s="274"/>
      <c r="KU11" s="274"/>
      <c r="KV11" s="274"/>
      <c r="KW11" s="274"/>
      <c r="KX11" s="274"/>
      <c r="KY11" s="274"/>
      <c r="KZ11" s="274"/>
      <c r="LA11" s="274"/>
      <c r="LB11" s="274"/>
      <c r="LC11" s="274"/>
      <c r="LD11" s="274"/>
      <c r="LE11" s="274"/>
      <c r="LF11" s="274"/>
      <c r="LG11" s="274"/>
      <c r="LH11" s="274"/>
      <c r="LI11" s="274"/>
      <c r="LJ11" s="274"/>
      <c r="LK11" s="274"/>
      <c r="LL11" s="274"/>
      <c r="LM11" s="274"/>
      <c r="LN11" s="274"/>
      <c r="LO11" s="274"/>
      <c r="LP11" s="274"/>
      <c r="LQ11" s="274"/>
      <c r="LR11" s="274"/>
      <c r="LS11" s="274"/>
      <c r="LT11" s="274"/>
      <c r="LU11" s="274"/>
      <c r="LV11" s="274"/>
      <c r="LW11" s="274"/>
      <c r="LX11" s="274"/>
      <c r="LY11" s="274"/>
      <c r="LZ11" s="274"/>
      <c r="MA11" s="274"/>
      <c r="MB11" s="274"/>
      <c r="MC11" s="274"/>
      <c r="MD11" s="274"/>
      <c r="ME11" s="274"/>
      <c r="MF11" s="274"/>
      <c r="MG11" s="274"/>
      <c r="MH11" s="274"/>
      <c r="MI11" s="274"/>
      <c r="MJ11" s="274"/>
      <c r="MK11" s="274"/>
      <c r="ML11" s="274"/>
      <c r="MM11" s="274"/>
      <c r="MN11" s="274"/>
      <c r="MO11" s="274"/>
      <c r="MP11" s="274"/>
      <c r="MQ11" s="274"/>
      <c r="MR11" s="274"/>
      <c r="MS11" s="274"/>
      <c r="MT11" s="274"/>
      <c r="MU11" s="274"/>
      <c r="MV11" s="274"/>
      <c r="MW11" s="274"/>
      <c r="MX11" s="274"/>
      <c r="MY11" s="274"/>
      <c r="MZ11" s="274"/>
      <c r="NA11" s="274"/>
      <c r="NB11" s="274"/>
      <c r="NC11" s="274"/>
      <c r="ND11" s="274"/>
      <c r="NE11" s="274"/>
      <c r="NF11" s="274"/>
      <c r="NG11" s="274"/>
      <c r="NH11" s="274"/>
      <c r="NI11" s="274"/>
      <c r="NJ11" s="274"/>
      <c r="NK11" s="274"/>
      <c r="NL11" s="274"/>
      <c r="NM11" s="274"/>
      <c r="NN11" s="274"/>
      <c r="NO11" s="274"/>
      <c r="NP11" s="274"/>
      <c r="NQ11" s="274"/>
      <c r="NR11" s="274"/>
      <c r="NS11" s="274"/>
      <c r="NT11" s="274"/>
      <c r="NU11" s="274"/>
      <c r="NV11" s="274"/>
      <c r="NW11" s="274"/>
      <c r="NX11" s="274"/>
      <c r="NY11" s="274"/>
      <c r="NZ11" s="274"/>
      <c r="OA11" s="274"/>
      <c r="OB11" s="274"/>
      <c r="OC11" s="274"/>
      <c r="OD11" s="274"/>
      <c r="OE11" s="274"/>
      <c r="OF11" s="274"/>
      <c r="OG11" s="274"/>
      <c r="OH11" s="274"/>
      <c r="OI11" s="274"/>
      <c r="OJ11" s="274"/>
      <c r="OK11" s="274"/>
      <c r="OL11" s="274"/>
      <c r="OM11" s="274"/>
      <c r="ON11" s="274"/>
      <c r="OO11" s="274"/>
      <c r="OP11" s="274"/>
      <c r="OQ11" s="274"/>
      <c r="OR11" s="274"/>
      <c r="OS11" s="274"/>
      <c r="OT11" s="274"/>
      <c r="OU11" s="274"/>
      <c r="OV11" s="274"/>
      <c r="OW11" s="274"/>
      <c r="OX11" s="274"/>
      <c r="OY11" s="274"/>
      <c r="OZ11" s="274"/>
      <c r="PA11" s="274"/>
      <c r="PB11" s="274"/>
      <c r="PC11" s="274"/>
      <c r="PD11" s="274"/>
      <c r="PE11" s="274"/>
      <c r="PF11" s="274"/>
      <c r="PG11" s="274"/>
      <c r="PH11" s="274"/>
      <c r="PI11" s="274"/>
      <c r="PJ11" s="274"/>
      <c r="PK11" s="274"/>
      <c r="PL11" s="274"/>
      <c r="PM11" s="274"/>
      <c r="PN11" s="274"/>
      <c r="PO11" s="274"/>
      <c r="PP11" s="274"/>
      <c r="PQ11" s="274"/>
      <c r="PR11" s="274"/>
      <c r="PS11" s="274"/>
      <c r="PT11" s="274"/>
      <c r="PU11" s="274"/>
      <c r="PV11" s="274"/>
      <c r="PW11" s="274"/>
      <c r="PX11" s="274"/>
      <c r="PY11" s="274"/>
      <c r="PZ11" s="274"/>
      <c r="QA11" s="274"/>
      <c r="QB11" s="274"/>
      <c r="QC11" s="274"/>
      <c r="QD11" s="274"/>
      <c r="QE11" s="274"/>
      <c r="QF11" s="274"/>
      <c r="QG11" s="274"/>
      <c r="QH11" s="274"/>
      <c r="QI11" s="274"/>
      <c r="QJ11" s="274"/>
      <c r="QK11" s="274"/>
      <c r="QL11" s="274"/>
      <c r="QM11" s="274"/>
      <c r="QN11" s="274"/>
      <c r="QO11" s="274"/>
      <c r="QP11" s="274"/>
      <c r="QQ11" s="274"/>
      <c r="QR11" s="274"/>
      <c r="QS11" s="274"/>
      <c r="QT11" s="274"/>
      <c r="QU11" s="274"/>
      <c r="QV11" s="274"/>
      <c r="QW11" s="274"/>
      <c r="QX11" s="274"/>
      <c r="QY11" s="274"/>
      <c r="QZ11" s="324"/>
    </row>
    <row r="12" spans="1:468" s="293" customFormat="1" ht="137.25" customHeight="1" x14ac:dyDescent="0.2">
      <c r="A12" s="661">
        <v>3</v>
      </c>
      <c r="B12" s="659" t="s">
        <v>584</v>
      </c>
      <c r="C12" s="660" t="s">
        <v>594</v>
      </c>
      <c r="D12" s="660" t="s">
        <v>628</v>
      </c>
      <c r="E12" s="685" t="s">
        <v>627</v>
      </c>
      <c r="F12" s="681" t="s">
        <v>475</v>
      </c>
      <c r="G12" s="679">
        <f>410+5</f>
        <v>415</v>
      </c>
      <c r="H12" s="667" t="str">
        <f t="shared" si="0"/>
        <v>Media</v>
      </c>
      <c r="I12" s="665">
        <f t="shared" si="1"/>
        <v>0.6</v>
      </c>
      <c r="J12" s="669">
        <v>0.8</v>
      </c>
      <c r="K12" s="430"/>
      <c r="L12" s="667" t="str">
        <f>IF(J12&lt;=0,"",IF(J12&lt;=20%,"Leve",IF(J12&lt;=40%,"Menor",IF(J12&lt;=60%,"Moderado",IF(J12&lt;=80%,"Mayor","Catastrófico")))))</f>
        <v>Mayor</v>
      </c>
      <c r="M12" s="665">
        <f t="shared" si="2"/>
        <v>0.8</v>
      </c>
      <c r="N12" s="663" t="str">
        <f t="shared" si="3"/>
        <v>Alto</v>
      </c>
      <c r="O12" s="656">
        <v>1</v>
      </c>
      <c r="P12" s="431" t="s">
        <v>622</v>
      </c>
      <c r="Q12" s="408" t="str">
        <f t="shared" ref="Q12:Q13" si="7">IF(OR(R12="Preventivo",R12="Detectivo"),"Probabilidad",IF(R12="Correctivo","Impacto",""))</f>
        <v>Probabilidad</v>
      </c>
      <c r="R12" s="409" t="s">
        <v>14</v>
      </c>
      <c r="S12" s="410" t="s">
        <v>9</v>
      </c>
      <c r="T12" s="411" t="str">
        <f t="shared" ref="T12:T13" si="8">IF(AND(R12="Preventivo",S12="Automático"),"50%",IF(AND(R12="Preventivo",S12="Manual"),"40%",IF(AND(R12="Detectivo",S12="Automático"),"40%",IF(AND(R12="Detectivo",S12="Manual"),"30%",IF(AND(R12="Correctivo",S12="Automático"),"35%",IF(AND(R12="Correctivo",S12="Manual"),"25%",""))))))</f>
        <v>40%</v>
      </c>
      <c r="U12" s="410" t="s">
        <v>493</v>
      </c>
      <c r="V12" s="410" t="s">
        <v>22</v>
      </c>
      <c r="W12" s="410" t="s">
        <v>497</v>
      </c>
      <c r="X12" s="412">
        <f t="shared" ref="X12" si="9">IFERROR(IF(Q12="Probabilidad",(I12-(+I12*T12)),IF(Q12="Impacto",I12,"")),"")</f>
        <v>0.36</v>
      </c>
      <c r="Y12" s="413" t="str">
        <f t="shared" ref="Y12:Y13" si="10">IFERROR(IF(X12="","",IF(X12&lt;=0.2,"Muy Baja",IF(X12&lt;=0.4,"Baja",IF(X12&lt;=0.6,"Media",IF(X12&lt;=0.8,"Alta","Muy Alta"))))),"")</f>
        <v>Baja</v>
      </c>
      <c r="Z12" s="411">
        <f t="shared" ref="Z12:Z13" si="11">+X12</f>
        <v>0.36</v>
      </c>
      <c r="AA12" s="413" t="str">
        <f t="shared" ref="AA12:AA13" si="12">IFERROR(IF(AB12="","",IF(AB12&lt;=0.2,"Leve",IF(AB12&lt;=0.4,"Menor",IF(AB12&lt;=0.6,"Moderado",IF(AB12&lt;=0.8,"Mayor","Catastrófico"))))),"")</f>
        <v>Mayor</v>
      </c>
      <c r="AB12" s="411">
        <f t="shared" ref="AB12" si="13">IFERROR(IF(Q12="Impacto",(M12-(+M12*T12)),IF(Q12="Probabilidad",M12,"")),"")</f>
        <v>0.8</v>
      </c>
      <c r="AC12" s="414" t="str">
        <f t="shared" ref="AC12:AC13" si="14">IFERROR(IF(OR(AND(Y12="Muy Baja",AA12="Leve"),AND(Y12="Muy Baja",AA12="Menor"),AND(Y12="Baja",AA12="Leve")),"Bajo",IF(OR(AND(Y12="Muy baja",AA12="Moderado"),AND(Y12="Baja",AA12="Menor"),AND(Y12="Baja",AA12="Moderado"),AND(Y12="Media",AA12="Leve"),AND(Y12="Media",AA12="Menor"),AND(Y12="Media",AA12="Moderado"),AND(Y12="Alta",AA12="Leve"),AND(Y12="Alta",AA12="Menor")),"Moderado",IF(OR(AND(Y12="Muy Baja",AA12="Mayor"),AND(Y12="Baja",AA12="Mayor"),AND(Y12="Media",AA12="Mayor"),AND(Y12="Alta",AA12="Moderado"),AND(Y12="Alta",AA12="Mayor"),AND(Y12="Muy Alta",AA12="Leve"),AND(Y12="Muy Alta",AA12="Menor"),AND(Y12="Muy Alta",AA12="Moderado"),AND(Y12="Muy Alta",AA12="Mayor")),"Alto",IF(OR(AND(Y12="Muy Baja",AA12="Catastrófico"),AND(Y12="Baja",AA12="Catastrófico"),AND(Y12="Media",AA12="Catastrófico"),AND(Y12="Alta",AA12="Catastrófico"),AND(Y12="Muy Alta",AA12="Catastrófico")),"Extremo","")))),"")</f>
        <v>Alto</v>
      </c>
      <c r="AD12" s="281" t="s">
        <v>30</v>
      </c>
      <c r="AE12" s="433" t="s">
        <v>624</v>
      </c>
      <c r="AF12" s="434" t="s">
        <v>625</v>
      </c>
      <c r="AG12" s="435">
        <v>45046</v>
      </c>
      <c r="AH12" s="654" t="s">
        <v>605</v>
      </c>
      <c r="AI12" s="654" t="s">
        <v>606</v>
      </c>
      <c r="AJ12" s="274"/>
      <c r="AK12" s="274"/>
      <c r="AL12" s="274"/>
      <c r="AM12" s="274"/>
      <c r="AN12" s="337"/>
      <c r="AO12" s="274"/>
      <c r="AP12" s="274"/>
      <c r="AQ12" s="274"/>
      <c r="AR12" s="274"/>
      <c r="AS12" s="274"/>
      <c r="AT12" s="274"/>
      <c r="AU12" s="274"/>
      <c r="AV12" s="274"/>
      <c r="AW12" s="274"/>
      <c r="AX12" s="274"/>
      <c r="AY12" s="274"/>
      <c r="AZ12" s="274"/>
      <c r="BA12" s="274"/>
      <c r="BB12" s="274"/>
      <c r="BC12" s="274"/>
      <c r="BD12" s="274"/>
      <c r="BE12" s="274"/>
      <c r="BF12" s="274"/>
      <c r="BG12" s="274"/>
      <c r="BH12" s="274"/>
      <c r="BI12" s="274"/>
      <c r="BJ12" s="274"/>
      <c r="BK12" s="274"/>
      <c r="BL12" s="274"/>
      <c r="BM12" s="274"/>
      <c r="BN12" s="274"/>
      <c r="BO12" s="274"/>
      <c r="BP12" s="274"/>
      <c r="BQ12" s="274"/>
      <c r="BR12" s="274"/>
      <c r="BS12" s="274"/>
      <c r="BT12" s="274"/>
      <c r="BU12" s="274"/>
      <c r="BV12" s="274"/>
      <c r="BW12" s="274"/>
      <c r="BX12" s="274"/>
      <c r="BY12" s="274"/>
      <c r="BZ12" s="274"/>
      <c r="CA12" s="274"/>
      <c r="CB12" s="274"/>
      <c r="CC12" s="274"/>
      <c r="CD12" s="274"/>
      <c r="CE12" s="274"/>
      <c r="CF12" s="274"/>
      <c r="CG12" s="274"/>
      <c r="CH12" s="274"/>
      <c r="CI12" s="274"/>
      <c r="CJ12" s="274"/>
      <c r="CK12" s="274"/>
      <c r="CL12" s="274"/>
      <c r="CM12" s="274"/>
      <c r="CN12" s="274"/>
      <c r="CO12" s="274"/>
      <c r="CP12" s="274"/>
      <c r="CQ12" s="274"/>
      <c r="CR12" s="274"/>
      <c r="CS12" s="274"/>
      <c r="CT12" s="274"/>
      <c r="CU12" s="274"/>
      <c r="CV12" s="274"/>
      <c r="CW12" s="274"/>
      <c r="CX12" s="274"/>
      <c r="CY12" s="274"/>
      <c r="CZ12" s="274"/>
      <c r="DA12" s="274"/>
      <c r="DB12" s="274"/>
      <c r="DC12" s="274"/>
      <c r="DD12" s="274"/>
      <c r="DE12" s="274"/>
      <c r="DF12" s="274"/>
      <c r="DG12" s="274"/>
      <c r="DH12" s="274"/>
      <c r="DI12" s="274"/>
      <c r="DJ12" s="274"/>
      <c r="DK12" s="274"/>
      <c r="DL12" s="274"/>
      <c r="DM12" s="274"/>
      <c r="DN12" s="274"/>
      <c r="DO12" s="274"/>
      <c r="DP12" s="274"/>
      <c r="DQ12" s="274"/>
      <c r="DR12" s="274"/>
      <c r="DS12" s="274"/>
      <c r="DT12" s="274"/>
      <c r="DU12" s="274"/>
      <c r="DV12" s="274"/>
      <c r="DW12" s="274"/>
      <c r="DX12" s="274"/>
      <c r="DY12" s="274"/>
      <c r="DZ12" s="274"/>
      <c r="EA12" s="274"/>
      <c r="EB12" s="274"/>
      <c r="EC12" s="274"/>
      <c r="ED12" s="274"/>
      <c r="EE12" s="274"/>
      <c r="EF12" s="274"/>
      <c r="EG12" s="274"/>
      <c r="EH12" s="274"/>
      <c r="EI12" s="274"/>
      <c r="EJ12" s="274"/>
      <c r="EK12" s="274"/>
      <c r="EL12" s="274"/>
      <c r="EM12" s="274"/>
      <c r="EN12" s="274"/>
      <c r="EO12" s="274"/>
      <c r="EP12" s="274"/>
      <c r="EQ12" s="274"/>
      <c r="ER12" s="274"/>
      <c r="ES12" s="274"/>
      <c r="ET12" s="274"/>
      <c r="EU12" s="274"/>
      <c r="EV12" s="274"/>
      <c r="EW12" s="274"/>
      <c r="EX12" s="274"/>
      <c r="EY12" s="274"/>
      <c r="EZ12" s="274"/>
      <c r="FA12" s="274"/>
      <c r="FB12" s="274"/>
      <c r="FC12" s="274"/>
      <c r="FD12" s="274"/>
      <c r="FE12" s="274"/>
      <c r="FF12" s="274"/>
      <c r="FG12" s="274"/>
      <c r="FH12" s="274"/>
      <c r="FI12" s="274"/>
      <c r="FJ12" s="274"/>
      <c r="FK12" s="274"/>
      <c r="FL12" s="274"/>
      <c r="FM12" s="274"/>
      <c r="FN12" s="274"/>
      <c r="FO12" s="274"/>
      <c r="FP12" s="274"/>
      <c r="FQ12" s="274"/>
      <c r="FR12" s="274"/>
      <c r="FS12" s="274"/>
      <c r="FT12" s="274"/>
      <c r="FU12" s="274"/>
      <c r="FV12" s="274"/>
      <c r="FW12" s="274"/>
      <c r="FX12" s="274"/>
      <c r="FY12" s="274"/>
      <c r="FZ12" s="274"/>
      <c r="GA12" s="274"/>
      <c r="GB12" s="274"/>
      <c r="GC12" s="274"/>
      <c r="GD12" s="274"/>
      <c r="GE12" s="274"/>
      <c r="GF12" s="274"/>
      <c r="GG12" s="274"/>
      <c r="GH12" s="274"/>
      <c r="GI12" s="274"/>
      <c r="GJ12" s="274"/>
      <c r="GK12" s="274"/>
      <c r="GL12" s="274"/>
      <c r="GM12" s="274"/>
      <c r="GN12" s="274"/>
      <c r="GO12" s="274"/>
      <c r="GP12" s="274"/>
      <c r="GQ12" s="274"/>
      <c r="GR12" s="274"/>
      <c r="GS12" s="274"/>
      <c r="GT12" s="274"/>
      <c r="GU12" s="274"/>
      <c r="GV12" s="274"/>
      <c r="GW12" s="274"/>
      <c r="GX12" s="274"/>
      <c r="GY12" s="274"/>
      <c r="GZ12" s="274"/>
      <c r="HA12" s="274"/>
      <c r="HB12" s="274"/>
      <c r="HC12" s="274"/>
      <c r="HD12" s="274"/>
      <c r="HE12" s="274"/>
      <c r="HF12" s="274"/>
      <c r="HG12" s="274"/>
      <c r="HH12" s="274"/>
      <c r="HI12" s="274"/>
      <c r="HJ12" s="274"/>
      <c r="HK12" s="274"/>
      <c r="HL12" s="274"/>
      <c r="HM12" s="274"/>
      <c r="HN12" s="274"/>
      <c r="HO12" s="274"/>
      <c r="HP12" s="274"/>
      <c r="HQ12" s="274"/>
      <c r="HR12" s="274"/>
      <c r="HS12" s="274"/>
      <c r="HT12" s="274"/>
      <c r="HU12" s="274"/>
      <c r="HV12" s="274"/>
      <c r="HW12" s="274"/>
      <c r="HX12" s="274"/>
      <c r="HY12" s="274"/>
      <c r="HZ12" s="274"/>
      <c r="IA12" s="274"/>
      <c r="IB12" s="274"/>
      <c r="IC12" s="274"/>
      <c r="ID12" s="274"/>
      <c r="IE12" s="274"/>
      <c r="IF12" s="274"/>
      <c r="IG12" s="274"/>
      <c r="IH12" s="274"/>
      <c r="II12" s="274"/>
      <c r="IJ12" s="274"/>
      <c r="IK12" s="274"/>
      <c r="IL12" s="274"/>
      <c r="IM12" s="274"/>
      <c r="IN12" s="274"/>
      <c r="IO12" s="274"/>
      <c r="IP12" s="274"/>
      <c r="IQ12" s="274"/>
      <c r="IR12" s="274"/>
      <c r="IS12" s="274"/>
      <c r="IT12" s="274"/>
      <c r="IU12" s="274"/>
      <c r="IV12" s="274"/>
      <c r="IW12" s="274"/>
      <c r="IX12" s="274"/>
      <c r="IY12" s="274"/>
      <c r="IZ12" s="274"/>
      <c r="JA12" s="274"/>
      <c r="JB12" s="274"/>
      <c r="JC12" s="274"/>
      <c r="JD12" s="274"/>
      <c r="JE12" s="274"/>
      <c r="JF12" s="274"/>
      <c r="JG12" s="274"/>
      <c r="JH12" s="274"/>
      <c r="JI12" s="274"/>
      <c r="JJ12" s="274"/>
      <c r="JK12" s="274"/>
      <c r="JL12" s="274"/>
      <c r="JM12" s="274"/>
      <c r="JN12" s="274"/>
      <c r="JO12" s="274"/>
      <c r="JP12" s="274"/>
      <c r="JQ12" s="274"/>
      <c r="JR12" s="274"/>
      <c r="JS12" s="274"/>
      <c r="JT12" s="274"/>
      <c r="JU12" s="274"/>
      <c r="JV12" s="274"/>
      <c r="JW12" s="274"/>
      <c r="JX12" s="274"/>
      <c r="JY12" s="274"/>
      <c r="JZ12" s="274"/>
      <c r="KA12" s="274"/>
      <c r="KB12" s="274"/>
      <c r="KC12" s="274"/>
      <c r="KD12" s="274"/>
      <c r="KE12" s="274"/>
      <c r="KF12" s="274"/>
      <c r="KG12" s="274"/>
      <c r="KH12" s="274"/>
      <c r="KI12" s="274"/>
      <c r="KJ12" s="274"/>
      <c r="KK12" s="274"/>
      <c r="KL12" s="274"/>
      <c r="KM12" s="274"/>
      <c r="KN12" s="274"/>
      <c r="KO12" s="274"/>
      <c r="KP12" s="274"/>
      <c r="KQ12" s="274"/>
      <c r="KR12" s="274"/>
      <c r="KS12" s="274"/>
      <c r="KT12" s="274"/>
      <c r="KU12" s="274"/>
      <c r="KV12" s="274"/>
      <c r="KW12" s="274"/>
      <c r="KX12" s="274"/>
      <c r="KY12" s="274"/>
      <c r="KZ12" s="274"/>
      <c r="LA12" s="274"/>
      <c r="LB12" s="274"/>
      <c r="LC12" s="274"/>
      <c r="LD12" s="274"/>
      <c r="LE12" s="274"/>
      <c r="LF12" s="274"/>
      <c r="LG12" s="274"/>
      <c r="LH12" s="274"/>
      <c r="LI12" s="274"/>
      <c r="LJ12" s="274"/>
      <c r="LK12" s="274"/>
      <c r="LL12" s="274"/>
      <c r="LM12" s="274"/>
      <c r="LN12" s="274"/>
      <c r="LO12" s="274"/>
      <c r="LP12" s="274"/>
      <c r="LQ12" s="274"/>
      <c r="LR12" s="274"/>
      <c r="LS12" s="274"/>
      <c r="LT12" s="274"/>
      <c r="LU12" s="274"/>
      <c r="LV12" s="274"/>
      <c r="LW12" s="274"/>
      <c r="LX12" s="274"/>
      <c r="LY12" s="274"/>
      <c r="LZ12" s="274"/>
      <c r="MA12" s="274"/>
      <c r="MB12" s="274"/>
      <c r="MC12" s="274"/>
      <c r="MD12" s="274"/>
      <c r="ME12" s="274"/>
      <c r="MF12" s="274"/>
      <c r="MG12" s="274"/>
      <c r="MH12" s="274"/>
      <c r="MI12" s="274"/>
      <c r="MJ12" s="274"/>
      <c r="MK12" s="274"/>
      <c r="ML12" s="274"/>
      <c r="MM12" s="274"/>
      <c r="MN12" s="274"/>
      <c r="MO12" s="274"/>
      <c r="MP12" s="274"/>
      <c r="MQ12" s="274"/>
      <c r="MR12" s="274"/>
      <c r="MS12" s="274"/>
      <c r="MT12" s="274"/>
      <c r="MU12" s="274"/>
      <c r="MV12" s="274"/>
      <c r="MW12" s="274"/>
      <c r="MX12" s="274"/>
      <c r="MY12" s="274"/>
      <c r="MZ12" s="274"/>
      <c r="NA12" s="274"/>
      <c r="NB12" s="274"/>
      <c r="NC12" s="274"/>
      <c r="ND12" s="274"/>
      <c r="NE12" s="274"/>
      <c r="NF12" s="274"/>
      <c r="NG12" s="274"/>
      <c r="NH12" s="274"/>
      <c r="NI12" s="274"/>
      <c r="NJ12" s="274"/>
      <c r="NK12" s="274"/>
      <c r="NL12" s="274"/>
      <c r="NM12" s="274"/>
      <c r="NN12" s="274"/>
      <c r="NO12" s="274"/>
      <c r="NP12" s="274"/>
      <c r="NQ12" s="274"/>
      <c r="NR12" s="274"/>
      <c r="NS12" s="274"/>
      <c r="NT12" s="274"/>
      <c r="NU12" s="274"/>
      <c r="NV12" s="274"/>
      <c r="NW12" s="274"/>
      <c r="NX12" s="274"/>
      <c r="NY12" s="274"/>
      <c r="NZ12" s="274"/>
      <c r="OA12" s="274"/>
      <c r="OB12" s="274"/>
      <c r="OC12" s="274"/>
      <c r="OD12" s="274"/>
      <c r="OE12" s="274"/>
      <c r="OF12" s="274"/>
      <c r="OG12" s="274"/>
      <c r="OH12" s="274"/>
      <c r="OI12" s="274"/>
      <c r="OJ12" s="274"/>
      <c r="OK12" s="274"/>
      <c r="OL12" s="274"/>
      <c r="OM12" s="274"/>
      <c r="ON12" s="274"/>
      <c r="OO12" s="274"/>
      <c r="OP12" s="274"/>
      <c r="OQ12" s="274"/>
      <c r="OR12" s="274"/>
      <c r="OS12" s="274"/>
      <c r="OT12" s="274"/>
      <c r="OU12" s="274"/>
      <c r="OV12" s="274"/>
      <c r="OW12" s="274"/>
      <c r="OX12" s="274"/>
      <c r="OY12" s="274"/>
      <c r="OZ12" s="274"/>
      <c r="PA12" s="274"/>
      <c r="PB12" s="274"/>
      <c r="PC12" s="274"/>
      <c r="PD12" s="274"/>
      <c r="PE12" s="274"/>
      <c r="PF12" s="274"/>
      <c r="PG12" s="274"/>
      <c r="PH12" s="274"/>
      <c r="PI12" s="274"/>
      <c r="PJ12" s="274"/>
      <c r="PK12" s="274"/>
      <c r="PL12" s="274"/>
      <c r="PM12" s="274"/>
      <c r="PN12" s="274"/>
      <c r="PO12" s="274"/>
      <c r="PP12" s="274"/>
      <c r="PQ12" s="274"/>
      <c r="PR12" s="274"/>
      <c r="PS12" s="274"/>
      <c r="PT12" s="274"/>
      <c r="PU12" s="274"/>
      <c r="PV12" s="274"/>
      <c r="PW12" s="274"/>
      <c r="PX12" s="274"/>
      <c r="PY12" s="274"/>
      <c r="PZ12" s="274"/>
      <c r="QA12" s="274"/>
      <c r="QB12" s="274"/>
      <c r="QC12" s="274"/>
      <c r="QD12" s="274"/>
      <c r="QE12" s="274"/>
      <c r="QF12" s="274"/>
      <c r="QG12" s="274"/>
      <c r="QH12" s="274"/>
      <c r="QI12" s="274"/>
      <c r="QJ12" s="274"/>
      <c r="QK12" s="274"/>
      <c r="QL12" s="274"/>
      <c r="QM12" s="274"/>
      <c r="QN12" s="274"/>
      <c r="QO12" s="274"/>
      <c r="QP12" s="274"/>
      <c r="QQ12" s="274"/>
      <c r="QR12" s="274"/>
      <c r="QS12" s="274"/>
      <c r="QT12" s="274"/>
      <c r="QU12" s="274"/>
      <c r="QV12" s="274"/>
      <c r="QW12" s="274"/>
      <c r="QX12" s="274"/>
      <c r="QY12" s="274"/>
      <c r="QZ12" s="324"/>
    </row>
    <row r="13" spans="1:468" s="293" customFormat="1" ht="108.75" customHeight="1" x14ac:dyDescent="0.2">
      <c r="A13" s="662"/>
      <c r="B13" s="659"/>
      <c r="C13" s="660"/>
      <c r="D13" s="660"/>
      <c r="E13" s="685"/>
      <c r="F13" s="682"/>
      <c r="G13" s="680"/>
      <c r="H13" s="668"/>
      <c r="I13" s="666"/>
      <c r="J13" s="670"/>
      <c r="K13" s="430"/>
      <c r="L13" s="668"/>
      <c r="M13" s="666"/>
      <c r="N13" s="664"/>
      <c r="O13" s="657"/>
      <c r="P13" s="432" t="s">
        <v>623</v>
      </c>
      <c r="Q13" s="408" t="str">
        <f t="shared" si="7"/>
        <v>Probabilidad</v>
      </c>
      <c r="R13" s="409" t="s">
        <v>14</v>
      </c>
      <c r="S13" s="410" t="s">
        <v>9</v>
      </c>
      <c r="T13" s="411" t="str">
        <f t="shared" si="8"/>
        <v>40%</v>
      </c>
      <c r="U13" s="410" t="s">
        <v>493</v>
      </c>
      <c r="V13" s="410" t="s">
        <v>22</v>
      </c>
      <c r="W13" s="410" t="s">
        <v>497</v>
      </c>
      <c r="X13" s="412">
        <f>IFERROR(IF(Q13="Probabilidad",(I12-(+I12*T13)),IF(Q13="Impacto",I12,"")),"")</f>
        <v>0.36</v>
      </c>
      <c r="Y13" s="413" t="str">
        <f t="shared" si="10"/>
        <v>Baja</v>
      </c>
      <c r="Z13" s="411">
        <f t="shared" si="11"/>
        <v>0.36</v>
      </c>
      <c r="AA13" s="413" t="str">
        <f t="shared" si="12"/>
        <v>Mayor</v>
      </c>
      <c r="AB13" s="411">
        <f>IFERROR(IF(Q13="Impacto",(M12-(+M12*T13)),IF(Q13="Probabilidad",M12,"")),"")</f>
        <v>0.8</v>
      </c>
      <c r="AC13" s="414" t="str">
        <f t="shared" si="14"/>
        <v>Alto</v>
      </c>
      <c r="AD13" s="281" t="s">
        <v>30</v>
      </c>
      <c r="AE13" s="433" t="s">
        <v>629</v>
      </c>
      <c r="AF13" s="434" t="s">
        <v>626</v>
      </c>
      <c r="AG13" s="435">
        <v>45046</v>
      </c>
      <c r="AH13" s="655"/>
      <c r="AI13" s="655"/>
      <c r="AJ13" s="274"/>
      <c r="AK13" s="274"/>
      <c r="AL13" s="274"/>
      <c r="AM13" s="274"/>
      <c r="AN13" s="274"/>
      <c r="AO13" s="274"/>
      <c r="AP13" s="274"/>
      <c r="AQ13" s="274"/>
      <c r="AR13" s="274"/>
      <c r="AS13" s="274"/>
      <c r="AT13" s="274"/>
      <c r="AU13" s="274"/>
      <c r="AV13" s="274"/>
      <c r="AW13" s="274"/>
      <c r="AX13" s="274"/>
      <c r="AY13" s="274"/>
      <c r="AZ13" s="274"/>
      <c r="BA13" s="274"/>
      <c r="BB13" s="274"/>
      <c r="BC13" s="274"/>
      <c r="BD13" s="274"/>
      <c r="BE13" s="274"/>
      <c r="BF13" s="274"/>
      <c r="BG13" s="274"/>
      <c r="BH13" s="274"/>
      <c r="BI13" s="274"/>
      <c r="BJ13" s="274"/>
      <c r="BK13" s="274"/>
      <c r="BL13" s="274"/>
      <c r="BM13" s="274"/>
      <c r="BN13" s="274"/>
      <c r="BO13" s="274"/>
      <c r="BP13" s="274"/>
      <c r="BQ13" s="274"/>
      <c r="BR13" s="274"/>
      <c r="BS13" s="274"/>
      <c r="BT13" s="274"/>
      <c r="BU13" s="274"/>
      <c r="BV13" s="274"/>
      <c r="BW13" s="274"/>
      <c r="BX13" s="274"/>
      <c r="BY13" s="274"/>
      <c r="BZ13" s="274"/>
      <c r="CA13" s="274"/>
      <c r="CB13" s="274"/>
      <c r="CC13" s="274"/>
      <c r="CD13" s="274"/>
      <c r="CE13" s="274"/>
      <c r="CF13" s="274"/>
      <c r="CG13" s="274"/>
      <c r="CH13" s="274"/>
      <c r="CI13" s="274"/>
      <c r="CJ13" s="274"/>
      <c r="CK13" s="274"/>
      <c r="CL13" s="274"/>
      <c r="CM13" s="274"/>
      <c r="CN13" s="274"/>
      <c r="CO13" s="274"/>
      <c r="CP13" s="274"/>
      <c r="CQ13" s="274"/>
      <c r="CR13" s="274"/>
      <c r="CS13" s="274"/>
      <c r="CT13" s="274"/>
      <c r="CU13" s="274"/>
      <c r="CV13" s="274"/>
      <c r="CW13" s="274"/>
      <c r="CX13" s="274"/>
      <c r="CY13" s="274"/>
      <c r="CZ13" s="274"/>
      <c r="DA13" s="274"/>
      <c r="DB13" s="274"/>
      <c r="DC13" s="274"/>
      <c r="DD13" s="274"/>
      <c r="DE13" s="274"/>
      <c r="DF13" s="274"/>
      <c r="DG13" s="274"/>
      <c r="DH13" s="274"/>
      <c r="DI13" s="274"/>
      <c r="DJ13" s="274"/>
      <c r="DK13" s="274"/>
      <c r="DL13" s="274"/>
      <c r="DM13" s="274"/>
      <c r="DN13" s="274"/>
      <c r="DO13" s="274"/>
      <c r="DP13" s="274"/>
      <c r="DQ13" s="274"/>
      <c r="DR13" s="274"/>
      <c r="DS13" s="274"/>
      <c r="DT13" s="274"/>
      <c r="DU13" s="274"/>
      <c r="DV13" s="274"/>
      <c r="DW13" s="274"/>
      <c r="DX13" s="274"/>
      <c r="DY13" s="274"/>
      <c r="DZ13" s="274"/>
      <c r="EA13" s="274"/>
      <c r="EB13" s="274"/>
      <c r="EC13" s="274"/>
      <c r="ED13" s="274"/>
      <c r="EE13" s="274"/>
      <c r="EF13" s="274"/>
      <c r="EG13" s="274"/>
      <c r="EH13" s="274"/>
      <c r="EI13" s="274"/>
      <c r="EJ13" s="274"/>
      <c r="EK13" s="274"/>
      <c r="EL13" s="274"/>
      <c r="EM13" s="274"/>
      <c r="EN13" s="274"/>
      <c r="EO13" s="274"/>
      <c r="EP13" s="274"/>
      <c r="EQ13" s="274"/>
      <c r="ER13" s="274"/>
      <c r="ES13" s="274"/>
      <c r="ET13" s="274"/>
      <c r="EU13" s="274"/>
      <c r="EV13" s="274"/>
      <c r="EW13" s="274"/>
      <c r="EX13" s="274"/>
      <c r="EY13" s="274"/>
      <c r="EZ13" s="274"/>
      <c r="FA13" s="274"/>
      <c r="FB13" s="274"/>
      <c r="FC13" s="274"/>
      <c r="FD13" s="274"/>
      <c r="FE13" s="274"/>
      <c r="FF13" s="274"/>
      <c r="FG13" s="274"/>
      <c r="FH13" s="274"/>
      <c r="FI13" s="274"/>
      <c r="FJ13" s="274"/>
      <c r="FK13" s="274"/>
      <c r="FL13" s="274"/>
      <c r="FM13" s="274"/>
      <c r="FN13" s="274"/>
      <c r="FO13" s="274"/>
      <c r="FP13" s="274"/>
      <c r="FQ13" s="274"/>
      <c r="FR13" s="274"/>
      <c r="FS13" s="274"/>
      <c r="FT13" s="274"/>
      <c r="FU13" s="274"/>
      <c r="FV13" s="274"/>
      <c r="FW13" s="274"/>
      <c r="FX13" s="274"/>
      <c r="FY13" s="274"/>
      <c r="FZ13" s="274"/>
      <c r="GA13" s="274"/>
      <c r="GB13" s="274"/>
      <c r="GC13" s="274"/>
      <c r="GD13" s="274"/>
      <c r="GE13" s="274"/>
      <c r="GF13" s="274"/>
      <c r="GG13" s="274"/>
      <c r="GH13" s="274"/>
      <c r="GI13" s="274"/>
      <c r="GJ13" s="274"/>
      <c r="GK13" s="274"/>
      <c r="GL13" s="274"/>
      <c r="GM13" s="274"/>
      <c r="GN13" s="274"/>
      <c r="GO13" s="274"/>
      <c r="GP13" s="274"/>
      <c r="GQ13" s="274"/>
      <c r="GR13" s="274"/>
      <c r="GS13" s="274"/>
      <c r="GT13" s="274"/>
      <c r="GU13" s="274"/>
      <c r="GV13" s="274"/>
      <c r="GW13" s="274"/>
      <c r="GX13" s="274"/>
      <c r="GY13" s="274"/>
      <c r="GZ13" s="274"/>
      <c r="HA13" s="274"/>
      <c r="HB13" s="274"/>
      <c r="HC13" s="274"/>
      <c r="HD13" s="274"/>
      <c r="HE13" s="274"/>
      <c r="HF13" s="274"/>
      <c r="HG13" s="274"/>
      <c r="HH13" s="274"/>
      <c r="HI13" s="274"/>
      <c r="HJ13" s="274"/>
      <c r="HK13" s="274"/>
      <c r="HL13" s="274"/>
      <c r="HM13" s="274"/>
      <c r="HN13" s="274"/>
      <c r="HO13" s="274"/>
      <c r="HP13" s="274"/>
      <c r="HQ13" s="274"/>
      <c r="HR13" s="274"/>
      <c r="HS13" s="274"/>
      <c r="HT13" s="274"/>
      <c r="HU13" s="274"/>
      <c r="HV13" s="274"/>
      <c r="HW13" s="274"/>
      <c r="HX13" s="274"/>
      <c r="HY13" s="274"/>
      <c r="HZ13" s="274"/>
      <c r="IA13" s="274"/>
      <c r="IB13" s="274"/>
      <c r="IC13" s="274"/>
      <c r="ID13" s="274"/>
      <c r="IE13" s="274"/>
      <c r="IF13" s="274"/>
      <c r="IG13" s="274"/>
      <c r="IH13" s="274"/>
      <c r="II13" s="274"/>
      <c r="IJ13" s="274"/>
      <c r="IK13" s="274"/>
      <c r="IL13" s="274"/>
      <c r="IM13" s="274"/>
      <c r="IN13" s="274"/>
      <c r="IO13" s="274"/>
      <c r="IP13" s="274"/>
      <c r="IQ13" s="274"/>
      <c r="IR13" s="274"/>
      <c r="IS13" s="274"/>
      <c r="IT13" s="274"/>
      <c r="IU13" s="274"/>
      <c r="IV13" s="274"/>
      <c r="IW13" s="274"/>
      <c r="IX13" s="274"/>
      <c r="IY13" s="274"/>
      <c r="IZ13" s="274"/>
      <c r="JA13" s="274"/>
      <c r="JB13" s="274"/>
      <c r="JC13" s="274"/>
      <c r="JD13" s="274"/>
      <c r="JE13" s="274"/>
      <c r="JF13" s="274"/>
      <c r="JG13" s="274"/>
      <c r="JH13" s="274"/>
      <c r="JI13" s="274"/>
      <c r="JJ13" s="274"/>
      <c r="JK13" s="274"/>
      <c r="JL13" s="274"/>
      <c r="JM13" s="274"/>
      <c r="JN13" s="274"/>
      <c r="JO13" s="274"/>
      <c r="JP13" s="274"/>
      <c r="JQ13" s="274"/>
      <c r="JR13" s="274"/>
      <c r="JS13" s="274"/>
      <c r="JT13" s="274"/>
      <c r="JU13" s="274"/>
      <c r="JV13" s="274"/>
      <c r="JW13" s="274"/>
      <c r="JX13" s="274"/>
      <c r="JY13" s="274"/>
      <c r="JZ13" s="274"/>
      <c r="KA13" s="274"/>
      <c r="KB13" s="274"/>
      <c r="KC13" s="274"/>
      <c r="KD13" s="274"/>
      <c r="KE13" s="274"/>
      <c r="KF13" s="274"/>
      <c r="KG13" s="274"/>
      <c r="KH13" s="274"/>
      <c r="KI13" s="274"/>
      <c r="KJ13" s="274"/>
      <c r="KK13" s="274"/>
      <c r="KL13" s="274"/>
      <c r="KM13" s="274"/>
      <c r="KN13" s="274"/>
      <c r="KO13" s="274"/>
      <c r="KP13" s="274"/>
      <c r="KQ13" s="274"/>
      <c r="KR13" s="274"/>
      <c r="KS13" s="274"/>
      <c r="KT13" s="274"/>
      <c r="KU13" s="274"/>
      <c r="KV13" s="274"/>
      <c r="KW13" s="274"/>
      <c r="KX13" s="274"/>
      <c r="KY13" s="274"/>
      <c r="KZ13" s="274"/>
      <c r="LA13" s="274"/>
      <c r="LB13" s="274"/>
      <c r="LC13" s="274"/>
      <c r="LD13" s="274"/>
      <c r="LE13" s="274"/>
      <c r="LF13" s="274"/>
      <c r="LG13" s="274"/>
      <c r="LH13" s="274"/>
      <c r="LI13" s="274"/>
      <c r="LJ13" s="274"/>
      <c r="LK13" s="274"/>
      <c r="LL13" s="274"/>
      <c r="LM13" s="274"/>
      <c r="LN13" s="274"/>
      <c r="LO13" s="274"/>
      <c r="LP13" s="274"/>
      <c r="LQ13" s="274"/>
      <c r="LR13" s="274"/>
      <c r="LS13" s="274"/>
      <c r="LT13" s="274"/>
      <c r="LU13" s="274"/>
      <c r="LV13" s="274"/>
      <c r="LW13" s="274"/>
      <c r="LX13" s="274"/>
      <c r="LY13" s="274"/>
      <c r="LZ13" s="274"/>
      <c r="MA13" s="274"/>
      <c r="MB13" s="274"/>
      <c r="MC13" s="274"/>
      <c r="MD13" s="274"/>
      <c r="ME13" s="274"/>
      <c r="MF13" s="274"/>
      <c r="MG13" s="274"/>
      <c r="MH13" s="274"/>
      <c r="MI13" s="274"/>
      <c r="MJ13" s="274"/>
      <c r="MK13" s="274"/>
      <c r="ML13" s="274"/>
      <c r="MM13" s="274"/>
      <c r="MN13" s="274"/>
      <c r="MO13" s="274"/>
      <c r="MP13" s="274"/>
      <c r="MQ13" s="274"/>
      <c r="MR13" s="274"/>
      <c r="MS13" s="274"/>
      <c r="MT13" s="274"/>
      <c r="MU13" s="274"/>
      <c r="MV13" s="274"/>
      <c r="MW13" s="274"/>
      <c r="MX13" s="274"/>
      <c r="MY13" s="274"/>
      <c r="MZ13" s="274"/>
      <c r="NA13" s="274"/>
      <c r="NB13" s="274"/>
      <c r="NC13" s="274"/>
      <c r="ND13" s="274"/>
      <c r="NE13" s="274"/>
      <c r="NF13" s="274"/>
      <c r="NG13" s="274"/>
      <c r="NH13" s="274"/>
      <c r="NI13" s="274"/>
      <c r="NJ13" s="274"/>
      <c r="NK13" s="274"/>
      <c r="NL13" s="274"/>
      <c r="NM13" s="274"/>
      <c r="NN13" s="274"/>
      <c r="NO13" s="274"/>
      <c r="NP13" s="274"/>
      <c r="NQ13" s="274"/>
      <c r="NR13" s="274"/>
      <c r="NS13" s="274"/>
      <c r="NT13" s="274"/>
      <c r="NU13" s="274"/>
      <c r="NV13" s="274"/>
      <c r="NW13" s="274"/>
      <c r="NX13" s="274"/>
      <c r="NY13" s="274"/>
      <c r="NZ13" s="274"/>
      <c r="OA13" s="274"/>
      <c r="OB13" s="274"/>
      <c r="OC13" s="274"/>
      <c r="OD13" s="274"/>
      <c r="OE13" s="274"/>
      <c r="OF13" s="274"/>
      <c r="OG13" s="274"/>
      <c r="OH13" s="274"/>
      <c r="OI13" s="274"/>
      <c r="OJ13" s="274"/>
      <c r="OK13" s="274"/>
      <c r="OL13" s="274"/>
      <c r="OM13" s="274"/>
      <c r="ON13" s="274"/>
      <c r="OO13" s="274"/>
      <c r="OP13" s="274"/>
      <c r="OQ13" s="274"/>
      <c r="OR13" s="274"/>
      <c r="OS13" s="274"/>
      <c r="OT13" s="274"/>
      <c r="OU13" s="274"/>
      <c r="OV13" s="274"/>
      <c r="OW13" s="274"/>
      <c r="OX13" s="274"/>
      <c r="OY13" s="274"/>
      <c r="OZ13" s="274"/>
      <c r="PA13" s="274"/>
      <c r="PB13" s="274"/>
      <c r="PC13" s="274"/>
      <c r="PD13" s="274"/>
      <c r="PE13" s="274"/>
      <c r="PF13" s="274"/>
      <c r="PG13" s="274"/>
      <c r="PH13" s="274"/>
      <c r="PI13" s="274"/>
      <c r="PJ13" s="274"/>
      <c r="PK13" s="274"/>
      <c r="PL13" s="274"/>
      <c r="PM13" s="274"/>
      <c r="PN13" s="274"/>
      <c r="PO13" s="274"/>
      <c r="PP13" s="274"/>
      <c r="PQ13" s="274"/>
      <c r="PR13" s="274"/>
      <c r="PS13" s="274"/>
      <c r="PT13" s="274"/>
      <c r="PU13" s="274"/>
      <c r="PV13" s="274"/>
      <c r="PW13" s="274"/>
      <c r="PX13" s="274"/>
      <c r="PY13" s="274"/>
      <c r="PZ13" s="274"/>
      <c r="QA13" s="274"/>
      <c r="QB13" s="274"/>
      <c r="QC13" s="274"/>
      <c r="QD13" s="274"/>
      <c r="QE13" s="274"/>
      <c r="QF13" s="274"/>
      <c r="QG13" s="274"/>
      <c r="QH13" s="274"/>
      <c r="QI13" s="274"/>
      <c r="QJ13" s="274"/>
      <c r="QK13" s="274"/>
      <c r="QL13" s="274"/>
      <c r="QM13" s="274"/>
      <c r="QN13" s="274"/>
      <c r="QO13" s="274"/>
      <c r="QP13" s="274"/>
      <c r="QQ13" s="274"/>
      <c r="QR13" s="274"/>
      <c r="QS13" s="274"/>
      <c r="QT13" s="274"/>
      <c r="QU13" s="274"/>
      <c r="QV13" s="274"/>
      <c r="QW13" s="274"/>
      <c r="QX13" s="274"/>
      <c r="QY13" s="274"/>
      <c r="QZ13" s="324"/>
    </row>
    <row r="14" spans="1:468" s="293" customFormat="1" ht="158.25" customHeight="1" x14ac:dyDescent="0.2">
      <c r="A14" s="346">
        <v>4</v>
      </c>
      <c r="B14" s="417" t="s">
        <v>584</v>
      </c>
      <c r="C14" s="418" t="s">
        <v>595</v>
      </c>
      <c r="D14" s="418" t="s">
        <v>596</v>
      </c>
      <c r="E14" s="425" t="s">
        <v>600</v>
      </c>
      <c r="F14" s="400" t="s">
        <v>475</v>
      </c>
      <c r="G14" s="419">
        <v>753</v>
      </c>
      <c r="H14" s="401" t="str">
        <f t="shared" ref="H14" si="15">IF(G14&lt;=0,"",IF(G14&lt;=2,"Muy Baja",IF(G14&lt;=24,"Baja",IF(G14&lt;=500,"Media",IF(G14&lt;=5000,"Alta","Muy Alta")))))</f>
        <v>Alta</v>
      </c>
      <c r="I14" s="402">
        <f t="shared" ref="I14" si="16">IF(H14="","",IF(H14="Muy Baja",0.2,IF(H14="Baja",0.4,IF(H14="Media",0.6,IF(H14="Alta",0.8,IF(H14="Muy Alta",1,))))))</f>
        <v>0.8</v>
      </c>
      <c r="J14" s="420">
        <v>0.8</v>
      </c>
      <c r="K14" s="402"/>
      <c r="L14" s="401" t="str">
        <f>IF(J14&lt;=0,"",IF(J14&lt;=20%,"Leve",IF(J14&lt;=40%,"Menor",IF(J14&lt;=60%,"Moderado",IF(J14&lt;=80%,"Mayor","Catastrófico")))))</f>
        <v>Mayor</v>
      </c>
      <c r="M14" s="402">
        <f t="shared" ref="M14" si="17">IF(L14="","",IF(L14="Leve",0.2,IF(L14="Menor",0.4,IF(L14="Moderado",0.6,IF(L14="Mayor",0.8,IF(L14="Catastrófico",1,))))))</f>
        <v>0.8</v>
      </c>
      <c r="N14" s="406" t="str">
        <f t="shared" ref="N14" si="18">IF(OR(AND(H14="Muy Baja",L14="Leve"),AND(H14="Muy Baja",L14="Menor"),AND(H14="Baja",L14="Leve")),"Bajo",IF(OR(AND(H14="Muy baja",L14="Moderado"),AND(H14="Baja",L14="Menor"),AND(H14="Baja",L14="Moderado"),AND(H14="Media",L14="Leve"),AND(H14="Media",L14="Menor"),AND(H14="Media",L14="Moderado"),AND(H14="Alta",L14="Leve"),AND(H14="Alta",L14="Menor")),"Moderado",IF(OR(AND(H14="Muy Baja",L14="Mayor"),AND(H14="Baja",L14="Mayor"),AND(H14="Media",L14="Mayor"),AND(H14="Alta",L14="Moderado"),AND(H14="Alta",L14="Mayor"),AND(H14="Muy Alta",L14="Leve"),AND(H14="Muy Alta",L14="Menor"),AND(H14="Muy Alta",L14="Moderado"),AND(H14="Muy Alta",L14="Mayor")),"Alto",IF(OR(AND(H14="Muy Baja",L14="Catastrófico"),AND(H14="Baja",L14="Catastrófico"),AND(H14="Media",L14="Catastrófico"),AND(H14="Alta",L14="Catastrófico"),AND(H14="Muy Alta",L14="Catastrófico")),"Extremo",""))))</f>
        <v>Alto</v>
      </c>
      <c r="O14" s="278">
        <v>1</v>
      </c>
      <c r="P14" s="421" t="s">
        <v>597</v>
      </c>
      <c r="Q14" s="422" t="str">
        <f>IF(OR(R14="Preventivo",R14="Detectivo"),"Probabilidad",IF(R14="Correctivo","Impacto",""))</f>
        <v>Probabilidad</v>
      </c>
      <c r="R14" s="410" t="s">
        <v>14</v>
      </c>
      <c r="S14" s="410" t="s">
        <v>9</v>
      </c>
      <c r="T14" s="422" t="str">
        <f t="shared" ref="T14" si="19">IF(AND(R14="Preventivo",S14="Automático"),"50%",IF(AND(R14="Preventivo",S14="Manual"),"40%",IF(AND(R14="Detectivo",S14="Automático"),"40%",IF(AND(R14="Detectivo",S14="Manual"),"30%",IF(AND(R14="Correctivo",S14="Automático"),"35%",IF(AND(R14="Correctivo",S14="Manual"),"25%",""))))))</f>
        <v>40%</v>
      </c>
      <c r="U14" s="409" t="s">
        <v>493</v>
      </c>
      <c r="V14" s="410" t="s">
        <v>22</v>
      </c>
      <c r="W14" s="410" t="s">
        <v>497</v>
      </c>
      <c r="X14" s="412">
        <f t="shared" ref="X14" si="20">IFERROR(IF(Q14="Probabilidad",(I14-(+I14*T14)),IF(Q14="Impacto",I14,"")),"")</f>
        <v>0.48</v>
      </c>
      <c r="Y14" s="413" t="str">
        <f t="shared" ref="Y14" si="21">IFERROR(IF(X14="","",IF(X14&lt;=0.2,"Muy Baja",IF(X14&lt;=0.4,"Baja",IF(X14&lt;=0.6,"Media",IF(X14&lt;=0.8,"Alta","Muy Alta"))))),"")</f>
        <v>Media</v>
      </c>
      <c r="Z14" s="411">
        <f t="shared" ref="Z14" si="22">+X14</f>
        <v>0.48</v>
      </c>
      <c r="AA14" s="413" t="str">
        <f t="shared" ref="AA14" si="23">IFERROR(IF(AB14="","",IF(AB14&lt;=0.2,"Leve",IF(AB14&lt;=0.4,"Menor",IF(AB14&lt;=0.6,"Moderado",IF(AB14&lt;=0.8,"Mayor","Catastrófico"))))),"")</f>
        <v>Mayor</v>
      </c>
      <c r="AB14" s="411">
        <f t="shared" ref="AB14" si="24">IFERROR(IF(Q14="Impacto",(M14-(+M14*T14)),IF(Q14="Probabilidad",M14,"")),"")</f>
        <v>0.8</v>
      </c>
      <c r="AC14" s="414" t="str">
        <f t="shared" ref="AC14" si="25">IFERROR(IF(OR(AND(Y14="Muy Baja",AA14="Leve"),AND(Y14="Muy Baja",AA14="Menor"),AND(Y14="Baja",AA14="Leve")),"Bajo",IF(OR(AND(Y14="Muy baja",AA14="Moderado"),AND(Y14="Baja",AA14="Menor"),AND(Y14="Baja",AA14="Moderado"),AND(Y14="Media",AA14="Leve"),AND(Y14="Media",AA14="Menor"),AND(Y14="Media",AA14="Moderado"),AND(Y14="Alta",AA14="Leve"),AND(Y14="Alta",AA14="Menor")),"Moderado",IF(OR(AND(Y14="Muy Baja",AA14="Mayor"),AND(Y14="Baja",AA14="Mayor"),AND(Y14="Media",AA14="Mayor"),AND(Y14="Alta",AA14="Moderado"),AND(Y14="Alta",AA14="Mayor"),AND(Y14="Muy Alta",AA14="Leve"),AND(Y14="Muy Alta",AA14="Menor"),AND(Y14="Muy Alta",AA14="Moderado"),AND(Y14="Muy Alta",AA14="Mayor")),"Alto",IF(OR(AND(Y14="Muy Baja",AA14="Catastrófico"),AND(Y14="Baja",AA14="Catastrófico"),AND(Y14="Media",AA14="Catastrófico"),AND(Y14="Alta",AA14="Catastrófico"),AND(Y14="Muy Alta",AA14="Catastrófico")),"Extremo","")))),"")</f>
        <v>Alto</v>
      </c>
      <c r="AD14" s="426" t="s">
        <v>30</v>
      </c>
      <c r="AE14" s="399" t="s">
        <v>598</v>
      </c>
      <c r="AF14" s="400" t="s">
        <v>630</v>
      </c>
      <c r="AG14" s="423">
        <v>45260</v>
      </c>
      <c r="AH14" s="427" t="s">
        <v>608</v>
      </c>
      <c r="AI14" s="427" t="s">
        <v>607</v>
      </c>
      <c r="AJ14" s="274"/>
      <c r="AK14" s="274"/>
      <c r="AL14" s="274"/>
      <c r="AM14" s="274"/>
      <c r="AN14" s="274"/>
      <c r="AO14" s="274"/>
      <c r="AP14" s="274"/>
      <c r="AQ14" s="274"/>
      <c r="AR14" s="274"/>
      <c r="AS14" s="274"/>
      <c r="AT14" s="274"/>
      <c r="AU14" s="274"/>
      <c r="AV14" s="274"/>
      <c r="AW14" s="274"/>
      <c r="AX14" s="274"/>
      <c r="AY14" s="274"/>
      <c r="AZ14" s="274"/>
      <c r="BA14" s="274"/>
      <c r="BB14" s="274"/>
      <c r="BC14" s="274"/>
      <c r="BD14" s="274"/>
      <c r="BE14" s="274"/>
      <c r="BF14" s="274"/>
      <c r="BG14" s="274"/>
      <c r="BH14" s="274"/>
      <c r="BI14" s="274"/>
      <c r="BJ14" s="274"/>
      <c r="BK14" s="274"/>
      <c r="BL14" s="274"/>
      <c r="BM14" s="274"/>
      <c r="BN14" s="274"/>
      <c r="BO14" s="274"/>
      <c r="BP14" s="274"/>
      <c r="BQ14" s="274"/>
      <c r="BR14" s="274"/>
      <c r="BS14" s="274"/>
      <c r="BT14" s="274"/>
      <c r="BU14" s="274"/>
      <c r="BV14" s="274"/>
      <c r="BW14" s="274"/>
      <c r="BX14" s="274"/>
      <c r="BY14" s="274"/>
      <c r="BZ14" s="274"/>
      <c r="CA14" s="274"/>
      <c r="CB14" s="274"/>
      <c r="CC14" s="274"/>
      <c r="CD14" s="274"/>
      <c r="CE14" s="274"/>
      <c r="CF14" s="274"/>
      <c r="CG14" s="274"/>
      <c r="CH14" s="274"/>
      <c r="CI14" s="274"/>
      <c r="CJ14" s="274"/>
      <c r="CK14" s="274"/>
      <c r="CL14" s="274"/>
      <c r="CM14" s="274"/>
      <c r="CN14" s="274"/>
      <c r="CO14" s="274"/>
      <c r="CP14" s="274"/>
      <c r="CQ14" s="274"/>
      <c r="CR14" s="274"/>
      <c r="CS14" s="274"/>
      <c r="CT14" s="274"/>
      <c r="CU14" s="274"/>
      <c r="CV14" s="274"/>
      <c r="CW14" s="274"/>
      <c r="CX14" s="274"/>
      <c r="CY14" s="274"/>
      <c r="CZ14" s="274"/>
      <c r="DA14" s="274"/>
      <c r="DB14" s="274"/>
      <c r="DC14" s="274"/>
      <c r="DD14" s="274"/>
      <c r="DE14" s="274"/>
      <c r="DF14" s="274"/>
      <c r="DG14" s="274"/>
      <c r="DH14" s="274"/>
      <c r="DI14" s="274"/>
      <c r="DJ14" s="274"/>
      <c r="DK14" s="274"/>
      <c r="DL14" s="274"/>
      <c r="DM14" s="274"/>
      <c r="DN14" s="274"/>
      <c r="DO14" s="274"/>
      <c r="DP14" s="274"/>
      <c r="DQ14" s="274"/>
      <c r="DR14" s="274"/>
      <c r="DS14" s="274"/>
      <c r="DT14" s="274"/>
      <c r="DU14" s="274"/>
      <c r="DV14" s="274"/>
      <c r="DW14" s="274"/>
      <c r="DX14" s="274"/>
      <c r="DY14" s="274"/>
      <c r="DZ14" s="274"/>
      <c r="EA14" s="274"/>
      <c r="EB14" s="274"/>
      <c r="EC14" s="274"/>
      <c r="ED14" s="274"/>
      <c r="EE14" s="274"/>
      <c r="EF14" s="274"/>
      <c r="EG14" s="274"/>
      <c r="EH14" s="274"/>
      <c r="EI14" s="274"/>
      <c r="EJ14" s="274"/>
      <c r="EK14" s="274"/>
      <c r="EL14" s="274"/>
      <c r="EM14" s="274"/>
      <c r="EN14" s="274"/>
      <c r="EO14" s="274"/>
      <c r="EP14" s="274"/>
      <c r="EQ14" s="274"/>
      <c r="ER14" s="274"/>
      <c r="ES14" s="274"/>
      <c r="ET14" s="274"/>
      <c r="EU14" s="274"/>
      <c r="EV14" s="274"/>
      <c r="EW14" s="274"/>
      <c r="EX14" s="274"/>
      <c r="EY14" s="274"/>
      <c r="EZ14" s="274"/>
      <c r="FA14" s="274"/>
      <c r="FB14" s="274"/>
      <c r="FC14" s="274"/>
      <c r="FD14" s="274"/>
      <c r="FE14" s="274"/>
      <c r="FF14" s="274"/>
      <c r="FG14" s="274"/>
      <c r="FH14" s="274"/>
      <c r="FI14" s="274"/>
      <c r="FJ14" s="274"/>
      <c r="FK14" s="274"/>
      <c r="FL14" s="274"/>
      <c r="FM14" s="274"/>
      <c r="FN14" s="274"/>
      <c r="FO14" s="274"/>
      <c r="FP14" s="274"/>
      <c r="FQ14" s="274"/>
      <c r="FR14" s="274"/>
      <c r="FS14" s="274"/>
      <c r="FT14" s="274"/>
      <c r="FU14" s="274"/>
      <c r="FV14" s="274"/>
      <c r="FW14" s="274"/>
      <c r="FX14" s="274"/>
      <c r="FY14" s="274"/>
      <c r="FZ14" s="274"/>
      <c r="GA14" s="274"/>
      <c r="GB14" s="274"/>
      <c r="GC14" s="274"/>
      <c r="GD14" s="274"/>
      <c r="GE14" s="274"/>
      <c r="GF14" s="274"/>
      <c r="GG14" s="274"/>
      <c r="GH14" s="274"/>
      <c r="GI14" s="274"/>
      <c r="GJ14" s="274"/>
      <c r="GK14" s="274"/>
      <c r="GL14" s="274"/>
      <c r="GM14" s="274"/>
      <c r="GN14" s="274"/>
      <c r="GO14" s="274"/>
      <c r="GP14" s="274"/>
      <c r="GQ14" s="274"/>
      <c r="GR14" s="274"/>
      <c r="GS14" s="274"/>
      <c r="GT14" s="274"/>
      <c r="GU14" s="274"/>
      <c r="GV14" s="274"/>
      <c r="GW14" s="274"/>
      <c r="GX14" s="274"/>
      <c r="GY14" s="274"/>
      <c r="GZ14" s="274"/>
      <c r="HA14" s="274"/>
      <c r="HB14" s="274"/>
      <c r="HC14" s="274"/>
      <c r="HD14" s="274"/>
      <c r="HE14" s="274"/>
      <c r="HF14" s="274"/>
      <c r="HG14" s="274"/>
      <c r="HH14" s="274"/>
      <c r="HI14" s="274"/>
      <c r="HJ14" s="274"/>
      <c r="HK14" s="274"/>
      <c r="HL14" s="274"/>
      <c r="HM14" s="274"/>
      <c r="HN14" s="274"/>
      <c r="HO14" s="274"/>
      <c r="HP14" s="274"/>
      <c r="HQ14" s="274"/>
      <c r="HR14" s="274"/>
      <c r="HS14" s="274"/>
      <c r="HT14" s="274"/>
      <c r="HU14" s="274"/>
      <c r="HV14" s="274"/>
      <c r="HW14" s="274"/>
      <c r="HX14" s="274"/>
      <c r="HY14" s="274"/>
      <c r="HZ14" s="274"/>
      <c r="IA14" s="274"/>
      <c r="IB14" s="274"/>
      <c r="IC14" s="274"/>
      <c r="ID14" s="274"/>
      <c r="IE14" s="274"/>
      <c r="IF14" s="274"/>
      <c r="IG14" s="274"/>
      <c r="IH14" s="274"/>
      <c r="II14" s="274"/>
      <c r="IJ14" s="274"/>
      <c r="IK14" s="274"/>
      <c r="IL14" s="274"/>
      <c r="IM14" s="274"/>
      <c r="IN14" s="274"/>
      <c r="IO14" s="274"/>
      <c r="IP14" s="274"/>
      <c r="IQ14" s="274"/>
      <c r="IR14" s="274"/>
      <c r="IS14" s="274"/>
      <c r="IT14" s="274"/>
      <c r="IU14" s="274"/>
      <c r="IV14" s="274"/>
      <c r="IW14" s="274"/>
      <c r="IX14" s="274"/>
      <c r="IY14" s="274"/>
      <c r="IZ14" s="274"/>
      <c r="JA14" s="274"/>
      <c r="JB14" s="274"/>
      <c r="JC14" s="274"/>
      <c r="JD14" s="274"/>
      <c r="JE14" s="274"/>
      <c r="JF14" s="274"/>
      <c r="JG14" s="274"/>
      <c r="JH14" s="274"/>
      <c r="JI14" s="274"/>
      <c r="JJ14" s="274"/>
      <c r="JK14" s="274"/>
      <c r="JL14" s="274"/>
      <c r="JM14" s="274"/>
      <c r="JN14" s="274"/>
      <c r="JO14" s="274"/>
      <c r="JP14" s="274"/>
      <c r="JQ14" s="274"/>
      <c r="JR14" s="274"/>
      <c r="JS14" s="274"/>
      <c r="JT14" s="274"/>
      <c r="JU14" s="274"/>
      <c r="JV14" s="274"/>
      <c r="JW14" s="274"/>
      <c r="JX14" s="274"/>
      <c r="JY14" s="274"/>
      <c r="JZ14" s="274"/>
      <c r="KA14" s="274"/>
      <c r="KB14" s="274"/>
      <c r="KC14" s="274"/>
      <c r="KD14" s="274"/>
      <c r="KE14" s="274"/>
      <c r="KF14" s="274"/>
      <c r="KG14" s="274"/>
      <c r="KH14" s="274"/>
      <c r="KI14" s="274"/>
      <c r="KJ14" s="274"/>
      <c r="KK14" s="274"/>
      <c r="KL14" s="274"/>
      <c r="KM14" s="274"/>
      <c r="KN14" s="274"/>
      <c r="KO14" s="274"/>
      <c r="KP14" s="274"/>
      <c r="KQ14" s="274"/>
      <c r="KR14" s="274"/>
      <c r="KS14" s="274"/>
      <c r="KT14" s="274"/>
      <c r="KU14" s="274"/>
      <c r="KV14" s="274"/>
      <c r="KW14" s="274"/>
      <c r="KX14" s="274"/>
      <c r="KY14" s="274"/>
      <c r="KZ14" s="274"/>
      <c r="LA14" s="274"/>
      <c r="LB14" s="274"/>
      <c r="LC14" s="274"/>
      <c r="LD14" s="274"/>
      <c r="LE14" s="274"/>
      <c r="LF14" s="274"/>
      <c r="LG14" s="274"/>
      <c r="LH14" s="274"/>
      <c r="LI14" s="274"/>
      <c r="LJ14" s="274"/>
      <c r="LK14" s="274"/>
      <c r="LL14" s="274"/>
      <c r="LM14" s="274"/>
      <c r="LN14" s="274"/>
      <c r="LO14" s="274"/>
      <c r="LP14" s="274"/>
      <c r="LQ14" s="274"/>
      <c r="LR14" s="274"/>
      <c r="LS14" s="274"/>
      <c r="LT14" s="274"/>
      <c r="LU14" s="274"/>
      <c r="LV14" s="274"/>
      <c r="LW14" s="274"/>
      <c r="LX14" s="274"/>
      <c r="LY14" s="274"/>
      <c r="LZ14" s="274"/>
      <c r="MA14" s="274"/>
      <c r="MB14" s="274"/>
      <c r="MC14" s="274"/>
      <c r="MD14" s="274"/>
      <c r="ME14" s="274"/>
      <c r="MF14" s="274"/>
      <c r="MG14" s="274"/>
      <c r="MH14" s="274"/>
      <c r="MI14" s="274"/>
      <c r="MJ14" s="274"/>
      <c r="MK14" s="274"/>
      <c r="ML14" s="274"/>
      <c r="MM14" s="274"/>
      <c r="MN14" s="274"/>
      <c r="MO14" s="274"/>
      <c r="MP14" s="274"/>
      <c r="MQ14" s="274"/>
      <c r="MR14" s="274"/>
      <c r="MS14" s="274"/>
      <c r="MT14" s="274"/>
      <c r="MU14" s="274"/>
      <c r="MV14" s="274"/>
      <c r="MW14" s="274"/>
      <c r="MX14" s="274"/>
      <c r="MY14" s="274"/>
      <c r="MZ14" s="274"/>
      <c r="NA14" s="274"/>
      <c r="NB14" s="274"/>
      <c r="NC14" s="274"/>
      <c r="ND14" s="274"/>
      <c r="NE14" s="274"/>
      <c r="NF14" s="274"/>
      <c r="NG14" s="274"/>
      <c r="NH14" s="274"/>
      <c r="NI14" s="274"/>
      <c r="NJ14" s="274"/>
      <c r="NK14" s="274"/>
      <c r="NL14" s="274"/>
      <c r="NM14" s="274"/>
      <c r="NN14" s="274"/>
      <c r="NO14" s="274"/>
      <c r="NP14" s="274"/>
      <c r="NQ14" s="274"/>
      <c r="NR14" s="274"/>
      <c r="NS14" s="274"/>
      <c r="NT14" s="274"/>
      <c r="NU14" s="274"/>
      <c r="NV14" s="274"/>
      <c r="NW14" s="274"/>
      <c r="NX14" s="274"/>
      <c r="NY14" s="274"/>
      <c r="NZ14" s="274"/>
      <c r="OA14" s="274"/>
      <c r="OB14" s="274"/>
      <c r="OC14" s="274"/>
      <c r="OD14" s="274"/>
      <c r="OE14" s="274"/>
      <c r="OF14" s="274"/>
      <c r="OG14" s="274"/>
      <c r="OH14" s="274"/>
      <c r="OI14" s="274"/>
      <c r="OJ14" s="274"/>
      <c r="OK14" s="274"/>
      <c r="OL14" s="274"/>
      <c r="OM14" s="274"/>
      <c r="ON14" s="274"/>
      <c r="OO14" s="274"/>
      <c r="OP14" s="274"/>
      <c r="OQ14" s="274"/>
      <c r="OR14" s="274"/>
      <c r="OS14" s="274"/>
      <c r="OT14" s="274"/>
      <c r="OU14" s="274"/>
      <c r="OV14" s="274"/>
      <c r="OW14" s="274"/>
      <c r="OX14" s="274"/>
      <c r="OY14" s="274"/>
      <c r="OZ14" s="274"/>
      <c r="PA14" s="274"/>
      <c r="PB14" s="274"/>
      <c r="PC14" s="274"/>
      <c r="PD14" s="274"/>
      <c r="PE14" s="274"/>
      <c r="PF14" s="274"/>
      <c r="PG14" s="274"/>
      <c r="PH14" s="274"/>
      <c r="PI14" s="274"/>
      <c r="PJ14" s="274"/>
      <c r="PK14" s="274"/>
      <c r="PL14" s="274"/>
      <c r="PM14" s="274"/>
      <c r="PN14" s="274"/>
      <c r="PO14" s="274"/>
      <c r="PP14" s="274"/>
      <c r="PQ14" s="274"/>
      <c r="PR14" s="274"/>
      <c r="PS14" s="274"/>
      <c r="PT14" s="274"/>
      <c r="PU14" s="274"/>
      <c r="PV14" s="274"/>
      <c r="PW14" s="274"/>
      <c r="PX14" s="274"/>
      <c r="PY14" s="274"/>
      <c r="PZ14" s="274"/>
      <c r="QA14" s="274"/>
      <c r="QB14" s="274"/>
      <c r="QC14" s="274"/>
      <c r="QD14" s="274"/>
      <c r="QE14" s="274"/>
      <c r="QF14" s="274"/>
      <c r="QG14" s="274"/>
      <c r="QH14" s="274"/>
      <c r="QI14" s="274"/>
      <c r="QJ14" s="274"/>
      <c r="QK14" s="274"/>
      <c r="QL14" s="274"/>
      <c r="QM14" s="274"/>
      <c r="QN14" s="274"/>
      <c r="QO14" s="274"/>
      <c r="QP14" s="274"/>
      <c r="QQ14" s="274"/>
      <c r="QR14" s="274"/>
      <c r="QS14" s="274"/>
      <c r="QT14" s="274"/>
      <c r="QU14" s="274"/>
      <c r="QV14" s="274"/>
      <c r="QW14" s="274"/>
      <c r="QX14" s="274"/>
      <c r="QY14" s="274"/>
      <c r="QZ14" s="324"/>
    </row>
    <row r="15" spans="1:468" s="293" customFormat="1" ht="69" customHeight="1" x14ac:dyDescent="0.2">
      <c r="A15" s="569">
        <v>5</v>
      </c>
      <c r="B15" s="570"/>
      <c r="C15" s="570"/>
      <c r="D15" s="570"/>
      <c r="E15" s="571"/>
      <c r="F15" s="570"/>
      <c r="G15" s="695"/>
      <c r="H15" s="573" t="str">
        <f t="shared" ref="H15" si="26">IF(G15&lt;=0,"",IF(G15&lt;=2,"Muy Baja",IF(G15&lt;=24,"Baja",IF(G15&lt;=500,"Media",IF(G15&lt;=5000,"Alta","Muy Alta")))))</f>
        <v/>
      </c>
      <c r="I15" s="568" t="str">
        <f t="shared" ref="I15" si="27">IF(H15="","",IF(H15="Muy Baja",0.2,IF(H15="Baja",0.4,IF(H15="Media",0.6,IF(H15="Alta",0.8,IF(H15="Muy Alta",1,))))))</f>
        <v/>
      </c>
      <c r="J15" s="696"/>
      <c r="K15" s="568">
        <f>IF(NOT(ISERROR(MATCH(J15,'[2]Tabla Impacto'!$B$221:$B$223,0))),'[2]Tabla Impacto'!$F$223&amp;"Por favor no seleccionar los criterios de impacto(Afectación Económica o presupuestal y Pérdida Reputacional)",J15)</f>
        <v>0</v>
      </c>
      <c r="L15" s="573" t="str">
        <f>IF(J15&lt;=0,"",IF(J15&lt;=20%,"Leve",IF(J15&lt;=40%,"Menor",IF(J15&lt;=60%,"Moderado",IF(J15&lt;=80%,"Mayor","Catastrófico")))))</f>
        <v/>
      </c>
      <c r="M15" s="568" t="str">
        <f t="shared" ref="M15" si="28">IF(L15="","",IF(L15="Leve",0.2,IF(L15="Menor",0.4,IF(L15="Moderado",0.6,IF(L15="Mayor",0.8,IF(L15="Catastrófico",1,))))))</f>
        <v/>
      </c>
      <c r="N15" s="567" t="str">
        <f>IF(OR(AND(H15="Muy Baja",L15="Leve"),AND(H15="Muy Baja",L15="Menor"),AND(H15="Baja",L15="Leve")),"Bajo",IF(OR(AND(H15="Muy baja",L15="Moderado"),AND(H15="Baja",L15="Menor"),AND(H15="Baja",L15="Moderado"),AND(H15="Media",L15="Leve"),AND(H15="Media",L15="Menor"),AND(H15="Media",L15="Moderado"),AND(H15="Alta",L15="Leve"),AND(H15="Alta",L15="Menor")),"Moderado",IF(OR(AND(H15="Muy Baja",L15="Mayor"),AND(H15="Baja",L15="Mayor"),AND(H15="Media",L15="Mayor"),AND(H15="Alta",L15="Moderado"),AND(H15="Alta",L15="Mayor"),AND(H15="Muy Alta",L15="Leve"),AND(H15="Muy Alta",L15="Menor"),AND(H15="Muy Alta",L15="Moderado"),AND(H15="Muy Alta",L15="Mayor")),"Alto",IF(OR(AND(H15="Muy Baja",L15="Catastrófico"),AND(H15="Baja",L15="Catastrófico"),AND(H15="Media",L15="Catastrófico"),AND(H15="Alta",L15="Catastrófico"),AND(H15="Muy Alta",L15="Catastrófico")),"Extremo",""))))</f>
        <v/>
      </c>
      <c r="O15" s="661">
        <v>1</v>
      </c>
      <c r="P15" s="691"/>
      <c r="Q15" s="704"/>
      <c r="R15" s="706"/>
      <c r="S15" s="708"/>
      <c r="T15" s="698" t="str">
        <f>IF(AND(R15="Preventivo",S15="Automático"),"50%",IF(AND(R15="Preventivo",S15="Manual"),"40%",IF(AND(R15="Detectivo",S15="Automático"),"40%",IF(AND(R15="Detectivo",S15="Manual"),"30%",IF(AND(R15="Correctivo",S15="Automático"),"35%",IF(AND(R15="Correctivo",S15="Manual"),"25%",""))))))</f>
        <v/>
      </c>
      <c r="U15" s="708"/>
      <c r="V15" s="708"/>
      <c r="W15" s="708"/>
      <c r="X15" s="693" t="str">
        <f>IFERROR(IF(Q15="Probabilidad",(I15-(+I15*T15)),IF(Q15="Impacto",I15,"")),"")</f>
        <v/>
      </c>
      <c r="Y15" s="700" t="str">
        <f>IFERROR(IF(X15="","",IF(X15&lt;=0.2,"Muy Baja",IF(X15&lt;=0.4,"Baja",IF(X15&lt;=0.6,"Media",IF(X15&lt;=0.8,"Alta","Muy Alta"))))),"")</f>
        <v/>
      </c>
      <c r="Z15" s="698" t="str">
        <f>+X15</f>
        <v/>
      </c>
      <c r="AA15" s="700" t="str">
        <f>IFERROR(IF(AB15="","",IF(AB15&lt;=0.2,"Leve",IF(AB15&lt;=0.4,"Menor",IF(AB15&lt;=0.6,"Moderado",IF(AB15&lt;=0.8,"Mayor","Catastrófico"))))),"")</f>
        <v/>
      </c>
      <c r="AB15" s="698" t="str">
        <f>IFERROR(IF(Q15="Impacto",(M15-(+M15*T15)),IF(Q15="Probabilidad",M15,"")),"")</f>
        <v/>
      </c>
      <c r="AC15" s="702" t="str">
        <f>IFERROR(IF(OR(AND(Y15="Muy Baja",AA15="Leve"),AND(Y15="Muy Baja",AA15="Menor"),AND(Y15="Baja",AA15="Leve")),"Bajo",IF(OR(AND(Y15="Muy baja",AA15="Moderado"),AND(Y15="Baja",AA15="Menor"),AND(Y15="Baja",AA15="Moderado"),AND(Y15="Media",AA15="Leve"),AND(Y15="Media",AA15="Menor"),AND(Y15="Media",AA15="Moderado"),AND(Y15="Alta",AA15="Leve"),AND(Y15="Alta",AA15="Menor")),"Moderado",IF(OR(AND(Y15="Muy Baja",AA15="Mayor"),AND(Y15="Baja",AA15="Mayor"),AND(Y15="Media",AA15="Mayor"),AND(Y15="Alta",AA15="Moderado"),AND(Y15="Alta",AA15="Mayor"),AND(Y15="Muy Alta",AA15="Leve"),AND(Y15="Muy Alta",AA15="Menor"),AND(Y15="Muy Alta",AA15="Moderado"),AND(Y15="Muy Alta",AA15="Mayor")),"Alto",IF(OR(AND(Y15="Muy Baja",AA15="Catastrófico"),AND(Y15="Baja",AA15="Catastrófico"),AND(Y15="Media",AA15="Catastrófico"),AND(Y15="Alta",AA15="Catastrófico"),AND(Y15="Muy Alta",AA15="Catastrófico")),"Extremo","")))),"")</f>
        <v/>
      </c>
      <c r="AD15" s="426"/>
      <c r="AE15" s="687"/>
      <c r="AF15" s="687"/>
      <c r="AG15" s="689"/>
      <c r="AH15" s="689"/>
      <c r="AI15" s="689"/>
      <c r="AJ15" s="274"/>
      <c r="AK15" s="274"/>
      <c r="AL15" s="274"/>
      <c r="AM15" s="274"/>
      <c r="AN15" s="274"/>
      <c r="AO15" s="274"/>
      <c r="AP15" s="274"/>
      <c r="AQ15" s="274"/>
      <c r="AR15" s="274"/>
      <c r="AS15" s="274"/>
      <c r="AT15" s="274"/>
      <c r="AU15" s="274"/>
      <c r="AV15" s="274"/>
      <c r="AW15" s="274"/>
      <c r="AX15" s="274"/>
      <c r="AY15" s="274"/>
      <c r="AZ15" s="274"/>
      <c r="BA15" s="274"/>
      <c r="BB15" s="274"/>
      <c r="BC15" s="274"/>
      <c r="BD15" s="274"/>
      <c r="BE15" s="274"/>
      <c r="BF15" s="274"/>
      <c r="BG15" s="274"/>
      <c r="BH15" s="274"/>
      <c r="BI15" s="274"/>
      <c r="BJ15" s="274"/>
      <c r="BK15" s="274"/>
      <c r="BL15" s="274"/>
      <c r="BM15" s="274"/>
      <c r="BN15" s="274"/>
      <c r="BO15" s="274"/>
      <c r="BP15" s="274"/>
      <c r="BQ15" s="274"/>
      <c r="BR15" s="274"/>
      <c r="BS15" s="274"/>
      <c r="BT15" s="274"/>
      <c r="BU15" s="274"/>
      <c r="BV15" s="274"/>
      <c r="BW15" s="274"/>
      <c r="BX15" s="274"/>
      <c r="BY15" s="274"/>
      <c r="BZ15" s="274"/>
      <c r="CA15" s="274"/>
      <c r="CB15" s="274"/>
      <c r="CC15" s="274"/>
      <c r="CD15" s="274"/>
      <c r="CE15" s="274"/>
      <c r="CF15" s="274"/>
      <c r="CG15" s="274"/>
      <c r="CH15" s="274"/>
      <c r="CI15" s="274"/>
      <c r="CJ15" s="274"/>
      <c r="CK15" s="274"/>
      <c r="CL15" s="274"/>
      <c r="CM15" s="274"/>
      <c r="CN15" s="274"/>
      <c r="CO15" s="274"/>
      <c r="CP15" s="274"/>
      <c r="CQ15" s="274"/>
      <c r="CR15" s="274"/>
      <c r="CS15" s="274"/>
      <c r="CT15" s="274"/>
      <c r="CU15" s="274"/>
      <c r="CV15" s="274"/>
      <c r="CW15" s="274"/>
      <c r="CX15" s="274"/>
      <c r="CY15" s="274"/>
      <c r="CZ15" s="274"/>
      <c r="DA15" s="274"/>
      <c r="DB15" s="274"/>
      <c r="DC15" s="274"/>
      <c r="DD15" s="274"/>
      <c r="DE15" s="274"/>
      <c r="DF15" s="274"/>
      <c r="DG15" s="274"/>
      <c r="DH15" s="274"/>
      <c r="DI15" s="274"/>
      <c r="DJ15" s="274"/>
      <c r="DK15" s="274"/>
      <c r="DL15" s="274"/>
      <c r="DM15" s="274"/>
      <c r="DN15" s="274"/>
      <c r="DO15" s="274"/>
      <c r="DP15" s="274"/>
      <c r="DQ15" s="274"/>
      <c r="DR15" s="274"/>
      <c r="DS15" s="274"/>
      <c r="DT15" s="274"/>
      <c r="DU15" s="274"/>
      <c r="DV15" s="274"/>
      <c r="DW15" s="274"/>
      <c r="DX15" s="274"/>
      <c r="DY15" s="274"/>
      <c r="DZ15" s="274"/>
      <c r="EA15" s="274"/>
      <c r="EB15" s="274"/>
      <c r="EC15" s="274"/>
      <c r="ED15" s="274"/>
      <c r="EE15" s="274"/>
      <c r="EF15" s="274"/>
      <c r="EG15" s="274"/>
      <c r="EH15" s="274"/>
      <c r="EI15" s="274"/>
      <c r="EJ15" s="274"/>
      <c r="EK15" s="274"/>
      <c r="EL15" s="274"/>
      <c r="EM15" s="274"/>
      <c r="EN15" s="274"/>
      <c r="EO15" s="274"/>
      <c r="EP15" s="274"/>
      <c r="EQ15" s="274"/>
      <c r="ER15" s="274"/>
      <c r="ES15" s="274"/>
      <c r="ET15" s="274"/>
      <c r="EU15" s="274"/>
      <c r="EV15" s="274"/>
      <c r="EW15" s="274"/>
      <c r="EX15" s="274"/>
      <c r="EY15" s="274"/>
      <c r="EZ15" s="274"/>
      <c r="FA15" s="274"/>
      <c r="FB15" s="274"/>
      <c r="FC15" s="274"/>
      <c r="FD15" s="274"/>
      <c r="FE15" s="274"/>
      <c r="FF15" s="274"/>
      <c r="FG15" s="274"/>
      <c r="FH15" s="274"/>
      <c r="FI15" s="274"/>
      <c r="FJ15" s="274"/>
      <c r="FK15" s="274"/>
      <c r="FL15" s="274"/>
      <c r="FM15" s="274"/>
      <c r="FN15" s="274"/>
      <c r="FO15" s="274"/>
      <c r="FP15" s="274"/>
      <c r="FQ15" s="274"/>
      <c r="FR15" s="274"/>
      <c r="FS15" s="274"/>
      <c r="FT15" s="274"/>
      <c r="FU15" s="274"/>
      <c r="FV15" s="274"/>
      <c r="FW15" s="274"/>
      <c r="FX15" s="274"/>
      <c r="FY15" s="274"/>
      <c r="FZ15" s="274"/>
      <c r="GA15" s="274"/>
      <c r="GB15" s="274"/>
      <c r="GC15" s="274"/>
      <c r="GD15" s="274"/>
      <c r="GE15" s="274"/>
      <c r="GF15" s="274"/>
      <c r="GG15" s="274"/>
      <c r="GH15" s="274"/>
      <c r="GI15" s="274"/>
      <c r="GJ15" s="274"/>
      <c r="GK15" s="274"/>
      <c r="GL15" s="274"/>
      <c r="GM15" s="274"/>
      <c r="GN15" s="274"/>
      <c r="GO15" s="274"/>
      <c r="GP15" s="274"/>
      <c r="GQ15" s="274"/>
      <c r="GR15" s="274"/>
      <c r="GS15" s="274"/>
      <c r="GT15" s="274"/>
      <c r="GU15" s="274"/>
      <c r="GV15" s="274"/>
      <c r="GW15" s="274"/>
      <c r="GX15" s="274"/>
      <c r="GY15" s="274"/>
      <c r="GZ15" s="274"/>
      <c r="HA15" s="274"/>
      <c r="HB15" s="274"/>
      <c r="HC15" s="274"/>
      <c r="HD15" s="274"/>
      <c r="HE15" s="274"/>
      <c r="HF15" s="274"/>
      <c r="HG15" s="274"/>
      <c r="HH15" s="274"/>
      <c r="HI15" s="274"/>
      <c r="HJ15" s="274"/>
      <c r="HK15" s="274"/>
      <c r="HL15" s="274"/>
      <c r="HM15" s="274"/>
      <c r="HN15" s="274"/>
      <c r="HO15" s="274"/>
      <c r="HP15" s="274"/>
      <c r="HQ15" s="274"/>
      <c r="HR15" s="274"/>
      <c r="HS15" s="274"/>
      <c r="HT15" s="274"/>
      <c r="HU15" s="274"/>
      <c r="HV15" s="274"/>
      <c r="HW15" s="274"/>
      <c r="HX15" s="274"/>
      <c r="HY15" s="274"/>
      <c r="HZ15" s="274"/>
      <c r="IA15" s="274"/>
      <c r="IB15" s="274"/>
      <c r="IC15" s="274"/>
      <c r="ID15" s="274"/>
      <c r="IE15" s="274"/>
      <c r="IF15" s="274"/>
      <c r="IG15" s="274"/>
      <c r="IH15" s="274"/>
      <c r="II15" s="274"/>
      <c r="IJ15" s="274"/>
      <c r="IK15" s="274"/>
      <c r="IL15" s="274"/>
      <c r="IM15" s="274"/>
      <c r="IN15" s="274"/>
      <c r="IO15" s="274"/>
      <c r="IP15" s="274"/>
      <c r="IQ15" s="274"/>
      <c r="IR15" s="274"/>
      <c r="IS15" s="274"/>
      <c r="IT15" s="274"/>
      <c r="IU15" s="274"/>
      <c r="IV15" s="274"/>
      <c r="IW15" s="274"/>
      <c r="IX15" s="274"/>
      <c r="IY15" s="274"/>
      <c r="IZ15" s="274"/>
      <c r="JA15" s="274"/>
      <c r="JB15" s="274"/>
      <c r="JC15" s="274"/>
      <c r="JD15" s="274"/>
      <c r="JE15" s="274"/>
      <c r="JF15" s="274"/>
      <c r="JG15" s="274"/>
      <c r="JH15" s="274"/>
      <c r="JI15" s="274"/>
      <c r="JJ15" s="274"/>
      <c r="JK15" s="274"/>
      <c r="JL15" s="274"/>
      <c r="JM15" s="274"/>
      <c r="JN15" s="274"/>
      <c r="JO15" s="274"/>
      <c r="JP15" s="274"/>
      <c r="JQ15" s="274"/>
      <c r="JR15" s="274"/>
      <c r="JS15" s="274"/>
      <c r="JT15" s="274"/>
      <c r="JU15" s="274"/>
      <c r="JV15" s="274"/>
      <c r="JW15" s="274"/>
      <c r="JX15" s="274"/>
      <c r="JY15" s="274"/>
      <c r="JZ15" s="274"/>
      <c r="KA15" s="274"/>
      <c r="KB15" s="274"/>
      <c r="KC15" s="274"/>
      <c r="KD15" s="274"/>
      <c r="KE15" s="274"/>
      <c r="KF15" s="274"/>
      <c r="KG15" s="274"/>
      <c r="KH15" s="274"/>
      <c r="KI15" s="274"/>
      <c r="KJ15" s="274"/>
      <c r="KK15" s="274"/>
      <c r="KL15" s="274"/>
      <c r="KM15" s="274"/>
      <c r="KN15" s="274"/>
      <c r="KO15" s="274"/>
      <c r="KP15" s="274"/>
      <c r="KQ15" s="274"/>
      <c r="KR15" s="274"/>
      <c r="KS15" s="274"/>
      <c r="KT15" s="274"/>
      <c r="KU15" s="274"/>
      <c r="KV15" s="274"/>
      <c r="KW15" s="274"/>
      <c r="KX15" s="274"/>
      <c r="KY15" s="274"/>
      <c r="KZ15" s="274"/>
      <c r="LA15" s="274"/>
      <c r="LB15" s="274"/>
      <c r="LC15" s="274"/>
      <c r="LD15" s="274"/>
      <c r="LE15" s="274"/>
      <c r="LF15" s="274"/>
      <c r="LG15" s="274"/>
      <c r="LH15" s="274"/>
      <c r="LI15" s="274"/>
      <c r="LJ15" s="274"/>
      <c r="LK15" s="274"/>
      <c r="LL15" s="274"/>
      <c r="LM15" s="274"/>
      <c r="LN15" s="274"/>
      <c r="LO15" s="274"/>
      <c r="LP15" s="274"/>
      <c r="LQ15" s="274"/>
      <c r="LR15" s="274"/>
      <c r="LS15" s="274"/>
      <c r="LT15" s="274"/>
      <c r="LU15" s="274"/>
      <c r="LV15" s="274"/>
      <c r="LW15" s="274"/>
      <c r="LX15" s="274"/>
      <c r="LY15" s="274"/>
      <c r="LZ15" s="274"/>
      <c r="MA15" s="274"/>
      <c r="MB15" s="274"/>
      <c r="MC15" s="274"/>
      <c r="MD15" s="274"/>
      <c r="ME15" s="274"/>
      <c r="MF15" s="274"/>
      <c r="MG15" s="274"/>
      <c r="MH15" s="274"/>
      <c r="MI15" s="274"/>
      <c r="MJ15" s="274"/>
      <c r="MK15" s="274"/>
      <c r="ML15" s="274"/>
      <c r="MM15" s="274"/>
      <c r="MN15" s="274"/>
      <c r="MO15" s="274"/>
      <c r="MP15" s="274"/>
      <c r="MQ15" s="274"/>
      <c r="MR15" s="274"/>
      <c r="MS15" s="274"/>
      <c r="MT15" s="274"/>
      <c r="MU15" s="274"/>
      <c r="MV15" s="274"/>
      <c r="MW15" s="274"/>
      <c r="MX15" s="274"/>
      <c r="MY15" s="274"/>
      <c r="MZ15" s="274"/>
      <c r="NA15" s="274"/>
      <c r="NB15" s="274"/>
      <c r="NC15" s="274"/>
      <c r="ND15" s="274"/>
      <c r="NE15" s="274"/>
      <c r="NF15" s="274"/>
      <c r="NG15" s="274"/>
      <c r="NH15" s="274"/>
      <c r="NI15" s="274"/>
      <c r="NJ15" s="274"/>
      <c r="NK15" s="274"/>
      <c r="NL15" s="274"/>
      <c r="NM15" s="274"/>
      <c r="NN15" s="274"/>
      <c r="NO15" s="274"/>
      <c r="NP15" s="274"/>
      <c r="NQ15" s="274"/>
      <c r="NR15" s="274"/>
      <c r="NS15" s="274"/>
      <c r="NT15" s="274"/>
      <c r="NU15" s="274"/>
      <c r="NV15" s="274"/>
      <c r="NW15" s="274"/>
      <c r="NX15" s="274"/>
      <c r="NY15" s="274"/>
      <c r="NZ15" s="274"/>
      <c r="OA15" s="274"/>
      <c r="OB15" s="274"/>
      <c r="OC15" s="274"/>
      <c r="OD15" s="274"/>
      <c r="OE15" s="274"/>
      <c r="OF15" s="274"/>
      <c r="OG15" s="274"/>
      <c r="OH15" s="274"/>
      <c r="OI15" s="274"/>
      <c r="OJ15" s="274"/>
      <c r="OK15" s="274"/>
      <c r="OL15" s="274"/>
      <c r="OM15" s="274"/>
      <c r="ON15" s="274"/>
      <c r="OO15" s="274"/>
      <c r="OP15" s="274"/>
      <c r="OQ15" s="274"/>
      <c r="OR15" s="274"/>
      <c r="OS15" s="274"/>
      <c r="OT15" s="274"/>
      <c r="OU15" s="274"/>
      <c r="OV15" s="274"/>
      <c r="OW15" s="274"/>
      <c r="OX15" s="274"/>
      <c r="OY15" s="274"/>
      <c r="OZ15" s="274"/>
      <c r="PA15" s="274"/>
      <c r="PB15" s="274"/>
      <c r="PC15" s="274"/>
      <c r="PD15" s="274"/>
      <c r="PE15" s="274"/>
      <c r="PF15" s="274"/>
      <c r="PG15" s="274"/>
      <c r="PH15" s="274"/>
      <c r="PI15" s="274"/>
      <c r="PJ15" s="274"/>
      <c r="PK15" s="274"/>
      <c r="PL15" s="274"/>
      <c r="PM15" s="274"/>
      <c r="PN15" s="274"/>
      <c r="PO15" s="274"/>
      <c r="PP15" s="274"/>
      <c r="PQ15" s="274"/>
      <c r="PR15" s="274"/>
      <c r="PS15" s="274"/>
      <c r="PT15" s="274"/>
      <c r="PU15" s="274"/>
      <c r="PV15" s="274"/>
      <c r="PW15" s="274"/>
      <c r="PX15" s="274"/>
      <c r="PY15" s="274"/>
      <c r="PZ15" s="274"/>
      <c r="QA15" s="274"/>
      <c r="QB15" s="274"/>
      <c r="QC15" s="274"/>
      <c r="QD15" s="274"/>
      <c r="QE15" s="274"/>
      <c r="QF15" s="274"/>
      <c r="QG15" s="274"/>
      <c r="QH15" s="274"/>
      <c r="QI15" s="274"/>
      <c r="QJ15" s="274"/>
      <c r="QK15" s="274"/>
      <c r="QL15" s="274"/>
      <c r="QM15" s="274"/>
      <c r="QN15" s="274"/>
      <c r="QO15" s="274"/>
      <c r="QP15" s="274"/>
      <c r="QQ15" s="274"/>
      <c r="QR15" s="274"/>
      <c r="QS15" s="274"/>
      <c r="QT15" s="274"/>
      <c r="QU15" s="274"/>
      <c r="QV15" s="274"/>
      <c r="QW15" s="274"/>
      <c r="QX15" s="274"/>
      <c r="QY15" s="274"/>
      <c r="QZ15" s="324"/>
    </row>
    <row r="16" spans="1:468" s="293" customFormat="1" ht="43.5" customHeight="1" x14ac:dyDescent="0.2">
      <c r="A16" s="569"/>
      <c r="B16" s="570"/>
      <c r="C16" s="570"/>
      <c r="D16" s="570"/>
      <c r="E16" s="571"/>
      <c r="F16" s="570"/>
      <c r="G16" s="695"/>
      <c r="H16" s="573"/>
      <c r="I16" s="568"/>
      <c r="J16" s="697"/>
      <c r="K16" s="568">
        <f ca="1">IF(NOT(ISERROR(MATCH(J16,_xlfn.ANCHORARRAY(E19),0))),#REF!&amp;"Por favor no seleccionar los criterios de impacto",J16)</f>
        <v>0</v>
      </c>
      <c r="L16" s="573"/>
      <c r="M16" s="568"/>
      <c r="N16" s="567"/>
      <c r="O16" s="662"/>
      <c r="P16" s="692"/>
      <c r="Q16" s="705"/>
      <c r="R16" s="707"/>
      <c r="S16" s="709"/>
      <c r="T16" s="699"/>
      <c r="U16" s="709"/>
      <c r="V16" s="709"/>
      <c r="W16" s="709"/>
      <c r="X16" s="694"/>
      <c r="Y16" s="701"/>
      <c r="Z16" s="699"/>
      <c r="AA16" s="701"/>
      <c r="AB16" s="699"/>
      <c r="AC16" s="703"/>
      <c r="AD16" s="426"/>
      <c r="AE16" s="688"/>
      <c r="AF16" s="688"/>
      <c r="AG16" s="575"/>
      <c r="AH16" s="690"/>
      <c r="AI16" s="690"/>
      <c r="AJ16" s="274"/>
      <c r="AK16" s="274"/>
      <c r="AL16" s="274"/>
      <c r="AM16" s="274"/>
      <c r="AN16" s="274"/>
      <c r="AO16" s="274"/>
      <c r="AP16" s="274"/>
      <c r="AQ16" s="274"/>
      <c r="AR16" s="274"/>
      <c r="AS16" s="274"/>
      <c r="AT16" s="274"/>
      <c r="AU16" s="274"/>
      <c r="AV16" s="274"/>
      <c r="AW16" s="274"/>
      <c r="AX16" s="274"/>
      <c r="AY16" s="274"/>
      <c r="AZ16" s="274"/>
      <c r="BA16" s="274"/>
      <c r="BB16" s="274"/>
      <c r="BC16" s="274"/>
      <c r="BD16" s="274"/>
      <c r="BE16" s="274"/>
      <c r="BF16" s="274"/>
      <c r="BG16" s="274"/>
      <c r="BH16" s="274"/>
      <c r="BI16" s="274"/>
      <c r="BJ16" s="274"/>
      <c r="BK16" s="274"/>
      <c r="BL16" s="274"/>
      <c r="BM16" s="274"/>
      <c r="BN16" s="274"/>
      <c r="BO16" s="274"/>
      <c r="BP16" s="274"/>
      <c r="BQ16" s="274"/>
      <c r="BR16" s="274"/>
      <c r="BS16" s="274"/>
      <c r="BT16" s="274"/>
      <c r="BU16" s="274"/>
      <c r="BV16" s="274"/>
      <c r="BW16" s="274"/>
      <c r="BX16" s="274"/>
      <c r="BY16" s="274"/>
      <c r="BZ16" s="274"/>
      <c r="CA16" s="274"/>
      <c r="CB16" s="274"/>
      <c r="CC16" s="274"/>
      <c r="CD16" s="274"/>
      <c r="CE16" s="274"/>
      <c r="CF16" s="274"/>
      <c r="CG16" s="274"/>
      <c r="CH16" s="274"/>
      <c r="CI16" s="274"/>
      <c r="CJ16" s="274"/>
      <c r="CK16" s="274"/>
      <c r="CL16" s="274"/>
      <c r="CM16" s="274"/>
      <c r="CN16" s="274"/>
      <c r="CO16" s="274"/>
      <c r="CP16" s="274"/>
      <c r="CQ16" s="274"/>
      <c r="CR16" s="274"/>
      <c r="CS16" s="274"/>
      <c r="CT16" s="274"/>
      <c r="CU16" s="274"/>
      <c r="CV16" s="274"/>
      <c r="CW16" s="274"/>
      <c r="CX16" s="274"/>
      <c r="CY16" s="274"/>
      <c r="CZ16" s="274"/>
      <c r="DA16" s="274"/>
      <c r="DB16" s="274"/>
      <c r="DC16" s="274"/>
      <c r="DD16" s="274"/>
      <c r="DE16" s="274"/>
      <c r="DF16" s="274"/>
      <c r="DG16" s="274"/>
      <c r="DH16" s="274"/>
      <c r="DI16" s="274"/>
      <c r="DJ16" s="274"/>
      <c r="DK16" s="274"/>
      <c r="DL16" s="274"/>
      <c r="DM16" s="274"/>
      <c r="DN16" s="274"/>
      <c r="DO16" s="274"/>
      <c r="DP16" s="274"/>
      <c r="DQ16" s="274"/>
      <c r="DR16" s="274"/>
      <c r="DS16" s="274"/>
      <c r="DT16" s="274"/>
      <c r="DU16" s="274"/>
      <c r="DV16" s="274"/>
      <c r="DW16" s="274"/>
      <c r="DX16" s="274"/>
      <c r="DY16" s="274"/>
      <c r="DZ16" s="274"/>
      <c r="EA16" s="274"/>
      <c r="EB16" s="274"/>
      <c r="EC16" s="274"/>
      <c r="ED16" s="274"/>
      <c r="EE16" s="274"/>
      <c r="EF16" s="274"/>
      <c r="EG16" s="274"/>
      <c r="EH16" s="274"/>
      <c r="EI16" s="274"/>
      <c r="EJ16" s="274"/>
      <c r="EK16" s="274"/>
      <c r="EL16" s="274"/>
      <c r="EM16" s="274"/>
      <c r="EN16" s="274"/>
      <c r="EO16" s="274"/>
      <c r="EP16" s="274"/>
      <c r="EQ16" s="274"/>
      <c r="ER16" s="274"/>
      <c r="ES16" s="274"/>
      <c r="ET16" s="274"/>
      <c r="EU16" s="274"/>
      <c r="EV16" s="274"/>
      <c r="EW16" s="274"/>
      <c r="EX16" s="274"/>
      <c r="EY16" s="274"/>
      <c r="EZ16" s="274"/>
      <c r="FA16" s="274"/>
      <c r="FB16" s="274"/>
      <c r="FC16" s="274"/>
      <c r="FD16" s="274"/>
      <c r="FE16" s="274"/>
      <c r="FF16" s="274"/>
      <c r="FG16" s="274"/>
      <c r="FH16" s="274"/>
      <c r="FI16" s="274"/>
      <c r="FJ16" s="274"/>
      <c r="FK16" s="274"/>
      <c r="FL16" s="274"/>
      <c r="FM16" s="274"/>
      <c r="FN16" s="274"/>
      <c r="FO16" s="274"/>
      <c r="FP16" s="274"/>
      <c r="FQ16" s="274"/>
      <c r="FR16" s="274"/>
      <c r="FS16" s="274"/>
      <c r="FT16" s="274"/>
      <c r="FU16" s="274"/>
      <c r="FV16" s="274"/>
      <c r="FW16" s="274"/>
      <c r="FX16" s="274"/>
      <c r="FY16" s="274"/>
      <c r="FZ16" s="274"/>
      <c r="GA16" s="274"/>
      <c r="GB16" s="274"/>
      <c r="GC16" s="274"/>
      <c r="GD16" s="274"/>
      <c r="GE16" s="274"/>
      <c r="GF16" s="274"/>
      <c r="GG16" s="274"/>
      <c r="GH16" s="274"/>
      <c r="GI16" s="274"/>
      <c r="GJ16" s="274"/>
      <c r="GK16" s="274"/>
      <c r="GL16" s="274"/>
      <c r="GM16" s="274"/>
      <c r="GN16" s="274"/>
      <c r="GO16" s="274"/>
      <c r="GP16" s="274"/>
      <c r="GQ16" s="274"/>
      <c r="GR16" s="274"/>
      <c r="GS16" s="274"/>
      <c r="GT16" s="274"/>
      <c r="GU16" s="274"/>
      <c r="GV16" s="274"/>
      <c r="GW16" s="274"/>
      <c r="GX16" s="274"/>
      <c r="GY16" s="274"/>
      <c r="GZ16" s="274"/>
      <c r="HA16" s="274"/>
      <c r="HB16" s="274"/>
      <c r="HC16" s="274"/>
      <c r="HD16" s="274"/>
      <c r="HE16" s="274"/>
      <c r="HF16" s="274"/>
      <c r="HG16" s="274"/>
      <c r="HH16" s="274"/>
      <c r="HI16" s="274"/>
      <c r="HJ16" s="274"/>
      <c r="HK16" s="274"/>
      <c r="HL16" s="274"/>
      <c r="HM16" s="274"/>
      <c r="HN16" s="274"/>
      <c r="HO16" s="274"/>
      <c r="HP16" s="274"/>
      <c r="HQ16" s="274"/>
      <c r="HR16" s="274"/>
      <c r="HS16" s="274"/>
      <c r="HT16" s="274"/>
      <c r="HU16" s="274"/>
      <c r="HV16" s="274"/>
      <c r="HW16" s="274"/>
      <c r="HX16" s="274"/>
      <c r="HY16" s="274"/>
      <c r="HZ16" s="274"/>
      <c r="IA16" s="274"/>
      <c r="IB16" s="274"/>
      <c r="IC16" s="274"/>
      <c r="ID16" s="274"/>
      <c r="IE16" s="274"/>
      <c r="IF16" s="274"/>
      <c r="IG16" s="274"/>
      <c r="IH16" s="274"/>
      <c r="II16" s="274"/>
      <c r="IJ16" s="274"/>
      <c r="IK16" s="274"/>
      <c r="IL16" s="274"/>
      <c r="IM16" s="274"/>
      <c r="IN16" s="274"/>
      <c r="IO16" s="274"/>
      <c r="IP16" s="274"/>
      <c r="IQ16" s="274"/>
      <c r="IR16" s="274"/>
      <c r="IS16" s="274"/>
      <c r="IT16" s="274"/>
      <c r="IU16" s="274"/>
      <c r="IV16" s="274"/>
      <c r="IW16" s="274"/>
      <c r="IX16" s="274"/>
      <c r="IY16" s="274"/>
      <c r="IZ16" s="274"/>
      <c r="JA16" s="274"/>
      <c r="JB16" s="274"/>
      <c r="JC16" s="274"/>
      <c r="JD16" s="274"/>
      <c r="JE16" s="274"/>
      <c r="JF16" s="274"/>
      <c r="JG16" s="274"/>
      <c r="JH16" s="274"/>
      <c r="JI16" s="274"/>
      <c r="JJ16" s="274"/>
      <c r="JK16" s="274"/>
      <c r="JL16" s="274"/>
      <c r="JM16" s="274"/>
      <c r="JN16" s="274"/>
      <c r="JO16" s="274"/>
      <c r="JP16" s="274"/>
      <c r="JQ16" s="274"/>
      <c r="JR16" s="274"/>
      <c r="JS16" s="274"/>
      <c r="JT16" s="274"/>
      <c r="JU16" s="274"/>
      <c r="JV16" s="274"/>
      <c r="JW16" s="274"/>
      <c r="JX16" s="274"/>
      <c r="JY16" s="274"/>
      <c r="JZ16" s="274"/>
      <c r="KA16" s="274"/>
      <c r="KB16" s="274"/>
      <c r="KC16" s="274"/>
      <c r="KD16" s="274"/>
      <c r="KE16" s="274"/>
      <c r="KF16" s="274"/>
      <c r="KG16" s="274"/>
      <c r="KH16" s="274"/>
      <c r="KI16" s="274"/>
      <c r="KJ16" s="274"/>
      <c r="KK16" s="274"/>
      <c r="KL16" s="274"/>
      <c r="KM16" s="274"/>
      <c r="KN16" s="274"/>
      <c r="KO16" s="274"/>
      <c r="KP16" s="274"/>
      <c r="KQ16" s="274"/>
      <c r="KR16" s="274"/>
      <c r="KS16" s="274"/>
      <c r="KT16" s="274"/>
      <c r="KU16" s="274"/>
      <c r="KV16" s="274"/>
      <c r="KW16" s="274"/>
      <c r="KX16" s="274"/>
      <c r="KY16" s="274"/>
      <c r="KZ16" s="274"/>
      <c r="LA16" s="274"/>
      <c r="LB16" s="274"/>
      <c r="LC16" s="274"/>
      <c r="LD16" s="274"/>
      <c r="LE16" s="274"/>
      <c r="LF16" s="274"/>
      <c r="LG16" s="274"/>
      <c r="LH16" s="274"/>
      <c r="LI16" s="274"/>
      <c r="LJ16" s="274"/>
      <c r="LK16" s="274"/>
      <c r="LL16" s="274"/>
      <c r="LM16" s="274"/>
      <c r="LN16" s="274"/>
      <c r="LO16" s="274"/>
      <c r="LP16" s="274"/>
      <c r="LQ16" s="274"/>
      <c r="LR16" s="274"/>
      <c r="LS16" s="274"/>
      <c r="LT16" s="274"/>
      <c r="LU16" s="274"/>
      <c r="LV16" s="274"/>
      <c r="LW16" s="274"/>
      <c r="LX16" s="274"/>
      <c r="LY16" s="274"/>
      <c r="LZ16" s="274"/>
      <c r="MA16" s="274"/>
      <c r="MB16" s="274"/>
      <c r="MC16" s="274"/>
      <c r="MD16" s="274"/>
      <c r="ME16" s="274"/>
      <c r="MF16" s="274"/>
      <c r="MG16" s="274"/>
      <c r="MH16" s="274"/>
      <c r="MI16" s="274"/>
      <c r="MJ16" s="274"/>
      <c r="MK16" s="274"/>
      <c r="ML16" s="274"/>
      <c r="MM16" s="274"/>
      <c r="MN16" s="274"/>
      <c r="MO16" s="274"/>
      <c r="MP16" s="274"/>
      <c r="MQ16" s="274"/>
      <c r="MR16" s="274"/>
      <c r="MS16" s="274"/>
      <c r="MT16" s="274"/>
      <c r="MU16" s="274"/>
      <c r="MV16" s="274"/>
      <c r="MW16" s="274"/>
      <c r="MX16" s="274"/>
      <c r="MY16" s="274"/>
      <c r="MZ16" s="274"/>
      <c r="NA16" s="274"/>
      <c r="NB16" s="274"/>
      <c r="NC16" s="274"/>
      <c r="ND16" s="274"/>
      <c r="NE16" s="274"/>
      <c r="NF16" s="274"/>
      <c r="NG16" s="274"/>
      <c r="NH16" s="274"/>
      <c r="NI16" s="274"/>
      <c r="NJ16" s="274"/>
      <c r="NK16" s="274"/>
      <c r="NL16" s="274"/>
      <c r="NM16" s="274"/>
      <c r="NN16" s="274"/>
      <c r="NO16" s="274"/>
      <c r="NP16" s="274"/>
      <c r="NQ16" s="274"/>
      <c r="NR16" s="274"/>
      <c r="NS16" s="274"/>
      <c r="NT16" s="274"/>
      <c r="NU16" s="274"/>
      <c r="NV16" s="274"/>
      <c r="NW16" s="274"/>
      <c r="NX16" s="274"/>
      <c r="NY16" s="274"/>
      <c r="NZ16" s="274"/>
      <c r="OA16" s="274"/>
      <c r="OB16" s="274"/>
      <c r="OC16" s="274"/>
      <c r="OD16" s="274"/>
      <c r="OE16" s="274"/>
      <c r="OF16" s="274"/>
      <c r="OG16" s="274"/>
      <c r="OH16" s="274"/>
      <c r="OI16" s="274"/>
      <c r="OJ16" s="274"/>
      <c r="OK16" s="274"/>
      <c r="OL16" s="274"/>
      <c r="OM16" s="274"/>
      <c r="ON16" s="274"/>
      <c r="OO16" s="274"/>
      <c r="OP16" s="274"/>
      <c r="OQ16" s="274"/>
      <c r="OR16" s="274"/>
      <c r="OS16" s="274"/>
      <c r="OT16" s="274"/>
      <c r="OU16" s="274"/>
      <c r="OV16" s="274"/>
      <c r="OW16" s="274"/>
      <c r="OX16" s="274"/>
      <c r="OY16" s="274"/>
      <c r="OZ16" s="274"/>
      <c r="PA16" s="274"/>
      <c r="PB16" s="274"/>
      <c r="PC16" s="274"/>
      <c r="PD16" s="274"/>
      <c r="PE16" s="274"/>
      <c r="PF16" s="274"/>
      <c r="PG16" s="274"/>
      <c r="PH16" s="274"/>
      <c r="PI16" s="274"/>
      <c r="PJ16" s="274"/>
      <c r="PK16" s="274"/>
      <c r="PL16" s="274"/>
      <c r="PM16" s="274"/>
      <c r="PN16" s="274"/>
      <c r="PO16" s="274"/>
      <c r="PP16" s="274"/>
      <c r="PQ16" s="274"/>
      <c r="PR16" s="274"/>
      <c r="PS16" s="274"/>
      <c r="PT16" s="274"/>
      <c r="PU16" s="274"/>
      <c r="PV16" s="274"/>
      <c r="PW16" s="274"/>
      <c r="PX16" s="274"/>
      <c r="PY16" s="274"/>
      <c r="PZ16" s="274"/>
      <c r="QA16" s="274"/>
      <c r="QB16" s="274"/>
      <c r="QC16" s="274"/>
      <c r="QD16" s="274"/>
      <c r="QE16" s="274"/>
      <c r="QF16" s="274"/>
      <c r="QG16" s="274"/>
      <c r="QH16" s="274"/>
      <c r="QI16" s="274"/>
      <c r="QJ16" s="274"/>
      <c r="QK16" s="274"/>
      <c r="QL16" s="274"/>
      <c r="QM16" s="274"/>
      <c r="QN16" s="274"/>
      <c r="QO16" s="274"/>
      <c r="QP16" s="274"/>
      <c r="QQ16" s="274"/>
      <c r="QR16" s="274"/>
      <c r="QS16" s="274"/>
      <c r="QT16" s="274"/>
      <c r="QU16" s="274"/>
      <c r="QV16" s="274"/>
      <c r="QW16" s="274"/>
      <c r="QX16" s="274"/>
      <c r="QY16" s="274"/>
      <c r="QZ16" s="324"/>
    </row>
    <row r="17" spans="1:468" s="293" customFormat="1" ht="110.25" hidden="1" customHeight="1" x14ac:dyDescent="0.2">
      <c r="A17" s="569">
        <v>7</v>
      </c>
      <c r="B17" s="683"/>
      <c r="C17" s="683"/>
      <c r="D17" s="683"/>
      <c r="E17" s="684"/>
      <c r="F17" s="570"/>
      <c r="G17" s="572"/>
      <c r="H17" s="573" t="str">
        <f t="shared" ref="H17" si="29">IF(G17&lt;=0,"",IF(G17&lt;=2,"Muy Baja",IF(G17&lt;=24,"Baja",IF(G17&lt;=500,"Media",IF(G17&lt;=5000,"Alta","Muy Alta")))))</f>
        <v/>
      </c>
      <c r="I17" s="568" t="str">
        <f t="shared" ref="I17" si="30">IF(H17="","",IF(H17="Muy Baja",0.2,IF(H17="Baja",0.4,IF(H17="Media",0.6,IF(H17="Alta",0.8,IF(H17="Muy Alta",1,))))))</f>
        <v/>
      </c>
      <c r="J17" s="686"/>
      <c r="K17" s="568">
        <f>IF(NOT(ISERROR(MATCH(J17,'[2]Tabla Impacto'!$B$221:$B$223,0))),'[2]Tabla Impacto'!$F$223&amp;"Por favor no seleccionar los criterios de impacto(Afectación Económica o presupuestal y Pérdida Reputacional)",J17)</f>
        <v>0</v>
      </c>
      <c r="L17" s="573" t="str">
        <f t="shared" ref="L17" si="31">IF(J17&lt;=0,"",IF(J17&lt;=20%,"Leve",IF(J17&lt;=40%,"Menor",IF(J17&lt;=60%,"Moderado",IF(J17&lt;=80%,"Mayor","Catastrófico")))))</f>
        <v/>
      </c>
      <c r="M17" s="568" t="str">
        <f t="shared" ref="M17" si="32">IF(L17="","",IF(L17="Leve",0.2,IF(L17="Menor",0.4,IF(L17="Moderado",0.6,IF(L17="Mayor",0.8,IF(L17="Catastrófico",1,))))))</f>
        <v/>
      </c>
      <c r="N17" s="567" t="str">
        <f t="shared" ref="N17" si="33">IF(OR(AND(H17="Muy Baja",L17="Leve"),AND(H17="Muy Baja",L17="Menor"),AND(H17="Baja",L17="Leve")),"Bajo",IF(OR(AND(H17="Muy baja",L17="Moderado"),AND(H17="Baja",L17="Menor"),AND(H17="Baja",L17="Moderado"),AND(H17="Media",L17="Leve"),AND(H17="Media",L17="Menor"),AND(H17="Media",L17="Moderado"),AND(H17="Alta",L17="Leve"),AND(H17="Alta",L17="Menor")),"Moderado",IF(OR(AND(H17="Muy Baja",L17="Mayor"),AND(H17="Baja",L17="Mayor"),AND(H17="Media",L17="Mayor"),AND(H17="Alta",L17="Moderado"),AND(H17="Alta",L17="Mayor"),AND(H17="Muy Alta",L17="Leve"),AND(H17="Muy Alta",L17="Menor"),AND(H17="Muy Alta",L17="Moderado"),AND(H17="Muy Alta",L17="Mayor")),"Alto",IF(OR(AND(H17="Muy Baja",L17="Catastrófico"),AND(H17="Baja",L17="Catastrófico"),AND(H17="Media",L17="Catastrófico"),AND(H17="Alta",L17="Catastrófico"),AND(H17="Muy Alta",L17="Catastrófico")),"Extremo",""))))</f>
        <v/>
      </c>
      <c r="O17" s="278">
        <v>1</v>
      </c>
      <c r="P17" s="340"/>
      <c r="Q17" s="280"/>
      <c r="R17" s="281"/>
      <c r="S17" s="281"/>
      <c r="T17" s="282" t="str">
        <f>IF(AND(R17="Preventivo",S17="Automático"),"50%",IF(AND(R17="Preventivo",S17="Manual"),"40%",IF(AND(R17="Detectivo",S17="Automático"),"40%",IF(AND(R17="Detectivo",S17="Manual"),"30%",IF(AND(R17="Correctivo",S17="Automático"),"35%",IF(AND(R17="Correctivo",S17="Manual"),"25%",""))))))</f>
        <v/>
      </c>
      <c r="U17" s="281"/>
      <c r="V17" s="281"/>
      <c r="W17" s="281"/>
      <c r="X17" s="283" t="str">
        <f>IFERROR(IF(Q17="Probabilidad",(I17-(+I17*T17)),IF(Q17="Impacto",I17,"")),"")</f>
        <v/>
      </c>
      <c r="Y17" s="284" t="str">
        <f>IFERROR(IF(X17="","",IF(X17&lt;=0.2,"Muy Baja",IF(X17&lt;=0.4,"Baja",IF(X17&lt;=0.6,"Media",IF(X17&lt;=0.8,"Alta","Muy Alta"))))),"")</f>
        <v/>
      </c>
      <c r="Z17" s="282" t="str">
        <f>+X17</f>
        <v/>
      </c>
      <c r="AA17" s="284" t="str">
        <f>IFERROR(IF(AB17="","",IF(AB17&lt;=0.2,"Leve",IF(AB17&lt;=0.4,"Menor",IF(AB17&lt;=0.6,"Moderado",IF(AB17&lt;=0.8,"Mayor","Catastrófico"))))),"")</f>
        <v/>
      </c>
      <c r="AB17" s="282" t="str">
        <f>IFERROR(IF(Q17="Impacto",(M17-(+M17*T17)),IF(Q17="Probabilidad",M17,"")),"")</f>
        <v/>
      </c>
      <c r="AC17" s="285" t="str">
        <f>IFERROR(IF(OR(AND(Y17="Muy Baja",AA17="Leve"),AND(Y17="Muy Baja",AA17="Menor"),AND(Y17="Baja",AA17="Leve")),"Bajo",IF(OR(AND(Y17="Muy baja",AA17="Moderado"),AND(Y17="Baja",AA17="Menor"),AND(Y17="Baja",AA17="Moderado"),AND(Y17="Media",AA17="Leve"),AND(Y17="Media",AA17="Menor"),AND(Y17="Media",AA17="Moderado"),AND(Y17="Alta",AA17="Leve"),AND(Y17="Alta",AA17="Menor")),"Moderado",IF(OR(AND(Y17="Muy Baja",AA17="Mayor"),AND(Y17="Baja",AA17="Mayor"),AND(Y17="Media",AA17="Mayor"),AND(Y17="Alta",AA17="Moderado"),AND(Y17="Alta",AA17="Mayor"),AND(Y17="Muy Alta",AA17="Leve"),AND(Y17="Muy Alta",AA17="Menor"),AND(Y17="Muy Alta",AA17="Moderado"),AND(Y17="Muy Alta",AA17="Mayor")),"Alto",IF(OR(AND(Y17="Muy Baja",AA17="Catastrófico"),AND(Y17="Baja",AA17="Catastrófico"),AND(Y17="Media",AA17="Catastrófico"),AND(Y17="Alta",AA17="Catastrófico"),AND(Y17="Muy Alta",AA17="Catastrófico")),"Extremo","")))),"")</f>
        <v/>
      </c>
      <c r="AD17" s="281"/>
      <c r="AE17" s="286"/>
      <c r="AF17" s="286"/>
      <c r="AG17" s="287"/>
      <c r="AH17" s="288"/>
      <c r="AI17" s="288"/>
      <c r="AJ17" s="274"/>
      <c r="AK17" s="274"/>
      <c r="AL17" s="274"/>
      <c r="AM17" s="274"/>
      <c r="AN17" s="274"/>
      <c r="AO17" s="274"/>
      <c r="AP17" s="274"/>
      <c r="AQ17" s="274"/>
      <c r="AR17" s="274"/>
      <c r="AS17" s="274"/>
      <c r="AT17" s="274"/>
      <c r="AU17" s="274"/>
      <c r="AV17" s="274"/>
      <c r="AW17" s="274"/>
      <c r="AX17" s="274"/>
      <c r="AY17" s="274"/>
      <c r="AZ17" s="274"/>
      <c r="BA17" s="274"/>
      <c r="BB17" s="274"/>
      <c r="BC17" s="274"/>
      <c r="BD17" s="274"/>
      <c r="BE17" s="274"/>
      <c r="BF17" s="274"/>
      <c r="BG17" s="274"/>
      <c r="BH17" s="274"/>
      <c r="BI17" s="274"/>
      <c r="BJ17" s="274"/>
      <c r="BK17" s="274"/>
      <c r="BL17" s="274"/>
      <c r="BM17" s="274"/>
      <c r="BN17" s="274"/>
      <c r="BO17" s="274"/>
      <c r="BP17" s="274"/>
      <c r="BQ17" s="274"/>
      <c r="BR17" s="274"/>
      <c r="BS17" s="274"/>
      <c r="BT17" s="274"/>
      <c r="BU17" s="274"/>
      <c r="BV17" s="274"/>
      <c r="BW17" s="274"/>
      <c r="BX17" s="274"/>
      <c r="BY17" s="274"/>
      <c r="BZ17" s="274"/>
      <c r="CA17" s="274"/>
      <c r="CB17" s="274"/>
      <c r="CC17" s="274"/>
      <c r="CD17" s="274"/>
      <c r="CE17" s="274"/>
      <c r="CF17" s="274"/>
      <c r="CG17" s="274"/>
      <c r="CH17" s="274"/>
      <c r="CI17" s="274"/>
      <c r="CJ17" s="274"/>
      <c r="CK17" s="274"/>
      <c r="CL17" s="274"/>
      <c r="CM17" s="274"/>
      <c r="CN17" s="274"/>
      <c r="CO17" s="274"/>
      <c r="CP17" s="274"/>
      <c r="CQ17" s="274"/>
      <c r="CR17" s="274"/>
      <c r="CS17" s="274"/>
      <c r="CT17" s="274"/>
      <c r="CU17" s="274"/>
      <c r="CV17" s="274"/>
      <c r="CW17" s="274"/>
      <c r="CX17" s="274"/>
      <c r="CY17" s="274"/>
      <c r="CZ17" s="274"/>
      <c r="DA17" s="274"/>
      <c r="DB17" s="274"/>
      <c r="DC17" s="274"/>
      <c r="DD17" s="274"/>
      <c r="DE17" s="274"/>
      <c r="DF17" s="274"/>
      <c r="DG17" s="274"/>
      <c r="DH17" s="274"/>
      <c r="DI17" s="274"/>
      <c r="DJ17" s="274"/>
      <c r="DK17" s="274"/>
      <c r="DL17" s="274"/>
      <c r="DM17" s="274"/>
      <c r="DN17" s="274"/>
      <c r="DO17" s="274"/>
      <c r="DP17" s="274"/>
      <c r="DQ17" s="274"/>
      <c r="DR17" s="274"/>
      <c r="DS17" s="274"/>
      <c r="DT17" s="274"/>
      <c r="DU17" s="274"/>
      <c r="DV17" s="274"/>
      <c r="DW17" s="274"/>
      <c r="DX17" s="274"/>
      <c r="DY17" s="274"/>
      <c r="DZ17" s="274"/>
      <c r="EA17" s="274"/>
      <c r="EB17" s="274"/>
      <c r="EC17" s="274"/>
      <c r="ED17" s="274"/>
      <c r="EE17" s="274"/>
      <c r="EF17" s="274"/>
      <c r="EG17" s="274"/>
      <c r="EH17" s="274"/>
      <c r="EI17" s="274"/>
      <c r="EJ17" s="274"/>
      <c r="EK17" s="274"/>
      <c r="EL17" s="274"/>
      <c r="EM17" s="274"/>
      <c r="EN17" s="274"/>
      <c r="EO17" s="274"/>
      <c r="EP17" s="274"/>
      <c r="EQ17" s="274"/>
      <c r="ER17" s="274"/>
      <c r="ES17" s="274"/>
      <c r="ET17" s="274"/>
      <c r="EU17" s="274"/>
      <c r="EV17" s="274"/>
      <c r="EW17" s="274"/>
      <c r="EX17" s="274"/>
      <c r="EY17" s="274"/>
      <c r="EZ17" s="274"/>
      <c r="FA17" s="274"/>
      <c r="FB17" s="274"/>
      <c r="FC17" s="274"/>
      <c r="FD17" s="274"/>
      <c r="FE17" s="274"/>
      <c r="FF17" s="274"/>
      <c r="FG17" s="274"/>
      <c r="FH17" s="274"/>
      <c r="FI17" s="274"/>
      <c r="FJ17" s="274"/>
      <c r="FK17" s="274"/>
      <c r="FL17" s="274"/>
      <c r="FM17" s="274"/>
      <c r="FN17" s="274"/>
      <c r="FO17" s="274"/>
      <c r="FP17" s="274"/>
      <c r="FQ17" s="274"/>
      <c r="FR17" s="274"/>
      <c r="FS17" s="274"/>
      <c r="FT17" s="274"/>
      <c r="FU17" s="274"/>
      <c r="FV17" s="274"/>
      <c r="FW17" s="274"/>
      <c r="FX17" s="274"/>
      <c r="FY17" s="274"/>
      <c r="FZ17" s="274"/>
      <c r="GA17" s="274"/>
      <c r="GB17" s="274"/>
      <c r="GC17" s="274"/>
      <c r="GD17" s="274"/>
      <c r="GE17" s="274"/>
      <c r="GF17" s="274"/>
      <c r="GG17" s="274"/>
      <c r="GH17" s="274"/>
      <c r="GI17" s="274"/>
      <c r="GJ17" s="274"/>
      <c r="GK17" s="274"/>
      <c r="GL17" s="274"/>
      <c r="GM17" s="274"/>
      <c r="GN17" s="274"/>
      <c r="GO17" s="274"/>
      <c r="GP17" s="274"/>
      <c r="GQ17" s="274"/>
      <c r="GR17" s="274"/>
      <c r="GS17" s="274"/>
      <c r="GT17" s="274"/>
      <c r="GU17" s="274"/>
      <c r="GV17" s="274"/>
      <c r="GW17" s="274"/>
      <c r="GX17" s="274"/>
      <c r="GY17" s="274"/>
      <c r="GZ17" s="274"/>
      <c r="HA17" s="274"/>
      <c r="HB17" s="274"/>
      <c r="HC17" s="274"/>
      <c r="HD17" s="274"/>
      <c r="HE17" s="274"/>
      <c r="HF17" s="274"/>
      <c r="HG17" s="274"/>
      <c r="HH17" s="274"/>
      <c r="HI17" s="274"/>
      <c r="HJ17" s="274"/>
      <c r="HK17" s="274"/>
      <c r="HL17" s="274"/>
      <c r="HM17" s="274"/>
      <c r="HN17" s="274"/>
      <c r="HO17" s="274"/>
      <c r="HP17" s="274"/>
      <c r="HQ17" s="274"/>
      <c r="HR17" s="274"/>
      <c r="HS17" s="274"/>
      <c r="HT17" s="274"/>
      <c r="HU17" s="274"/>
      <c r="HV17" s="274"/>
      <c r="HW17" s="274"/>
      <c r="HX17" s="274"/>
      <c r="HY17" s="274"/>
      <c r="HZ17" s="274"/>
      <c r="IA17" s="274"/>
      <c r="IB17" s="274"/>
      <c r="IC17" s="274"/>
      <c r="ID17" s="274"/>
      <c r="IE17" s="274"/>
      <c r="IF17" s="274"/>
      <c r="IG17" s="274"/>
      <c r="IH17" s="274"/>
      <c r="II17" s="274"/>
      <c r="IJ17" s="274"/>
      <c r="IK17" s="274"/>
      <c r="IL17" s="274"/>
      <c r="IM17" s="274"/>
      <c r="IN17" s="274"/>
      <c r="IO17" s="274"/>
      <c r="IP17" s="274"/>
      <c r="IQ17" s="274"/>
      <c r="IR17" s="274"/>
      <c r="IS17" s="274"/>
      <c r="IT17" s="274"/>
      <c r="IU17" s="274"/>
      <c r="IV17" s="274"/>
      <c r="IW17" s="274"/>
      <c r="IX17" s="274"/>
      <c r="IY17" s="274"/>
      <c r="IZ17" s="274"/>
      <c r="JA17" s="274"/>
      <c r="JB17" s="274"/>
      <c r="JC17" s="274"/>
      <c r="JD17" s="274"/>
      <c r="JE17" s="274"/>
      <c r="JF17" s="274"/>
      <c r="JG17" s="274"/>
      <c r="JH17" s="274"/>
      <c r="JI17" s="274"/>
      <c r="JJ17" s="274"/>
      <c r="JK17" s="274"/>
      <c r="JL17" s="274"/>
      <c r="JM17" s="274"/>
      <c r="JN17" s="274"/>
      <c r="JO17" s="274"/>
      <c r="JP17" s="274"/>
      <c r="JQ17" s="274"/>
      <c r="JR17" s="274"/>
      <c r="JS17" s="274"/>
      <c r="JT17" s="274"/>
      <c r="JU17" s="274"/>
      <c r="JV17" s="274"/>
      <c r="JW17" s="274"/>
      <c r="JX17" s="274"/>
      <c r="JY17" s="274"/>
      <c r="JZ17" s="274"/>
      <c r="KA17" s="274"/>
      <c r="KB17" s="274"/>
      <c r="KC17" s="274"/>
      <c r="KD17" s="274"/>
      <c r="KE17" s="274"/>
      <c r="KF17" s="274"/>
      <c r="KG17" s="274"/>
      <c r="KH17" s="274"/>
      <c r="KI17" s="274"/>
      <c r="KJ17" s="274"/>
      <c r="KK17" s="274"/>
      <c r="KL17" s="274"/>
      <c r="KM17" s="274"/>
      <c r="KN17" s="274"/>
      <c r="KO17" s="274"/>
      <c r="KP17" s="274"/>
      <c r="KQ17" s="274"/>
      <c r="KR17" s="274"/>
      <c r="KS17" s="274"/>
      <c r="KT17" s="274"/>
      <c r="KU17" s="274"/>
      <c r="KV17" s="274"/>
      <c r="KW17" s="274"/>
      <c r="KX17" s="274"/>
      <c r="KY17" s="274"/>
      <c r="KZ17" s="274"/>
      <c r="LA17" s="274"/>
      <c r="LB17" s="274"/>
      <c r="LC17" s="274"/>
      <c r="LD17" s="274"/>
      <c r="LE17" s="274"/>
      <c r="LF17" s="274"/>
      <c r="LG17" s="274"/>
      <c r="LH17" s="274"/>
      <c r="LI17" s="274"/>
      <c r="LJ17" s="274"/>
      <c r="LK17" s="274"/>
      <c r="LL17" s="274"/>
      <c r="LM17" s="274"/>
      <c r="LN17" s="274"/>
      <c r="LO17" s="274"/>
      <c r="LP17" s="274"/>
      <c r="LQ17" s="274"/>
      <c r="LR17" s="274"/>
      <c r="LS17" s="274"/>
      <c r="LT17" s="274"/>
      <c r="LU17" s="274"/>
      <c r="LV17" s="274"/>
      <c r="LW17" s="274"/>
      <c r="LX17" s="274"/>
      <c r="LY17" s="274"/>
      <c r="LZ17" s="274"/>
      <c r="MA17" s="274"/>
      <c r="MB17" s="274"/>
      <c r="MC17" s="274"/>
      <c r="MD17" s="274"/>
      <c r="ME17" s="274"/>
      <c r="MF17" s="274"/>
      <c r="MG17" s="274"/>
      <c r="MH17" s="274"/>
      <c r="MI17" s="274"/>
      <c r="MJ17" s="274"/>
      <c r="MK17" s="274"/>
      <c r="ML17" s="274"/>
      <c r="MM17" s="274"/>
      <c r="MN17" s="274"/>
      <c r="MO17" s="274"/>
      <c r="MP17" s="274"/>
      <c r="MQ17" s="274"/>
      <c r="MR17" s="274"/>
      <c r="MS17" s="274"/>
      <c r="MT17" s="274"/>
      <c r="MU17" s="274"/>
      <c r="MV17" s="274"/>
      <c r="MW17" s="274"/>
      <c r="MX17" s="274"/>
      <c r="MY17" s="274"/>
      <c r="MZ17" s="274"/>
      <c r="NA17" s="274"/>
      <c r="NB17" s="274"/>
      <c r="NC17" s="274"/>
      <c r="ND17" s="274"/>
      <c r="NE17" s="274"/>
      <c r="NF17" s="274"/>
      <c r="NG17" s="274"/>
      <c r="NH17" s="274"/>
      <c r="NI17" s="274"/>
      <c r="NJ17" s="274"/>
      <c r="NK17" s="274"/>
      <c r="NL17" s="274"/>
      <c r="NM17" s="274"/>
      <c r="NN17" s="274"/>
      <c r="NO17" s="274"/>
      <c r="NP17" s="274"/>
      <c r="NQ17" s="274"/>
      <c r="NR17" s="274"/>
      <c r="NS17" s="274"/>
      <c r="NT17" s="274"/>
      <c r="NU17" s="274"/>
      <c r="NV17" s="274"/>
      <c r="NW17" s="274"/>
      <c r="NX17" s="274"/>
      <c r="NY17" s="274"/>
      <c r="NZ17" s="274"/>
      <c r="OA17" s="274"/>
      <c r="OB17" s="274"/>
      <c r="OC17" s="274"/>
      <c r="OD17" s="274"/>
      <c r="OE17" s="274"/>
      <c r="OF17" s="274"/>
      <c r="OG17" s="274"/>
      <c r="OH17" s="274"/>
      <c r="OI17" s="274"/>
      <c r="OJ17" s="274"/>
      <c r="OK17" s="274"/>
      <c r="OL17" s="274"/>
      <c r="OM17" s="274"/>
      <c r="ON17" s="274"/>
      <c r="OO17" s="274"/>
      <c r="OP17" s="274"/>
      <c r="OQ17" s="274"/>
      <c r="OR17" s="274"/>
      <c r="OS17" s="274"/>
      <c r="OT17" s="274"/>
      <c r="OU17" s="274"/>
      <c r="OV17" s="274"/>
      <c r="OW17" s="274"/>
      <c r="OX17" s="274"/>
      <c r="OY17" s="274"/>
      <c r="OZ17" s="274"/>
      <c r="PA17" s="274"/>
      <c r="PB17" s="274"/>
      <c r="PC17" s="274"/>
      <c r="PD17" s="274"/>
      <c r="PE17" s="274"/>
      <c r="PF17" s="274"/>
      <c r="PG17" s="274"/>
      <c r="PH17" s="274"/>
      <c r="PI17" s="274"/>
      <c r="PJ17" s="274"/>
      <c r="PK17" s="274"/>
      <c r="PL17" s="274"/>
      <c r="PM17" s="274"/>
      <c r="PN17" s="274"/>
      <c r="PO17" s="274"/>
      <c r="PP17" s="274"/>
      <c r="PQ17" s="274"/>
      <c r="PR17" s="274"/>
      <c r="PS17" s="274"/>
      <c r="PT17" s="274"/>
      <c r="PU17" s="274"/>
      <c r="PV17" s="274"/>
      <c r="PW17" s="274"/>
      <c r="PX17" s="274"/>
      <c r="PY17" s="274"/>
      <c r="PZ17" s="274"/>
      <c r="QA17" s="274"/>
      <c r="QB17" s="274"/>
      <c r="QC17" s="274"/>
      <c r="QD17" s="274"/>
      <c r="QE17" s="274"/>
      <c r="QF17" s="274"/>
      <c r="QG17" s="274"/>
      <c r="QH17" s="274"/>
      <c r="QI17" s="274"/>
      <c r="QJ17" s="274"/>
      <c r="QK17" s="274"/>
      <c r="QL17" s="274"/>
      <c r="QM17" s="274"/>
      <c r="QN17" s="274"/>
      <c r="QO17" s="274"/>
      <c r="QP17" s="274"/>
      <c r="QQ17" s="274"/>
      <c r="QR17" s="274"/>
      <c r="QS17" s="274"/>
      <c r="QT17" s="274"/>
      <c r="QU17" s="274"/>
      <c r="QV17" s="274"/>
      <c r="QW17" s="274"/>
      <c r="QX17" s="274"/>
      <c r="QY17" s="274"/>
      <c r="QZ17" s="324"/>
    </row>
    <row r="18" spans="1:468" s="293" customFormat="1" ht="17.25" hidden="1" customHeight="1" x14ac:dyDescent="0.2">
      <c r="A18" s="569"/>
      <c r="B18" s="683"/>
      <c r="C18" s="683"/>
      <c r="D18" s="683"/>
      <c r="E18" s="684"/>
      <c r="F18" s="570"/>
      <c r="G18" s="572"/>
      <c r="H18" s="573"/>
      <c r="I18" s="568"/>
      <c r="J18" s="570"/>
      <c r="K18" s="568">
        <f ca="1">IF(NOT(ISERROR(MATCH(J18,_xlfn.ANCHORARRAY(E20),0))),#REF!&amp;"Por favor no seleccionar los criterios de impacto",J18)</f>
        <v>0</v>
      </c>
      <c r="L18" s="573"/>
      <c r="M18" s="568"/>
      <c r="N18" s="567"/>
      <c r="O18" s="278">
        <v>2</v>
      </c>
      <c r="P18" s="340"/>
      <c r="Q18" s="280"/>
      <c r="R18" s="281"/>
      <c r="S18" s="281"/>
      <c r="T18" s="282" t="str">
        <f t="shared" ref="T18" si="34">IF(AND(R18="Preventivo",S18="Automático"),"50%",IF(AND(R18="Preventivo",S18="Manual"),"40%",IF(AND(R18="Detectivo",S18="Automático"),"40%",IF(AND(R18="Detectivo",S18="Manual"),"30%",IF(AND(R18="Correctivo",S18="Automático"),"35%",IF(AND(R18="Correctivo",S18="Manual"),"25%",""))))))</f>
        <v/>
      </c>
      <c r="U18" s="281"/>
      <c r="V18" s="281"/>
      <c r="W18" s="281"/>
      <c r="X18" s="283" t="str">
        <f>IFERROR(IF(AND(Q17="Probabilidad",Q18="Probabilidad"),(Z17-(+Z17*T18)),IF(Q18="Probabilidad",(I17-(+I17*T18)),IF(Q18="Impacto",Z17,""))),"")</f>
        <v/>
      </c>
      <c r="Y18" s="284" t="str">
        <f t="shared" ref="Y18:Y26" si="35">IFERROR(IF(X18="","",IF(X18&lt;=0.2,"Muy Baja",IF(X18&lt;=0.4,"Baja",IF(X18&lt;=0.6,"Media",IF(X18&lt;=0.8,"Alta","Muy Alta"))))),"")</f>
        <v/>
      </c>
      <c r="Z18" s="282" t="str">
        <f t="shared" ref="Z18" si="36">+X18</f>
        <v/>
      </c>
      <c r="AA18" s="284" t="str">
        <f t="shared" ref="AA18:AA26" si="37">IFERROR(IF(AB18="","",IF(AB18&lt;=0.2,"Leve",IF(AB18&lt;=0.4,"Menor",IF(AB18&lt;=0.6,"Moderado",IF(AB18&lt;=0.8,"Mayor","Catastrófico"))))),"")</f>
        <v/>
      </c>
      <c r="AB18" s="282" t="str">
        <f>IFERROR(IF(AND(Q17="Impacto",Q18="Impacto"),(AB15-(+AB15*T18)),IF(Q18="Impacto",($M$17-(+$M$17*T18)),IF(Q18="Probabilidad",AB15,""))),"")</f>
        <v/>
      </c>
      <c r="AC18" s="285" t="str">
        <f t="shared" ref="AC18" si="38">IFERROR(IF(OR(AND(Y18="Muy Baja",AA18="Leve"),AND(Y18="Muy Baja",AA18="Menor"),AND(Y18="Baja",AA18="Leve")),"Bajo",IF(OR(AND(Y18="Muy baja",AA18="Moderado"),AND(Y18="Baja",AA18="Menor"),AND(Y18="Baja",AA18="Moderado"),AND(Y18="Media",AA18="Leve"),AND(Y18="Media",AA18="Menor"),AND(Y18="Media",AA18="Moderado"),AND(Y18="Alta",AA18="Leve"),AND(Y18="Alta",AA18="Menor")),"Moderado",IF(OR(AND(Y18="Muy Baja",AA18="Mayor"),AND(Y18="Baja",AA18="Mayor"),AND(Y18="Media",AA18="Mayor"),AND(Y18="Alta",AA18="Moderado"),AND(Y18="Alta",AA18="Mayor"),AND(Y18="Muy Alta",AA18="Leve"),AND(Y18="Muy Alta",AA18="Menor"),AND(Y18="Muy Alta",AA18="Moderado"),AND(Y18="Muy Alta",AA18="Mayor")),"Alto",IF(OR(AND(Y18="Muy Baja",AA18="Catastrófico"),AND(Y18="Baja",AA18="Catastrófico"),AND(Y18="Media",AA18="Catastrófico"),AND(Y18="Alta",AA18="Catastrófico"),AND(Y18="Muy Alta",AA18="Catastrófico")),"Extremo","")))),"")</f>
        <v/>
      </c>
      <c r="AD18" s="281"/>
      <c r="AE18" s="286"/>
      <c r="AF18" s="286"/>
      <c r="AG18" s="287"/>
      <c r="AH18" s="288"/>
      <c r="AI18" s="288"/>
      <c r="AJ18" s="274"/>
      <c r="AK18" s="274"/>
      <c r="AL18" s="274"/>
      <c r="AM18" s="274"/>
      <c r="AN18" s="274"/>
      <c r="AO18" s="274"/>
      <c r="AP18" s="274"/>
      <c r="AQ18" s="274"/>
      <c r="AR18" s="274"/>
      <c r="AS18" s="274"/>
      <c r="AT18" s="274"/>
      <c r="AU18" s="274"/>
      <c r="AV18" s="274"/>
      <c r="AW18" s="274"/>
      <c r="AX18" s="274"/>
      <c r="AY18" s="274"/>
      <c r="AZ18" s="274"/>
      <c r="BA18" s="274"/>
      <c r="BB18" s="274"/>
      <c r="BC18" s="274"/>
      <c r="BD18" s="274"/>
      <c r="BE18" s="274"/>
      <c r="BF18" s="274"/>
      <c r="BG18" s="274"/>
      <c r="BH18" s="274"/>
      <c r="BI18" s="274"/>
      <c r="BJ18" s="274"/>
      <c r="BK18" s="274"/>
      <c r="BL18" s="274"/>
      <c r="BM18" s="274"/>
      <c r="BN18" s="274"/>
      <c r="BO18" s="274"/>
      <c r="BP18" s="274"/>
      <c r="BQ18" s="274"/>
      <c r="BR18" s="274"/>
      <c r="BS18" s="274"/>
      <c r="BT18" s="274"/>
      <c r="BU18" s="274"/>
      <c r="BV18" s="274"/>
      <c r="BW18" s="274"/>
      <c r="BX18" s="274"/>
      <c r="BY18" s="274"/>
      <c r="BZ18" s="274"/>
      <c r="CA18" s="274"/>
      <c r="CB18" s="274"/>
      <c r="CC18" s="274"/>
      <c r="CD18" s="274"/>
      <c r="CE18" s="274"/>
      <c r="CF18" s="274"/>
      <c r="CG18" s="274"/>
      <c r="CH18" s="274"/>
      <c r="CI18" s="274"/>
      <c r="CJ18" s="274"/>
      <c r="CK18" s="274"/>
      <c r="CL18" s="274"/>
      <c r="CM18" s="274"/>
      <c r="CN18" s="274"/>
      <c r="CO18" s="274"/>
      <c r="CP18" s="274"/>
      <c r="CQ18" s="274"/>
      <c r="CR18" s="274"/>
      <c r="CS18" s="274"/>
      <c r="CT18" s="274"/>
      <c r="CU18" s="274"/>
      <c r="CV18" s="274"/>
      <c r="CW18" s="274"/>
      <c r="CX18" s="274"/>
      <c r="CY18" s="274"/>
      <c r="CZ18" s="274"/>
      <c r="DA18" s="274"/>
      <c r="DB18" s="274"/>
      <c r="DC18" s="274"/>
      <c r="DD18" s="274"/>
      <c r="DE18" s="274"/>
      <c r="DF18" s="274"/>
      <c r="DG18" s="274"/>
      <c r="DH18" s="274"/>
      <c r="DI18" s="274"/>
      <c r="DJ18" s="274"/>
      <c r="DK18" s="274"/>
      <c r="DL18" s="274"/>
      <c r="DM18" s="274"/>
      <c r="DN18" s="274"/>
      <c r="DO18" s="274"/>
      <c r="DP18" s="274"/>
      <c r="DQ18" s="274"/>
      <c r="DR18" s="274"/>
      <c r="DS18" s="274"/>
      <c r="DT18" s="274"/>
      <c r="DU18" s="274"/>
      <c r="DV18" s="274"/>
      <c r="DW18" s="274"/>
      <c r="DX18" s="274"/>
      <c r="DY18" s="274"/>
      <c r="DZ18" s="274"/>
      <c r="EA18" s="274"/>
      <c r="EB18" s="274"/>
      <c r="EC18" s="274"/>
      <c r="ED18" s="274"/>
      <c r="EE18" s="274"/>
      <c r="EF18" s="274"/>
      <c r="EG18" s="274"/>
      <c r="EH18" s="274"/>
      <c r="EI18" s="274"/>
      <c r="EJ18" s="274"/>
      <c r="EK18" s="274"/>
      <c r="EL18" s="274"/>
      <c r="EM18" s="274"/>
      <c r="EN18" s="274"/>
      <c r="EO18" s="274"/>
      <c r="EP18" s="274"/>
      <c r="EQ18" s="274"/>
      <c r="ER18" s="274"/>
      <c r="ES18" s="274"/>
      <c r="ET18" s="274"/>
      <c r="EU18" s="274"/>
      <c r="EV18" s="274"/>
      <c r="EW18" s="274"/>
      <c r="EX18" s="274"/>
      <c r="EY18" s="274"/>
      <c r="EZ18" s="274"/>
      <c r="FA18" s="274"/>
      <c r="FB18" s="274"/>
      <c r="FC18" s="274"/>
      <c r="FD18" s="274"/>
      <c r="FE18" s="274"/>
      <c r="FF18" s="274"/>
      <c r="FG18" s="274"/>
      <c r="FH18" s="274"/>
      <c r="FI18" s="274"/>
      <c r="FJ18" s="274"/>
      <c r="FK18" s="274"/>
      <c r="FL18" s="274"/>
      <c r="FM18" s="274"/>
      <c r="FN18" s="274"/>
      <c r="FO18" s="274"/>
      <c r="FP18" s="274"/>
      <c r="FQ18" s="274"/>
      <c r="FR18" s="274"/>
      <c r="FS18" s="274"/>
      <c r="FT18" s="274"/>
      <c r="FU18" s="274"/>
      <c r="FV18" s="274"/>
      <c r="FW18" s="274"/>
      <c r="FX18" s="274"/>
      <c r="FY18" s="274"/>
      <c r="FZ18" s="274"/>
      <c r="GA18" s="274"/>
      <c r="GB18" s="274"/>
      <c r="GC18" s="274"/>
      <c r="GD18" s="274"/>
      <c r="GE18" s="274"/>
      <c r="GF18" s="274"/>
      <c r="GG18" s="274"/>
      <c r="GH18" s="274"/>
      <c r="GI18" s="274"/>
      <c r="GJ18" s="274"/>
      <c r="GK18" s="274"/>
      <c r="GL18" s="274"/>
      <c r="GM18" s="274"/>
      <c r="GN18" s="274"/>
      <c r="GO18" s="274"/>
      <c r="GP18" s="274"/>
      <c r="GQ18" s="274"/>
      <c r="GR18" s="274"/>
      <c r="GS18" s="274"/>
      <c r="GT18" s="274"/>
      <c r="GU18" s="274"/>
      <c r="GV18" s="274"/>
      <c r="GW18" s="274"/>
      <c r="GX18" s="274"/>
      <c r="GY18" s="274"/>
      <c r="GZ18" s="274"/>
      <c r="HA18" s="274"/>
      <c r="HB18" s="274"/>
      <c r="HC18" s="274"/>
      <c r="HD18" s="274"/>
      <c r="HE18" s="274"/>
      <c r="HF18" s="274"/>
      <c r="HG18" s="274"/>
      <c r="HH18" s="274"/>
      <c r="HI18" s="274"/>
      <c r="HJ18" s="274"/>
      <c r="HK18" s="274"/>
      <c r="HL18" s="274"/>
      <c r="HM18" s="274"/>
      <c r="HN18" s="274"/>
      <c r="HO18" s="274"/>
      <c r="HP18" s="274"/>
      <c r="HQ18" s="274"/>
      <c r="HR18" s="274"/>
      <c r="HS18" s="274"/>
      <c r="HT18" s="274"/>
      <c r="HU18" s="274"/>
      <c r="HV18" s="274"/>
      <c r="HW18" s="274"/>
      <c r="HX18" s="274"/>
      <c r="HY18" s="274"/>
      <c r="HZ18" s="274"/>
      <c r="IA18" s="274"/>
      <c r="IB18" s="274"/>
      <c r="IC18" s="274"/>
      <c r="ID18" s="274"/>
      <c r="IE18" s="274"/>
      <c r="IF18" s="274"/>
      <c r="IG18" s="274"/>
      <c r="IH18" s="274"/>
      <c r="II18" s="274"/>
      <c r="IJ18" s="274"/>
      <c r="IK18" s="274"/>
      <c r="IL18" s="274"/>
      <c r="IM18" s="274"/>
      <c r="IN18" s="274"/>
      <c r="IO18" s="274"/>
      <c r="IP18" s="274"/>
      <c r="IQ18" s="274"/>
      <c r="IR18" s="274"/>
      <c r="IS18" s="274"/>
      <c r="IT18" s="274"/>
      <c r="IU18" s="274"/>
      <c r="IV18" s="274"/>
      <c r="IW18" s="274"/>
      <c r="IX18" s="274"/>
      <c r="IY18" s="274"/>
      <c r="IZ18" s="274"/>
      <c r="JA18" s="274"/>
      <c r="JB18" s="274"/>
      <c r="JC18" s="274"/>
      <c r="JD18" s="274"/>
      <c r="JE18" s="274"/>
      <c r="JF18" s="274"/>
      <c r="JG18" s="274"/>
      <c r="JH18" s="274"/>
      <c r="JI18" s="274"/>
      <c r="JJ18" s="274"/>
      <c r="JK18" s="274"/>
      <c r="JL18" s="274"/>
      <c r="JM18" s="274"/>
      <c r="JN18" s="274"/>
      <c r="JO18" s="274"/>
      <c r="JP18" s="274"/>
      <c r="JQ18" s="274"/>
      <c r="JR18" s="274"/>
      <c r="JS18" s="274"/>
      <c r="JT18" s="274"/>
      <c r="JU18" s="274"/>
      <c r="JV18" s="274"/>
      <c r="JW18" s="274"/>
      <c r="JX18" s="274"/>
      <c r="JY18" s="274"/>
      <c r="JZ18" s="274"/>
      <c r="KA18" s="274"/>
      <c r="KB18" s="274"/>
      <c r="KC18" s="274"/>
      <c r="KD18" s="274"/>
      <c r="KE18" s="274"/>
      <c r="KF18" s="274"/>
      <c r="KG18" s="274"/>
      <c r="KH18" s="274"/>
      <c r="KI18" s="274"/>
      <c r="KJ18" s="274"/>
      <c r="KK18" s="274"/>
      <c r="KL18" s="274"/>
      <c r="KM18" s="274"/>
      <c r="KN18" s="274"/>
      <c r="KO18" s="274"/>
      <c r="KP18" s="274"/>
      <c r="KQ18" s="274"/>
      <c r="KR18" s="274"/>
      <c r="KS18" s="274"/>
      <c r="KT18" s="274"/>
      <c r="KU18" s="274"/>
      <c r="KV18" s="274"/>
      <c r="KW18" s="274"/>
      <c r="KX18" s="274"/>
      <c r="KY18" s="274"/>
      <c r="KZ18" s="274"/>
      <c r="LA18" s="274"/>
      <c r="LB18" s="274"/>
      <c r="LC18" s="274"/>
      <c r="LD18" s="274"/>
      <c r="LE18" s="274"/>
      <c r="LF18" s="274"/>
      <c r="LG18" s="274"/>
      <c r="LH18" s="274"/>
      <c r="LI18" s="274"/>
      <c r="LJ18" s="274"/>
      <c r="LK18" s="274"/>
      <c r="LL18" s="274"/>
      <c r="LM18" s="274"/>
      <c r="LN18" s="274"/>
      <c r="LO18" s="274"/>
      <c r="LP18" s="274"/>
      <c r="LQ18" s="274"/>
      <c r="LR18" s="274"/>
      <c r="LS18" s="274"/>
      <c r="LT18" s="274"/>
      <c r="LU18" s="274"/>
      <c r="LV18" s="274"/>
      <c r="LW18" s="274"/>
      <c r="LX18" s="274"/>
      <c r="LY18" s="274"/>
      <c r="LZ18" s="274"/>
      <c r="MA18" s="274"/>
      <c r="MB18" s="274"/>
      <c r="MC18" s="274"/>
      <c r="MD18" s="274"/>
      <c r="ME18" s="274"/>
      <c r="MF18" s="274"/>
      <c r="MG18" s="274"/>
      <c r="MH18" s="274"/>
      <c r="MI18" s="274"/>
      <c r="MJ18" s="274"/>
      <c r="MK18" s="274"/>
      <c r="ML18" s="274"/>
      <c r="MM18" s="274"/>
      <c r="MN18" s="274"/>
      <c r="MO18" s="274"/>
      <c r="MP18" s="274"/>
      <c r="MQ18" s="274"/>
      <c r="MR18" s="274"/>
      <c r="MS18" s="274"/>
      <c r="MT18" s="274"/>
      <c r="MU18" s="274"/>
      <c r="MV18" s="274"/>
      <c r="MW18" s="274"/>
      <c r="MX18" s="274"/>
      <c r="MY18" s="274"/>
      <c r="MZ18" s="274"/>
      <c r="NA18" s="274"/>
      <c r="NB18" s="274"/>
      <c r="NC18" s="274"/>
      <c r="ND18" s="274"/>
      <c r="NE18" s="274"/>
      <c r="NF18" s="274"/>
      <c r="NG18" s="274"/>
      <c r="NH18" s="274"/>
      <c r="NI18" s="274"/>
      <c r="NJ18" s="274"/>
      <c r="NK18" s="274"/>
      <c r="NL18" s="274"/>
      <c r="NM18" s="274"/>
      <c r="NN18" s="274"/>
      <c r="NO18" s="274"/>
      <c r="NP18" s="274"/>
      <c r="NQ18" s="274"/>
      <c r="NR18" s="274"/>
      <c r="NS18" s="274"/>
      <c r="NT18" s="274"/>
      <c r="NU18" s="274"/>
      <c r="NV18" s="274"/>
      <c r="NW18" s="274"/>
      <c r="NX18" s="274"/>
      <c r="NY18" s="274"/>
      <c r="NZ18" s="274"/>
      <c r="OA18" s="274"/>
      <c r="OB18" s="274"/>
      <c r="OC18" s="274"/>
      <c r="OD18" s="274"/>
      <c r="OE18" s="274"/>
      <c r="OF18" s="274"/>
      <c r="OG18" s="274"/>
      <c r="OH18" s="274"/>
      <c r="OI18" s="274"/>
      <c r="OJ18" s="274"/>
      <c r="OK18" s="274"/>
      <c r="OL18" s="274"/>
      <c r="OM18" s="274"/>
      <c r="ON18" s="274"/>
      <c r="OO18" s="274"/>
      <c r="OP18" s="274"/>
      <c r="OQ18" s="274"/>
      <c r="OR18" s="274"/>
      <c r="OS18" s="274"/>
      <c r="OT18" s="274"/>
      <c r="OU18" s="274"/>
      <c r="OV18" s="274"/>
      <c r="OW18" s="274"/>
      <c r="OX18" s="274"/>
      <c r="OY18" s="274"/>
      <c r="OZ18" s="274"/>
      <c r="PA18" s="274"/>
      <c r="PB18" s="274"/>
      <c r="PC18" s="274"/>
      <c r="PD18" s="274"/>
      <c r="PE18" s="274"/>
      <c r="PF18" s="274"/>
      <c r="PG18" s="274"/>
      <c r="PH18" s="274"/>
      <c r="PI18" s="274"/>
      <c r="PJ18" s="274"/>
      <c r="PK18" s="274"/>
      <c r="PL18" s="274"/>
      <c r="PM18" s="274"/>
      <c r="PN18" s="274"/>
      <c r="PO18" s="274"/>
      <c r="PP18" s="274"/>
      <c r="PQ18" s="274"/>
      <c r="PR18" s="274"/>
      <c r="PS18" s="274"/>
      <c r="PT18" s="274"/>
      <c r="PU18" s="274"/>
      <c r="PV18" s="274"/>
      <c r="PW18" s="274"/>
      <c r="PX18" s="274"/>
      <c r="PY18" s="274"/>
      <c r="PZ18" s="274"/>
      <c r="QA18" s="274"/>
      <c r="QB18" s="274"/>
      <c r="QC18" s="274"/>
      <c r="QD18" s="274"/>
      <c r="QE18" s="274"/>
      <c r="QF18" s="274"/>
      <c r="QG18" s="274"/>
      <c r="QH18" s="274"/>
      <c r="QI18" s="274"/>
      <c r="QJ18" s="274"/>
      <c r="QK18" s="274"/>
      <c r="QL18" s="274"/>
      <c r="QM18" s="274"/>
      <c r="QN18" s="274"/>
      <c r="QO18" s="274"/>
      <c r="QP18" s="274"/>
      <c r="QQ18" s="274"/>
      <c r="QR18" s="274"/>
      <c r="QS18" s="274"/>
      <c r="QT18" s="274"/>
      <c r="QU18" s="274"/>
      <c r="QV18" s="274"/>
      <c r="QW18" s="274"/>
      <c r="QX18" s="274"/>
      <c r="QY18" s="274"/>
      <c r="QZ18" s="324"/>
    </row>
    <row r="19" spans="1:468" s="293" customFormat="1" ht="82.5" customHeight="1" x14ac:dyDescent="0.2">
      <c r="A19" s="278"/>
      <c r="B19" s="344"/>
      <c r="C19" s="344"/>
      <c r="D19" s="344"/>
      <c r="E19" s="344"/>
      <c r="F19" s="286"/>
      <c r="G19" s="287"/>
      <c r="H19" s="343" t="str">
        <f t="shared" ref="H19" si="39">IF(G19&lt;=0,"",IF(G19&lt;=2,"Muy Baja",IF(G19&lt;=24,"Baja",IF(G19&lt;=500,"Media",IF(G19&lt;=5000,"Alta","Muy Alta")))))</f>
        <v/>
      </c>
      <c r="I19" s="341" t="str">
        <f t="shared" ref="I19" si="40">IF(H19="","",IF(H19="Muy Baja",0.2,IF(H19="Baja",0.4,IF(H19="Media",0.6,IF(H19="Alta",0.8,IF(H19="Muy Alta",1,))))))</f>
        <v/>
      </c>
      <c r="J19" s="394"/>
      <c r="K19" s="341">
        <f>IF(NOT(ISERROR(MATCH(J19,'[2]Tabla Impacto'!$B$221:$B$223,0))),'[2]Tabla Impacto'!$F$223&amp;"Por favor no seleccionar los criterios de impacto(Afectación Económica o presupuestal y Pérdida Reputacional)",J19)</f>
        <v>0</v>
      </c>
      <c r="L19" s="343" t="str">
        <f>IF(J19&lt;=0,"",IF(J19&lt;=20%,"Leve",IF(J19&lt;=40%,"Menor",IF(J19&lt;=60%,"Moderado",IF(J19&lt;=80%,"Mayor","Catastrófico")))))</f>
        <v/>
      </c>
      <c r="M19" s="341" t="str">
        <f t="shared" ref="M19" si="41">IF(L19="","",IF(L19="Leve",0.2,IF(L19="Menor",0.4,IF(L19="Moderado",0.6,IF(L19="Mayor",0.8,IF(L19="Catastrófico",1,))))))</f>
        <v/>
      </c>
      <c r="N19" s="342" t="str">
        <f>IF(OR(AND(H19="Muy Baja",L19="Leve"),AND(H19="Muy Baja",L19="Menor"),AND(H19="Baja",L19="Leve")),"Bajo",IF(OR(AND(H19="Muy baja",L19="Moderado"),AND(H19="Baja",L19="Menor"),AND(H19="Baja",L19="Moderado"),AND(H19="Media",L19="Leve"),AND(H19="Media",L19="Menor"),AND(H19="Media",L19="Moderado"),AND(H19="Alta",L19="Leve"),AND(H19="Alta",L19="Menor")),"Moderado",IF(OR(AND(H19="Muy Baja",L19="Mayor"),AND(H19="Baja",L19="Mayor"),AND(H19="Media",L19="Mayor"),AND(H19="Alta",L19="Moderado"),AND(H19="Alta",L19="Mayor"),AND(H19="Muy Alta",L19="Leve"),AND(H19="Muy Alta",L19="Menor"),AND(H19="Muy Alta",L19="Moderado"),AND(H19="Muy Alta",L19="Mayor")),"Alto",IF(OR(AND(H19="Muy Baja",L19="Catastrófico"),AND(H19="Baja",L19="Catastrófico"),AND(H19="Media",L19="Catastrófico"),AND(H19="Alta",L19="Catastrófico"),AND(H19="Muy Alta",L19="Catastrófico")),"Extremo",""))))</f>
        <v/>
      </c>
      <c r="O19" s="346">
        <v>1</v>
      </c>
      <c r="P19" s="347"/>
      <c r="Q19" s="280"/>
      <c r="R19" s="281"/>
      <c r="S19" s="281"/>
      <c r="T19" s="282" t="str">
        <f>IF(AND(R19="Preventivo",S19="Automático"),"50%",IF(AND(R19="Preventivo",S19="Manual"),"40%",IF(AND(R19="Detectivo",S19="Automático"),"40%",IF(AND(R19="Detectivo",S19="Manual"),"30%",IF(AND(R19="Correctivo",S19="Automático"),"35%",IF(AND(R19="Correctivo",S19="Manual"),"25%",""))))))</f>
        <v/>
      </c>
      <c r="U19" s="281"/>
      <c r="V19" s="281"/>
      <c r="W19" s="281"/>
      <c r="X19" s="283" t="str">
        <f>IFERROR(IF(Q19="Probabilidad",(I19-(+I19*T19)),IF(Q19="Impacto",I19,"")),"")</f>
        <v/>
      </c>
      <c r="Y19" s="284" t="str">
        <f>IFERROR(IF(X19="","",IF(X19&lt;=0.2,"Muy Baja",IF(X19&lt;=0.4,"Baja",IF(X19&lt;=0.6,"Media",IF(X19&lt;=0.8,"Alta","Muy Alta"))))),"")</f>
        <v/>
      </c>
      <c r="Z19" s="282" t="str">
        <f>+X19</f>
        <v/>
      </c>
      <c r="AA19" s="284" t="str">
        <f>IFERROR(IF(AB19="","",IF(AB19&lt;=0.2,"Leve",IF(AB19&lt;=0.4,"Menor",IF(AB19&lt;=0.6,"Moderado",IF(AB19&lt;=0.8,"Mayor","Catastrófico"))))),"")</f>
        <v/>
      </c>
      <c r="AB19" s="282" t="str">
        <f>IFERROR(IF(Q19="Impacto",(M19-(+M19*T19)),IF(Q19="Probabilidad",M19,"")),"")</f>
        <v/>
      </c>
      <c r="AC19" s="285" t="str">
        <f>IFERROR(IF(OR(AND(Y19="Muy Baja",AA19="Leve"),AND(Y19="Muy Baja",AA19="Menor"),AND(Y19="Baja",AA19="Leve")),"Bajo",IF(OR(AND(Y19="Muy baja",AA19="Moderado"),AND(Y19="Baja",AA19="Menor"),AND(Y19="Baja",AA19="Moderado"),AND(Y19="Media",AA19="Leve"),AND(Y19="Media",AA19="Menor"),AND(Y19="Media",AA19="Moderado"),AND(Y19="Alta",AA19="Leve"),AND(Y19="Alta",AA19="Menor")),"Moderado",IF(OR(AND(Y19="Muy Baja",AA19="Mayor"),AND(Y19="Baja",AA19="Mayor"),AND(Y19="Media",AA19="Mayor"),AND(Y19="Alta",AA19="Moderado"),AND(Y19="Alta",AA19="Mayor"),AND(Y19="Muy Alta",AA19="Leve"),AND(Y19="Muy Alta",AA19="Menor"),AND(Y19="Muy Alta",AA19="Moderado"),AND(Y19="Muy Alta",AA19="Mayor")),"Alto",IF(OR(AND(Y19="Muy Baja",AA19="Catastrófico"),AND(Y19="Baja",AA19="Catastrófico"),AND(Y19="Media",AA19="Catastrófico"),AND(Y19="Alta",AA19="Catastrófico"),AND(Y19="Muy Alta",AA19="Catastrófico")),"Extremo","")))),"")</f>
        <v/>
      </c>
      <c r="AD19" s="281"/>
      <c r="AE19" s="286"/>
      <c r="AF19" s="286"/>
      <c r="AG19" s="288"/>
      <c r="AH19" s="288"/>
      <c r="AI19" s="288"/>
      <c r="AJ19" s="274"/>
      <c r="AK19" s="274"/>
      <c r="AL19" s="274"/>
      <c r="AM19" s="274"/>
      <c r="AN19" s="274"/>
      <c r="AO19" s="274"/>
      <c r="AP19" s="274"/>
      <c r="AQ19" s="274"/>
      <c r="AR19" s="274"/>
      <c r="AS19" s="274"/>
      <c r="AT19" s="274"/>
      <c r="AU19" s="274"/>
      <c r="AV19" s="274"/>
      <c r="AW19" s="274"/>
      <c r="AX19" s="274"/>
      <c r="AY19" s="274"/>
      <c r="AZ19" s="274"/>
      <c r="BA19" s="274"/>
      <c r="BB19" s="274"/>
      <c r="BC19" s="274"/>
      <c r="BD19" s="274"/>
      <c r="BE19" s="274"/>
      <c r="BF19" s="274"/>
      <c r="BG19" s="274"/>
      <c r="BH19" s="274"/>
      <c r="BI19" s="274"/>
      <c r="BJ19" s="274"/>
      <c r="BK19" s="274"/>
      <c r="BL19" s="274"/>
      <c r="BM19" s="274"/>
      <c r="BN19" s="274"/>
      <c r="BO19" s="274"/>
      <c r="BP19" s="274"/>
      <c r="BQ19" s="274"/>
      <c r="BR19" s="274"/>
      <c r="BS19" s="274"/>
      <c r="BT19" s="274"/>
      <c r="BU19" s="274"/>
      <c r="BV19" s="274"/>
      <c r="BW19" s="274"/>
      <c r="BX19" s="274"/>
      <c r="BY19" s="274"/>
      <c r="BZ19" s="274"/>
      <c r="CA19" s="274"/>
      <c r="CB19" s="274"/>
      <c r="CC19" s="274"/>
      <c r="CD19" s="274"/>
      <c r="CE19" s="274"/>
      <c r="CF19" s="274"/>
      <c r="CG19" s="274"/>
      <c r="CH19" s="274"/>
      <c r="CI19" s="274"/>
      <c r="CJ19" s="274"/>
      <c r="CK19" s="274"/>
      <c r="CL19" s="274"/>
      <c r="CM19" s="274"/>
      <c r="CN19" s="274"/>
      <c r="CO19" s="274"/>
      <c r="CP19" s="274"/>
      <c r="CQ19" s="274"/>
      <c r="CR19" s="274"/>
      <c r="CS19" s="274"/>
      <c r="CT19" s="274"/>
      <c r="CU19" s="274"/>
      <c r="CV19" s="274"/>
      <c r="CW19" s="274"/>
      <c r="CX19" s="274"/>
      <c r="CY19" s="274"/>
      <c r="CZ19" s="274"/>
      <c r="DA19" s="274"/>
      <c r="DB19" s="274"/>
      <c r="DC19" s="274"/>
      <c r="DD19" s="274"/>
      <c r="DE19" s="274"/>
      <c r="DF19" s="274"/>
      <c r="DG19" s="274"/>
      <c r="DH19" s="274"/>
      <c r="DI19" s="274"/>
      <c r="DJ19" s="274"/>
      <c r="DK19" s="274"/>
      <c r="DL19" s="274"/>
      <c r="DM19" s="274"/>
      <c r="DN19" s="274"/>
      <c r="DO19" s="274"/>
      <c r="DP19" s="274"/>
      <c r="DQ19" s="274"/>
      <c r="DR19" s="274"/>
      <c r="DS19" s="274"/>
      <c r="DT19" s="274"/>
      <c r="DU19" s="274"/>
      <c r="DV19" s="274"/>
      <c r="DW19" s="274"/>
      <c r="DX19" s="274"/>
      <c r="DY19" s="274"/>
      <c r="DZ19" s="274"/>
      <c r="EA19" s="274"/>
      <c r="EB19" s="274"/>
      <c r="EC19" s="274"/>
      <c r="ED19" s="274"/>
      <c r="EE19" s="274"/>
      <c r="EF19" s="274"/>
      <c r="EG19" s="274"/>
      <c r="EH19" s="274"/>
      <c r="EI19" s="274"/>
      <c r="EJ19" s="274"/>
      <c r="EK19" s="274"/>
      <c r="EL19" s="274"/>
      <c r="EM19" s="274"/>
      <c r="EN19" s="274"/>
      <c r="EO19" s="274"/>
      <c r="EP19" s="274"/>
      <c r="EQ19" s="274"/>
      <c r="ER19" s="274"/>
      <c r="ES19" s="274"/>
      <c r="ET19" s="274"/>
      <c r="EU19" s="274"/>
      <c r="EV19" s="274"/>
      <c r="EW19" s="274"/>
      <c r="EX19" s="274"/>
      <c r="EY19" s="274"/>
      <c r="EZ19" s="274"/>
      <c r="FA19" s="274"/>
      <c r="FB19" s="274"/>
      <c r="FC19" s="274"/>
      <c r="FD19" s="274"/>
      <c r="FE19" s="274"/>
      <c r="FF19" s="274"/>
      <c r="FG19" s="274"/>
      <c r="FH19" s="274"/>
      <c r="FI19" s="274"/>
      <c r="FJ19" s="274"/>
      <c r="FK19" s="274"/>
      <c r="FL19" s="274"/>
      <c r="FM19" s="274"/>
      <c r="FN19" s="274"/>
      <c r="FO19" s="274"/>
      <c r="FP19" s="274"/>
      <c r="FQ19" s="274"/>
      <c r="FR19" s="274"/>
      <c r="FS19" s="274"/>
      <c r="FT19" s="274"/>
      <c r="FU19" s="274"/>
      <c r="FV19" s="274"/>
      <c r="FW19" s="274"/>
      <c r="FX19" s="274"/>
      <c r="FY19" s="274"/>
      <c r="FZ19" s="274"/>
      <c r="GA19" s="274"/>
      <c r="GB19" s="274"/>
      <c r="GC19" s="274"/>
      <c r="GD19" s="274"/>
      <c r="GE19" s="274"/>
      <c r="GF19" s="274"/>
      <c r="GG19" s="274"/>
      <c r="GH19" s="274"/>
      <c r="GI19" s="274"/>
      <c r="GJ19" s="274"/>
      <c r="GK19" s="274"/>
      <c r="GL19" s="274"/>
      <c r="GM19" s="274"/>
      <c r="GN19" s="274"/>
      <c r="GO19" s="274"/>
      <c r="GP19" s="274"/>
      <c r="GQ19" s="274"/>
      <c r="GR19" s="274"/>
      <c r="GS19" s="274"/>
      <c r="GT19" s="274"/>
      <c r="GU19" s="274"/>
      <c r="GV19" s="274"/>
      <c r="GW19" s="274"/>
      <c r="GX19" s="274"/>
      <c r="GY19" s="274"/>
      <c r="GZ19" s="274"/>
      <c r="HA19" s="274"/>
      <c r="HB19" s="274"/>
      <c r="HC19" s="274"/>
      <c r="HD19" s="274"/>
      <c r="HE19" s="274"/>
      <c r="HF19" s="274"/>
      <c r="HG19" s="274"/>
      <c r="HH19" s="274"/>
      <c r="HI19" s="274"/>
      <c r="HJ19" s="274"/>
      <c r="HK19" s="274"/>
      <c r="HL19" s="274"/>
      <c r="HM19" s="274"/>
      <c r="HN19" s="274"/>
      <c r="HO19" s="274"/>
      <c r="HP19" s="274"/>
      <c r="HQ19" s="274"/>
      <c r="HR19" s="274"/>
      <c r="HS19" s="274"/>
      <c r="HT19" s="274"/>
      <c r="HU19" s="274"/>
      <c r="HV19" s="274"/>
      <c r="HW19" s="274"/>
      <c r="HX19" s="274"/>
      <c r="HY19" s="274"/>
      <c r="HZ19" s="274"/>
      <c r="IA19" s="274"/>
      <c r="IB19" s="274"/>
      <c r="IC19" s="274"/>
      <c r="ID19" s="274"/>
      <c r="IE19" s="274"/>
      <c r="IF19" s="274"/>
      <c r="IG19" s="274"/>
      <c r="IH19" s="274"/>
      <c r="II19" s="274"/>
      <c r="IJ19" s="274"/>
      <c r="IK19" s="274"/>
      <c r="IL19" s="274"/>
      <c r="IM19" s="274"/>
      <c r="IN19" s="274"/>
      <c r="IO19" s="274"/>
      <c r="IP19" s="274"/>
      <c r="IQ19" s="274"/>
      <c r="IR19" s="274"/>
      <c r="IS19" s="274"/>
      <c r="IT19" s="274"/>
      <c r="IU19" s="274"/>
      <c r="IV19" s="274"/>
      <c r="IW19" s="274"/>
      <c r="IX19" s="274"/>
      <c r="IY19" s="274"/>
      <c r="IZ19" s="274"/>
      <c r="JA19" s="274"/>
      <c r="JB19" s="274"/>
      <c r="JC19" s="274"/>
      <c r="JD19" s="274"/>
      <c r="JE19" s="274"/>
      <c r="JF19" s="274"/>
      <c r="JG19" s="274"/>
      <c r="JH19" s="274"/>
      <c r="JI19" s="274"/>
      <c r="JJ19" s="274"/>
      <c r="JK19" s="274"/>
      <c r="JL19" s="274"/>
      <c r="JM19" s="274"/>
      <c r="JN19" s="274"/>
      <c r="JO19" s="274"/>
      <c r="JP19" s="274"/>
      <c r="JQ19" s="274"/>
      <c r="JR19" s="274"/>
      <c r="JS19" s="274"/>
      <c r="JT19" s="274"/>
      <c r="JU19" s="274"/>
      <c r="JV19" s="274"/>
      <c r="JW19" s="274"/>
      <c r="JX19" s="274"/>
      <c r="JY19" s="274"/>
      <c r="JZ19" s="274"/>
      <c r="KA19" s="274"/>
      <c r="KB19" s="274"/>
      <c r="KC19" s="274"/>
      <c r="KD19" s="274"/>
      <c r="KE19" s="274"/>
      <c r="KF19" s="274"/>
      <c r="KG19" s="274"/>
      <c r="KH19" s="274"/>
      <c r="KI19" s="274"/>
      <c r="KJ19" s="274"/>
      <c r="KK19" s="274"/>
      <c r="KL19" s="274"/>
      <c r="KM19" s="274"/>
      <c r="KN19" s="274"/>
      <c r="KO19" s="274"/>
      <c r="KP19" s="274"/>
      <c r="KQ19" s="274"/>
      <c r="KR19" s="274"/>
      <c r="KS19" s="274"/>
      <c r="KT19" s="274"/>
      <c r="KU19" s="274"/>
      <c r="KV19" s="274"/>
      <c r="KW19" s="274"/>
      <c r="KX19" s="274"/>
      <c r="KY19" s="274"/>
      <c r="KZ19" s="274"/>
      <c r="LA19" s="274"/>
      <c r="LB19" s="274"/>
      <c r="LC19" s="274"/>
      <c r="LD19" s="274"/>
      <c r="LE19" s="274"/>
      <c r="LF19" s="274"/>
      <c r="LG19" s="274"/>
      <c r="LH19" s="274"/>
      <c r="LI19" s="274"/>
      <c r="LJ19" s="274"/>
      <c r="LK19" s="274"/>
      <c r="LL19" s="274"/>
      <c r="LM19" s="274"/>
      <c r="LN19" s="274"/>
      <c r="LO19" s="274"/>
      <c r="LP19" s="274"/>
      <c r="LQ19" s="274"/>
      <c r="LR19" s="274"/>
      <c r="LS19" s="274"/>
      <c r="LT19" s="274"/>
      <c r="LU19" s="274"/>
      <c r="LV19" s="274"/>
      <c r="LW19" s="274"/>
      <c r="LX19" s="274"/>
      <c r="LY19" s="274"/>
      <c r="LZ19" s="274"/>
      <c r="MA19" s="274"/>
      <c r="MB19" s="274"/>
      <c r="MC19" s="274"/>
      <c r="MD19" s="274"/>
      <c r="ME19" s="274"/>
      <c r="MF19" s="274"/>
      <c r="MG19" s="274"/>
      <c r="MH19" s="274"/>
      <c r="MI19" s="274"/>
      <c r="MJ19" s="274"/>
      <c r="MK19" s="274"/>
      <c r="ML19" s="274"/>
      <c r="MM19" s="274"/>
      <c r="MN19" s="274"/>
      <c r="MO19" s="274"/>
      <c r="MP19" s="274"/>
      <c r="MQ19" s="274"/>
      <c r="MR19" s="274"/>
      <c r="MS19" s="274"/>
      <c r="MT19" s="274"/>
      <c r="MU19" s="274"/>
      <c r="MV19" s="274"/>
      <c r="MW19" s="274"/>
      <c r="MX19" s="274"/>
      <c r="MY19" s="274"/>
      <c r="MZ19" s="274"/>
      <c r="NA19" s="274"/>
      <c r="NB19" s="274"/>
      <c r="NC19" s="274"/>
      <c r="ND19" s="274"/>
      <c r="NE19" s="274"/>
      <c r="NF19" s="274"/>
      <c r="NG19" s="274"/>
      <c r="NH19" s="274"/>
      <c r="NI19" s="274"/>
      <c r="NJ19" s="274"/>
      <c r="NK19" s="274"/>
      <c r="NL19" s="274"/>
      <c r="NM19" s="274"/>
      <c r="NN19" s="274"/>
      <c r="NO19" s="274"/>
      <c r="NP19" s="274"/>
      <c r="NQ19" s="274"/>
      <c r="NR19" s="274"/>
      <c r="NS19" s="274"/>
      <c r="NT19" s="274"/>
      <c r="NU19" s="274"/>
      <c r="NV19" s="274"/>
      <c r="NW19" s="274"/>
      <c r="NX19" s="274"/>
      <c r="NY19" s="274"/>
      <c r="NZ19" s="274"/>
      <c r="OA19" s="274"/>
      <c r="OB19" s="274"/>
      <c r="OC19" s="274"/>
      <c r="OD19" s="274"/>
      <c r="OE19" s="274"/>
      <c r="OF19" s="274"/>
      <c r="OG19" s="274"/>
      <c r="OH19" s="274"/>
      <c r="OI19" s="274"/>
      <c r="OJ19" s="274"/>
      <c r="OK19" s="274"/>
      <c r="OL19" s="274"/>
      <c r="OM19" s="274"/>
      <c r="ON19" s="274"/>
      <c r="OO19" s="274"/>
      <c r="OP19" s="274"/>
      <c r="OQ19" s="274"/>
      <c r="OR19" s="274"/>
      <c r="OS19" s="274"/>
      <c r="OT19" s="274"/>
      <c r="OU19" s="274"/>
      <c r="OV19" s="274"/>
      <c r="OW19" s="274"/>
      <c r="OX19" s="274"/>
      <c r="OY19" s="274"/>
      <c r="OZ19" s="274"/>
      <c r="PA19" s="274"/>
      <c r="PB19" s="274"/>
      <c r="PC19" s="274"/>
      <c r="PD19" s="274"/>
      <c r="PE19" s="274"/>
      <c r="PF19" s="274"/>
      <c r="PG19" s="274"/>
      <c r="PH19" s="274"/>
      <c r="PI19" s="274"/>
      <c r="PJ19" s="274"/>
      <c r="PK19" s="274"/>
      <c r="PL19" s="274"/>
      <c r="PM19" s="274"/>
      <c r="PN19" s="274"/>
      <c r="PO19" s="274"/>
      <c r="PP19" s="274"/>
      <c r="PQ19" s="274"/>
      <c r="PR19" s="274"/>
      <c r="PS19" s="274"/>
      <c r="PT19" s="274"/>
      <c r="PU19" s="274"/>
      <c r="PV19" s="274"/>
      <c r="PW19" s="274"/>
      <c r="PX19" s="274"/>
      <c r="PY19" s="274"/>
      <c r="PZ19" s="274"/>
      <c r="QA19" s="274"/>
      <c r="QB19" s="274"/>
      <c r="QC19" s="274"/>
      <c r="QD19" s="274"/>
      <c r="QE19" s="274"/>
      <c r="QF19" s="274"/>
      <c r="QG19" s="274"/>
      <c r="QH19" s="274"/>
      <c r="QI19" s="274"/>
      <c r="QJ19" s="274"/>
      <c r="QK19" s="274"/>
      <c r="QL19" s="274"/>
      <c r="QM19" s="274"/>
      <c r="QN19" s="274"/>
      <c r="QO19" s="274"/>
      <c r="QP19" s="274"/>
      <c r="QQ19" s="274"/>
      <c r="QR19" s="274"/>
      <c r="QS19" s="274"/>
      <c r="QT19" s="274"/>
      <c r="QU19" s="274"/>
      <c r="QV19" s="274"/>
      <c r="QW19" s="274"/>
      <c r="QX19" s="274"/>
      <c r="QY19" s="274"/>
      <c r="QZ19" s="324"/>
    </row>
    <row r="20" spans="1:468" s="293" customFormat="1" ht="69" customHeight="1" x14ac:dyDescent="0.2">
      <c r="A20" s="569">
        <v>9</v>
      </c>
      <c r="B20" s="570"/>
      <c r="C20" s="570"/>
      <c r="D20" s="570"/>
      <c r="E20" s="571"/>
      <c r="F20" s="570"/>
      <c r="G20" s="572"/>
      <c r="H20" s="573" t="str">
        <f t="shared" ref="H20" si="42">IF(G20&lt;=0,"",IF(G20&lt;=2,"Muy Baja",IF(G20&lt;=24,"Baja",IF(G20&lt;=500,"Media",IF(G20&lt;=5000,"Alta","Muy Alta")))))</f>
        <v/>
      </c>
      <c r="I20" s="568" t="str">
        <f t="shared" ref="I20" si="43">IF(H20="","",IF(H20="Muy Baja",0.2,IF(H20="Baja",0.4,IF(H20="Media",0.6,IF(H20="Alta",0.8,IF(H20="Muy Alta",1,))))))</f>
        <v/>
      </c>
      <c r="J20" s="570"/>
      <c r="K20" s="568">
        <f>IF(NOT(ISERROR(MATCH(J20,'[2]Tabla Impacto'!$B$221:$B$223,0))),'[2]Tabla Impacto'!$F$223&amp;"Por favor no seleccionar los criterios de impacto(Afectación Económica o presupuestal y Pérdida Reputacional)",J20)</f>
        <v>0</v>
      </c>
      <c r="L20" s="573" t="str">
        <f t="shared" ref="L20" si="44">IF(J20&lt;=0,"",IF(J20&lt;=10,"Leve",IF(J20&lt;=50,"Menor",IF(J20&lt;=100,"Moderado",IF(J20&lt;=500,"Mayor","Catastrófico")))))</f>
        <v/>
      </c>
      <c r="M20" s="568" t="str">
        <f t="shared" ref="M20" si="45">IF(L20="","",IF(L20="Leve",0.2,IF(L20="Menor",0.4,IF(L20="Moderado",0.6,IF(L20="Mayor",0.8,IF(L20="Catastrófico",1,))))))</f>
        <v/>
      </c>
      <c r="N20" s="567" t="str">
        <f t="shared" ref="N20" si="46">IF(OR(AND(H20="Muy Baja",L20="Leve"),AND(H20="Muy Baja",L20="Menor"),AND(H20="Baja",L20="Leve")),"Bajo",IF(OR(AND(H20="Muy baja",L20="Moderado"),AND(H20="Baja",L20="Menor"),AND(H20="Baja",L20="Moderado"),AND(H20="Media",L20="Leve"),AND(H20="Media",L20="Menor"),AND(H20="Media",L20="Moderado"),AND(H20="Alta",L20="Leve"),AND(H20="Alta",L20="Menor")),"Moderado",IF(OR(AND(H20="Muy Baja",L20="Mayor"),AND(H20="Baja",L20="Mayor"),AND(H20="Media",L20="Mayor"),AND(H20="Alta",L20="Moderado"),AND(H20="Alta",L20="Mayor"),AND(H20="Muy Alta",L20="Leve"),AND(H20="Muy Alta",L20="Menor"),AND(H20="Muy Alta",L20="Moderado"),AND(H20="Muy Alta",L20="Mayor")),"Alto",IF(OR(AND(H20="Muy Baja",L20="Catastrófico"),AND(H20="Baja",L20="Catastrófico"),AND(H20="Media",L20="Catastrófico"),AND(H20="Alta",L20="Catastrófico"),AND(H20="Muy Alta",L20="Catastrófico")),"Extremo",""))))</f>
        <v/>
      </c>
      <c r="O20" s="278">
        <v>1</v>
      </c>
      <c r="P20" s="279"/>
      <c r="Q20" s="280" t="str">
        <f t="shared" ref="Q20:Q26" si="47">IF(OR(R20="Preventivo",R20="Detectivo"),"Probabilidad",IF(R20="Correctivo","Impacto",""))</f>
        <v/>
      </c>
      <c r="R20" s="281"/>
      <c r="S20" s="281"/>
      <c r="T20" s="282" t="str">
        <f>IF(AND(R20="Preventivo",S20="Automático"),"50%",IF(AND(R20="Preventivo",S20="Manual"),"40%",IF(AND(R20="Detectivo",S20="Automático"),"40%",IF(AND(R20="Detectivo",S20="Manual"),"30%",IF(AND(R20="Correctivo",S20="Automático"),"35%",IF(AND(R20="Correctivo",S20="Manual"),"25%",""))))))</f>
        <v/>
      </c>
      <c r="U20" s="281"/>
      <c r="V20" s="281"/>
      <c r="W20" s="281"/>
      <c r="X20" s="283" t="str">
        <f>IFERROR(IF(Q20="Probabilidad",(I20-(+I20*T20)),IF(Q20="Impacto",I20,"")),"")</f>
        <v/>
      </c>
      <c r="Y20" s="284" t="str">
        <f>IFERROR(IF(X20="","",IF(X20&lt;=0.2,"Muy Baja",IF(X20&lt;=0.4,"Baja",IF(X20&lt;=0.6,"Media",IF(X20&lt;=0.8,"Alta","Muy Alta"))))),"")</f>
        <v/>
      </c>
      <c r="Z20" s="282" t="str">
        <f>+X20</f>
        <v/>
      </c>
      <c r="AA20" s="284" t="str">
        <f>IFERROR(IF(AB20="","",IF(AB20&lt;=0.2,"Leve",IF(AB20&lt;=0.4,"Menor",IF(AB20&lt;=0.6,"Moderado",IF(AB20&lt;=0.8,"Mayor","Catastrófico"))))),"")</f>
        <v/>
      </c>
      <c r="AB20" s="282" t="str">
        <f>IFERROR(IF(Q20="Impacto",(M20-(+M20*T20)),IF(Q20="Probabilidad",M20,"")),"")</f>
        <v/>
      </c>
      <c r="AC20" s="285" t="str">
        <f>IFERROR(IF(OR(AND(Y20="Muy Baja",AA20="Leve"),AND(Y20="Muy Baja",AA20="Menor"),AND(Y20="Baja",AA20="Leve")),"Bajo",IF(OR(AND(Y20="Muy baja",AA20="Moderado"),AND(Y20="Baja",AA20="Menor"),AND(Y20="Baja",AA20="Moderado"),AND(Y20="Media",AA20="Leve"),AND(Y20="Media",AA20="Menor"),AND(Y20="Media",AA20="Moderado"),AND(Y20="Alta",AA20="Leve"),AND(Y20="Alta",AA20="Menor")),"Moderado",IF(OR(AND(Y20="Muy Baja",AA20="Mayor"),AND(Y20="Baja",AA20="Mayor"),AND(Y20="Media",AA20="Mayor"),AND(Y20="Alta",AA20="Moderado"),AND(Y20="Alta",AA20="Mayor"),AND(Y20="Muy Alta",AA20="Leve"),AND(Y20="Muy Alta",AA20="Menor"),AND(Y20="Muy Alta",AA20="Moderado"),AND(Y20="Muy Alta",AA20="Mayor")),"Alto",IF(OR(AND(Y20="Muy Baja",AA20="Catastrófico"),AND(Y20="Baja",AA20="Catastrófico"),AND(Y20="Media",AA20="Catastrófico"),AND(Y20="Alta",AA20="Catastrófico"),AND(Y20="Muy Alta",AA20="Catastrófico")),"Extremo","")))),"")</f>
        <v/>
      </c>
      <c r="AD20" s="281"/>
      <c r="AE20" s="286"/>
      <c r="AF20" s="286"/>
      <c r="AG20" s="287"/>
      <c r="AH20" s="288"/>
      <c r="AI20" s="288"/>
      <c r="AJ20" s="274"/>
      <c r="AK20" s="274"/>
      <c r="AL20" s="274"/>
      <c r="AM20" s="274"/>
      <c r="AN20" s="274"/>
      <c r="AO20" s="274"/>
      <c r="AP20" s="274"/>
      <c r="AQ20" s="274"/>
      <c r="AR20" s="274"/>
      <c r="AS20" s="274"/>
      <c r="AT20" s="274"/>
      <c r="AU20" s="274"/>
      <c r="AV20" s="274"/>
      <c r="AW20" s="274"/>
      <c r="AX20" s="274"/>
      <c r="AY20" s="274"/>
      <c r="AZ20" s="274"/>
      <c r="BA20" s="274"/>
      <c r="BB20" s="274"/>
      <c r="BC20" s="274"/>
      <c r="BD20" s="274"/>
      <c r="BE20" s="274"/>
      <c r="BF20" s="274"/>
      <c r="BG20" s="274"/>
      <c r="BH20" s="274"/>
      <c r="BI20" s="274"/>
      <c r="BJ20" s="274"/>
      <c r="BK20" s="274"/>
      <c r="BL20" s="274"/>
      <c r="BM20" s="274"/>
      <c r="BN20" s="274"/>
      <c r="BO20" s="274"/>
      <c r="BP20" s="274"/>
      <c r="BQ20" s="274"/>
      <c r="BR20" s="274"/>
      <c r="BS20" s="274"/>
      <c r="BT20" s="274"/>
      <c r="BU20" s="274"/>
      <c r="BV20" s="274"/>
      <c r="BW20" s="274"/>
      <c r="BX20" s="274"/>
      <c r="BY20" s="274"/>
      <c r="BZ20" s="274"/>
      <c r="CA20" s="274"/>
      <c r="CB20" s="274"/>
      <c r="CC20" s="274"/>
      <c r="CD20" s="274"/>
      <c r="CE20" s="274"/>
      <c r="CF20" s="274"/>
      <c r="CG20" s="274"/>
      <c r="CH20" s="274"/>
      <c r="CI20" s="274"/>
      <c r="CJ20" s="274"/>
      <c r="CK20" s="274"/>
      <c r="CL20" s="274"/>
      <c r="CM20" s="274"/>
      <c r="CN20" s="274"/>
      <c r="CO20" s="274"/>
      <c r="CP20" s="274"/>
      <c r="CQ20" s="274"/>
      <c r="CR20" s="274"/>
      <c r="CS20" s="274"/>
      <c r="CT20" s="274"/>
      <c r="CU20" s="274"/>
      <c r="CV20" s="274"/>
      <c r="CW20" s="274"/>
      <c r="CX20" s="274"/>
      <c r="CY20" s="274"/>
      <c r="CZ20" s="274"/>
      <c r="DA20" s="274"/>
      <c r="DB20" s="274"/>
      <c r="DC20" s="274"/>
      <c r="DD20" s="274"/>
      <c r="DE20" s="274"/>
      <c r="DF20" s="274"/>
      <c r="DG20" s="274"/>
      <c r="DH20" s="274"/>
      <c r="DI20" s="274"/>
      <c r="DJ20" s="274"/>
      <c r="DK20" s="274"/>
      <c r="DL20" s="274"/>
      <c r="DM20" s="274"/>
      <c r="DN20" s="274"/>
      <c r="DO20" s="274"/>
      <c r="DP20" s="274"/>
      <c r="DQ20" s="274"/>
      <c r="DR20" s="274"/>
      <c r="DS20" s="274"/>
      <c r="DT20" s="274"/>
      <c r="DU20" s="274"/>
      <c r="DV20" s="274"/>
      <c r="DW20" s="274"/>
      <c r="DX20" s="274"/>
      <c r="DY20" s="274"/>
      <c r="DZ20" s="274"/>
      <c r="EA20" s="274"/>
      <c r="EB20" s="274"/>
      <c r="EC20" s="274"/>
      <c r="ED20" s="274"/>
      <c r="EE20" s="274"/>
      <c r="EF20" s="274"/>
      <c r="EG20" s="274"/>
      <c r="EH20" s="274"/>
      <c r="EI20" s="274"/>
      <c r="EJ20" s="274"/>
      <c r="EK20" s="274"/>
      <c r="EL20" s="274"/>
      <c r="EM20" s="274"/>
      <c r="EN20" s="274"/>
      <c r="EO20" s="274"/>
      <c r="EP20" s="274"/>
      <c r="EQ20" s="274"/>
      <c r="ER20" s="274"/>
      <c r="ES20" s="274"/>
      <c r="ET20" s="274"/>
      <c r="EU20" s="274"/>
      <c r="EV20" s="274"/>
      <c r="EW20" s="274"/>
      <c r="EX20" s="274"/>
      <c r="EY20" s="274"/>
      <c r="EZ20" s="274"/>
      <c r="FA20" s="274"/>
      <c r="FB20" s="274"/>
      <c r="FC20" s="274"/>
      <c r="FD20" s="274"/>
      <c r="FE20" s="274"/>
      <c r="FF20" s="274"/>
      <c r="FG20" s="274"/>
      <c r="FH20" s="274"/>
      <c r="FI20" s="274"/>
      <c r="FJ20" s="274"/>
      <c r="FK20" s="274"/>
      <c r="FL20" s="274"/>
      <c r="FM20" s="274"/>
      <c r="FN20" s="274"/>
      <c r="FO20" s="274"/>
      <c r="FP20" s="274"/>
      <c r="FQ20" s="274"/>
      <c r="FR20" s="274"/>
      <c r="FS20" s="274"/>
      <c r="FT20" s="274"/>
      <c r="FU20" s="274"/>
      <c r="FV20" s="274"/>
      <c r="FW20" s="274"/>
      <c r="FX20" s="274"/>
      <c r="FY20" s="274"/>
      <c r="FZ20" s="274"/>
      <c r="GA20" s="274"/>
      <c r="GB20" s="274"/>
      <c r="GC20" s="274"/>
      <c r="GD20" s="274"/>
      <c r="GE20" s="274"/>
      <c r="GF20" s="274"/>
      <c r="GG20" s="274"/>
      <c r="GH20" s="274"/>
      <c r="GI20" s="274"/>
      <c r="GJ20" s="274"/>
      <c r="GK20" s="274"/>
      <c r="GL20" s="274"/>
      <c r="GM20" s="274"/>
      <c r="GN20" s="274"/>
      <c r="GO20" s="274"/>
      <c r="GP20" s="274"/>
      <c r="GQ20" s="274"/>
      <c r="GR20" s="274"/>
      <c r="GS20" s="274"/>
      <c r="GT20" s="274"/>
      <c r="GU20" s="274"/>
      <c r="GV20" s="274"/>
      <c r="GW20" s="274"/>
      <c r="GX20" s="274"/>
      <c r="GY20" s="274"/>
      <c r="GZ20" s="274"/>
      <c r="HA20" s="274"/>
      <c r="HB20" s="274"/>
      <c r="HC20" s="274"/>
      <c r="HD20" s="274"/>
      <c r="HE20" s="274"/>
      <c r="HF20" s="274"/>
      <c r="HG20" s="274"/>
      <c r="HH20" s="274"/>
      <c r="HI20" s="274"/>
      <c r="HJ20" s="274"/>
      <c r="HK20" s="274"/>
      <c r="HL20" s="274"/>
      <c r="HM20" s="274"/>
      <c r="HN20" s="274"/>
      <c r="HO20" s="274"/>
      <c r="HP20" s="274"/>
      <c r="HQ20" s="274"/>
      <c r="HR20" s="274"/>
      <c r="HS20" s="274"/>
      <c r="HT20" s="274"/>
      <c r="HU20" s="274"/>
      <c r="HV20" s="274"/>
      <c r="HW20" s="274"/>
      <c r="HX20" s="274"/>
      <c r="HY20" s="274"/>
      <c r="HZ20" s="274"/>
      <c r="IA20" s="274"/>
      <c r="IB20" s="274"/>
      <c r="IC20" s="274"/>
      <c r="ID20" s="274"/>
      <c r="IE20" s="274"/>
      <c r="IF20" s="274"/>
      <c r="IG20" s="274"/>
      <c r="IH20" s="274"/>
      <c r="II20" s="274"/>
      <c r="IJ20" s="274"/>
      <c r="IK20" s="274"/>
      <c r="IL20" s="274"/>
      <c r="IM20" s="274"/>
      <c r="IN20" s="274"/>
      <c r="IO20" s="274"/>
      <c r="IP20" s="274"/>
      <c r="IQ20" s="274"/>
      <c r="IR20" s="274"/>
      <c r="IS20" s="274"/>
      <c r="IT20" s="274"/>
      <c r="IU20" s="274"/>
      <c r="IV20" s="274"/>
      <c r="IW20" s="274"/>
      <c r="IX20" s="274"/>
      <c r="IY20" s="274"/>
      <c r="IZ20" s="274"/>
      <c r="JA20" s="274"/>
      <c r="JB20" s="274"/>
      <c r="JC20" s="274"/>
      <c r="JD20" s="274"/>
      <c r="JE20" s="274"/>
      <c r="JF20" s="274"/>
      <c r="JG20" s="274"/>
      <c r="JH20" s="274"/>
      <c r="JI20" s="274"/>
      <c r="JJ20" s="274"/>
      <c r="JK20" s="274"/>
      <c r="JL20" s="274"/>
      <c r="JM20" s="274"/>
      <c r="JN20" s="274"/>
      <c r="JO20" s="274"/>
      <c r="JP20" s="274"/>
      <c r="JQ20" s="274"/>
      <c r="JR20" s="274"/>
      <c r="JS20" s="274"/>
      <c r="JT20" s="274"/>
      <c r="JU20" s="274"/>
      <c r="JV20" s="274"/>
      <c r="JW20" s="274"/>
      <c r="JX20" s="274"/>
      <c r="JY20" s="274"/>
      <c r="JZ20" s="274"/>
      <c r="KA20" s="274"/>
      <c r="KB20" s="274"/>
      <c r="KC20" s="274"/>
      <c r="KD20" s="274"/>
      <c r="KE20" s="274"/>
      <c r="KF20" s="274"/>
      <c r="KG20" s="274"/>
      <c r="KH20" s="274"/>
      <c r="KI20" s="274"/>
      <c r="KJ20" s="274"/>
      <c r="KK20" s="274"/>
      <c r="KL20" s="274"/>
      <c r="KM20" s="274"/>
      <c r="KN20" s="274"/>
      <c r="KO20" s="274"/>
      <c r="KP20" s="274"/>
      <c r="KQ20" s="274"/>
      <c r="KR20" s="274"/>
      <c r="KS20" s="274"/>
      <c r="KT20" s="274"/>
      <c r="KU20" s="274"/>
      <c r="KV20" s="274"/>
      <c r="KW20" s="274"/>
      <c r="KX20" s="274"/>
      <c r="KY20" s="274"/>
      <c r="KZ20" s="274"/>
      <c r="LA20" s="274"/>
      <c r="LB20" s="274"/>
      <c r="LC20" s="274"/>
      <c r="LD20" s="274"/>
      <c r="LE20" s="274"/>
      <c r="LF20" s="274"/>
      <c r="LG20" s="274"/>
      <c r="LH20" s="274"/>
      <c r="LI20" s="274"/>
      <c r="LJ20" s="274"/>
      <c r="LK20" s="274"/>
      <c r="LL20" s="274"/>
      <c r="LM20" s="274"/>
      <c r="LN20" s="274"/>
      <c r="LO20" s="274"/>
      <c r="LP20" s="274"/>
      <c r="LQ20" s="274"/>
      <c r="LR20" s="274"/>
      <c r="LS20" s="274"/>
      <c r="LT20" s="274"/>
      <c r="LU20" s="274"/>
      <c r="LV20" s="274"/>
      <c r="LW20" s="274"/>
      <c r="LX20" s="274"/>
      <c r="LY20" s="274"/>
      <c r="LZ20" s="274"/>
      <c r="MA20" s="274"/>
      <c r="MB20" s="274"/>
      <c r="MC20" s="274"/>
      <c r="MD20" s="274"/>
      <c r="ME20" s="274"/>
      <c r="MF20" s="274"/>
      <c r="MG20" s="274"/>
      <c r="MH20" s="274"/>
      <c r="MI20" s="274"/>
      <c r="MJ20" s="274"/>
      <c r="MK20" s="274"/>
      <c r="ML20" s="274"/>
      <c r="MM20" s="274"/>
      <c r="MN20" s="274"/>
      <c r="MO20" s="274"/>
      <c r="MP20" s="274"/>
      <c r="MQ20" s="274"/>
      <c r="MR20" s="274"/>
      <c r="MS20" s="274"/>
      <c r="MT20" s="274"/>
      <c r="MU20" s="274"/>
      <c r="MV20" s="274"/>
      <c r="MW20" s="274"/>
      <c r="MX20" s="274"/>
      <c r="MY20" s="274"/>
      <c r="MZ20" s="274"/>
      <c r="NA20" s="274"/>
      <c r="NB20" s="274"/>
      <c r="NC20" s="274"/>
      <c r="ND20" s="274"/>
      <c r="NE20" s="274"/>
      <c r="NF20" s="274"/>
      <c r="NG20" s="274"/>
      <c r="NH20" s="274"/>
      <c r="NI20" s="274"/>
      <c r="NJ20" s="274"/>
      <c r="NK20" s="274"/>
      <c r="NL20" s="274"/>
      <c r="NM20" s="274"/>
      <c r="NN20" s="274"/>
      <c r="NO20" s="274"/>
      <c r="NP20" s="274"/>
      <c r="NQ20" s="274"/>
      <c r="NR20" s="274"/>
      <c r="NS20" s="274"/>
      <c r="NT20" s="274"/>
      <c r="NU20" s="274"/>
      <c r="NV20" s="274"/>
      <c r="NW20" s="274"/>
      <c r="NX20" s="274"/>
      <c r="NY20" s="274"/>
      <c r="NZ20" s="274"/>
      <c r="OA20" s="274"/>
      <c r="OB20" s="274"/>
      <c r="OC20" s="274"/>
      <c r="OD20" s="274"/>
      <c r="OE20" s="274"/>
      <c r="OF20" s="274"/>
      <c r="OG20" s="274"/>
      <c r="OH20" s="274"/>
      <c r="OI20" s="274"/>
      <c r="OJ20" s="274"/>
      <c r="OK20" s="274"/>
      <c r="OL20" s="274"/>
      <c r="OM20" s="274"/>
      <c r="ON20" s="274"/>
      <c r="OO20" s="274"/>
      <c r="OP20" s="274"/>
      <c r="OQ20" s="274"/>
      <c r="OR20" s="274"/>
      <c r="OS20" s="274"/>
      <c r="OT20" s="274"/>
      <c r="OU20" s="274"/>
      <c r="OV20" s="274"/>
      <c r="OW20" s="274"/>
      <c r="OX20" s="274"/>
      <c r="OY20" s="274"/>
      <c r="OZ20" s="274"/>
      <c r="PA20" s="274"/>
      <c r="PB20" s="274"/>
      <c r="PC20" s="274"/>
      <c r="PD20" s="274"/>
      <c r="PE20" s="274"/>
      <c r="PF20" s="274"/>
      <c r="PG20" s="274"/>
      <c r="PH20" s="274"/>
      <c r="PI20" s="274"/>
      <c r="PJ20" s="274"/>
      <c r="PK20" s="274"/>
      <c r="PL20" s="274"/>
      <c r="PM20" s="274"/>
      <c r="PN20" s="274"/>
      <c r="PO20" s="274"/>
      <c r="PP20" s="274"/>
      <c r="PQ20" s="274"/>
      <c r="PR20" s="274"/>
      <c r="PS20" s="274"/>
      <c r="PT20" s="274"/>
      <c r="PU20" s="274"/>
      <c r="PV20" s="274"/>
      <c r="PW20" s="274"/>
      <c r="PX20" s="274"/>
      <c r="PY20" s="274"/>
      <c r="PZ20" s="274"/>
      <c r="QA20" s="274"/>
      <c r="QB20" s="274"/>
      <c r="QC20" s="274"/>
      <c r="QD20" s="274"/>
      <c r="QE20" s="274"/>
      <c r="QF20" s="274"/>
      <c r="QG20" s="274"/>
      <c r="QH20" s="274"/>
      <c r="QI20" s="274"/>
      <c r="QJ20" s="274"/>
      <c r="QK20" s="274"/>
      <c r="QL20" s="274"/>
      <c r="QM20" s="274"/>
      <c r="QN20" s="274"/>
      <c r="QO20" s="274"/>
      <c r="QP20" s="274"/>
      <c r="QQ20" s="274"/>
      <c r="QR20" s="274"/>
      <c r="QS20" s="274"/>
      <c r="QT20" s="274"/>
      <c r="QU20" s="274"/>
      <c r="QV20" s="274"/>
      <c r="QW20" s="274"/>
      <c r="QX20" s="274"/>
      <c r="QY20" s="274"/>
      <c r="QZ20" s="324"/>
    </row>
    <row r="21" spans="1:468" s="293" customFormat="1" ht="69" customHeight="1" x14ac:dyDescent="0.2">
      <c r="A21" s="569"/>
      <c r="B21" s="570"/>
      <c r="C21" s="570"/>
      <c r="D21" s="570"/>
      <c r="E21" s="571"/>
      <c r="F21" s="570"/>
      <c r="G21" s="572"/>
      <c r="H21" s="573"/>
      <c r="I21" s="568"/>
      <c r="J21" s="570"/>
      <c r="K21" s="568">
        <f ca="1">IF(NOT(ISERROR(MATCH(J21,_xlfn.ANCHORARRAY(E23),0))),#REF!&amp;"Por favor no seleccionar los criterios de impacto",J21)</f>
        <v>0</v>
      </c>
      <c r="L21" s="573"/>
      <c r="M21" s="568"/>
      <c r="N21" s="567"/>
      <c r="O21" s="278">
        <v>2</v>
      </c>
      <c r="P21" s="279"/>
      <c r="Q21" s="280" t="str">
        <f t="shared" si="47"/>
        <v/>
      </c>
      <c r="R21" s="281"/>
      <c r="S21" s="281"/>
      <c r="T21" s="282" t="str">
        <f t="shared" ref="T21" si="48">IF(AND(R21="Preventivo",S21="Automático"),"50%",IF(AND(R21="Preventivo",S21="Manual"),"40%",IF(AND(R21="Detectivo",S21="Automático"),"40%",IF(AND(R21="Detectivo",S21="Manual"),"30%",IF(AND(R21="Correctivo",S21="Automático"),"35%",IF(AND(R21="Correctivo",S21="Manual"),"25%",""))))))</f>
        <v/>
      </c>
      <c r="U21" s="281"/>
      <c r="V21" s="281"/>
      <c r="W21" s="281"/>
      <c r="X21" s="283" t="str">
        <f>IFERROR(IF(AND(Q20="Probabilidad",Q21="Probabilidad"),(Z20-(+Z20*T21)),IF(Q21="Probabilidad",(I20-(+I20*T21)),IF(Q21="Impacto",Z20,""))),"")</f>
        <v/>
      </c>
      <c r="Y21" s="284" t="str">
        <f t="shared" si="35"/>
        <v/>
      </c>
      <c r="Z21" s="282" t="str">
        <f t="shared" ref="Z21" si="49">+X21</f>
        <v/>
      </c>
      <c r="AA21" s="284" t="str">
        <f t="shared" si="37"/>
        <v/>
      </c>
      <c r="AB21" s="282" t="str">
        <f>IFERROR(IF(AND(Q20="Impacto",Q21="Impacto"),(AB19-(+AB19*T21)),IF(Q21="Impacto",($M$20-(+$M$20*T21)),IF(Q21="Probabilidad",AB19,""))),"")</f>
        <v/>
      </c>
      <c r="AC21" s="285" t="str">
        <f t="shared" ref="AC21" si="50">IFERROR(IF(OR(AND(Y21="Muy Baja",AA21="Leve"),AND(Y21="Muy Baja",AA21="Menor"),AND(Y21="Baja",AA21="Leve")),"Bajo",IF(OR(AND(Y21="Muy baja",AA21="Moderado"),AND(Y21="Baja",AA21="Menor"),AND(Y21="Baja",AA21="Moderado"),AND(Y21="Media",AA21="Leve"),AND(Y21="Media",AA21="Menor"),AND(Y21="Media",AA21="Moderado"),AND(Y21="Alta",AA21="Leve"),AND(Y21="Alta",AA21="Menor")),"Moderado",IF(OR(AND(Y21="Muy Baja",AA21="Mayor"),AND(Y21="Baja",AA21="Mayor"),AND(Y21="Media",AA21="Mayor"),AND(Y21="Alta",AA21="Moderado"),AND(Y21="Alta",AA21="Mayor"),AND(Y21="Muy Alta",AA21="Leve"),AND(Y21="Muy Alta",AA21="Menor"),AND(Y21="Muy Alta",AA21="Moderado"),AND(Y21="Muy Alta",AA21="Mayor")),"Alto",IF(OR(AND(Y21="Muy Baja",AA21="Catastrófico"),AND(Y21="Baja",AA21="Catastrófico"),AND(Y21="Media",AA21="Catastrófico"),AND(Y21="Alta",AA21="Catastrófico"),AND(Y21="Muy Alta",AA21="Catastrófico")),"Extremo","")))),"")</f>
        <v/>
      </c>
      <c r="AD21" s="281"/>
      <c r="AE21" s="286"/>
      <c r="AF21" s="286"/>
      <c r="AG21" s="287"/>
      <c r="AH21" s="288"/>
      <c r="AI21" s="288"/>
      <c r="AJ21" s="274"/>
      <c r="AK21" s="274"/>
      <c r="AL21" s="274"/>
      <c r="AM21" s="274"/>
      <c r="AN21" s="274"/>
      <c r="AO21" s="274"/>
      <c r="AP21" s="274"/>
      <c r="AQ21" s="274"/>
      <c r="AR21" s="274"/>
      <c r="AS21" s="274"/>
      <c r="AT21" s="274"/>
      <c r="AU21" s="274"/>
      <c r="AV21" s="274"/>
      <c r="AW21" s="274"/>
      <c r="AX21" s="274"/>
      <c r="AY21" s="274"/>
      <c r="AZ21" s="274"/>
      <c r="BA21" s="274"/>
      <c r="BB21" s="274"/>
      <c r="BC21" s="274"/>
      <c r="BD21" s="274"/>
      <c r="BE21" s="274"/>
      <c r="BF21" s="274"/>
      <c r="BG21" s="274"/>
      <c r="BH21" s="274"/>
      <c r="BI21" s="274"/>
      <c r="BJ21" s="274"/>
      <c r="BK21" s="274"/>
      <c r="BL21" s="274"/>
      <c r="BM21" s="274"/>
      <c r="BN21" s="274"/>
      <c r="BO21" s="274"/>
      <c r="BP21" s="274"/>
      <c r="BQ21" s="274"/>
      <c r="BR21" s="274"/>
      <c r="BS21" s="274"/>
      <c r="BT21" s="274"/>
      <c r="BU21" s="274"/>
      <c r="BV21" s="274"/>
      <c r="BW21" s="274"/>
      <c r="BX21" s="274"/>
      <c r="BY21" s="274"/>
      <c r="BZ21" s="274"/>
      <c r="CA21" s="274"/>
      <c r="CB21" s="274"/>
      <c r="CC21" s="274"/>
      <c r="CD21" s="274"/>
      <c r="CE21" s="274"/>
      <c r="CF21" s="274"/>
      <c r="CG21" s="274"/>
      <c r="CH21" s="274"/>
      <c r="CI21" s="274"/>
      <c r="CJ21" s="274"/>
      <c r="CK21" s="274"/>
      <c r="CL21" s="274"/>
      <c r="CM21" s="274"/>
      <c r="CN21" s="274"/>
      <c r="CO21" s="274"/>
      <c r="CP21" s="274"/>
      <c r="CQ21" s="274"/>
      <c r="CR21" s="274"/>
      <c r="CS21" s="274"/>
      <c r="CT21" s="274"/>
      <c r="CU21" s="274"/>
      <c r="CV21" s="274"/>
      <c r="CW21" s="274"/>
      <c r="CX21" s="274"/>
      <c r="CY21" s="274"/>
      <c r="CZ21" s="274"/>
      <c r="DA21" s="274"/>
      <c r="DB21" s="274"/>
      <c r="DC21" s="274"/>
      <c r="DD21" s="274"/>
      <c r="DE21" s="274"/>
      <c r="DF21" s="274"/>
      <c r="DG21" s="274"/>
      <c r="DH21" s="274"/>
      <c r="DI21" s="274"/>
      <c r="DJ21" s="274"/>
      <c r="DK21" s="274"/>
      <c r="DL21" s="274"/>
      <c r="DM21" s="274"/>
      <c r="DN21" s="274"/>
      <c r="DO21" s="274"/>
      <c r="DP21" s="274"/>
      <c r="DQ21" s="274"/>
      <c r="DR21" s="274"/>
      <c r="DS21" s="274"/>
      <c r="DT21" s="274"/>
      <c r="DU21" s="274"/>
      <c r="DV21" s="274"/>
      <c r="DW21" s="274"/>
      <c r="DX21" s="274"/>
      <c r="DY21" s="274"/>
      <c r="DZ21" s="274"/>
      <c r="EA21" s="274"/>
      <c r="EB21" s="274"/>
      <c r="EC21" s="274"/>
      <c r="ED21" s="274"/>
      <c r="EE21" s="274"/>
      <c r="EF21" s="274"/>
      <c r="EG21" s="274"/>
      <c r="EH21" s="274"/>
      <c r="EI21" s="274"/>
      <c r="EJ21" s="274"/>
      <c r="EK21" s="274"/>
      <c r="EL21" s="274"/>
      <c r="EM21" s="274"/>
      <c r="EN21" s="274"/>
      <c r="EO21" s="274"/>
      <c r="EP21" s="274"/>
      <c r="EQ21" s="274"/>
      <c r="ER21" s="274"/>
      <c r="ES21" s="274"/>
      <c r="ET21" s="274"/>
      <c r="EU21" s="274"/>
      <c r="EV21" s="274"/>
      <c r="EW21" s="274"/>
      <c r="EX21" s="274"/>
      <c r="EY21" s="274"/>
      <c r="EZ21" s="274"/>
      <c r="FA21" s="274"/>
      <c r="FB21" s="274"/>
      <c r="FC21" s="274"/>
      <c r="FD21" s="274"/>
      <c r="FE21" s="274"/>
      <c r="FF21" s="274"/>
      <c r="FG21" s="274"/>
      <c r="FH21" s="274"/>
      <c r="FI21" s="274"/>
      <c r="FJ21" s="274"/>
      <c r="FK21" s="274"/>
      <c r="FL21" s="274"/>
      <c r="FM21" s="274"/>
      <c r="FN21" s="274"/>
      <c r="FO21" s="274"/>
      <c r="FP21" s="274"/>
      <c r="FQ21" s="274"/>
      <c r="FR21" s="274"/>
      <c r="FS21" s="274"/>
      <c r="FT21" s="274"/>
      <c r="FU21" s="274"/>
      <c r="FV21" s="274"/>
      <c r="FW21" s="274"/>
      <c r="FX21" s="274"/>
      <c r="FY21" s="274"/>
      <c r="FZ21" s="274"/>
      <c r="GA21" s="274"/>
      <c r="GB21" s="274"/>
      <c r="GC21" s="274"/>
      <c r="GD21" s="274"/>
      <c r="GE21" s="274"/>
      <c r="GF21" s="274"/>
      <c r="GG21" s="274"/>
      <c r="GH21" s="274"/>
      <c r="GI21" s="274"/>
      <c r="GJ21" s="274"/>
      <c r="GK21" s="274"/>
      <c r="GL21" s="274"/>
      <c r="GM21" s="274"/>
      <c r="GN21" s="274"/>
      <c r="GO21" s="274"/>
      <c r="GP21" s="274"/>
      <c r="GQ21" s="274"/>
      <c r="GR21" s="274"/>
      <c r="GS21" s="274"/>
      <c r="GT21" s="274"/>
      <c r="GU21" s="274"/>
      <c r="GV21" s="274"/>
      <c r="GW21" s="274"/>
      <c r="GX21" s="274"/>
      <c r="GY21" s="274"/>
      <c r="GZ21" s="274"/>
      <c r="HA21" s="274"/>
      <c r="HB21" s="274"/>
      <c r="HC21" s="274"/>
      <c r="HD21" s="274"/>
      <c r="HE21" s="274"/>
      <c r="HF21" s="274"/>
      <c r="HG21" s="274"/>
      <c r="HH21" s="274"/>
      <c r="HI21" s="274"/>
      <c r="HJ21" s="274"/>
      <c r="HK21" s="274"/>
      <c r="HL21" s="274"/>
      <c r="HM21" s="274"/>
      <c r="HN21" s="274"/>
      <c r="HO21" s="274"/>
      <c r="HP21" s="274"/>
      <c r="HQ21" s="274"/>
      <c r="HR21" s="274"/>
      <c r="HS21" s="274"/>
      <c r="HT21" s="274"/>
      <c r="HU21" s="274"/>
      <c r="HV21" s="274"/>
      <c r="HW21" s="274"/>
      <c r="HX21" s="274"/>
      <c r="HY21" s="274"/>
      <c r="HZ21" s="274"/>
      <c r="IA21" s="274"/>
      <c r="IB21" s="274"/>
      <c r="IC21" s="274"/>
      <c r="ID21" s="274"/>
      <c r="IE21" s="274"/>
      <c r="IF21" s="274"/>
      <c r="IG21" s="274"/>
      <c r="IH21" s="274"/>
      <c r="II21" s="274"/>
      <c r="IJ21" s="274"/>
      <c r="IK21" s="274"/>
      <c r="IL21" s="274"/>
      <c r="IM21" s="274"/>
      <c r="IN21" s="274"/>
      <c r="IO21" s="274"/>
      <c r="IP21" s="274"/>
      <c r="IQ21" s="274"/>
      <c r="IR21" s="274"/>
      <c r="IS21" s="274"/>
      <c r="IT21" s="274"/>
      <c r="IU21" s="274"/>
      <c r="IV21" s="274"/>
      <c r="IW21" s="274"/>
      <c r="IX21" s="274"/>
      <c r="IY21" s="274"/>
      <c r="IZ21" s="274"/>
      <c r="JA21" s="274"/>
      <c r="JB21" s="274"/>
      <c r="JC21" s="274"/>
      <c r="JD21" s="274"/>
      <c r="JE21" s="274"/>
      <c r="JF21" s="274"/>
      <c r="JG21" s="274"/>
      <c r="JH21" s="274"/>
      <c r="JI21" s="274"/>
      <c r="JJ21" s="274"/>
      <c r="JK21" s="274"/>
      <c r="JL21" s="274"/>
      <c r="JM21" s="274"/>
      <c r="JN21" s="274"/>
      <c r="JO21" s="274"/>
      <c r="JP21" s="274"/>
      <c r="JQ21" s="274"/>
      <c r="JR21" s="274"/>
      <c r="JS21" s="274"/>
      <c r="JT21" s="274"/>
      <c r="JU21" s="274"/>
      <c r="JV21" s="274"/>
      <c r="JW21" s="274"/>
      <c r="JX21" s="274"/>
      <c r="JY21" s="274"/>
      <c r="JZ21" s="274"/>
      <c r="KA21" s="274"/>
      <c r="KB21" s="274"/>
      <c r="KC21" s="274"/>
      <c r="KD21" s="274"/>
      <c r="KE21" s="274"/>
      <c r="KF21" s="274"/>
      <c r="KG21" s="274"/>
      <c r="KH21" s="274"/>
      <c r="KI21" s="274"/>
      <c r="KJ21" s="274"/>
      <c r="KK21" s="274"/>
      <c r="KL21" s="274"/>
      <c r="KM21" s="274"/>
      <c r="KN21" s="274"/>
      <c r="KO21" s="274"/>
      <c r="KP21" s="274"/>
      <c r="KQ21" s="274"/>
      <c r="KR21" s="274"/>
      <c r="KS21" s="274"/>
      <c r="KT21" s="274"/>
      <c r="KU21" s="274"/>
      <c r="KV21" s="274"/>
      <c r="KW21" s="274"/>
      <c r="KX21" s="274"/>
      <c r="KY21" s="274"/>
      <c r="KZ21" s="274"/>
      <c r="LA21" s="274"/>
      <c r="LB21" s="274"/>
      <c r="LC21" s="274"/>
      <c r="LD21" s="274"/>
      <c r="LE21" s="274"/>
      <c r="LF21" s="274"/>
      <c r="LG21" s="274"/>
      <c r="LH21" s="274"/>
      <c r="LI21" s="274"/>
      <c r="LJ21" s="274"/>
      <c r="LK21" s="274"/>
      <c r="LL21" s="274"/>
      <c r="LM21" s="274"/>
      <c r="LN21" s="274"/>
      <c r="LO21" s="274"/>
      <c r="LP21" s="274"/>
      <c r="LQ21" s="274"/>
      <c r="LR21" s="274"/>
      <c r="LS21" s="274"/>
      <c r="LT21" s="274"/>
      <c r="LU21" s="274"/>
      <c r="LV21" s="274"/>
      <c r="LW21" s="274"/>
      <c r="LX21" s="274"/>
      <c r="LY21" s="274"/>
      <c r="LZ21" s="274"/>
      <c r="MA21" s="274"/>
      <c r="MB21" s="274"/>
      <c r="MC21" s="274"/>
      <c r="MD21" s="274"/>
      <c r="ME21" s="274"/>
      <c r="MF21" s="274"/>
      <c r="MG21" s="274"/>
      <c r="MH21" s="274"/>
      <c r="MI21" s="274"/>
      <c r="MJ21" s="274"/>
      <c r="MK21" s="274"/>
      <c r="ML21" s="274"/>
      <c r="MM21" s="274"/>
      <c r="MN21" s="274"/>
      <c r="MO21" s="274"/>
      <c r="MP21" s="274"/>
      <c r="MQ21" s="274"/>
      <c r="MR21" s="274"/>
      <c r="MS21" s="274"/>
      <c r="MT21" s="274"/>
      <c r="MU21" s="274"/>
      <c r="MV21" s="274"/>
      <c r="MW21" s="274"/>
      <c r="MX21" s="274"/>
      <c r="MY21" s="274"/>
      <c r="MZ21" s="274"/>
      <c r="NA21" s="274"/>
      <c r="NB21" s="274"/>
      <c r="NC21" s="274"/>
      <c r="ND21" s="274"/>
      <c r="NE21" s="274"/>
      <c r="NF21" s="274"/>
      <c r="NG21" s="274"/>
      <c r="NH21" s="274"/>
      <c r="NI21" s="274"/>
      <c r="NJ21" s="274"/>
      <c r="NK21" s="274"/>
      <c r="NL21" s="274"/>
      <c r="NM21" s="274"/>
      <c r="NN21" s="274"/>
      <c r="NO21" s="274"/>
      <c r="NP21" s="274"/>
      <c r="NQ21" s="274"/>
      <c r="NR21" s="274"/>
      <c r="NS21" s="274"/>
      <c r="NT21" s="274"/>
      <c r="NU21" s="274"/>
      <c r="NV21" s="274"/>
      <c r="NW21" s="274"/>
      <c r="NX21" s="274"/>
      <c r="NY21" s="274"/>
      <c r="NZ21" s="274"/>
      <c r="OA21" s="274"/>
      <c r="OB21" s="274"/>
      <c r="OC21" s="274"/>
      <c r="OD21" s="274"/>
      <c r="OE21" s="274"/>
      <c r="OF21" s="274"/>
      <c r="OG21" s="274"/>
      <c r="OH21" s="274"/>
      <c r="OI21" s="274"/>
      <c r="OJ21" s="274"/>
      <c r="OK21" s="274"/>
      <c r="OL21" s="274"/>
      <c r="OM21" s="274"/>
      <c r="ON21" s="274"/>
      <c r="OO21" s="274"/>
      <c r="OP21" s="274"/>
      <c r="OQ21" s="274"/>
      <c r="OR21" s="274"/>
      <c r="OS21" s="274"/>
      <c r="OT21" s="274"/>
      <c r="OU21" s="274"/>
      <c r="OV21" s="274"/>
      <c r="OW21" s="274"/>
      <c r="OX21" s="274"/>
      <c r="OY21" s="274"/>
      <c r="OZ21" s="274"/>
      <c r="PA21" s="274"/>
      <c r="PB21" s="274"/>
      <c r="PC21" s="274"/>
      <c r="PD21" s="274"/>
      <c r="PE21" s="274"/>
      <c r="PF21" s="274"/>
      <c r="PG21" s="274"/>
      <c r="PH21" s="274"/>
      <c r="PI21" s="274"/>
      <c r="PJ21" s="274"/>
      <c r="PK21" s="274"/>
      <c r="PL21" s="274"/>
      <c r="PM21" s="274"/>
      <c r="PN21" s="274"/>
      <c r="PO21" s="274"/>
      <c r="PP21" s="274"/>
      <c r="PQ21" s="274"/>
      <c r="PR21" s="274"/>
      <c r="PS21" s="274"/>
      <c r="PT21" s="274"/>
      <c r="PU21" s="274"/>
      <c r="PV21" s="274"/>
      <c r="PW21" s="274"/>
      <c r="PX21" s="274"/>
      <c r="PY21" s="274"/>
      <c r="PZ21" s="274"/>
      <c r="QA21" s="274"/>
      <c r="QB21" s="274"/>
      <c r="QC21" s="274"/>
      <c r="QD21" s="274"/>
      <c r="QE21" s="274"/>
      <c r="QF21" s="274"/>
      <c r="QG21" s="274"/>
      <c r="QH21" s="274"/>
      <c r="QI21" s="274"/>
      <c r="QJ21" s="274"/>
      <c r="QK21" s="274"/>
      <c r="QL21" s="274"/>
      <c r="QM21" s="274"/>
      <c r="QN21" s="274"/>
      <c r="QO21" s="274"/>
      <c r="QP21" s="274"/>
      <c r="QQ21" s="274"/>
      <c r="QR21" s="274"/>
      <c r="QS21" s="274"/>
      <c r="QT21" s="274"/>
      <c r="QU21" s="274"/>
      <c r="QV21" s="274"/>
      <c r="QW21" s="274"/>
      <c r="QX21" s="274"/>
      <c r="QY21" s="274"/>
      <c r="QZ21" s="324"/>
    </row>
    <row r="22" spans="1:468" s="293" customFormat="1" ht="69" customHeight="1" x14ac:dyDescent="0.2">
      <c r="A22" s="278">
        <v>10</v>
      </c>
      <c r="B22" s="286"/>
      <c r="C22" s="286"/>
      <c r="D22" s="286"/>
      <c r="E22" s="344"/>
      <c r="F22" s="286"/>
      <c r="G22" s="287"/>
      <c r="H22" s="343" t="str">
        <f t="shared" ref="H22" si="51">IF(G22&lt;=0,"",IF(G22&lt;=2,"Muy Baja",IF(G22&lt;=24,"Baja",IF(G22&lt;=500,"Media",IF(G22&lt;=5000,"Alta","Muy Alta")))))</f>
        <v/>
      </c>
      <c r="I22" s="341" t="str">
        <f t="shared" ref="I22" si="52">IF(H22="","",IF(H22="Muy Baja",0.2,IF(H22="Baja",0.4,IF(H22="Media",0.6,IF(H22="Alta",0.8,IF(H22="Muy Alta",1,))))))</f>
        <v/>
      </c>
      <c r="J22" s="286"/>
      <c r="K22" s="341">
        <f>IF(NOT(ISERROR(MATCH(J22,'[2]Tabla Impacto'!$B$221:$B$223,0))),'[2]Tabla Impacto'!$F$223&amp;"Por favor no seleccionar los criterios de impacto(Afectación Económica o presupuestal y Pérdida Reputacional)",J22)</f>
        <v>0</v>
      </c>
      <c r="L22" s="343" t="str">
        <f t="shared" ref="L22" si="53">IF(J22&lt;=0,"",IF(J22&lt;=10,"Leve",IF(J22&lt;=50,"Menor",IF(J22&lt;=100,"Moderado",IF(J22&lt;=500,"Mayor","Catastrófico")))))</f>
        <v/>
      </c>
      <c r="M22" s="341" t="str">
        <f t="shared" ref="M22" si="54">IF(L22="","",IF(L22="Leve",0.2,IF(L22="Menor",0.4,IF(L22="Moderado",0.6,IF(L22="Mayor",0.8,IF(L22="Catastrófico",1,))))))</f>
        <v/>
      </c>
      <c r="N22" s="342" t="str">
        <f t="shared" ref="N22" si="55">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278">
        <v>1</v>
      </c>
      <c r="P22" s="279"/>
      <c r="Q22" s="280" t="str">
        <f t="shared" si="47"/>
        <v/>
      </c>
      <c r="R22" s="281"/>
      <c r="S22" s="281"/>
      <c r="T22" s="282" t="str">
        <f>IF(AND(R22="Preventivo",S22="Automático"),"50%",IF(AND(R22="Preventivo",S22="Manual"),"40%",IF(AND(R22="Detectivo",S22="Automático"),"40%",IF(AND(R22="Detectivo",S22="Manual"),"30%",IF(AND(R22="Correctivo",S22="Automático"),"35%",IF(AND(R22="Correctivo",S22="Manual"),"25%",""))))))</f>
        <v/>
      </c>
      <c r="U22" s="281"/>
      <c r="V22" s="281"/>
      <c r="W22" s="281"/>
      <c r="X22" s="283" t="str">
        <f>IFERROR(IF(Q22="Probabilidad",(I22-(+I22*T22)),IF(Q22="Impacto",I22,"")),"")</f>
        <v/>
      </c>
      <c r="Y22" s="284" t="str">
        <f>IFERROR(IF(X22="","",IF(X22&lt;=0.2,"Muy Baja",IF(X22&lt;=0.4,"Baja",IF(X22&lt;=0.6,"Media",IF(X22&lt;=0.8,"Alta","Muy Alta"))))),"")</f>
        <v/>
      </c>
      <c r="Z22" s="282" t="str">
        <f>+X22</f>
        <v/>
      </c>
      <c r="AA22" s="284" t="str">
        <f>IFERROR(IF(AB22="","",IF(AB22&lt;=0.2,"Leve",IF(AB22&lt;=0.4,"Menor",IF(AB22&lt;=0.6,"Moderado",IF(AB22&lt;=0.8,"Mayor","Catastrófico"))))),"")</f>
        <v/>
      </c>
      <c r="AB22" s="282" t="str">
        <f>IFERROR(IF(Q22="Impacto",(M22-(+M22*T22)),IF(Q22="Probabilidad",M22,"")),"")</f>
        <v/>
      </c>
      <c r="AC22" s="285" t="str">
        <f>IFERROR(IF(OR(AND(Y22="Muy Baja",AA22="Leve"),AND(Y22="Muy Baja",AA22="Menor"),AND(Y22="Baja",AA22="Leve")),"Bajo",IF(OR(AND(Y22="Muy baja",AA22="Moderado"),AND(Y22="Baja",AA22="Menor"),AND(Y22="Baja",AA22="Moderado"),AND(Y22="Media",AA22="Leve"),AND(Y22="Media",AA22="Menor"),AND(Y22="Media",AA22="Moderado"),AND(Y22="Alta",AA22="Leve"),AND(Y22="Alta",AA22="Menor")),"Moderado",IF(OR(AND(Y22="Muy Baja",AA22="Mayor"),AND(Y22="Baja",AA22="Mayor"),AND(Y22="Media",AA22="Mayor"),AND(Y22="Alta",AA22="Moderado"),AND(Y22="Alta",AA22="Mayor"),AND(Y22="Muy Alta",AA22="Leve"),AND(Y22="Muy Alta",AA22="Menor"),AND(Y22="Muy Alta",AA22="Moderado"),AND(Y22="Muy Alta",AA22="Mayor")),"Alto",IF(OR(AND(Y22="Muy Baja",AA22="Catastrófico"),AND(Y22="Baja",AA22="Catastrófico"),AND(Y22="Media",AA22="Catastrófico"),AND(Y22="Alta",AA22="Catastrófico"),AND(Y22="Muy Alta",AA22="Catastrófico")),"Extremo","")))),"")</f>
        <v/>
      </c>
      <c r="AD22" s="281"/>
      <c r="AE22" s="286"/>
      <c r="AF22" s="286"/>
      <c r="AG22" s="287"/>
      <c r="AH22" s="288"/>
      <c r="AI22" s="288"/>
      <c r="AJ22" s="274"/>
      <c r="AK22" s="274"/>
      <c r="AL22" s="274"/>
      <c r="AM22" s="274"/>
      <c r="AN22" s="274"/>
      <c r="AO22" s="274"/>
      <c r="AP22" s="274"/>
      <c r="AQ22" s="274"/>
      <c r="AR22" s="274"/>
      <c r="AS22" s="274"/>
      <c r="AT22" s="274"/>
      <c r="AU22" s="274"/>
      <c r="AV22" s="274"/>
      <c r="AW22" s="274"/>
      <c r="AX22" s="274"/>
      <c r="AY22" s="274"/>
      <c r="AZ22" s="274"/>
      <c r="BA22" s="274"/>
      <c r="BB22" s="274"/>
      <c r="BC22" s="274"/>
      <c r="BD22" s="274"/>
      <c r="BE22" s="274"/>
      <c r="BF22" s="274"/>
      <c r="BG22" s="274"/>
      <c r="BH22" s="274"/>
      <c r="BI22" s="274"/>
      <c r="BJ22" s="274"/>
      <c r="BK22" s="274"/>
      <c r="BL22" s="274"/>
      <c r="BM22" s="274"/>
      <c r="BN22" s="274"/>
      <c r="BO22" s="274"/>
      <c r="BP22" s="274"/>
      <c r="BQ22" s="274"/>
      <c r="BR22" s="274"/>
      <c r="BS22" s="274"/>
      <c r="BT22" s="274"/>
      <c r="BU22" s="274"/>
      <c r="BV22" s="274"/>
      <c r="BW22" s="274"/>
      <c r="BX22" s="274"/>
      <c r="BY22" s="274"/>
      <c r="BZ22" s="274"/>
      <c r="CA22" s="274"/>
      <c r="CB22" s="274"/>
      <c r="CC22" s="274"/>
      <c r="CD22" s="274"/>
      <c r="CE22" s="274"/>
      <c r="CF22" s="274"/>
      <c r="CG22" s="274"/>
      <c r="CH22" s="274"/>
      <c r="CI22" s="274"/>
      <c r="CJ22" s="274"/>
      <c r="CK22" s="274"/>
      <c r="CL22" s="274"/>
      <c r="CM22" s="274"/>
      <c r="CN22" s="274"/>
      <c r="CO22" s="274"/>
      <c r="CP22" s="274"/>
      <c r="CQ22" s="274"/>
      <c r="CR22" s="274"/>
      <c r="CS22" s="274"/>
      <c r="CT22" s="274"/>
      <c r="CU22" s="274"/>
      <c r="CV22" s="274"/>
      <c r="CW22" s="274"/>
      <c r="CX22" s="274"/>
      <c r="CY22" s="274"/>
      <c r="CZ22" s="274"/>
      <c r="DA22" s="274"/>
      <c r="DB22" s="274"/>
      <c r="DC22" s="274"/>
      <c r="DD22" s="274"/>
      <c r="DE22" s="274"/>
      <c r="DF22" s="274"/>
      <c r="DG22" s="274"/>
      <c r="DH22" s="274"/>
      <c r="DI22" s="274"/>
      <c r="DJ22" s="274"/>
      <c r="DK22" s="274"/>
      <c r="DL22" s="274"/>
      <c r="DM22" s="274"/>
      <c r="DN22" s="274"/>
      <c r="DO22" s="274"/>
      <c r="DP22" s="274"/>
      <c r="DQ22" s="274"/>
      <c r="DR22" s="274"/>
      <c r="DS22" s="274"/>
      <c r="DT22" s="274"/>
      <c r="DU22" s="274"/>
      <c r="DV22" s="274"/>
      <c r="DW22" s="274"/>
      <c r="DX22" s="274"/>
      <c r="DY22" s="274"/>
      <c r="DZ22" s="274"/>
      <c r="EA22" s="274"/>
      <c r="EB22" s="274"/>
      <c r="EC22" s="274"/>
      <c r="ED22" s="274"/>
      <c r="EE22" s="274"/>
      <c r="EF22" s="274"/>
      <c r="EG22" s="274"/>
      <c r="EH22" s="274"/>
      <c r="EI22" s="274"/>
      <c r="EJ22" s="274"/>
      <c r="EK22" s="274"/>
      <c r="EL22" s="274"/>
      <c r="EM22" s="274"/>
      <c r="EN22" s="274"/>
      <c r="EO22" s="274"/>
      <c r="EP22" s="274"/>
      <c r="EQ22" s="274"/>
      <c r="ER22" s="274"/>
      <c r="ES22" s="274"/>
      <c r="ET22" s="274"/>
      <c r="EU22" s="274"/>
      <c r="EV22" s="274"/>
      <c r="EW22" s="274"/>
      <c r="EX22" s="274"/>
      <c r="EY22" s="274"/>
      <c r="EZ22" s="274"/>
      <c r="FA22" s="274"/>
      <c r="FB22" s="274"/>
      <c r="FC22" s="274"/>
      <c r="FD22" s="274"/>
      <c r="FE22" s="274"/>
      <c r="FF22" s="274"/>
      <c r="FG22" s="274"/>
      <c r="FH22" s="274"/>
      <c r="FI22" s="274"/>
      <c r="FJ22" s="274"/>
      <c r="FK22" s="274"/>
      <c r="FL22" s="274"/>
      <c r="FM22" s="274"/>
      <c r="FN22" s="274"/>
      <c r="FO22" s="274"/>
      <c r="FP22" s="274"/>
      <c r="FQ22" s="274"/>
      <c r="FR22" s="274"/>
      <c r="FS22" s="274"/>
      <c r="FT22" s="274"/>
      <c r="FU22" s="274"/>
      <c r="FV22" s="274"/>
      <c r="FW22" s="274"/>
      <c r="FX22" s="274"/>
      <c r="FY22" s="274"/>
      <c r="FZ22" s="274"/>
      <c r="GA22" s="274"/>
      <c r="GB22" s="274"/>
      <c r="GC22" s="274"/>
      <c r="GD22" s="274"/>
      <c r="GE22" s="274"/>
      <c r="GF22" s="274"/>
      <c r="GG22" s="274"/>
      <c r="GH22" s="274"/>
      <c r="GI22" s="274"/>
      <c r="GJ22" s="274"/>
      <c r="GK22" s="274"/>
      <c r="GL22" s="274"/>
      <c r="GM22" s="274"/>
      <c r="GN22" s="274"/>
      <c r="GO22" s="274"/>
      <c r="GP22" s="274"/>
      <c r="GQ22" s="274"/>
      <c r="GR22" s="274"/>
      <c r="GS22" s="274"/>
      <c r="GT22" s="274"/>
      <c r="GU22" s="274"/>
      <c r="GV22" s="274"/>
      <c r="GW22" s="274"/>
      <c r="GX22" s="274"/>
      <c r="GY22" s="274"/>
      <c r="GZ22" s="274"/>
      <c r="HA22" s="274"/>
      <c r="HB22" s="274"/>
      <c r="HC22" s="274"/>
      <c r="HD22" s="274"/>
      <c r="HE22" s="274"/>
      <c r="HF22" s="274"/>
      <c r="HG22" s="274"/>
      <c r="HH22" s="274"/>
      <c r="HI22" s="274"/>
      <c r="HJ22" s="274"/>
      <c r="HK22" s="274"/>
      <c r="HL22" s="274"/>
      <c r="HM22" s="274"/>
      <c r="HN22" s="274"/>
      <c r="HO22" s="274"/>
      <c r="HP22" s="274"/>
      <c r="HQ22" s="274"/>
      <c r="HR22" s="274"/>
      <c r="HS22" s="274"/>
      <c r="HT22" s="274"/>
      <c r="HU22" s="274"/>
      <c r="HV22" s="274"/>
      <c r="HW22" s="274"/>
      <c r="HX22" s="274"/>
      <c r="HY22" s="274"/>
      <c r="HZ22" s="274"/>
      <c r="IA22" s="274"/>
      <c r="IB22" s="274"/>
      <c r="IC22" s="274"/>
      <c r="ID22" s="274"/>
      <c r="IE22" s="274"/>
      <c r="IF22" s="274"/>
      <c r="IG22" s="274"/>
      <c r="IH22" s="274"/>
      <c r="II22" s="274"/>
      <c r="IJ22" s="274"/>
      <c r="IK22" s="274"/>
      <c r="IL22" s="274"/>
      <c r="IM22" s="274"/>
      <c r="IN22" s="274"/>
      <c r="IO22" s="274"/>
      <c r="IP22" s="274"/>
      <c r="IQ22" s="274"/>
      <c r="IR22" s="274"/>
      <c r="IS22" s="274"/>
      <c r="IT22" s="274"/>
      <c r="IU22" s="274"/>
      <c r="IV22" s="274"/>
      <c r="IW22" s="274"/>
      <c r="IX22" s="274"/>
      <c r="IY22" s="274"/>
      <c r="IZ22" s="274"/>
      <c r="JA22" s="274"/>
      <c r="JB22" s="274"/>
      <c r="JC22" s="274"/>
      <c r="JD22" s="274"/>
      <c r="JE22" s="274"/>
      <c r="JF22" s="274"/>
      <c r="JG22" s="274"/>
      <c r="JH22" s="274"/>
      <c r="JI22" s="274"/>
      <c r="JJ22" s="274"/>
      <c r="JK22" s="274"/>
      <c r="JL22" s="274"/>
      <c r="JM22" s="274"/>
      <c r="JN22" s="274"/>
      <c r="JO22" s="274"/>
      <c r="JP22" s="274"/>
      <c r="JQ22" s="274"/>
      <c r="JR22" s="274"/>
      <c r="JS22" s="274"/>
      <c r="JT22" s="274"/>
      <c r="JU22" s="274"/>
      <c r="JV22" s="274"/>
      <c r="JW22" s="274"/>
      <c r="JX22" s="274"/>
      <c r="JY22" s="274"/>
      <c r="JZ22" s="274"/>
      <c r="KA22" s="274"/>
      <c r="KB22" s="274"/>
      <c r="KC22" s="274"/>
      <c r="KD22" s="274"/>
      <c r="KE22" s="274"/>
      <c r="KF22" s="274"/>
      <c r="KG22" s="274"/>
      <c r="KH22" s="274"/>
      <c r="KI22" s="274"/>
      <c r="KJ22" s="274"/>
      <c r="KK22" s="274"/>
      <c r="KL22" s="274"/>
      <c r="KM22" s="274"/>
      <c r="KN22" s="274"/>
      <c r="KO22" s="274"/>
      <c r="KP22" s="274"/>
      <c r="KQ22" s="274"/>
      <c r="KR22" s="274"/>
      <c r="KS22" s="274"/>
      <c r="KT22" s="274"/>
      <c r="KU22" s="274"/>
      <c r="KV22" s="274"/>
      <c r="KW22" s="274"/>
      <c r="KX22" s="274"/>
      <c r="KY22" s="274"/>
      <c r="KZ22" s="274"/>
      <c r="LA22" s="274"/>
      <c r="LB22" s="274"/>
      <c r="LC22" s="274"/>
      <c r="LD22" s="274"/>
      <c r="LE22" s="274"/>
      <c r="LF22" s="274"/>
      <c r="LG22" s="274"/>
      <c r="LH22" s="274"/>
      <c r="LI22" s="274"/>
      <c r="LJ22" s="274"/>
      <c r="LK22" s="274"/>
      <c r="LL22" s="274"/>
      <c r="LM22" s="274"/>
      <c r="LN22" s="274"/>
      <c r="LO22" s="274"/>
      <c r="LP22" s="274"/>
      <c r="LQ22" s="274"/>
      <c r="LR22" s="274"/>
      <c r="LS22" s="274"/>
      <c r="LT22" s="274"/>
      <c r="LU22" s="274"/>
      <c r="LV22" s="274"/>
      <c r="LW22" s="274"/>
      <c r="LX22" s="274"/>
      <c r="LY22" s="274"/>
      <c r="LZ22" s="274"/>
      <c r="MA22" s="274"/>
      <c r="MB22" s="274"/>
      <c r="MC22" s="274"/>
      <c r="MD22" s="274"/>
      <c r="ME22" s="274"/>
      <c r="MF22" s="274"/>
      <c r="MG22" s="274"/>
      <c r="MH22" s="274"/>
      <c r="MI22" s="274"/>
      <c r="MJ22" s="274"/>
      <c r="MK22" s="274"/>
      <c r="ML22" s="274"/>
      <c r="MM22" s="274"/>
      <c r="MN22" s="274"/>
      <c r="MO22" s="274"/>
      <c r="MP22" s="274"/>
      <c r="MQ22" s="274"/>
      <c r="MR22" s="274"/>
      <c r="MS22" s="274"/>
      <c r="MT22" s="274"/>
      <c r="MU22" s="274"/>
      <c r="MV22" s="274"/>
      <c r="MW22" s="274"/>
      <c r="MX22" s="274"/>
      <c r="MY22" s="274"/>
      <c r="MZ22" s="274"/>
      <c r="NA22" s="274"/>
      <c r="NB22" s="274"/>
      <c r="NC22" s="274"/>
      <c r="ND22" s="274"/>
      <c r="NE22" s="274"/>
      <c r="NF22" s="274"/>
      <c r="NG22" s="274"/>
      <c r="NH22" s="274"/>
      <c r="NI22" s="274"/>
      <c r="NJ22" s="274"/>
      <c r="NK22" s="274"/>
      <c r="NL22" s="274"/>
      <c r="NM22" s="274"/>
      <c r="NN22" s="274"/>
      <c r="NO22" s="274"/>
      <c r="NP22" s="274"/>
      <c r="NQ22" s="274"/>
      <c r="NR22" s="274"/>
      <c r="NS22" s="274"/>
      <c r="NT22" s="274"/>
      <c r="NU22" s="274"/>
      <c r="NV22" s="274"/>
      <c r="NW22" s="274"/>
      <c r="NX22" s="274"/>
      <c r="NY22" s="274"/>
      <c r="NZ22" s="274"/>
      <c r="OA22" s="274"/>
      <c r="OB22" s="274"/>
      <c r="OC22" s="274"/>
      <c r="OD22" s="274"/>
      <c r="OE22" s="274"/>
      <c r="OF22" s="274"/>
      <c r="OG22" s="274"/>
      <c r="OH22" s="274"/>
      <c r="OI22" s="274"/>
      <c r="OJ22" s="274"/>
      <c r="OK22" s="274"/>
      <c r="OL22" s="274"/>
      <c r="OM22" s="274"/>
      <c r="ON22" s="274"/>
      <c r="OO22" s="274"/>
      <c r="OP22" s="274"/>
      <c r="OQ22" s="274"/>
      <c r="OR22" s="274"/>
      <c r="OS22" s="274"/>
      <c r="OT22" s="274"/>
      <c r="OU22" s="274"/>
      <c r="OV22" s="274"/>
      <c r="OW22" s="274"/>
      <c r="OX22" s="274"/>
      <c r="OY22" s="274"/>
      <c r="OZ22" s="274"/>
      <c r="PA22" s="274"/>
      <c r="PB22" s="274"/>
      <c r="PC22" s="274"/>
      <c r="PD22" s="274"/>
      <c r="PE22" s="274"/>
      <c r="PF22" s="274"/>
      <c r="PG22" s="274"/>
      <c r="PH22" s="274"/>
      <c r="PI22" s="274"/>
      <c r="PJ22" s="274"/>
      <c r="PK22" s="274"/>
      <c r="PL22" s="274"/>
      <c r="PM22" s="274"/>
      <c r="PN22" s="274"/>
      <c r="PO22" s="274"/>
      <c r="PP22" s="274"/>
      <c r="PQ22" s="274"/>
      <c r="PR22" s="274"/>
      <c r="PS22" s="274"/>
      <c r="PT22" s="274"/>
      <c r="PU22" s="274"/>
      <c r="PV22" s="274"/>
      <c r="PW22" s="274"/>
      <c r="PX22" s="274"/>
      <c r="PY22" s="274"/>
      <c r="PZ22" s="274"/>
      <c r="QA22" s="274"/>
      <c r="QB22" s="274"/>
      <c r="QC22" s="274"/>
      <c r="QD22" s="274"/>
      <c r="QE22" s="274"/>
      <c r="QF22" s="274"/>
      <c r="QG22" s="274"/>
      <c r="QH22" s="274"/>
      <c r="QI22" s="274"/>
      <c r="QJ22" s="274"/>
      <c r="QK22" s="274"/>
      <c r="QL22" s="274"/>
      <c r="QM22" s="274"/>
      <c r="QN22" s="274"/>
      <c r="QO22" s="274"/>
      <c r="QP22" s="274"/>
      <c r="QQ22" s="274"/>
      <c r="QR22" s="274"/>
      <c r="QS22" s="274"/>
      <c r="QT22" s="274"/>
      <c r="QU22" s="274"/>
      <c r="QV22" s="274"/>
      <c r="QW22" s="274"/>
      <c r="QX22" s="274"/>
      <c r="QY22" s="274"/>
      <c r="QZ22" s="324"/>
    </row>
    <row r="23" spans="1:468" s="293" customFormat="1" ht="69" customHeight="1" x14ac:dyDescent="0.2">
      <c r="A23" s="569">
        <v>11</v>
      </c>
      <c r="B23" s="570"/>
      <c r="C23" s="570"/>
      <c r="D23" s="570"/>
      <c r="E23" s="571"/>
      <c r="F23" s="570"/>
      <c r="G23" s="572"/>
      <c r="H23" s="573" t="str">
        <f t="shared" ref="H23" si="56">IF(G23&lt;=0,"",IF(G23&lt;=2,"Muy Baja",IF(G23&lt;=24,"Baja",IF(G23&lt;=500,"Media",IF(G23&lt;=5000,"Alta","Muy Alta")))))</f>
        <v/>
      </c>
      <c r="I23" s="568" t="str">
        <f t="shared" ref="I23" si="57">IF(H23="","",IF(H23="Muy Baja",0.2,IF(H23="Baja",0.4,IF(H23="Media",0.6,IF(H23="Alta",0.8,IF(H23="Muy Alta",1,))))))</f>
        <v/>
      </c>
      <c r="J23" s="570"/>
      <c r="K23" s="568">
        <f>IF(NOT(ISERROR(MATCH(J23,'[2]Tabla Impacto'!$B$221:$B$223,0))),'[2]Tabla Impacto'!$F$223&amp;"Por favor no seleccionar los criterios de impacto(Afectación Económica o presupuestal y Pérdida Reputacional)",J23)</f>
        <v>0</v>
      </c>
      <c r="L23" s="573" t="str">
        <f t="shared" ref="L23" si="58">IF(J23&lt;=0,"",IF(J23&lt;=10,"Leve",IF(J23&lt;=50,"Menor",IF(J23&lt;=100,"Moderado",IF(J23&lt;=500,"Mayor","Catastrófico")))))</f>
        <v/>
      </c>
      <c r="M23" s="568" t="str">
        <f t="shared" ref="M23" si="59">IF(L23="","",IF(L23="Leve",0.2,IF(L23="Menor",0.4,IF(L23="Moderado",0.6,IF(L23="Mayor",0.8,IF(L23="Catastrófico",1,))))))</f>
        <v/>
      </c>
      <c r="N23" s="567" t="str">
        <f t="shared" ref="N23" si="60">IF(OR(AND(H23="Muy Baja",L23="Leve"),AND(H23="Muy Baja",L23="Menor"),AND(H23="Baja",L23="Leve")),"Bajo",IF(OR(AND(H23="Muy baja",L23="Moderado"),AND(H23="Baja",L23="Menor"),AND(H23="Baja",L23="Moderado"),AND(H23="Media",L23="Leve"),AND(H23="Media",L23="Menor"),AND(H23="Media",L23="Moderado"),AND(H23="Alta",L23="Leve"),AND(H23="Alta",L23="Menor")),"Moderado",IF(OR(AND(H23="Muy Baja",L23="Mayor"),AND(H23="Baja",L23="Mayor"),AND(H23="Media",L23="Mayor"),AND(H23="Alta",L23="Moderado"),AND(H23="Alta",L23="Mayor"),AND(H23="Muy Alta",L23="Leve"),AND(H23="Muy Alta",L23="Menor"),AND(H23="Muy Alta",L23="Moderado"),AND(H23="Muy Alta",L23="Mayor")),"Alto",IF(OR(AND(H23="Muy Baja",L23="Catastrófico"),AND(H23="Baja",L23="Catastrófico"),AND(H23="Media",L23="Catastrófico"),AND(H23="Alta",L23="Catastrófico"),AND(H23="Muy Alta",L23="Catastrófico")),"Extremo",""))))</f>
        <v/>
      </c>
      <c r="O23" s="278">
        <v>1</v>
      </c>
      <c r="P23" s="279"/>
      <c r="Q23" s="280" t="str">
        <f t="shared" si="47"/>
        <v/>
      </c>
      <c r="R23" s="281"/>
      <c r="S23" s="281"/>
      <c r="T23" s="282" t="str">
        <f>IF(AND(R23="Preventivo",S23="Automático"),"50%",IF(AND(R23="Preventivo",S23="Manual"),"40%",IF(AND(R23="Detectivo",S23="Automático"),"40%",IF(AND(R23="Detectivo",S23="Manual"),"30%",IF(AND(R23="Correctivo",S23="Automático"),"35%",IF(AND(R23="Correctivo",S23="Manual"),"25%",""))))))</f>
        <v/>
      </c>
      <c r="U23" s="281"/>
      <c r="V23" s="281"/>
      <c r="W23" s="281"/>
      <c r="X23" s="283" t="str">
        <f>IFERROR(IF(Q23="Probabilidad",(I23-(+I23*T23)),IF(Q23="Impacto",I23,"")),"")</f>
        <v/>
      </c>
      <c r="Y23" s="284" t="str">
        <f>IFERROR(IF(X23="","",IF(X23&lt;=0.2,"Muy Baja",IF(X23&lt;=0.4,"Baja",IF(X23&lt;=0.6,"Media",IF(X23&lt;=0.8,"Alta","Muy Alta"))))),"")</f>
        <v/>
      </c>
      <c r="Z23" s="282" t="str">
        <f>+X23</f>
        <v/>
      </c>
      <c r="AA23" s="284" t="str">
        <f>IFERROR(IF(AB23="","",IF(AB23&lt;=0.2,"Leve",IF(AB23&lt;=0.4,"Menor",IF(AB23&lt;=0.6,"Moderado",IF(AB23&lt;=0.8,"Mayor","Catastrófico"))))),"")</f>
        <v/>
      </c>
      <c r="AB23" s="282" t="str">
        <f>IFERROR(IF(Q23="Impacto",(M23-(+M23*T23)),IF(Q23="Probabilidad",M23,"")),"")</f>
        <v/>
      </c>
      <c r="AC23" s="285" t="str">
        <f>IFERROR(IF(OR(AND(Y23="Muy Baja",AA23="Leve"),AND(Y23="Muy Baja",AA23="Menor"),AND(Y23="Baja",AA23="Leve")),"Bajo",IF(OR(AND(Y23="Muy baja",AA23="Moderado"),AND(Y23="Baja",AA23="Menor"),AND(Y23="Baja",AA23="Moderado"),AND(Y23="Media",AA23="Leve"),AND(Y23="Media",AA23="Menor"),AND(Y23="Media",AA23="Moderado"),AND(Y23="Alta",AA23="Leve"),AND(Y23="Alta",AA23="Menor")),"Moderado",IF(OR(AND(Y23="Muy Baja",AA23="Mayor"),AND(Y23="Baja",AA23="Mayor"),AND(Y23="Media",AA23="Mayor"),AND(Y23="Alta",AA23="Moderado"),AND(Y23="Alta",AA23="Mayor"),AND(Y23="Muy Alta",AA23="Leve"),AND(Y23="Muy Alta",AA23="Menor"),AND(Y23="Muy Alta",AA23="Moderado"),AND(Y23="Muy Alta",AA23="Mayor")),"Alto",IF(OR(AND(Y23="Muy Baja",AA23="Catastrófico"),AND(Y23="Baja",AA23="Catastrófico"),AND(Y23="Media",AA23="Catastrófico"),AND(Y23="Alta",AA23="Catastrófico"),AND(Y23="Muy Alta",AA23="Catastrófico")),"Extremo","")))),"")</f>
        <v/>
      </c>
      <c r="AD23" s="281"/>
      <c r="AE23" s="286"/>
      <c r="AF23" s="286"/>
      <c r="AG23" s="287"/>
      <c r="AH23" s="288"/>
      <c r="AI23" s="288"/>
      <c r="AJ23" s="274"/>
      <c r="AK23" s="274"/>
      <c r="AL23" s="274"/>
      <c r="AM23" s="274"/>
      <c r="AN23" s="274"/>
      <c r="AO23" s="274"/>
      <c r="AP23" s="274"/>
      <c r="AQ23" s="274"/>
      <c r="AR23" s="274"/>
      <c r="AS23" s="274"/>
      <c r="AT23" s="274"/>
      <c r="AU23" s="274"/>
      <c r="AV23" s="274"/>
      <c r="AW23" s="274"/>
      <c r="AX23" s="274"/>
      <c r="AY23" s="274"/>
      <c r="AZ23" s="274"/>
      <c r="BA23" s="274"/>
      <c r="BB23" s="274"/>
      <c r="BC23" s="274"/>
      <c r="BD23" s="274"/>
      <c r="BE23" s="274"/>
      <c r="BF23" s="274"/>
      <c r="BG23" s="274"/>
      <c r="BH23" s="274"/>
      <c r="BI23" s="274"/>
      <c r="BJ23" s="274"/>
      <c r="BK23" s="274"/>
      <c r="BL23" s="274"/>
      <c r="BM23" s="274"/>
      <c r="BN23" s="274"/>
      <c r="BO23" s="274"/>
      <c r="BP23" s="274"/>
      <c r="BQ23" s="274"/>
      <c r="BR23" s="274"/>
      <c r="BS23" s="274"/>
      <c r="BT23" s="274"/>
      <c r="BU23" s="274"/>
      <c r="BV23" s="274"/>
      <c r="BW23" s="274"/>
      <c r="BX23" s="274"/>
      <c r="BY23" s="274"/>
      <c r="BZ23" s="274"/>
      <c r="CA23" s="274"/>
      <c r="CB23" s="274"/>
      <c r="CC23" s="274"/>
      <c r="CD23" s="274"/>
      <c r="CE23" s="274"/>
      <c r="CF23" s="274"/>
      <c r="CG23" s="274"/>
      <c r="CH23" s="274"/>
      <c r="CI23" s="274"/>
      <c r="CJ23" s="274"/>
      <c r="CK23" s="274"/>
      <c r="CL23" s="274"/>
      <c r="CM23" s="274"/>
      <c r="CN23" s="274"/>
      <c r="CO23" s="274"/>
      <c r="CP23" s="274"/>
      <c r="CQ23" s="274"/>
      <c r="CR23" s="274"/>
      <c r="CS23" s="274"/>
      <c r="CT23" s="274"/>
      <c r="CU23" s="274"/>
      <c r="CV23" s="274"/>
      <c r="CW23" s="274"/>
      <c r="CX23" s="274"/>
      <c r="CY23" s="274"/>
      <c r="CZ23" s="274"/>
      <c r="DA23" s="274"/>
      <c r="DB23" s="274"/>
      <c r="DC23" s="274"/>
      <c r="DD23" s="274"/>
      <c r="DE23" s="274"/>
      <c r="DF23" s="274"/>
      <c r="DG23" s="274"/>
      <c r="DH23" s="274"/>
      <c r="DI23" s="274"/>
      <c r="DJ23" s="274"/>
      <c r="DK23" s="274"/>
      <c r="DL23" s="274"/>
      <c r="DM23" s="274"/>
      <c r="DN23" s="274"/>
      <c r="DO23" s="274"/>
      <c r="DP23" s="274"/>
      <c r="DQ23" s="274"/>
      <c r="DR23" s="274"/>
      <c r="DS23" s="274"/>
      <c r="DT23" s="274"/>
      <c r="DU23" s="274"/>
      <c r="DV23" s="274"/>
      <c r="DW23" s="274"/>
      <c r="DX23" s="274"/>
      <c r="DY23" s="274"/>
      <c r="DZ23" s="274"/>
      <c r="EA23" s="274"/>
      <c r="EB23" s="274"/>
      <c r="EC23" s="274"/>
      <c r="ED23" s="274"/>
      <c r="EE23" s="274"/>
      <c r="EF23" s="274"/>
      <c r="EG23" s="274"/>
      <c r="EH23" s="274"/>
      <c r="EI23" s="274"/>
      <c r="EJ23" s="274"/>
      <c r="EK23" s="274"/>
      <c r="EL23" s="274"/>
      <c r="EM23" s="274"/>
      <c r="EN23" s="274"/>
      <c r="EO23" s="274"/>
      <c r="EP23" s="274"/>
      <c r="EQ23" s="274"/>
      <c r="ER23" s="274"/>
      <c r="ES23" s="274"/>
      <c r="ET23" s="274"/>
      <c r="EU23" s="274"/>
      <c r="EV23" s="274"/>
      <c r="EW23" s="274"/>
      <c r="EX23" s="274"/>
      <c r="EY23" s="274"/>
      <c r="EZ23" s="274"/>
      <c r="FA23" s="274"/>
      <c r="FB23" s="274"/>
      <c r="FC23" s="274"/>
      <c r="FD23" s="274"/>
      <c r="FE23" s="274"/>
      <c r="FF23" s="274"/>
      <c r="FG23" s="274"/>
      <c r="FH23" s="274"/>
      <c r="FI23" s="274"/>
      <c r="FJ23" s="274"/>
      <c r="FK23" s="274"/>
      <c r="FL23" s="274"/>
      <c r="FM23" s="274"/>
      <c r="FN23" s="274"/>
      <c r="FO23" s="274"/>
      <c r="FP23" s="274"/>
      <c r="FQ23" s="274"/>
      <c r="FR23" s="274"/>
      <c r="FS23" s="274"/>
      <c r="FT23" s="274"/>
      <c r="FU23" s="274"/>
      <c r="FV23" s="274"/>
      <c r="FW23" s="274"/>
      <c r="FX23" s="274"/>
      <c r="FY23" s="274"/>
      <c r="FZ23" s="274"/>
      <c r="GA23" s="274"/>
      <c r="GB23" s="274"/>
      <c r="GC23" s="274"/>
      <c r="GD23" s="274"/>
      <c r="GE23" s="274"/>
      <c r="GF23" s="274"/>
      <c r="GG23" s="274"/>
      <c r="GH23" s="274"/>
      <c r="GI23" s="274"/>
      <c r="GJ23" s="274"/>
      <c r="GK23" s="274"/>
      <c r="GL23" s="274"/>
      <c r="GM23" s="274"/>
      <c r="GN23" s="274"/>
      <c r="GO23" s="274"/>
      <c r="GP23" s="274"/>
      <c r="GQ23" s="274"/>
      <c r="GR23" s="274"/>
      <c r="GS23" s="274"/>
      <c r="GT23" s="274"/>
      <c r="GU23" s="274"/>
      <c r="GV23" s="274"/>
      <c r="GW23" s="274"/>
      <c r="GX23" s="274"/>
      <c r="GY23" s="274"/>
      <c r="GZ23" s="274"/>
      <c r="HA23" s="274"/>
      <c r="HB23" s="274"/>
      <c r="HC23" s="274"/>
      <c r="HD23" s="274"/>
      <c r="HE23" s="274"/>
      <c r="HF23" s="274"/>
      <c r="HG23" s="274"/>
      <c r="HH23" s="274"/>
      <c r="HI23" s="274"/>
      <c r="HJ23" s="274"/>
      <c r="HK23" s="274"/>
      <c r="HL23" s="274"/>
      <c r="HM23" s="274"/>
      <c r="HN23" s="274"/>
      <c r="HO23" s="274"/>
      <c r="HP23" s="274"/>
      <c r="HQ23" s="274"/>
      <c r="HR23" s="274"/>
      <c r="HS23" s="274"/>
      <c r="HT23" s="274"/>
      <c r="HU23" s="274"/>
      <c r="HV23" s="274"/>
      <c r="HW23" s="274"/>
      <c r="HX23" s="274"/>
      <c r="HY23" s="274"/>
      <c r="HZ23" s="274"/>
      <c r="IA23" s="274"/>
      <c r="IB23" s="274"/>
      <c r="IC23" s="274"/>
      <c r="ID23" s="274"/>
      <c r="IE23" s="274"/>
      <c r="IF23" s="274"/>
      <c r="IG23" s="274"/>
      <c r="IH23" s="274"/>
      <c r="II23" s="274"/>
      <c r="IJ23" s="274"/>
      <c r="IK23" s="274"/>
      <c r="IL23" s="274"/>
      <c r="IM23" s="274"/>
      <c r="IN23" s="274"/>
      <c r="IO23" s="274"/>
      <c r="IP23" s="274"/>
      <c r="IQ23" s="274"/>
      <c r="IR23" s="274"/>
      <c r="IS23" s="274"/>
      <c r="IT23" s="274"/>
      <c r="IU23" s="274"/>
      <c r="IV23" s="274"/>
      <c r="IW23" s="274"/>
      <c r="IX23" s="274"/>
      <c r="IY23" s="274"/>
      <c r="IZ23" s="274"/>
      <c r="JA23" s="274"/>
      <c r="JB23" s="274"/>
      <c r="JC23" s="274"/>
      <c r="JD23" s="274"/>
      <c r="JE23" s="274"/>
      <c r="JF23" s="274"/>
      <c r="JG23" s="274"/>
      <c r="JH23" s="274"/>
      <c r="JI23" s="274"/>
      <c r="JJ23" s="274"/>
      <c r="JK23" s="274"/>
      <c r="JL23" s="274"/>
      <c r="JM23" s="274"/>
      <c r="JN23" s="274"/>
      <c r="JO23" s="274"/>
      <c r="JP23" s="274"/>
      <c r="JQ23" s="274"/>
      <c r="JR23" s="274"/>
      <c r="JS23" s="274"/>
      <c r="JT23" s="274"/>
      <c r="JU23" s="274"/>
      <c r="JV23" s="274"/>
      <c r="JW23" s="274"/>
      <c r="JX23" s="274"/>
      <c r="JY23" s="274"/>
      <c r="JZ23" s="274"/>
      <c r="KA23" s="274"/>
      <c r="KB23" s="274"/>
      <c r="KC23" s="274"/>
      <c r="KD23" s="274"/>
      <c r="KE23" s="274"/>
      <c r="KF23" s="274"/>
      <c r="KG23" s="274"/>
      <c r="KH23" s="274"/>
      <c r="KI23" s="274"/>
      <c r="KJ23" s="274"/>
      <c r="KK23" s="274"/>
      <c r="KL23" s="274"/>
      <c r="KM23" s="274"/>
      <c r="KN23" s="274"/>
      <c r="KO23" s="274"/>
      <c r="KP23" s="274"/>
      <c r="KQ23" s="274"/>
      <c r="KR23" s="274"/>
      <c r="KS23" s="274"/>
      <c r="KT23" s="274"/>
      <c r="KU23" s="274"/>
      <c r="KV23" s="274"/>
      <c r="KW23" s="274"/>
      <c r="KX23" s="274"/>
      <c r="KY23" s="274"/>
      <c r="KZ23" s="274"/>
      <c r="LA23" s="274"/>
      <c r="LB23" s="274"/>
      <c r="LC23" s="274"/>
      <c r="LD23" s="274"/>
      <c r="LE23" s="274"/>
      <c r="LF23" s="274"/>
      <c r="LG23" s="274"/>
      <c r="LH23" s="274"/>
      <c r="LI23" s="274"/>
      <c r="LJ23" s="274"/>
      <c r="LK23" s="274"/>
      <c r="LL23" s="274"/>
      <c r="LM23" s="274"/>
      <c r="LN23" s="274"/>
      <c r="LO23" s="274"/>
      <c r="LP23" s="274"/>
      <c r="LQ23" s="274"/>
      <c r="LR23" s="274"/>
      <c r="LS23" s="274"/>
      <c r="LT23" s="274"/>
      <c r="LU23" s="274"/>
      <c r="LV23" s="274"/>
      <c r="LW23" s="274"/>
      <c r="LX23" s="274"/>
      <c r="LY23" s="274"/>
      <c r="LZ23" s="274"/>
      <c r="MA23" s="274"/>
      <c r="MB23" s="274"/>
      <c r="MC23" s="274"/>
      <c r="MD23" s="274"/>
      <c r="ME23" s="274"/>
      <c r="MF23" s="274"/>
      <c r="MG23" s="274"/>
      <c r="MH23" s="274"/>
      <c r="MI23" s="274"/>
      <c r="MJ23" s="274"/>
      <c r="MK23" s="274"/>
      <c r="ML23" s="274"/>
      <c r="MM23" s="274"/>
      <c r="MN23" s="274"/>
      <c r="MO23" s="274"/>
      <c r="MP23" s="274"/>
      <c r="MQ23" s="274"/>
      <c r="MR23" s="274"/>
      <c r="MS23" s="274"/>
      <c r="MT23" s="274"/>
      <c r="MU23" s="274"/>
      <c r="MV23" s="274"/>
      <c r="MW23" s="274"/>
      <c r="MX23" s="274"/>
      <c r="MY23" s="274"/>
      <c r="MZ23" s="274"/>
      <c r="NA23" s="274"/>
      <c r="NB23" s="274"/>
      <c r="NC23" s="274"/>
      <c r="ND23" s="274"/>
      <c r="NE23" s="274"/>
      <c r="NF23" s="274"/>
      <c r="NG23" s="274"/>
      <c r="NH23" s="274"/>
      <c r="NI23" s="274"/>
      <c r="NJ23" s="274"/>
      <c r="NK23" s="274"/>
      <c r="NL23" s="274"/>
      <c r="NM23" s="274"/>
      <c r="NN23" s="274"/>
      <c r="NO23" s="274"/>
      <c r="NP23" s="274"/>
      <c r="NQ23" s="274"/>
      <c r="NR23" s="274"/>
      <c r="NS23" s="274"/>
      <c r="NT23" s="274"/>
      <c r="NU23" s="274"/>
      <c r="NV23" s="274"/>
      <c r="NW23" s="274"/>
      <c r="NX23" s="274"/>
      <c r="NY23" s="274"/>
      <c r="NZ23" s="274"/>
      <c r="OA23" s="274"/>
      <c r="OB23" s="274"/>
      <c r="OC23" s="274"/>
      <c r="OD23" s="274"/>
      <c r="OE23" s="274"/>
      <c r="OF23" s="274"/>
      <c r="OG23" s="274"/>
      <c r="OH23" s="274"/>
      <c r="OI23" s="274"/>
      <c r="OJ23" s="274"/>
      <c r="OK23" s="274"/>
      <c r="OL23" s="274"/>
      <c r="OM23" s="274"/>
      <c r="ON23" s="274"/>
      <c r="OO23" s="274"/>
      <c r="OP23" s="274"/>
      <c r="OQ23" s="274"/>
      <c r="OR23" s="274"/>
      <c r="OS23" s="274"/>
      <c r="OT23" s="274"/>
      <c r="OU23" s="274"/>
      <c r="OV23" s="274"/>
      <c r="OW23" s="274"/>
      <c r="OX23" s="274"/>
      <c r="OY23" s="274"/>
      <c r="OZ23" s="274"/>
      <c r="PA23" s="274"/>
      <c r="PB23" s="274"/>
      <c r="PC23" s="274"/>
      <c r="PD23" s="274"/>
      <c r="PE23" s="274"/>
      <c r="PF23" s="274"/>
      <c r="PG23" s="274"/>
      <c r="PH23" s="274"/>
      <c r="PI23" s="274"/>
      <c r="PJ23" s="274"/>
      <c r="PK23" s="274"/>
      <c r="PL23" s="274"/>
      <c r="PM23" s="274"/>
      <c r="PN23" s="274"/>
      <c r="PO23" s="274"/>
      <c r="PP23" s="274"/>
      <c r="PQ23" s="274"/>
      <c r="PR23" s="274"/>
      <c r="PS23" s="274"/>
      <c r="PT23" s="274"/>
      <c r="PU23" s="274"/>
      <c r="PV23" s="274"/>
      <c r="PW23" s="274"/>
      <c r="PX23" s="274"/>
      <c r="PY23" s="274"/>
      <c r="PZ23" s="274"/>
      <c r="QA23" s="274"/>
      <c r="QB23" s="274"/>
      <c r="QC23" s="274"/>
      <c r="QD23" s="274"/>
      <c r="QE23" s="274"/>
      <c r="QF23" s="274"/>
      <c r="QG23" s="274"/>
      <c r="QH23" s="274"/>
      <c r="QI23" s="274"/>
      <c r="QJ23" s="274"/>
      <c r="QK23" s="274"/>
      <c r="QL23" s="274"/>
      <c r="QM23" s="274"/>
      <c r="QN23" s="274"/>
      <c r="QO23" s="274"/>
      <c r="QP23" s="274"/>
      <c r="QQ23" s="274"/>
      <c r="QR23" s="274"/>
      <c r="QS23" s="274"/>
      <c r="QT23" s="274"/>
      <c r="QU23" s="274"/>
      <c r="QV23" s="274"/>
      <c r="QW23" s="274"/>
      <c r="QX23" s="274"/>
      <c r="QY23" s="274"/>
      <c r="QZ23" s="324"/>
    </row>
    <row r="24" spans="1:468" s="293" customFormat="1" ht="69" customHeight="1" x14ac:dyDescent="0.2">
      <c r="A24" s="569"/>
      <c r="B24" s="570"/>
      <c r="C24" s="570"/>
      <c r="D24" s="570"/>
      <c r="E24" s="571"/>
      <c r="F24" s="570"/>
      <c r="G24" s="572"/>
      <c r="H24" s="573"/>
      <c r="I24" s="568"/>
      <c r="J24" s="570"/>
      <c r="K24" s="568">
        <f ca="1">IF(NOT(ISERROR(MATCH(J24,_xlfn.ANCHORARRAY(E27),0))),#REF!&amp;"Por favor no seleccionar los criterios de impacto",J24)</f>
        <v>0</v>
      </c>
      <c r="L24" s="573"/>
      <c r="M24" s="568"/>
      <c r="N24" s="567"/>
      <c r="O24" s="278">
        <v>2</v>
      </c>
      <c r="P24" s="279"/>
      <c r="Q24" s="280" t="str">
        <f t="shared" si="47"/>
        <v/>
      </c>
      <c r="R24" s="281"/>
      <c r="S24" s="281"/>
      <c r="T24" s="282" t="str">
        <f t="shared" ref="T24" si="61">IF(AND(R24="Preventivo",S24="Automático"),"50%",IF(AND(R24="Preventivo",S24="Manual"),"40%",IF(AND(R24="Detectivo",S24="Automático"),"40%",IF(AND(R24="Detectivo",S24="Manual"),"30%",IF(AND(R24="Correctivo",S24="Automático"),"35%",IF(AND(R24="Correctivo",S24="Manual"),"25%",""))))))</f>
        <v/>
      </c>
      <c r="U24" s="281"/>
      <c r="V24" s="281"/>
      <c r="W24" s="281"/>
      <c r="X24" s="283" t="str">
        <f>IFERROR(IF(AND(Q23="Probabilidad",Q24="Probabilidad"),(Z23-(+Z23*T24)),IF(Q24="Probabilidad",(I23-(+I23*T24)),IF(Q24="Impacto",Z23,""))),"")</f>
        <v/>
      </c>
      <c r="Y24" s="284" t="str">
        <f t="shared" si="35"/>
        <v/>
      </c>
      <c r="Z24" s="282" t="str">
        <f t="shared" ref="Z24" si="62">+X24</f>
        <v/>
      </c>
      <c r="AA24" s="284" t="str">
        <f t="shared" si="37"/>
        <v/>
      </c>
      <c r="AB24" s="282" t="str">
        <f>IFERROR(IF(AND(Q23="Impacto",Q24="Impacto"),(AB22-(+AB22*T24)),IF(Q24="Impacto",($M$23-(+$M$23*T24)),IF(Q24="Probabilidad",AB22,""))),"")</f>
        <v/>
      </c>
      <c r="AC24" s="285" t="str">
        <f t="shared" ref="AC24" si="63">IFERROR(IF(OR(AND(Y24="Muy Baja",AA24="Leve"),AND(Y24="Muy Baja",AA24="Menor"),AND(Y24="Baja",AA24="Leve")),"Bajo",IF(OR(AND(Y24="Muy baja",AA24="Moderado"),AND(Y24="Baja",AA24="Menor"),AND(Y24="Baja",AA24="Moderado"),AND(Y24="Media",AA24="Leve"),AND(Y24="Media",AA24="Menor"),AND(Y24="Media",AA24="Moderado"),AND(Y24="Alta",AA24="Leve"),AND(Y24="Alta",AA24="Menor")),"Moderado",IF(OR(AND(Y24="Muy Baja",AA24="Mayor"),AND(Y24="Baja",AA24="Mayor"),AND(Y24="Media",AA24="Mayor"),AND(Y24="Alta",AA24="Moderado"),AND(Y24="Alta",AA24="Mayor"),AND(Y24="Muy Alta",AA24="Leve"),AND(Y24="Muy Alta",AA24="Menor"),AND(Y24="Muy Alta",AA24="Moderado"),AND(Y24="Muy Alta",AA24="Mayor")),"Alto",IF(OR(AND(Y24="Muy Baja",AA24="Catastrófico"),AND(Y24="Baja",AA24="Catastrófico"),AND(Y24="Media",AA24="Catastrófico"),AND(Y24="Alta",AA24="Catastrófico"),AND(Y24="Muy Alta",AA24="Catastrófico")),"Extremo","")))),"")</f>
        <v/>
      </c>
      <c r="AD24" s="281"/>
      <c r="AE24" s="286"/>
      <c r="AF24" s="286"/>
      <c r="AG24" s="287"/>
      <c r="AH24" s="288"/>
      <c r="AI24" s="288"/>
      <c r="AJ24" s="274"/>
      <c r="AK24" s="274"/>
      <c r="AL24" s="274"/>
      <c r="AM24" s="274"/>
      <c r="AN24" s="274"/>
      <c r="AO24" s="274"/>
      <c r="AP24" s="274"/>
      <c r="AQ24" s="274"/>
      <c r="AR24" s="274"/>
      <c r="AS24" s="274"/>
      <c r="AT24" s="274"/>
      <c r="AU24" s="274"/>
      <c r="AV24" s="274"/>
      <c r="AW24" s="274"/>
      <c r="AX24" s="274"/>
      <c r="AY24" s="274"/>
      <c r="AZ24" s="274"/>
      <c r="BA24" s="274"/>
      <c r="BB24" s="274"/>
      <c r="BC24" s="274"/>
      <c r="BD24" s="274"/>
      <c r="BE24" s="274"/>
      <c r="BF24" s="274"/>
      <c r="BG24" s="274"/>
      <c r="BH24" s="274"/>
      <c r="BI24" s="274"/>
      <c r="BJ24" s="274"/>
      <c r="BK24" s="274"/>
      <c r="BL24" s="274"/>
      <c r="BM24" s="274"/>
      <c r="BN24" s="274"/>
      <c r="BO24" s="274"/>
      <c r="BP24" s="274"/>
      <c r="BQ24" s="274"/>
      <c r="BR24" s="274"/>
      <c r="BS24" s="274"/>
      <c r="BT24" s="274"/>
      <c r="BU24" s="274"/>
      <c r="BV24" s="274"/>
      <c r="BW24" s="274"/>
      <c r="BX24" s="274"/>
      <c r="BY24" s="274"/>
      <c r="BZ24" s="274"/>
      <c r="CA24" s="274"/>
      <c r="CB24" s="274"/>
      <c r="CC24" s="274"/>
      <c r="CD24" s="274"/>
      <c r="CE24" s="274"/>
      <c r="CF24" s="274"/>
      <c r="CG24" s="274"/>
      <c r="CH24" s="274"/>
      <c r="CI24" s="274"/>
      <c r="CJ24" s="274"/>
      <c r="CK24" s="274"/>
      <c r="CL24" s="274"/>
      <c r="CM24" s="274"/>
      <c r="CN24" s="274"/>
      <c r="CO24" s="274"/>
      <c r="CP24" s="274"/>
      <c r="CQ24" s="274"/>
      <c r="CR24" s="274"/>
      <c r="CS24" s="274"/>
      <c r="CT24" s="274"/>
      <c r="CU24" s="274"/>
      <c r="CV24" s="274"/>
      <c r="CW24" s="274"/>
      <c r="CX24" s="274"/>
      <c r="CY24" s="274"/>
      <c r="CZ24" s="274"/>
      <c r="DA24" s="274"/>
      <c r="DB24" s="274"/>
      <c r="DC24" s="274"/>
      <c r="DD24" s="274"/>
      <c r="DE24" s="274"/>
      <c r="DF24" s="274"/>
      <c r="DG24" s="274"/>
      <c r="DH24" s="274"/>
      <c r="DI24" s="274"/>
      <c r="DJ24" s="274"/>
      <c r="DK24" s="274"/>
      <c r="DL24" s="274"/>
      <c r="DM24" s="274"/>
      <c r="DN24" s="274"/>
      <c r="DO24" s="274"/>
      <c r="DP24" s="274"/>
      <c r="DQ24" s="274"/>
      <c r="DR24" s="274"/>
      <c r="DS24" s="274"/>
      <c r="DT24" s="274"/>
      <c r="DU24" s="274"/>
      <c r="DV24" s="274"/>
      <c r="DW24" s="274"/>
      <c r="DX24" s="274"/>
      <c r="DY24" s="274"/>
      <c r="DZ24" s="274"/>
      <c r="EA24" s="274"/>
      <c r="EB24" s="274"/>
      <c r="EC24" s="274"/>
      <c r="ED24" s="274"/>
      <c r="EE24" s="274"/>
      <c r="EF24" s="274"/>
      <c r="EG24" s="274"/>
      <c r="EH24" s="274"/>
      <c r="EI24" s="274"/>
      <c r="EJ24" s="274"/>
      <c r="EK24" s="274"/>
      <c r="EL24" s="274"/>
      <c r="EM24" s="274"/>
      <c r="EN24" s="274"/>
      <c r="EO24" s="274"/>
      <c r="EP24" s="274"/>
      <c r="EQ24" s="274"/>
      <c r="ER24" s="274"/>
      <c r="ES24" s="274"/>
      <c r="ET24" s="274"/>
      <c r="EU24" s="274"/>
      <c r="EV24" s="274"/>
      <c r="EW24" s="274"/>
      <c r="EX24" s="274"/>
      <c r="EY24" s="274"/>
      <c r="EZ24" s="274"/>
      <c r="FA24" s="274"/>
      <c r="FB24" s="274"/>
      <c r="FC24" s="274"/>
      <c r="FD24" s="274"/>
      <c r="FE24" s="274"/>
      <c r="FF24" s="274"/>
      <c r="FG24" s="274"/>
      <c r="FH24" s="274"/>
      <c r="FI24" s="274"/>
      <c r="FJ24" s="274"/>
      <c r="FK24" s="274"/>
      <c r="FL24" s="274"/>
      <c r="FM24" s="274"/>
      <c r="FN24" s="274"/>
      <c r="FO24" s="274"/>
      <c r="FP24" s="274"/>
      <c r="FQ24" s="274"/>
      <c r="FR24" s="274"/>
      <c r="FS24" s="274"/>
      <c r="FT24" s="274"/>
      <c r="FU24" s="274"/>
      <c r="FV24" s="274"/>
      <c r="FW24" s="274"/>
      <c r="FX24" s="274"/>
      <c r="FY24" s="274"/>
      <c r="FZ24" s="274"/>
      <c r="GA24" s="274"/>
      <c r="GB24" s="274"/>
      <c r="GC24" s="274"/>
      <c r="GD24" s="274"/>
      <c r="GE24" s="274"/>
      <c r="GF24" s="274"/>
      <c r="GG24" s="274"/>
      <c r="GH24" s="274"/>
      <c r="GI24" s="274"/>
      <c r="GJ24" s="274"/>
      <c r="GK24" s="274"/>
      <c r="GL24" s="274"/>
      <c r="GM24" s="274"/>
      <c r="GN24" s="274"/>
      <c r="GO24" s="274"/>
      <c r="GP24" s="274"/>
      <c r="GQ24" s="274"/>
      <c r="GR24" s="274"/>
      <c r="GS24" s="274"/>
      <c r="GT24" s="274"/>
      <c r="GU24" s="274"/>
      <c r="GV24" s="274"/>
      <c r="GW24" s="274"/>
      <c r="GX24" s="274"/>
      <c r="GY24" s="274"/>
      <c r="GZ24" s="274"/>
      <c r="HA24" s="274"/>
      <c r="HB24" s="274"/>
      <c r="HC24" s="274"/>
      <c r="HD24" s="274"/>
      <c r="HE24" s="274"/>
      <c r="HF24" s="274"/>
      <c r="HG24" s="274"/>
      <c r="HH24" s="274"/>
      <c r="HI24" s="274"/>
      <c r="HJ24" s="274"/>
      <c r="HK24" s="274"/>
      <c r="HL24" s="274"/>
      <c r="HM24" s="274"/>
      <c r="HN24" s="274"/>
      <c r="HO24" s="274"/>
      <c r="HP24" s="274"/>
      <c r="HQ24" s="274"/>
      <c r="HR24" s="274"/>
      <c r="HS24" s="274"/>
      <c r="HT24" s="274"/>
      <c r="HU24" s="274"/>
      <c r="HV24" s="274"/>
      <c r="HW24" s="274"/>
      <c r="HX24" s="274"/>
      <c r="HY24" s="274"/>
      <c r="HZ24" s="274"/>
      <c r="IA24" s="274"/>
      <c r="IB24" s="274"/>
      <c r="IC24" s="274"/>
      <c r="ID24" s="274"/>
      <c r="IE24" s="274"/>
      <c r="IF24" s="274"/>
      <c r="IG24" s="274"/>
      <c r="IH24" s="274"/>
      <c r="II24" s="274"/>
      <c r="IJ24" s="274"/>
      <c r="IK24" s="274"/>
      <c r="IL24" s="274"/>
      <c r="IM24" s="274"/>
      <c r="IN24" s="274"/>
      <c r="IO24" s="274"/>
      <c r="IP24" s="274"/>
      <c r="IQ24" s="274"/>
      <c r="IR24" s="274"/>
      <c r="IS24" s="274"/>
      <c r="IT24" s="274"/>
      <c r="IU24" s="274"/>
      <c r="IV24" s="274"/>
      <c r="IW24" s="274"/>
      <c r="IX24" s="274"/>
      <c r="IY24" s="274"/>
      <c r="IZ24" s="274"/>
      <c r="JA24" s="274"/>
      <c r="JB24" s="274"/>
      <c r="JC24" s="274"/>
      <c r="JD24" s="274"/>
      <c r="JE24" s="274"/>
      <c r="JF24" s="274"/>
      <c r="JG24" s="274"/>
      <c r="JH24" s="274"/>
      <c r="JI24" s="274"/>
      <c r="JJ24" s="274"/>
      <c r="JK24" s="274"/>
      <c r="JL24" s="274"/>
      <c r="JM24" s="274"/>
      <c r="JN24" s="274"/>
      <c r="JO24" s="274"/>
      <c r="JP24" s="274"/>
      <c r="JQ24" s="274"/>
      <c r="JR24" s="274"/>
      <c r="JS24" s="274"/>
      <c r="JT24" s="274"/>
      <c r="JU24" s="274"/>
      <c r="JV24" s="274"/>
      <c r="JW24" s="274"/>
      <c r="JX24" s="274"/>
      <c r="JY24" s="274"/>
      <c r="JZ24" s="274"/>
      <c r="KA24" s="274"/>
      <c r="KB24" s="274"/>
      <c r="KC24" s="274"/>
      <c r="KD24" s="274"/>
      <c r="KE24" s="274"/>
      <c r="KF24" s="274"/>
      <c r="KG24" s="274"/>
      <c r="KH24" s="274"/>
      <c r="KI24" s="274"/>
      <c r="KJ24" s="274"/>
      <c r="KK24" s="274"/>
      <c r="KL24" s="274"/>
      <c r="KM24" s="274"/>
      <c r="KN24" s="274"/>
      <c r="KO24" s="274"/>
      <c r="KP24" s="274"/>
      <c r="KQ24" s="274"/>
      <c r="KR24" s="274"/>
      <c r="KS24" s="274"/>
      <c r="KT24" s="274"/>
      <c r="KU24" s="274"/>
      <c r="KV24" s="274"/>
      <c r="KW24" s="274"/>
      <c r="KX24" s="274"/>
      <c r="KY24" s="274"/>
      <c r="KZ24" s="274"/>
      <c r="LA24" s="274"/>
      <c r="LB24" s="274"/>
      <c r="LC24" s="274"/>
      <c r="LD24" s="274"/>
      <c r="LE24" s="274"/>
      <c r="LF24" s="274"/>
      <c r="LG24" s="274"/>
      <c r="LH24" s="274"/>
      <c r="LI24" s="274"/>
      <c r="LJ24" s="274"/>
      <c r="LK24" s="274"/>
      <c r="LL24" s="274"/>
      <c r="LM24" s="274"/>
      <c r="LN24" s="274"/>
      <c r="LO24" s="274"/>
      <c r="LP24" s="274"/>
      <c r="LQ24" s="274"/>
      <c r="LR24" s="274"/>
      <c r="LS24" s="274"/>
      <c r="LT24" s="274"/>
      <c r="LU24" s="274"/>
      <c r="LV24" s="274"/>
      <c r="LW24" s="274"/>
      <c r="LX24" s="274"/>
      <c r="LY24" s="274"/>
      <c r="LZ24" s="274"/>
      <c r="MA24" s="274"/>
      <c r="MB24" s="274"/>
      <c r="MC24" s="274"/>
      <c r="MD24" s="274"/>
      <c r="ME24" s="274"/>
      <c r="MF24" s="274"/>
      <c r="MG24" s="274"/>
      <c r="MH24" s="274"/>
      <c r="MI24" s="274"/>
      <c r="MJ24" s="274"/>
      <c r="MK24" s="274"/>
      <c r="ML24" s="274"/>
      <c r="MM24" s="274"/>
      <c r="MN24" s="274"/>
      <c r="MO24" s="274"/>
      <c r="MP24" s="274"/>
      <c r="MQ24" s="274"/>
      <c r="MR24" s="274"/>
      <c r="MS24" s="274"/>
      <c r="MT24" s="274"/>
      <c r="MU24" s="274"/>
      <c r="MV24" s="274"/>
      <c r="MW24" s="274"/>
      <c r="MX24" s="274"/>
      <c r="MY24" s="274"/>
      <c r="MZ24" s="274"/>
      <c r="NA24" s="274"/>
      <c r="NB24" s="274"/>
      <c r="NC24" s="274"/>
      <c r="ND24" s="274"/>
      <c r="NE24" s="274"/>
      <c r="NF24" s="274"/>
      <c r="NG24" s="274"/>
      <c r="NH24" s="274"/>
      <c r="NI24" s="274"/>
      <c r="NJ24" s="274"/>
      <c r="NK24" s="274"/>
      <c r="NL24" s="274"/>
      <c r="NM24" s="274"/>
      <c r="NN24" s="274"/>
      <c r="NO24" s="274"/>
      <c r="NP24" s="274"/>
      <c r="NQ24" s="274"/>
      <c r="NR24" s="274"/>
      <c r="NS24" s="274"/>
      <c r="NT24" s="274"/>
      <c r="NU24" s="274"/>
      <c r="NV24" s="274"/>
      <c r="NW24" s="274"/>
      <c r="NX24" s="274"/>
      <c r="NY24" s="274"/>
      <c r="NZ24" s="274"/>
      <c r="OA24" s="274"/>
      <c r="OB24" s="274"/>
      <c r="OC24" s="274"/>
      <c r="OD24" s="274"/>
      <c r="OE24" s="274"/>
      <c r="OF24" s="274"/>
      <c r="OG24" s="274"/>
      <c r="OH24" s="274"/>
      <c r="OI24" s="274"/>
      <c r="OJ24" s="274"/>
      <c r="OK24" s="274"/>
      <c r="OL24" s="274"/>
      <c r="OM24" s="274"/>
      <c r="ON24" s="274"/>
      <c r="OO24" s="274"/>
      <c r="OP24" s="274"/>
      <c r="OQ24" s="274"/>
      <c r="OR24" s="274"/>
      <c r="OS24" s="274"/>
      <c r="OT24" s="274"/>
      <c r="OU24" s="274"/>
      <c r="OV24" s="274"/>
      <c r="OW24" s="274"/>
      <c r="OX24" s="274"/>
      <c r="OY24" s="274"/>
      <c r="OZ24" s="274"/>
      <c r="PA24" s="274"/>
      <c r="PB24" s="274"/>
      <c r="PC24" s="274"/>
      <c r="PD24" s="274"/>
      <c r="PE24" s="274"/>
      <c r="PF24" s="274"/>
      <c r="PG24" s="274"/>
      <c r="PH24" s="274"/>
      <c r="PI24" s="274"/>
      <c r="PJ24" s="274"/>
      <c r="PK24" s="274"/>
      <c r="PL24" s="274"/>
      <c r="PM24" s="274"/>
      <c r="PN24" s="274"/>
      <c r="PO24" s="274"/>
      <c r="PP24" s="274"/>
      <c r="PQ24" s="274"/>
      <c r="PR24" s="274"/>
      <c r="PS24" s="274"/>
      <c r="PT24" s="274"/>
      <c r="PU24" s="274"/>
      <c r="PV24" s="274"/>
      <c r="PW24" s="274"/>
      <c r="PX24" s="274"/>
      <c r="PY24" s="274"/>
      <c r="PZ24" s="274"/>
      <c r="QA24" s="274"/>
      <c r="QB24" s="274"/>
      <c r="QC24" s="274"/>
      <c r="QD24" s="274"/>
      <c r="QE24" s="274"/>
      <c r="QF24" s="274"/>
      <c r="QG24" s="274"/>
      <c r="QH24" s="274"/>
      <c r="QI24" s="274"/>
      <c r="QJ24" s="274"/>
      <c r="QK24" s="274"/>
      <c r="QL24" s="274"/>
      <c r="QM24" s="274"/>
      <c r="QN24" s="274"/>
      <c r="QO24" s="274"/>
      <c r="QP24" s="274"/>
      <c r="QQ24" s="274"/>
      <c r="QR24" s="274"/>
      <c r="QS24" s="274"/>
      <c r="QT24" s="274"/>
      <c r="QU24" s="274"/>
      <c r="QV24" s="274"/>
      <c r="QW24" s="274"/>
      <c r="QX24" s="274"/>
      <c r="QY24" s="274"/>
      <c r="QZ24" s="324"/>
    </row>
    <row r="25" spans="1:468" s="293" customFormat="1" ht="69" customHeight="1" x14ac:dyDescent="0.2">
      <c r="A25" s="569">
        <v>10</v>
      </c>
      <c r="B25" s="570"/>
      <c r="C25" s="570"/>
      <c r="D25" s="570"/>
      <c r="E25" s="571"/>
      <c r="F25" s="570"/>
      <c r="G25" s="572"/>
      <c r="H25" s="573" t="str">
        <f t="shared" ref="H25" si="64">IF(G25&lt;=0,"",IF(G25&lt;=2,"Muy Baja",IF(G25&lt;=24,"Baja",IF(G25&lt;=500,"Media",IF(G25&lt;=5000,"Alta","Muy Alta")))))</f>
        <v/>
      </c>
      <c r="I25" s="568" t="str">
        <f t="shared" ref="I25" si="65">IF(H25="","",IF(H25="Muy Baja",0.2,IF(H25="Baja",0.4,IF(H25="Media",0.6,IF(H25="Alta",0.8,IF(H25="Muy Alta",1,))))))</f>
        <v/>
      </c>
      <c r="J25" s="570"/>
      <c r="K25" s="568">
        <f>IF(NOT(ISERROR(MATCH(J25,'[2]Tabla Impacto'!$B$221:$B$223,0))),'[2]Tabla Impacto'!$F$223&amp;"Por favor no seleccionar los criterios de impacto(Afectación Económica o presupuestal y Pérdida Reputacional)",J25)</f>
        <v>0</v>
      </c>
      <c r="L25" s="573" t="str">
        <f t="shared" ref="L25" si="66">IF(J25&lt;=0,"",IF(J25&lt;=10,"Leve",IF(J25&lt;=50,"Menor",IF(J25&lt;=100,"Moderado",IF(J25&lt;=500,"Mayor","Catastrófico")))))</f>
        <v/>
      </c>
      <c r="M25" s="568" t="str">
        <f t="shared" ref="M25" si="67">IF(L25="","",IF(L25="Leve",0.2,IF(L25="Menor",0.4,IF(L25="Moderado",0.6,IF(L25="Mayor",0.8,IF(L25="Catastrófico",1,))))))</f>
        <v/>
      </c>
      <c r="N25" s="567" t="str">
        <f t="shared" ref="N25" si="68">IF(OR(AND(H25="Muy Baja",L25="Leve"),AND(H25="Muy Baja",L25="Menor"),AND(H25="Baja",L25="Leve")),"Bajo",IF(OR(AND(H25="Muy baja",L25="Moderado"),AND(H25="Baja",L25="Menor"),AND(H25="Baja",L25="Moderado"),AND(H25="Media",L25="Leve"),AND(H25="Media",L25="Menor"),AND(H25="Media",L25="Moderado"),AND(H25="Alta",L25="Leve"),AND(H25="Alta",L25="Menor")),"Moderado",IF(OR(AND(H25="Muy Baja",L25="Mayor"),AND(H25="Baja",L25="Mayor"),AND(H25="Media",L25="Mayor"),AND(H25="Alta",L25="Moderado"),AND(H25="Alta",L25="Mayor"),AND(H25="Muy Alta",L25="Leve"),AND(H25="Muy Alta",L25="Menor"),AND(H25="Muy Alta",L25="Moderado"),AND(H25="Muy Alta",L25="Mayor")),"Alto",IF(OR(AND(H25="Muy Baja",L25="Catastrófico"),AND(H25="Baja",L25="Catastrófico"),AND(H25="Media",L25="Catastrófico"),AND(H25="Alta",L25="Catastrófico"),AND(H25="Muy Alta",L25="Catastrófico")),"Extremo",""))))</f>
        <v/>
      </c>
      <c r="O25" s="278">
        <v>1</v>
      </c>
      <c r="P25" s="279"/>
      <c r="Q25" s="280" t="str">
        <f t="shared" si="47"/>
        <v/>
      </c>
      <c r="R25" s="281"/>
      <c r="S25" s="281"/>
      <c r="T25" s="282" t="str">
        <f>IF(AND(R25="Preventivo",S25="Automático"),"50%",IF(AND(R25="Preventivo",S25="Manual"),"40%",IF(AND(R25="Detectivo",S25="Automático"),"40%",IF(AND(R25="Detectivo",S25="Manual"),"30%",IF(AND(R25="Correctivo",S25="Automático"),"35%",IF(AND(R25="Correctivo",S25="Manual"),"25%",""))))))</f>
        <v/>
      </c>
      <c r="U25" s="281"/>
      <c r="V25" s="281"/>
      <c r="W25" s="281"/>
      <c r="X25" s="283" t="str">
        <f>IFERROR(IF(Q25="Probabilidad",(I25-(+I25*T25)),IF(Q25="Impacto",I25,"")),"")</f>
        <v/>
      </c>
      <c r="Y25" s="284" t="str">
        <f>IFERROR(IF(X25="","",IF(X25&lt;=0.2,"Muy Baja",IF(X25&lt;=0.4,"Baja",IF(X25&lt;=0.6,"Media",IF(X25&lt;=0.8,"Alta","Muy Alta"))))),"")</f>
        <v/>
      </c>
      <c r="Z25" s="282" t="str">
        <f>+X25</f>
        <v/>
      </c>
      <c r="AA25" s="284" t="str">
        <f>IFERROR(IF(AB25="","",IF(AB25&lt;=0.2,"Leve",IF(AB25&lt;=0.4,"Menor",IF(AB25&lt;=0.6,"Moderado",IF(AB25&lt;=0.8,"Mayor","Catastrófico"))))),"")</f>
        <v/>
      </c>
      <c r="AB25" s="282" t="str">
        <f>IFERROR(IF(Q25="Impacto",(M25-(+M25*T25)),IF(Q25="Probabilidad",M25,"")),"")</f>
        <v/>
      </c>
      <c r="AC25" s="285" t="str">
        <f>IFERROR(IF(OR(AND(Y25="Muy Baja",AA25="Leve"),AND(Y25="Muy Baja",AA25="Menor"),AND(Y25="Baja",AA25="Leve")),"Bajo",IF(OR(AND(Y25="Muy baja",AA25="Moderado"),AND(Y25="Baja",AA25="Menor"),AND(Y25="Baja",AA25="Moderado"),AND(Y25="Media",AA25="Leve"),AND(Y25="Media",AA25="Menor"),AND(Y25="Media",AA25="Moderado"),AND(Y25="Alta",AA25="Leve"),AND(Y25="Alta",AA25="Menor")),"Moderado",IF(OR(AND(Y25="Muy Baja",AA25="Mayor"),AND(Y25="Baja",AA25="Mayor"),AND(Y25="Media",AA25="Mayor"),AND(Y25="Alta",AA25="Moderado"),AND(Y25="Alta",AA25="Mayor"),AND(Y25="Muy Alta",AA25="Leve"),AND(Y25="Muy Alta",AA25="Menor"),AND(Y25="Muy Alta",AA25="Moderado"),AND(Y25="Muy Alta",AA25="Mayor")),"Alto",IF(OR(AND(Y25="Muy Baja",AA25="Catastrófico"),AND(Y25="Baja",AA25="Catastrófico"),AND(Y25="Media",AA25="Catastrófico"),AND(Y25="Alta",AA25="Catastrófico"),AND(Y25="Muy Alta",AA25="Catastrófico")),"Extremo","")))),"")</f>
        <v/>
      </c>
      <c r="AD25" s="281"/>
      <c r="AE25" s="286"/>
      <c r="AF25" s="286"/>
      <c r="AG25" s="287"/>
      <c r="AH25" s="288"/>
      <c r="AI25" s="288"/>
      <c r="AJ25" s="274"/>
      <c r="AK25" s="274"/>
      <c r="AL25" s="274"/>
      <c r="AM25" s="274"/>
      <c r="AN25" s="274"/>
      <c r="AO25" s="274"/>
      <c r="AP25" s="274"/>
      <c r="AQ25" s="274"/>
      <c r="AR25" s="274"/>
      <c r="AS25" s="274"/>
      <c r="AT25" s="274"/>
      <c r="AU25" s="274"/>
      <c r="AV25" s="274"/>
      <c r="AW25" s="274"/>
      <c r="AX25" s="274"/>
      <c r="AY25" s="274"/>
      <c r="AZ25" s="274"/>
      <c r="BA25" s="274"/>
      <c r="BB25" s="274"/>
      <c r="BC25" s="274"/>
      <c r="BD25" s="274"/>
      <c r="BE25" s="274"/>
      <c r="BF25" s="274"/>
      <c r="BG25" s="274"/>
      <c r="BH25" s="274"/>
      <c r="BI25" s="274"/>
      <c r="BJ25" s="274"/>
      <c r="BK25" s="274"/>
      <c r="BL25" s="274"/>
      <c r="BM25" s="274"/>
      <c r="BN25" s="274"/>
      <c r="BO25" s="274"/>
      <c r="BP25" s="274"/>
      <c r="BQ25" s="274"/>
      <c r="BR25" s="274"/>
      <c r="BS25" s="274"/>
      <c r="BT25" s="274"/>
      <c r="BU25" s="274"/>
      <c r="BV25" s="274"/>
      <c r="BW25" s="274"/>
      <c r="BX25" s="274"/>
      <c r="BY25" s="274"/>
      <c r="BZ25" s="274"/>
      <c r="CA25" s="274"/>
      <c r="CB25" s="274"/>
      <c r="CC25" s="274"/>
      <c r="CD25" s="274"/>
      <c r="CE25" s="274"/>
      <c r="CF25" s="274"/>
      <c r="CG25" s="274"/>
      <c r="CH25" s="274"/>
      <c r="CI25" s="274"/>
      <c r="CJ25" s="274"/>
      <c r="CK25" s="274"/>
      <c r="CL25" s="274"/>
      <c r="CM25" s="274"/>
      <c r="CN25" s="274"/>
      <c r="CO25" s="274"/>
      <c r="CP25" s="274"/>
      <c r="CQ25" s="274"/>
      <c r="CR25" s="274"/>
      <c r="CS25" s="274"/>
      <c r="CT25" s="274"/>
      <c r="CU25" s="274"/>
      <c r="CV25" s="274"/>
      <c r="CW25" s="274"/>
      <c r="CX25" s="274"/>
      <c r="CY25" s="274"/>
      <c r="CZ25" s="274"/>
      <c r="DA25" s="274"/>
      <c r="DB25" s="274"/>
      <c r="DC25" s="274"/>
      <c r="DD25" s="274"/>
      <c r="DE25" s="274"/>
      <c r="DF25" s="274"/>
      <c r="DG25" s="274"/>
      <c r="DH25" s="274"/>
      <c r="DI25" s="274"/>
      <c r="DJ25" s="274"/>
      <c r="DK25" s="274"/>
      <c r="DL25" s="274"/>
      <c r="DM25" s="274"/>
      <c r="DN25" s="274"/>
      <c r="DO25" s="274"/>
      <c r="DP25" s="274"/>
      <c r="DQ25" s="274"/>
      <c r="DR25" s="274"/>
      <c r="DS25" s="274"/>
      <c r="DT25" s="274"/>
      <c r="DU25" s="274"/>
      <c r="DV25" s="274"/>
      <c r="DW25" s="274"/>
      <c r="DX25" s="274"/>
      <c r="DY25" s="274"/>
      <c r="DZ25" s="274"/>
      <c r="EA25" s="274"/>
      <c r="EB25" s="274"/>
      <c r="EC25" s="274"/>
      <c r="ED25" s="274"/>
      <c r="EE25" s="274"/>
      <c r="EF25" s="274"/>
      <c r="EG25" s="274"/>
      <c r="EH25" s="274"/>
      <c r="EI25" s="274"/>
      <c r="EJ25" s="274"/>
      <c r="EK25" s="274"/>
      <c r="EL25" s="274"/>
      <c r="EM25" s="274"/>
      <c r="EN25" s="274"/>
      <c r="EO25" s="274"/>
      <c r="EP25" s="274"/>
      <c r="EQ25" s="274"/>
      <c r="ER25" s="274"/>
      <c r="ES25" s="274"/>
      <c r="ET25" s="274"/>
      <c r="EU25" s="274"/>
      <c r="EV25" s="274"/>
      <c r="EW25" s="274"/>
      <c r="EX25" s="274"/>
      <c r="EY25" s="274"/>
      <c r="EZ25" s="274"/>
      <c r="FA25" s="274"/>
      <c r="FB25" s="274"/>
      <c r="FC25" s="274"/>
      <c r="FD25" s="274"/>
      <c r="FE25" s="274"/>
      <c r="FF25" s="274"/>
      <c r="FG25" s="274"/>
      <c r="FH25" s="274"/>
      <c r="FI25" s="274"/>
      <c r="FJ25" s="274"/>
      <c r="FK25" s="274"/>
      <c r="FL25" s="274"/>
      <c r="FM25" s="274"/>
      <c r="FN25" s="274"/>
      <c r="FO25" s="274"/>
      <c r="FP25" s="274"/>
      <c r="FQ25" s="274"/>
      <c r="FR25" s="274"/>
      <c r="FS25" s="274"/>
      <c r="FT25" s="274"/>
      <c r="FU25" s="274"/>
      <c r="FV25" s="274"/>
      <c r="FW25" s="274"/>
      <c r="FX25" s="274"/>
      <c r="FY25" s="274"/>
      <c r="FZ25" s="274"/>
      <c r="GA25" s="274"/>
      <c r="GB25" s="274"/>
      <c r="GC25" s="274"/>
      <c r="GD25" s="274"/>
      <c r="GE25" s="274"/>
      <c r="GF25" s="274"/>
      <c r="GG25" s="274"/>
      <c r="GH25" s="274"/>
      <c r="GI25" s="274"/>
      <c r="GJ25" s="274"/>
      <c r="GK25" s="274"/>
      <c r="GL25" s="274"/>
      <c r="GM25" s="274"/>
      <c r="GN25" s="274"/>
      <c r="GO25" s="274"/>
      <c r="GP25" s="274"/>
      <c r="GQ25" s="274"/>
      <c r="GR25" s="274"/>
      <c r="GS25" s="274"/>
      <c r="GT25" s="274"/>
      <c r="GU25" s="274"/>
      <c r="GV25" s="274"/>
      <c r="GW25" s="274"/>
      <c r="GX25" s="274"/>
      <c r="GY25" s="274"/>
      <c r="GZ25" s="274"/>
      <c r="HA25" s="274"/>
      <c r="HB25" s="274"/>
      <c r="HC25" s="274"/>
      <c r="HD25" s="274"/>
      <c r="HE25" s="274"/>
      <c r="HF25" s="274"/>
      <c r="HG25" s="274"/>
      <c r="HH25" s="274"/>
      <c r="HI25" s="274"/>
      <c r="HJ25" s="274"/>
      <c r="HK25" s="274"/>
      <c r="HL25" s="274"/>
      <c r="HM25" s="274"/>
      <c r="HN25" s="274"/>
      <c r="HO25" s="274"/>
      <c r="HP25" s="274"/>
      <c r="HQ25" s="274"/>
      <c r="HR25" s="274"/>
      <c r="HS25" s="274"/>
      <c r="HT25" s="274"/>
      <c r="HU25" s="274"/>
      <c r="HV25" s="274"/>
      <c r="HW25" s="274"/>
      <c r="HX25" s="274"/>
      <c r="HY25" s="274"/>
      <c r="HZ25" s="274"/>
      <c r="IA25" s="274"/>
      <c r="IB25" s="274"/>
      <c r="IC25" s="274"/>
      <c r="ID25" s="274"/>
      <c r="IE25" s="274"/>
      <c r="IF25" s="274"/>
      <c r="IG25" s="274"/>
      <c r="IH25" s="274"/>
      <c r="II25" s="274"/>
      <c r="IJ25" s="274"/>
      <c r="IK25" s="274"/>
      <c r="IL25" s="274"/>
      <c r="IM25" s="274"/>
      <c r="IN25" s="274"/>
      <c r="IO25" s="274"/>
      <c r="IP25" s="274"/>
      <c r="IQ25" s="274"/>
      <c r="IR25" s="274"/>
      <c r="IS25" s="274"/>
      <c r="IT25" s="274"/>
      <c r="IU25" s="274"/>
      <c r="IV25" s="274"/>
      <c r="IW25" s="274"/>
      <c r="IX25" s="274"/>
      <c r="IY25" s="274"/>
      <c r="IZ25" s="274"/>
      <c r="JA25" s="274"/>
      <c r="JB25" s="274"/>
      <c r="JC25" s="274"/>
      <c r="JD25" s="274"/>
      <c r="JE25" s="274"/>
      <c r="JF25" s="274"/>
      <c r="JG25" s="274"/>
      <c r="JH25" s="274"/>
      <c r="JI25" s="274"/>
      <c r="JJ25" s="274"/>
      <c r="JK25" s="274"/>
      <c r="JL25" s="274"/>
      <c r="JM25" s="274"/>
      <c r="JN25" s="274"/>
      <c r="JO25" s="274"/>
      <c r="JP25" s="274"/>
      <c r="JQ25" s="274"/>
      <c r="JR25" s="274"/>
      <c r="JS25" s="274"/>
      <c r="JT25" s="274"/>
      <c r="JU25" s="274"/>
      <c r="JV25" s="274"/>
      <c r="JW25" s="274"/>
      <c r="JX25" s="274"/>
      <c r="JY25" s="274"/>
      <c r="JZ25" s="274"/>
      <c r="KA25" s="274"/>
      <c r="KB25" s="274"/>
      <c r="KC25" s="274"/>
      <c r="KD25" s="274"/>
      <c r="KE25" s="274"/>
      <c r="KF25" s="274"/>
      <c r="KG25" s="274"/>
      <c r="KH25" s="274"/>
      <c r="KI25" s="274"/>
      <c r="KJ25" s="274"/>
      <c r="KK25" s="274"/>
      <c r="KL25" s="274"/>
      <c r="KM25" s="274"/>
      <c r="KN25" s="274"/>
      <c r="KO25" s="274"/>
      <c r="KP25" s="274"/>
      <c r="KQ25" s="274"/>
      <c r="KR25" s="274"/>
      <c r="KS25" s="274"/>
      <c r="KT25" s="274"/>
      <c r="KU25" s="274"/>
      <c r="KV25" s="274"/>
      <c r="KW25" s="274"/>
      <c r="KX25" s="274"/>
      <c r="KY25" s="274"/>
      <c r="KZ25" s="274"/>
      <c r="LA25" s="274"/>
      <c r="LB25" s="274"/>
      <c r="LC25" s="274"/>
      <c r="LD25" s="274"/>
      <c r="LE25" s="274"/>
      <c r="LF25" s="274"/>
      <c r="LG25" s="274"/>
      <c r="LH25" s="274"/>
      <c r="LI25" s="274"/>
      <c r="LJ25" s="274"/>
      <c r="LK25" s="274"/>
      <c r="LL25" s="274"/>
      <c r="LM25" s="274"/>
      <c r="LN25" s="274"/>
      <c r="LO25" s="274"/>
      <c r="LP25" s="274"/>
      <c r="LQ25" s="274"/>
      <c r="LR25" s="274"/>
      <c r="LS25" s="274"/>
      <c r="LT25" s="274"/>
      <c r="LU25" s="274"/>
      <c r="LV25" s="274"/>
      <c r="LW25" s="274"/>
      <c r="LX25" s="274"/>
      <c r="LY25" s="274"/>
      <c r="LZ25" s="274"/>
      <c r="MA25" s="274"/>
      <c r="MB25" s="274"/>
      <c r="MC25" s="274"/>
      <c r="MD25" s="274"/>
      <c r="ME25" s="274"/>
      <c r="MF25" s="274"/>
      <c r="MG25" s="274"/>
      <c r="MH25" s="274"/>
      <c r="MI25" s="274"/>
      <c r="MJ25" s="274"/>
      <c r="MK25" s="274"/>
      <c r="ML25" s="274"/>
      <c r="MM25" s="274"/>
      <c r="MN25" s="274"/>
      <c r="MO25" s="274"/>
      <c r="MP25" s="274"/>
      <c r="MQ25" s="274"/>
      <c r="MR25" s="274"/>
      <c r="MS25" s="274"/>
      <c r="MT25" s="274"/>
      <c r="MU25" s="274"/>
      <c r="MV25" s="274"/>
      <c r="MW25" s="274"/>
      <c r="MX25" s="274"/>
      <c r="MY25" s="274"/>
      <c r="MZ25" s="274"/>
      <c r="NA25" s="274"/>
      <c r="NB25" s="274"/>
      <c r="NC25" s="274"/>
      <c r="ND25" s="274"/>
      <c r="NE25" s="274"/>
      <c r="NF25" s="274"/>
      <c r="NG25" s="274"/>
      <c r="NH25" s="274"/>
      <c r="NI25" s="274"/>
      <c r="NJ25" s="274"/>
      <c r="NK25" s="274"/>
      <c r="NL25" s="274"/>
      <c r="NM25" s="274"/>
      <c r="NN25" s="274"/>
      <c r="NO25" s="274"/>
      <c r="NP25" s="274"/>
      <c r="NQ25" s="274"/>
      <c r="NR25" s="274"/>
      <c r="NS25" s="274"/>
      <c r="NT25" s="274"/>
      <c r="NU25" s="274"/>
      <c r="NV25" s="274"/>
      <c r="NW25" s="274"/>
      <c r="NX25" s="274"/>
      <c r="NY25" s="274"/>
      <c r="NZ25" s="274"/>
      <c r="OA25" s="274"/>
      <c r="OB25" s="274"/>
      <c r="OC25" s="274"/>
      <c r="OD25" s="274"/>
      <c r="OE25" s="274"/>
      <c r="OF25" s="274"/>
      <c r="OG25" s="274"/>
      <c r="OH25" s="274"/>
      <c r="OI25" s="274"/>
      <c r="OJ25" s="274"/>
      <c r="OK25" s="274"/>
      <c r="OL25" s="274"/>
      <c r="OM25" s="274"/>
      <c r="ON25" s="274"/>
      <c r="OO25" s="274"/>
      <c r="OP25" s="274"/>
      <c r="OQ25" s="274"/>
      <c r="OR25" s="274"/>
      <c r="OS25" s="274"/>
      <c r="OT25" s="274"/>
      <c r="OU25" s="274"/>
      <c r="OV25" s="274"/>
      <c r="OW25" s="274"/>
      <c r="OX25" s="274"/>
      <c r="OY25" s="274"/>
      <c r="OZ25" s="274"/>
      <c r="PA25" s="274"/>
      <c r="PB25" s="274"/>
      <c r="PC25" s="274"/>
      <c r="PD25" s="274"/>
      <c r="PE25" s="274"/>
      <c r="PF25" s="274"/>
      <c r="PG25" s="274"/>
      <c r="PH25" s="274"/>
      <c r="PI25" s="274"/>
      <c r="PJ25" s="274"/>
      <c r="PK25" s="274"/>
      <c r="PL25" s="274"/>
      <c r="PM25" s="274"/>
      <c r="PN25" s="274"/>
      <c r="PO25" s="274"/>
      <c r="PP25" s="274"/>
      <c r="PQ25" s="274"/>
      <c r="PR25" s="274"/>
      <c r="PS25" s="274"/>
      <c r="PT25" s="274"/>
      <c r="PU25" s="274"/>
      <c r="PV25" s="274"/>
      <c r="PW25" s="274"/>
      <c r="PX25" s="274"/>
      <c r="PY25" s="274"/>
      <c r="PZ25" s="274"/>
      <c r="QA25" s="274"/>
      <c r="QB25" s="274"/>
      <c r="QC25" s="274"/>
      <c r="QD25" s="274"/>
      <c r="QE25" s="274"/>
      <c r="QF25" s="274"/>
      <c r="QG25" s="274"/>
      <c r="QH25" s="274"/>
      <c r="QI25" s="274"/>
      <c r="QJ25" s="274"/>
      <c r="QK25" s="274"/>
      <c r="QL25" s="274"/>
      <c r="QM25" s="274"/>
      <c r="QN25" s="274"/>
      <c r="QO25" s="274"/>
      <c r="QP25" s="274"/>
      <c r="QQ25" s="274"/>
      <c r="QR25" s="274"/>
      <c r="QS25" s="274"/>
      <c r="QT25" s="274"/>
      <c r="QU25" s="274"/>
      <c r="QV25" s="274"/>
      <c r="QW25" s="274"/>
      <c r="QX25" s="274"/>
      <c r="QY25" s="274"/>
      <c r="QZ25" s="324"/>
    </row>
    <row r="26" spans="1:468" s="293" customFormat="1" ht="69" customHeight="1" x14ac:dyDescent="0.2">
      <c r="A26" s="569"/>
      <c r="B26" s="570"/>
      <c r="C26" s="570"/>
      <c r="D26" s="570"/>
      <c r="E26" s="571"/>
      <c r="F26" s="570"/>
      <c r="G26" s="572"/>
      <c r="H26" s="573"/>
      <c r="I26" s="568"/>
      <c r="J26" s="570"/>
      <c r="K26" s="568">
        <f ca="1">IF(NOT(ISERROR(MATCH(J26,_xlfn.ANCHORARRAY(E29),0))),#REF!&amp;"Por favor no seleccionar los criterios de impacto",J26)</f>
        <v>0</v>
      </c>
      <c r="L26" s="573"/>
      <c r="M26" s="568"/>
      <c r="N26" s="567"/>
      <c r="O26" s="278">
        <v>2</v>
      </c>
      <c r="P26" s="279"/>
      <c r="Q26" s="280" t="str">
        <f t="shared" si="47"/>
        <v/>
      </c>
      <c r="R26" s="281"/>
      <c r="S26" s="281"/>
      <c r="T26" s="282" t="str">
        <f t="shared" ref="T26" si="69">IF(AND(R26="Preventivo",S26="Automático"),"50%",IF(AND(R26="Preventivo",S26="Manual"),"40%",IF(AND(R26="Detectivo",S26="Automático"),"40%",IF(AND(R26="Detectivo",S26="Manual"),"30%",IF(AND(R26="Correctivo",S26="Automático"),"35%",IF(AND(R26="Correctivo",S26="Manual"),"25%",""))))))</f>
        <v/>
      </c>
      <c r="U26" s="281"/>
      <c r="V26" s="281"/>
      <c r="W26" s="281"/>
      <c r="X26" s="283" t="str">
        <f>IFERROR(IF(AND(Q25="Probabilidad",Q26="Probabilidad"),(Z25-(+Z25*T26)),IF(Q26="Probabilidad",(I25-(+I25*T26)),IF(Q26="Impacto",Z25,""))),"")</f>
        <v/>
      </c>
      <c r="Y26" s="284" t="str">
        <f t="shared" si="35"/>
        <v/>
      </c>
      <c r="Z26" s="282" t="str">
        <f t="shared" ref="Z26" si="70">+X26</f>
        <v/>
      </c>
      <c r="AA26" s="284" t="str">
        <f t="shared" si="37"/>
        <v/>
      </c>
      <c r="AB26" s="282" t="str">
        <f>IFERROR(IF(AND(Q25="Impacto",Q26="Impacto"),(AB23-(+AB23*T26)),IF(Q26="Impacto",($M$25-(+$M$25*T26)),IF(Q26="Probabilidad",AB23,""))),"")</f>
        <v/>
      </c>
      <c r="AC26" s="285" t="str">
        <f t="shared" ref="AC26" si="71">IFERROR(IF(OR(AND(Y26="Muy Baja",AA26="Leve"),AND(Y26="Muy Baja",AA26="Menor"),AND(Y26="Baja",AA26="Leve")),"Bajo",IF(OR(AND(Y26="Muy baja",AA26="Moderado"),AND(Y26="Baja",AA26="Menor"),AND(Y26="Baja",AA26="Moderado"),AND(Y26="Media",AA26="Leve"),AND(Y26="Media",AA26="Menor"),AND(Y26="Media",AA26="Moderado"),AND(Y26="Alta",AA26="Leve"),AND(Y26="Alta",AA26="Menor")),"Moderado",IF(OR(AND(Y26="Muy Baja",AA26="Mayor"),AND(Y26="Baja",AA26="Mayor"),AND(Y26="Media",AA26="Mayor"),AND(Y26="Alta",AA26="Moderado"),AND(Y26="Alta",AA26="Mayor"),AND(Y26="Muy Alta",AA26="Leve"),AND(Y26="Muy Alta",AA26="Menor"),AND(Y26="Muy Alta",AA26="Moderado"),AND(Y26="Muy Alta",AA26="Mayor")),"Alto",IF(OR(AND(Y26="Muy Baja",AA26="Catastrófico"),AND(Y26="Baja",AA26="Catastrófico"),AND(Y26="Media",AA26="Catastrófico"),AND(Y26="Alta",AA26="Catastrófico"),AND(Y26="Muy Alta",AA26="Catastrófico")),"Extremo","")))),"")</f>
        <v/>
      </c>
      <c r="AD26" s="281"/>
      <c r="AE26" s="286"/>
      <c r="AF26" s="286"/>
      <c r="AG26" s="287"/>
      <c r="AH26" s="288"/>
      <c r="AI26" s="288"/>
      <c r="AJ26" s="274"/>
      <c r="AK26" s="274"/>
      <c r="AL26" s="274"/>
      <c r="AM26" s="274"/>
      <c r="AN26" s="274"/>
      <c r="AO26" s="274"/>
      <c r="AP26" s="274"/>
      <c r="AQ26" s="274"/>
      <c r="AR26" s="274"/>
      <c r="AS26" s="274"/>
      <c r="AT26" s="274"/>
      <c r="AU26" s="274"/>
      <c r="AV26" s="274"/>
      <c r="AW26" s="274"/>
      <c r="AX26" s="274"/>
      <c r="AY26" s="274"/>
      <c r="AZ26" s="274"/>
      <c r="BA26" s="274"/>
      <c r="BB26" s="274"/>
      <c r="BC26" s="274"/>
      <c r="BD26" s="274"/>
      <c r="BE26" s="274"/>
      <c r="BF26" s="274"/>
      <c r="BG26" s="274"/>
      <c r="BH26" s="274"/>
      <c r="BI26" s="274"/>
      <c r="BJ26" s="274"/>
      <c r="BK26" s="274"/>
      <c r="BL26" s="274"/>
      <c r="BM26" s="274"/>
      <c r="BN26" s="274"/>
      <c r="BO26" s="274"/>
      <c r="BP26" s="274"/>
      <c r="BQ26" s="274"/>
      <c r="BR26" s="274"/>
      <c r="BS26" s="274"/>
      <c r="BT26" s="274"/>
      <c r="BU26" s="274"/>
      <c r="BV26" s="274"/>
      <c r="BW26" s="274"/>
      <c r="BX26" s="274"/>
      <c r="BY26" s="274"/>
      <c r="BZ26" s="274"/>
      <c r="CA26" s="274"/>
      <c r="CB26" s="274"/>
      <c r="CC26" s="274"/>
      <c r="CD26" s="274"/>
      <c r="CE26" s="274"/>
      <c r="CF26" s="274"/>
      <c r="CG26" s="274"/>
      <c r="CH26" s="274"/>
      <c r="CI26" s="274"/>
      <c r="CJ26" s="274"/>
      <c r="CK26" s="274"/>
      <c r="CL26" s="274"/>
      <c r="CM26" s="274"/>
      <c r="CN26" s="274"/>
      <c r="CO26" s="274"/>
      <c r="CP26" s="274"/>
      <c r="CQ26" s="274"/>
      <c r="CR26" s="274"/>
      <c r="CS26" s="274"/>
      <c r="CT26" s="274"/>
      <c r="CU26" s="274"/>
      <c r="CV26" s="274"/>
      <c r="CW26" s="274"/>
      <c r="CX26" s="274"/>
      <c r="CY26" s="274"/>
      <c r="CZ26" s="274"/>
      <c r="DA26" s="274"/>
      <c r="DB26" s="274"/>
      <c r="DC26" s="274"/>
      <c r="DD26" s="274"/>
      <c r="DE26" s="274"/>
      <c r="DF26" s="274"/>
      <c r="DG26" s="274"/>
      <c r="DH26" s="274"/>
      <c r="DI26" s="274"/>
      <c r="DJ26" s="274"/>
      <c r="DK26" s="274"/>
      <c r="DL26" s="274"/>
      <c r="DM26" s="274"/>
      <c r="DN26" s="274"/>
      <c r="DO26" s="274"/>
      <c r="DP26" s="274"/>
      <c r="DQ26" s="274"/>
      <c r="DR26" s="274"/>
      <c r="DS26" s="274"/>
      <c r="DT26" s="274"/>
      <c r="DU26" s="274"/>
      <c r="DV26" s="274"/>
      <c r="DW26" s="274"/>
      <c r="DX26" s="274"/>
      <c r="DY26" s="274"/>
      <c r="DZ26" s="274"/>
      <c r="EA26" s="274"/>
      <c r="EB26" s="274"/>
      <c r="EC26" s="274"/>
      <c r="ED26" s="274"/>
      <c r="EE26" s="274"/>
      <c r="EF26" s="274"/>
      <c r="EG26" s="274"/>
      <c r="EH26" s="274"/>
      <c r="EI26" s="274"/>
      <c r="EJ26" s="274"/>
      <c r="EK26" s="274"/>
      <c r="EL26" s="274"/>
      <c r="EM26" s="274"/>
      <c r="EN26" s="274"/>
      <c r="EO26" s="274"/>
      <c r="EP26" s="274"/>
      <c r="EQ26" s="274"/>
      <c r="ER26" s="274"/>
      <c r="ES26" s="274"/>
      <c r="ET26" s="274"/>
      <c r="EU26" s="274"/>
      <c r="EV26" s="274"/>
      <c r="EW26" s="274"/>
      <c r="EX26" s="274"/>
      <c r="EY26" s="274"/>
      <c r="EZ26" s="274"/>
      <c r="FA26" s="274"/>
      <c r="FB26" s="274"/>
      <c r="FC26" s="274"/>
      <c r="FD26" s="274"/>
      <c r="FE26" s="274"/>
      <c r="FF26" s="274"/>
      <c r="FG26" s="274"/>
      <c r="FH26" s="274"/>
      <c r="FI26" s="274"/>
      <c r="FJ26" s="274"/>
      <c r="FK26" s="274"/>
      <c r="FL26" s="274"/>
      <c r="FM26" s="274"/>
      <c r="FN26" s="274"/>
      <c r="FO26" s="274"/>
      <c r="FP26" s="274"/>
      <c r="FQ26" s="274"/>
      <c r="FR26" s="274"/>
      <c r="FS26" s="274"/>
      <c r="FT26" s="274"/>
      <c r="FU26" s="274"/>
      <c r="FV26" s="274"/>
      <c r="FW26" s="274"/>
      <c r="FX26" s="274"/>
      <c r="FY26" s="274"/>
      <c r="FZ26" s="274"/>
      <c r="GA26" s="274"/>
      <c r="GB26" s="274"/>
      <c r="GC26" s="274"/>
      <c r="GD26" s="274"/>
      <c r="GE26" s="274"/>
      <c r="GF26" s="274"/>
      <c r="GG26" s="274"/>
      <c r="GH26" s="274"/>
      <c r="GI26" s="274"/>
      <c r="GJ26" s="274"/>
      <c r="GK26" s="274"/>
      <c r="GL26" s="274"/>
      <c r="GM26" s="274"/>
      <c r="GN26" s="274"/>
      <c r="GO26" s="274"/>
      <c r="GP26" s="274"/>
      <c r="GQ26" s="274"/>
      <c r="GR26" s="274"/>
      <c r="GS26" s="274"/>
      <c r="GT26" s="274"/>
      <c r="GU26" s="274"/>
      <c r="GV26" s="274"/>
      <c r="GW26" s="274"/>
      <c r="GX26" s="274"/>
      <c r="GY26" s="274"/>
      <c r="GZ26" s="274"/>
      <c r="HA26" s="274"/>
      <c r="HB26" s="274"/>
      <c r="HC26" s="274"/>
      <c r="HD26" s="274"/>
      <c r="HE26" s="274"/>
      <c r="HF26" s="274"/>
      <c r="HG26" s="274"/>
      <c r="HH26" s="274"/>
      <c r="HI26" s="274"/>
      <c r="HJ26" s="274"/>
      <c r="HK26" s="274"/>
      <c r="HL26" s="274"/>
      <c r="HM26" s="274"/>
      <c r="HN26" s="274"/>
      <c r="HO26" s="274"/>
      <c r="HP26" s="274"/>
      <c r="HQ26" s="274"/>
      <c r="HR26" s="274"/>
      <c r="HS26" s="274"/>
      <c r="HT26" s="274"/>
      <c r="HU26" s="274"/>
      <c r="HV26" s="274"/>
      <c r="HW26" s="274"/>
      <c r="HX26" s="274"/>
      <c r="HY26" s="274"/>
      <c r="HZ26" s="274"/>
      <c r="IA26" s="274"/>
      <c r="IB26" s="274"/>
      <c r="IC26" s="274"/>
      <c r="ID26" s="274"/>
      <c r="IE26" s="274"/>
      <c r="IF26" s="274"/>
      <c r="IG26" s="274"/>
      <c r="IH26" s="274"/>
      <c r="II26" s="274"/>
      <c r="IJ26" s="274"/>
      <c r="IK26" s="274"/>
      <c r="IL26" s="274"/>
      <c r="IM26" s="274"/>
      <c r="IN26" s="274"/>
      <c r="IO26" s="274"/>
      <c r="IP26" s="274"/>
      <c r="IQ26" s="274"/>
      <c r="IR26" s="274"/>
      <c r="IS26" s="274"/>
      <c r="IT26" s="274"/>
      <c r="IU26" s="274"/>
      <c r="IV26" s="274"/>
      <c r="IW26" s="274"/>
      <c r="IX26" s="274"/>
      <c r="IY26" s="274"/>
      <c r="IZ26" s="274"/>
      <c r="JA26" s="274"/>
      <c r="JB26" s="274"/>
      <c r="JC26" s="274"/>
      <c r="JD26" s="274"/>
      <c r="JE26" s="274"/>
      <c r="JF26" s="274"/>
      <c r="JG26" s="274"/>
      <c r="JH26" s="274"/>
      <c r="JI26" s="274"/>
      <c r="JJ26" s="274"/>
      <c r="JK26" s="274"/>
      <c r="JL26" s="274"/>
      <c r="JM26" s="274"/>
      <c r="JN26" s="274"/>
      <c r="JO26" s="274"/>
      <c r="JP26" s="274"/>
      <c r="JQ26" s="274"/>
      <c r="JR26" s="274"/>
      <c r="JS26" s="274"/>
      <c r="JT26" s="274"/>
      <c r="JU26" s="274"/>
      <c r="JV26" s="274"/>
      <c r="JW26" s="274"/>
      <c r="JX26" s="274"/>
      <c r="JY26" s="274"/>
      <c r="JZ26" s="274"/>
      <c r="KA26" s="274"/>
      <c r="KB26" s="274"/>
      <c r="KC26" s="274"/>
      <c r="KD26" s="274"/>
      <c r="KE26" s="274"/>
      <c r="KF26" s="274"/>
      <c r="KG26" s="274"/>
      <c r="KH26" s="274"/>
      <c r="KI26" s="274"/>
      <c r="KJ26" s="274"/>
      <c r="KK26" s="274"/>
      <c r="KL26" s="274"/>
      <c r="KM26" s="274"/>
      <c r="KN26" s="274"/>
      <c r="KO26" s="274"/>
      <c r="KP26" s="274"/>
      <c r="KQ26" s="274"/>
      <c r="KR26" s="274"/>
      <c r="KS26" s="274"/>
      <c r="KT26" s="274"/>
      <c r="KU26" s="274"/>
      <c r="KV26" s="274"/>
      <c r="KW26" s="274"/>
      <c r="KX26" s="274"/>
      <c r="KY26" s="274"/>
      <c r="KZ26" s="274"/>
      <c r="LA26" s="274"/>
      <c r="LB26" s="274"/>
      <c r="LC26" s="274"/>
      <c r="LD26" s="274"/>
      <c r="LE26" s="274"/>
      <c r="LF26" s="274"/>
      <c r="LG26" s="274"/>
      <c r="LH26" s="274"/>
      <c r="LI26" s="274"/>
      <c r="LJ26" s="274"/>
      <c r="LK26" s="274"/>
      <c r="LL26" s="274"/>
      <c r="LM26" s="274"/>
      <c r="LN26" s="274"/>
      <c r="LO26" s="274"/>
      <c r="LP26" s="274"/>
      <c r="LQ26" s="274"/>
      <c r="LR26" s="274"/>
      <c r="LS26" s="274"/>
      <c r="LT26" s="274"/>
      <c r="LU26" s="274"/>
      <c r="LV26" s="274"/>
      <c r="LW26" s="274"/>
      <c r="LX26" s="274"/>
      <c r="LY26" s="274"/>
      <c r="LZ26" s="274"/>
      <c r="MA26" s="274"/>
      <c r="MB26" s="274"/>
      <c r="MC26" s="274"/>
      <c r="MD26" s="274"/>
      <c r="ME26" s="274"/>
      <c r="MF26" s="274"/>
      <c r="MG26" s="274"/>
      <c r="MH26" s="274"/>
      <c r="MI26" s="274"/>
      <c r="MJ26" s="274"/>
      <c r="MK26" s="274"/>
      <c r="ML26" s="274"/>
      <c r="MM26" s="274"/>
      <c r="MN26" s="274"/>
      <c r="MO26" s="274"/>
      <c r="MP26" s="274"/>
      <c r="MQ26" s="274"/>
      <c r="MR26" s="274"/>
      <c r="MS26" s="274"/>
      <c r="MT26" s="274"/>
      <c r="MU26" s="274"/>
      <c r="MV26" s="274"/>
      <c r="MW26" s="274"/>
      <c r="MX26" s="274"/>
      <c r="MY26" s="274"/>
      <c r="MZ26" s="274"/>
      <c r="NA26" s="274"/>
      <c r="NB26" s="274"/>
      <c r="NC26" s="274"/>
      <c r="ND26" s="274"/>
      <c r="NE26" s="274"/>
      <c r="NF26" s="274"/>
      <c r="NG26" s="274"/>
      <c r="NH26" s="274"/>
      <c r="NI26" s="274"/>
      <c r="NJ26" s="274"/>
      <c r="NK26" s="274"/>
      <c r="NL26" s="274"/>
      <c r="NM26" s="274"/>
      <c r="NN26" s="274"/>
      <c r="NO26" s="274"/>
      <c r="NP26" s="274"/>
      <c r="NQ26" s="274"/>
      <c r="NR26" s="274"/>
      <c r="NS26" s="274"/>
      <c r="NT26" s="274"/>
      <c r="NU26" s="274"/>
      <c r="NV26" s="274"/>
      <c r="NW26" s="274"/>
      <c r="NX26" s="274"/>
      <c r="NY26" s="274"/>
      <c r="NZ26" s="274"/>
      <c r="OA26" s="274"/>
      <c r="OB26" s="274"/>
      <c r="OC26" s="274"/>
      <c r="OD26" s="274"/>
      <c r="OE26" s="274"/>
      <c r="OF26" s="274"/>
      <c r="OG26" s="274"/>
      <c r="OH26" s="274"/>
      <c r="OI26" s="274"/>
      <c r="OJ26" s="274"/>
      <c r="OK26" s="274"/>
      <c r="OL26" s="274"/>
      <c r="OM26" s="274"/>
      <c r="ON26" s="274"/>
      <c r="OO26" s="274"/>
      <c r="OP26" s="274"/>
      <c r="OQ26" s="274"/>
      <c r="OR26" s="274"/>
      <c r="OS26" s="274"/>
      <c r="OT26" s="274"/>
      <c r="OU26" s="274"/>
      <c r="OV26" s="274"/>
      <c r="OW26" s="274"/>
      <c r="OX26" s="274"/>
      <c r="OY26" s="274"/>
      <c r="OZ26" s="274"/>
      <c r="PA26" s="274"/>
      <c r="PB26" s="274"/>
      <c r="PC26" s="274"/>
      <c r="PD26" s="274"/>
      <c r="PE26" s="274"/>
      <c r="PF26" s="274"/>
      <c r="PG26" s="274"/>
      <c r="PH26" s="274"/>
      <c r="PI26" s="274"/>
      <c r="PJ26" s="274"/>
      <c r="PK26" s="274"/>
      <c r="PL26" s="274"/>
      <c r="PM26" s="274"/>
      <c r="PN26" s="274"/>
      <c r="PO26" s="274"/>
      <c r="PP26" s="274"/>
      <c r="PQ26" s="274"/>
      <c r="PR26" s="274"/>
      <c r="PS26" s="274"/>
      <c r="PT26" s="274"/>
      <c r="PU26" s="274"/>
      <c r="PV26" s="274"/>
      <c r="PW26" s="274"/>
      <c r="PX26" s="274"/>
      <c r="PY26" s="274"/>
      <c r="PZ26" s="274"/>
      <c r="QA26" s="274"/>
      <c r="QB26" s="274"/>
      <c r="QC26" s="274"/>
      <c r="QD26" s="274"/>
      <c r="QE26" s="274"/>
      <c r="QF26" s="274"/>
      <c r="QG26" s="274"/>
      <c r="QH26" s="274"/>
      <c r="QI26" s="274"/>
      <c r="QJ26" s="274"/>
      <c r="QK26" s="274"/>
      <c r="QL26" s="274"/>
      <c r="QM26" s="274"/>
      <c r="QN26" s="274"/>
      <c r="QO26" s="274"/>
      <c r="QP26" s="274"/>
      <c r="QQ26" s="274"/>
      <c r="QR26" s="274"/>
      <c r="QS26" s="274"/>
      <c r="QT26" s="274"/>
      <c r="QU26" s="274"/>
      <c r="QV26" s="274"/>
      <c r="QW26" s="274"/>
      <c r="QX26" s="274"/>
      <c r="QY26" s="274"/>
      <c r="QZ26" s="324"/>
    </row>
    <row r="27" spans="1:468" x14ac:dyDescent="0.3">
      <c r="P27" s="1"/>
    </row>
    <row r="28" spans="1:468" x14ac:dyDescent="0.3">
      <c r="A28" s="1"/>
      <c r="B28" s="24"/>
      <c r="C28" s="1"/>
      <c r="D28" s="1"/>
      <c r="F28" s="1"/>
      <c r="P28" s="1"/>
    </row>
    <row r="29" spans="1:468" x14ac:dyDescent="0.3">
      <c r="P29" s="1"/>
    </row>
    <row r="30" spans="1:468" x14ac:dyDescent="0.3">
      <c r="P30" s="1"/>
    </row>
    <row r="31" spans="1:468" x14ac:dyDescent="0.3">
      <c r="P31" s="1"/>
    </row>
    <row r="32" spans="1:468" x14ac:dyDescent="0.3">
      <c r="P32" s="1"/>
    </row>
    <row r="33" spans="16:16" x14ac:dyDescent="0.3">
      <c r="P33" s="1"/>
    </row>
    <row r="34" spans="16:16" x14ac:dyDescent="0.3">
      <c r="P34" s="1"/>
    </row>
    <row r="35" spans="16:16" x14ac:dyDescent="0.3">
      <c r="P35" s="1"/>
    </row>
    <row r="36" spans="16:16" x14ac:dyDescent="0.3">
      <c r="P36" s="1"/>
    </row>
    <row r="37" spans="16:16" x14ac:dyDescent="0.3">
      <c r="P37" s="1"/>
    </row>
    <row r="38" spans="16:16" x14ac:dyDescent="0.3">
      <c r="P38" s="1"/>
    </row>
    <row r="39" spans="16:16" x14ac:dyDescent="0.3">
      <c r="P39" s="1"/>
    </row>
    <row r="40" spans="16:16" x14ac:dyDescent="0.3">
      <c r="P40" s="1"/>
    </row>
    <row r="41" spans="16:16" x14ac:dyDescent="0.3">
      <c r="P41" s="1"/>
    </row>
    <row r="42" spans="16:16" x14ac:dyDescent="0.3">
      <c r="P42" s="1"/>
    </row>
    <row r="43" spans="16:16" x14ac:dyDescent="0.3">
      <c r="P43" s="1"/>
    </row>
    <row r="44" spans="16:16" x14ac:dyDescent="0.3">
      <c r="P44" s="1"/>
    </row>
    <row r="45" spans="16:16" x14ac:dyDescent="0.3">
      <c r="P45" s="1"/>
    </row>
    <row r="46" spans="16:16" x14ac:dyDescent="0.3">
      <c r="P46" s="1"/>
    </row>
    <row r="47" spans="16:16" x14ac:dyDescent="0.3">
      <c r="P47" s="1"/>
    </row>
    <row r="48" spans="16:16" x14ac:dyDescent="0.3">
      <c r="P48" s="1"/>
    </row>
    <row r="49" spans="16:16" x14ac:dyDescent="0.3">
      <c r="P49" s="1"/>
    </row>
    <row r="50" spans="16:16" x14ac:dyDescent="0.3">
      <c r="P50" s="1"/>
    </row>
    <row r="51" spans="16:16" x14ac:dyDescent="0.3">
      <c r="P51" s="1"/>
    </row>
    <row r="52" spans="16:16" x14ac:dyDescent="0.3">
      <c r="P52" s="1"/>
    </row>
    <row r="53" spans="16:16" x14ac:dyDescent="0.3">
      <c r="P53" s="1"/>
    </row>
    <row r="54" spans="16:16" x14ac:dyDescent="0.3">
      <c r="P54" s="1"/>
    </row>
    <row r="55" spans="16:16" x14ac:dyDescent="0.3">
      <c r="P55" s="1"/>
    </row>
    <row r="56" spans="16:16" x14ac:dyDescent="0.3">
      <c r="P56" s="1"/>
    </row>
    <row r="57" spans="16:16" x14ac:dyDescent="0.3">
      <c r="P57" s="1"/>
    </row>
    <row r="58" spans="16:16" x14ac:dyDescent="0.3">
      <c r="P58" s="1"/>
    </row>
    <row r="59" spans="16:16" x14ac:dyDescent="0.3">
      <c r="P59" s="1"/>
    </row>
    <row r="60" spans="16:16" x14ac:dyDescent="0.3">
      <c r="P60" s="1"/>
    </row>
    <row r="61" spans="16:16" x14ac:dyDescent="0.3">
      <c r="P61" s="1"/>
    </row>
    <row r="62" spans="16:16" x14ac:dyDescent="0.3">
      <c r="P62" s="1"/>
    </row>
    <row r="63" spans="16:16" x14ac:dyDescent="0.3">
      <c r="P63" s="1"/>
    </row>
    <row r="64" spans="16:16" x14ac:dyDescent="0.3">
      <c r="P64" s="1"/>
    </row>
    <row r="65" spans="16:16" x14ac:dyDescent="0.3">
      <c r="P65" s="1"/>
    </row>
    <row r="66" spans="16:16" x14ac:dyDescent="0.3">
      <c r="P66" s="1"/>
    </row>
    <row r="67" spans="16:16" x14ac:dyDescent="0.3">
      <c r="P67" s="1"/>
    </row>
    <row r="68" spans="16:16" x14ac:dyDescent="0.3">
      <c r="P68" s="1"/>
    </row>
    <row r="69" spans="16:16" x14ac:dyDescent="0.3">
      <c r="P69" s="1"/>
    </row>
    <row r="70" spans="16:16" x14ac:dyDescent="0.3">
      <c r="P70" s="1"/>
    </row>
    <row r="71" spans="16:16" x14ac:dyDescent="0.3">
      <c r="P71" s="1"/>
    </row>
    <row r="72" spans="16:16" x14ac:dyDescent="0.3">
      <c r="P72" s="1"/>
    </row>
    <row r="73" spans="16:16" x14ac:dyDescent="0.3">
      <c r="P73" s="1"/>
    </row>
    <row r="74" spans="16:16" x14ac:dyDescent="0.3">
      <c r="P74" s="1"/>
    </row>
    <row r="75" spans="16:16" x14ac:dyDescent="0.3">
      <c r="P75" s="1"/>
    </row>
    <row r="76" spans="16:16" x14ac:dyDescent="0.3">
      <c r="P76" s="1"/>
    </row>
    <row r="77" spans="16:16" x14ac:dyDescent="0.3">
      <c r="P77" s="1"/>
    </row>
    <row r="78" spans="16:16" x14ac:dyDescent="0.3">
      <c r="P78" s="1"/>
    </row>
    <row r="79" spans="16:16" x14ac:dyDescent="0.3">
      <c r="P79" s="1"/>
    </row>
    <row r="80" spans="16:16" x14ac:dyDescent="0.3">
      <c r="P80" s="1"/>
    </row>
    <row r="81" spans="5:16" x14ac:dyDescent="0.3">
      <c r="P81" s="1"/>
    </row>
    <row r="82" spans="5:16" x14ac:dyDescent="0.3">
      <c r="P82" s="1"/>
    </row>
    <row r="83" spans="5:16" x14ac:dyDescent="0.3">
      <c r="P83" s="1"/>
    </row>
    <row r="84" spans="5:16" x14ac:dyDescent="0.3">
      <c r="P84" s="1"/>
    </row>
    <row r="85" spans="5:16" x14ac:dyDescent="0.3">
      <c r="P85" s="1"/>
    </row>
    <row r="86" spans="5:16" x14ac:dyDescent="0.3">
      <c r="P86" s="1"/>
    </row>
    <row r="87" spans="5:16" x14ac:dyDescent="0.3">
      <c r="P87" s="1"/>
    </row>
    <row r="88" spans="5:16" x14ac:dyDescent="0.3">
      <c r="P88" s="1"/>
    </row>
    <row r="89" spans="5:16" x14ac:dyDescent="0.3">
      <c r="P89" s="1"/>
    </row>
    <row r="90" spans="5:16" x14ac:dyDescent="0.3">
      <c r="P90" s="1"/>
    </row>
    <row r="91" spans="5:16" x14ac:dyDescent="0.3">
      <c r="P91" s="1"/>
    </row>
    <row r="92" spans="5:16" x14ac:dyDescent="0.3">
      <c r="P92" s="1"/>
    </row>
    <row r="93" spans="5:16" x14ac:dyDescent="0.3">
      <c r="P93" s="1"/>
    </row>
    <row r="94" spans="5:16" x14ac:dyDescent="0.3">
      <c r="P94" s="1"/>
    </row>
    <row r="95" spans="5:16" x14ac:dyDescent="0.3">
      <c r="P95" s="1"/>
    </row>
    <row r="96" spans="5:16" x14ac:dyDescent="0.3">
      <c r="E96" s="580" t="s">
        <v>469</v>
      </c>
      <c r="F96" s="580"/>
      <c r="G96" s="580"/>
      <c r="H96" s="580"/>
      <c r="I96" s="580"/>
    </row>
    <row r="97" spans="5:8" x14ac:dyDescent="0.3">
      <c r="G97" s="295" t="s">
        <v>13</v>
      </c>
      <c r="H97" s="295" t="s">
        <v>498</v>
      </c>
    </row>
    <row r="98" spans="5:8" x14ac:dyDescent="0.3">
      <c r="E98" s="1" t="s">
        <v>470</v>
      </c>
      <c r="G98" s="1" t="s">
        <v>14</v>
      </c>
      <c r="H98" s="1" t="s">
        <v>491</v>
      </c>
    </row>
    <row r="99" spans="5:8" x14ac:dyDescent="0.3">
      <c r="E99" t="s">
        <v>471</v>
      </c>
      <c r="G99" s="1" t="s">
        <v>15</v>
      </c>
      <c r="H99" s="1" t="s">
        <v>9</v>
      </c>
    </row>
    <row r="100" spans="5:8" x14ac:dyDescent="0.3">
      <c r="E100" s="1" t="s">
        <v>472</v>
      </c>
      <c r="G100" s="1" t="s">
        <v>16</v>
      </c>
    </row>
    <row r="101" spans="5:8" x14ac:dyDescent="0.3">
      <c r="E101" s="1" t="s">
        <v>473</v>
      </c>
    </row>
    <row r="102" spans="5:8" x14ac:dyDescent="0.3">
      <c r="E102" s="1" t="s">
        <v>474</v>
      </c>
      <c r="G102" s="295" t="s">
        <v>18</v>
      </c>
      <c r="H102" s="295" t="s">
        <v>495</v>
      </c>
    </row>
    <row r="103" spans="5:8" x14ac:dyDescent="0.3">
      <c r="E103" s="1" t="s">
        <v>475</v>
      </c>
      <c r="G103" s="1" t="s">
        <v>493</v>
      </c>
      <c r="H103" s="1" t="s">
        <v>22</v>
      </c>
    </row>
    <row r="104" spans="5:8" x14ac:dyDescent="0.3">
      <c r="E104" s="1" t="s">
        <v>476</v>
      </c>
      <c r="G104" s="1" t="s">
        <v>494</v>
      </c>
      <c r="H104" s="1" t="s">
        <v>23</v>
      </c>
    </row>
    <row r="107" spans="5:8" x14ac:dyDescent="0.3">
      <c r="E107" s="295" t="s">
        <v>39</v>
      </c>
      <c r="G107" s="295" t="s">
        <v>496</v>
      </c>
      <c r="H107" s="295" t="s">
        <v>29</v>
      </c>
    </row>
    <row r="108" spans="5:8" x14ac:dyDescent="0.3">
      <c r="E108" s="1" t="s">
        <v>40</v>
      </c>
      <c r="G108" s="1" t="s">
        <v>497</v>
      </c>
      <c r="H108" s="1" t="s">
        <v>30</v>
      </c>
    </row>
    <row r="109" spans="5:8" x14ac:dyDescent="0.3">
      <c r="E109" s="140" t="s">
        <v>41</v>
      </c>
      <c r="G109" s="1" t="s">
        <v>27</v>
      </c>
      <c r="H109" s="1" t="s">
        <v>32</v>
      </c>
    </row>
    <row r="110" spans="5:8" x14ac:dyDescent="0.3">
      <c r="H110" s="1" t="s">
        <v>31</v>
      </c>
    </row>
    <row r="115" spans="5:5" x14ac:dyDescent="0.3">
      <c r="E115" s="333">
        <v>0.2</v>
      </c>
    </row>
    <row r="116" spans="5:5" x14ac:dyDescent="0.3">
      <c r="E116" s="333">
        <v>0.4</v>
      </c>
    </row>
    <row r="117" spans="5:5" x14ac:dyDescent="0.3">
      <c r="E117" s="333">
        <v>0.6</v>
      </c>
    </row>
    <row r="118" spans="5:5" x14ac:dyDescent="0.3">
      <c r="E118" s="333">
        <v>0.8</v>
      </c>
    </row>
    <row r="119" spans="5:5" x14ac:dyDescent="0.3">
      <c r="E119" s="333">
        <v>1</v>
      </c>
    </row>
  </sheetData>
  <dataConsolidate/>
  <mergeCells count="149">
    <mergeCell ref="I17:I18"/>
    <mergeCell ref="Y15:Y16"/>
    <mergeCell ref="AE15:AE16"/>
    <mergeCell ref="L20:L21"/>
    <mergeCell ref="M20:M21"/>
    <mergeCell ref="N20:N21"/>
    <mergeCell ref="M17:M18"/>
    <mergeCell ref="X15:X16"/>
    <mergeCell ref="AI15:AI16"/>
    <mergeCell ref="F17:F18"/>
    <mergeCell ref="G15:G16"/>
    <mergeCell ref="H15:H16"/>
    <mergeCell ref="J15:J16"/>
    <mergeCell ref="N17:N18"/>
    <mergeCell ref="K17:K18"/>
    <mergeCell ref="L17:L18"/>
    <mergeCell ref="Z15:Z16"/>
    <mergeCell ref="AA15:AA16"/>
    <mergeCell ref="AB15:AB16"/>
    <mergeCell ref="AC15:AC16"/>
    <mergeCell ref="Q15:Q16"/>
    <mergeCell ref="R15:R16"/>
    <mergeCell ref="S15:S16"/>
    <mergeCell ref="T15:T16"/>
    <mergeCell ref="U15:U16"/>
    <mergeCell ref="V15:V16"/>
    <mergeCell ref="W15:W16"/>
    <mergeCell ref="I25:I26"/>
    <mergeCell ref="J25:J26"/>
    <mergeCell ref="K25:K26"/>
    <mergeCell ref="L25:L26"/>
    <mergeCell ref="M25:M26"/>
    <mergeCell ref="N25:N26"/>
    <mergeCell ref="M23:M24"/>
    <mergeCell ref="N23:N24"/>
    <mergeCell ref="I23:I24"/>
    <mergeCell ref="J23:J24"/>
    <mergeCell ref="K23:K24"/>
    <mergeCell ref="L23:L24"/>
    <mergeCell ref="A25:A26"/>
    <mergeCell ref="B25:B26"/>
    <mergeCell ref="C25:C26"/>
    <mergeCell ref="D25:D26"/>
    <mergeCell ref="E25:E26"/>
    <mergeCell ref="F25:F26"/>
    <mergeCell ref="G25:G26"/>
    <mergeCell ref="H25:H26"/>
    <mergeCell ref="G23:G24"/>
    <mergeCell ref="H23:H24"/>
    <mergeCell ref="A23:A24"/>
    <mergeCell ref="B23:B24"/>
    <mergeCell ref="C23:C24"/>
    <mergeCell ref="D23:D24"/>
    <mergeCell ref="E23:E24"/>
    <mergeCell ref="F23:F24"/>
    <mergeCell ref="F20:F21"/>
    <mergeCell ref="A20:A21"/>
    <mergeCell ref="B20:B21"/>
    <mergeCell ref="C20:C21"/>
    <mergeCell ref="D20:D21"/>
    <mergeCell ref="E20:E21"/>
    <mergeCell ref="G20:G21"/>
    <mergeCell ref="H20:H21"/>
    <mergeCell ref="K20:K21"/>
    <mergeCell ref="I20:I21"/>
    <mergeCell ref="J20:J21"/>
    <mergeCell ref="AI8:AI9"/>
    <mergeCell ref="AH8:AH9"/>
    <mergeCell ref="AE8:AE9"/>
    <mergeCell ref="X8:X9"/>
    <mergeCell ref="I12:I13"/>
    <mergeCell ref="J8:J9"/>
    <mergeCell ref="G12:G13"/>
    <mergeCell ref="F12:F13"/>
    <mergeCell ref="A17:A18"/>
    <mergeCell ref="B17:B18"/>
    <mergeCell ref="C17:C18"/>
    <mergeCell ref="D17:D18"/>
    <mergeCell ref="E17:E18"/>
    <mergeCell ref="E12:E13"/>
    <mergeCell ref="D12:D13"/>
    <mergeCell ref="H12:H13"/>
    <mergeCell ref="J17:J18"/>
    <mergeCell ref="AF15:AF16"/>
    <mergeCell ref="AG15:AG16"/>
    <mergeCell ref="AH15:AH16"/>
    <mergeCell ref="P15:P16"/>
    <mergeCell ref="O15:O16"/>
    <mergeCell ref="G17:G18"/>
    <mergeCell ref="H17:H18"/>
    <mergeCell ref="AB8:AB9"/>
    <mergeCell ref="AC8:AC9"/>
    <mergeCell ref="AD8:AD9"/>
    <mergeCell ref="AA8:AA9"/>
    <mergeCell ref="AG8:AG9"/>
    <mergeCell ref="P8:P9"/>
    <mergeCell ref="Q8:Q9"/>
    <mergeCell ref="R8:W8"/>
    <mergeCell ref="AF8:AF9"/>
    <mergeCell ref="Y8:Y9"/>
    <mergeCell ref="Z8:Z9"/>
    <mergeCell ref="L12:L13"/>
    <mergeCell ref="J12:J13"/>
    <mergeCell ref="K8:K9"/>
    <mergeCell ref="A3:AI4"/>
    <mergeCell ref="A5:B5"/>
    <mergeCell ref="C5:N5"/>
    <mergeCell ref="O5:Q5"/>
    <mergeCell ref="A6:B6"/>
    <mergeCell ref="C6:N6"/>
    <mergeCell ref="L8:L9"/>
    <mergeCell ref="M8:M9"/>
    <mergeCell ref="N8:N9"/>
    <mergeCell ref="O8:O9"/>
    <mergeCell ref="A8:A9"/>
    <mergeCell ref="B8:B9"/>
    <mergeCell ref="C8:C9"/>
    <mergeCell ref="D8:D9"/>
    <mergeCell ref="E8:E9"/>
    <mergeCell ref="F8:F9"/>
    <mergeCell ref="G8:G9"/>
    <mergeCell ref="O7:W7"/>
    <mergeCell ref="X7:AD7"/>
    <mergeCell ref="AE7:AG7"/>
    <mergeCell ref="AH7:AI7"/>
    <mergeCell ref="AH12:AH13"/>
    <mergeCell ref="AI12:AI13"/>
    <mergeCell ref="O12:O13"/>
    <mergeCell ref="E96:I96"/>
    <mergeCell ref="A7:G7"/>
    <mergeCell ref="H7:N7"/>
    <mergeCell ref="I15:I16"/>
    <mergeCell ref="K15:K16"/>
    <mergeCell ref="L15:L16"/>
    <mergeCell ref="M15:M16"/>
    <mergeCell ref="N15:N16"/>
    <mergeCell ref="A15:A16"/>
    <mergeCell ref="B15:B16"/>
    <mergeCell ref="C15:C16"/>
    <mergeCell ref="D15:D16"/>
    <mergeCell ref="E15:E16"/>
    <mergeCell ref="F15:F16"/>
    <mergeCell ref="B12:B13"/>
    <mergeCell ref="C12:C13"/>
    <mergeCell ref="A12:A13"/>
    <mergeCell ref="H8:H9"/>
    <mergeCell ref="I8:I9"/>
    <mergeCell ref="N12:N13"/>
    <mergeCell ref="M12:M13"/>
  </mergeCells>
  <conditionalFormatting sqref="Y23:Y24 H15 H17 H19:H20 H22:H23 H25 H10 Y10">
    <cfRule type="cellIs" dxfId="404" priority="323" operator="equal">
      <formula>"Muy Alta"</formula>
    </cfRule>
    <cfRule type="cellIs" dxfId="403" priority="324" operator="equal">
      <formula>"Alta"</formula>
    </cfRule>
    <cfRule type="cellIs" dxfId="402" priority="325" operator="equal">
      <formula>"Media"</formula>
    </cfRule>
    <cfRule type="cellIs" dxfId="401" priority="326" operator="equal">
      <formula>"Baja"</formula>
    </cfRule>
    <cfRule type="cellIs" dxfId="400" priority="327" operator="equal">
      <formula>"Muy Baja"</formula>
    </cfRule>
  </conditionalFormatting>
  <conditionalFormatting sqref="L10 AA23:AA24 L15 L22:L23 L25 L17 L19:L20 AA10">
    <cfRule type="cellIs" dxfId="399" priority="318" operator="equal">
      <formula>"Catastrófico"</formula>
    </cfRule>
    <cfRule type="cellIs" dxfId="398" priority="319" operator="equal">
      <formula>"Mayor"</formula>
    </cfRule>
    <cfRule type="cellIs" dxfId="397" priority="320" operator="equal">
      <formula>"Moderado"</formula>
    </cfRule>
    <cfRule type="cellIs" dxfId="396" priority="321" operator="equal">
      <formula>"Menor"</formula>
    </cfRule>
    <cfRule type="cellIs" dxfId="395" priority="322" operator="equal">
      <formula>"Leve"</formula>
    </cfRule>
  </conditionalFormatting>
  <conditionalFormatting sqref="N10 AC23:AC24 N15 N17 N19:N20 N22:N23 N25 AC10">
    <cfRule type="cellIs" dxfId="394" priority="314" operator="equal">
      <formula>"Extremo"</formula>
    </cfRule>
    <cfRule type="cellIs" dxfId="393" priority="315" operator="equal">
      <formula>"Alto"</formula>
    </cfRule>
    <cfRule type="cellIs" dxfId="392" priority="316" operator="equal">
      <formula>"Moderado"</formula>
    </cfRule>
    <cfRule type="cellIs" dxfId="391" priority="317" operator="equal">
      <formula>"Bajo"</formula>
    </cfRule>
  </conditionalFormatting>
  <conditionalFormatting sqref="Y15">
    <cfRule type="cellIs" dxfId="390" priority="245" operator="equal">
      <formula>"Muy Alta"</formula>
    </cfRule>
    <cfRule type="cellIs" dxfId="389" priority="246" operator="equal">
      <formula>"Alta"</formula>
    </cfRule>
    <cfRule type="cellIs" dxfId="388" priority="247" operator="equal">
      <formula>"Media"</formula>
    </cfRule>
    <cfRule type="cellIs" dxfId="387" priority="248" operator="equal">
      <formula>"Baja"</formula>
    </cfRule>
    <cfRule type="cellIs" dxfId="386" priority="249" operator="equal">
      <formula>"Muy Baja"</formula>
    </cfRule>
  </conditionalFormatting>
  <conditionalFormatting sqref="AA15">
    <cfRule type="cellIs" dxfId="385" priority="240" operator="equal">
      <formula>"Catastrófico"</formula>
    </cfRule>
    <cfRule type="cellIs" dxfId="384" priority="241" operator="equal">
      <formula>"Mayor"</formula>
    </cfRule>
    <cfRule type="cellIs" dxfId="383" priority="242" operator="equal">
      <formula>"Moderado"</formula>
    </cfRule>
    <cfRule type="cellIs" dxfId="382" priority="243" operator="equal">
      <formula>"Menor"</formula>
    </cfRule>
    <cfRule type="cellIs" dxfId="381" priority="244" operator="equal">
      <formula>"Leve"</formula>
    </cfRule>
  </conditionalFormatting>
  <conditionalFormatting sqref="AC15">
    <cfRule type="cellIs" dxfId="380" priority="236" operator="equal">
      <formula>"Extremo"</formula>
    </cfRule>
    <cfRule type="cellIs" dxfId="379" priority="237" operator="equal">
      <formula>"Alto"</formula>
    </cfRule>
    <cfRule type="cellIs" dxfId="378" priority="238" operator="equal">
      <formula>"Moderado"</formula>
    </cfRule>
    <cfRule type="cellIs" dxfId="377" priority="239" operator="equal">
      <formula>"Bajo"</formula>
    </cfRule>
  </conditionalFormatting>
  <conditionalFormatting sqref="Y17:Y18">
    <cfRule type="cellIs" dxfId="376" priority="222" operator="equal">
      <formula>"Muy Alta"</formula>
    </cfRule>
    <cfRule type="cellIs" dxfId="375" priority="223" operator="equal">
      <formula>"Alta"</formula>
    </cfRule>
    <cfRule type="cellIs" dxfId="374" priority="224" operator="equal">
      <formula>"Media"</formula>
    </cfRule>
    <cfRule type="cellIs" dxfId="373" priority="225" operator="equal">
      <formula>"Baja"</formula>
    </cfRule>
    <cfRule type="cellIs" dxfId="372" priority="226" operator="equal">
      <formula>"Muy Baja"</formula>
    </cfRule>
  </conditionalFormatting>
  <conditionalFormatting sqref="AA17:AA18">
    <cfRule type="cellIs" dxfId="371" priority="217" operator="equal">
      <formula>"Catastrófico"</formula>
    </cfRule>
    <cfRule type="cellIs" dxfId="370" priority="218" operator="equal">
      <formula>"Mayor"</formula>
    </cfRule>
    <cfRule type="cellIs" dxfId="369" priority="219" operator="equal">
      <formula>"Moderado"</formula>
    </cfRule>
    <cfRule type="cellIs" dxfId="368" priority="220" operator="equal">
      <formula>"Menor"</formula>
    </cfRule>
    <cfRule type="cellIs" dxfId="367" priority="221" operator="equal">
      <formula>"Leve"</formula>
    </cfRule>
  </conditionalFormatting>
  <conditionalFormatting sqref="AC17:AC18">
    <cfRule type="cellIs" dxfId="366" priority="213" operator="equal">
      <formula>"Extremo"</formula>
    </cfRule>
    <cfRule type="cellIs" dxfId="365" priority="214" operator="equal">
      <formula>"Alto"</formula>
    </cfRule>
    <cfRule type="cellIs" dxfId="364" priority="215" operator="equal">
      <formula>"Moderado"</formula>
    </cfRule>
    <cfRule type="cellIs" dxfId="363" priority="216" operator="equal">
      <formula>"Bajo"</formula>
    </cfRule>
  </conditionalFormatting>
  <conditionalFormatting sqref="Y19">
    <cfRule type="cellIs" dxfId="362" priority="199" operator="equal">
      <formula>"Muy Alta"</formula>
    </cfRule>
    <cfRule type="cellIs" dxfId="361" priority="200" operator="equal">
      <formula>"Alta"</formula>
    </cfRule>
    <cfRule type="cellIs" dxfId="360" priority="201" operator="equal">
      <formula>"Media"</formula>
    </cfRule>
    <cfRule type="cellIs" dxfId="359" priority="202" operator="equal">
      <formula>"Baja"</formula>
    </cfRule>
    <cfRule type="cellIs" dxfId="358" priority="203" operator="equal">
      <formula>"Muy Baja"</formula>
    </cfRule>
  </conditionalFormatting>
  <conditionalFormatting sqref="AA19">
    <cfRule type="cellIs" dxfId="357" priority="194" operator="equal">
      <formula>"Catastrófico"</formula>
    </cfRule>
    <cfRule type="cellIs" dxfId="356" priority="195" operator="equal">
      <formula>"Mayor"</formula>
    </cfRule>
    <cfRule type="cellIs" dxfId="355" priority="196" operator="equal">
      <formula>"Moderado"</formula>
    </cfRule>
    <cfRule type="cellIs" dxfId="354" priority="197" operator="equal">
      <formula>"Menor"</formula>
    </cfRule>
    <cfRule type="cellIs" dxfId="353" priority="198" operator="equal">
      <formula>"Leve"</formula>
    </cfRule>
  </conditionalFormatting>
  <conditionalFormatting sqref="AC19">
    <cfRule type="cellIs" dxfId="352" priority="190" operator="equal">
      <formula>"Extremo"</formula>
    </cfRule>
    <cfRule type="cellIs" dxfId="351" priority="191" operator="equal">
      <formula>"Alto"</formula>
    </cfRule>
    <cfRule type="cellIs" dxfId="350" priority="192" operator="equal">
      <formula>"Moderado"</formula>
    </cfRule>
    <cfRule type="cellIs" dxfId="349" priority="193" operator="equal">
      <formula>"Bajo"</formula>
    </cfRule>
  </conditionalFormatting>
  <conditionalFormatting sqref="Y20:Y21">
    <cfRule type="cellIs" dxfId="348" priority="176" operator="equal">
      <formula>"Muy Alta"</formula>
    </cfRule>
    <cfRule type="cellIs" dxfId="347" priority="177" operator="equal">
      <formula>"Alta"</formula>
    </cfRule>
    <cfRule type="cellIs" dxfId="346" priority="178" operator="equal">
      <formula>"Media"</formula>
    </cfRule>
    <cfRule type="cellIs" dxfId="345" priority="179" operator="equal">
      <formula>"Baja"</formula>
    </cfRule>
    <cfRule type="cellIs" dxfId="344" priority="180" operator="equal">
      <formula>"Muy Baja"</formula>
    </cfRule>
  </conditionalFormatting>
  <conditionalFormatting sqref="AA20:AA21">
    <cfRule type="cellIs" dxfId="343" priority="171" operator="equal">
      <formula>"Catastrófico"</formula>
    </cfRule>
    <cfRule type="cellIs" dxfId="342" priority="172" operator="equal">
      <formula>"Mayor"</formula>
    </cfRule>
    <cfRule type="cellIs" dxfId="341" priority="173" operator="equal">
      <formula>"Moderado"</formula>
    </cfRule>
    <cfRule type="cellIs" dxfId="340" priority="174" operator="equal">
      <formula>"Menor"</formula>
    </cfRule>
    <cfRule type="cellIs" dxfId="339" priority="175" operator="equal">
      <formula>"Leve"</formula>
    </cfRule>
  </conditionalFormatting>
  <conditionalFormatting sqref="AC20:AC21">
    <cfRule type="cellIs" dxfId="338" priority="167" operator="equal">
      <formula>"Extremo"</formula>
    </cfRule>
    <cfRule type="cellIs" dxfId="337" priority="168" operator="equal">
      <formula>"Alto"</formula>
    </cfRule>
    <cfRule type="cellIs" dxfId="336" priority="169" operator="equal">
      <formula>"Moderado"</formula>
    </cfRule>
    <cfRule type="cellIs" dxfId="335" priority="170" operator="equal">
      <formula>"Bajo"</formula>
    </cfRule>
  </conditionalFormatting>
  <conditionalFormatting sqref="Y22">
    <cfRule type="cellIs" dxfId="334" priority="153" operator="equal">
      <formula>"Muy Alta"</formula>
    </cfRule>
    <cfRule type="cellIs" dxfId="333" priority="154" operator="equal">
      <formula>"Alta"</formula>
    </cfRule>
    <cfRule type="cellIs" dxfId="332" priority="155" operator="equal">
      <formula>"Media"</formula>
    </cfRule>
    <cfRule type="cellIs" dxfId="331" priority="156" operator="equal">
      <formula>"Baja"</formula>
    </cfRule>
    <cfRule type="cellIs" dxfId="330" priority="157" operator="equal">
      <formula>"Muy Baja"</formula>
    </cfRule>
  </conditionalFormatting>
  <conditionalFormatting sqref="AA22">
    <cfRule type="cellIs" dxfId="329" priority="148" operator="equal">
      <formula>"Catastrófico"</formula>
    </cfRule>
    <cfRule type="cellIs" dxfId="328" priority="149" operator="equal">
      <formula>"Mayor"</formula>
    </cfRule>
    <cfRule type="cellIs" dxfId="327" priority="150" operator="equal">
      <formula>"Moderado"</formula>
    </cfRule>
    <cfRule type="cellIs" dxfId="326" priority="151" operator="equal">
      <formula>"Menor"</formula>
    </cfRule>
    <cfRule type="cellIs" dxfId="325" priority="152" operator="equal">
      <formula>"Leve"</formula>
    </cfRule>
  </conditionalFormatting>
  <conditionalFormatting sqref="AC22">
    <cfRule type="cellIs" dxfId="324" priority="144" operator="equal">
      <formula>"Extremo"</formula>
    </cfRule>
    <cfRule type="cellIs" dxfId="323" priority="145" operator="equal">
      <formula>"Alto"</formula>
    </cfRule>
    <cfRule type="cellIs" dxfId="322" priority="146" operator="equal">
      <formula>"Moderado"</formula>
    </cfRule>
    <cfRule type="cellIs" dxfId="321" priority="147" operator="equal">
      <formula>"Bajo"</formula>
    </cfRule>
  </conditionalFormatting>
  <conditionalFormatting sqref="Y25:Y26">
    <cfRule type="cellIs" dxfId="320" priority="107" operator="equal">
      <formula>"Muy Alta"</formula>
    </cfRule>
    <cfRule type="cellIs" dxfId="319" priority="108" operator="equal">
      <formula>"Alta"</formula>
    </cfRule>
    <cfRule type="cellIs" dxfId="318" priority="109" operator="equal">
      <formula>"Media"</formula>
    </cfRule>
    <cfRule type="cellIs" dxfId="317" priority="110" operator="equal">
      <formula>"Baja"</formula>
    </cfRule>
    <cfRule type="cellIs" dxfId="316" priority="111" operator="equal">
      <formula>"Muy Baja"</formula>
    </cfRule>
  </conditionalFormatting>
  <conditionalFormatting sqref="AA25:AA26">
    <cfRule type="cellIs" dxfId="315" priority="102" operator="equal">
      <formula>"Catastrófico"</formula>
    </cfRule>
    <cfRule type="cellIs" dxfId="314" priority="103" operator="equal">
      <formula>"Mayor"</formula>
    </cfRule>
    <cfRule type="cellIs" dxfId="313" priority="104" operator="equal">
      <formula>"Moderado"</formula>
    </cfRule>
    <cfRule type="cellIs" dxfId="312" priority="105" operator="equal">
      <formula>"Menor"</formula>
    </cfRule>
    <cfRule type="cellIs" dxfId="311" priority="106" operator="equal">
      <formula>"Leve"</formula>
    </cfRule>
  </conditionalFormatting>
  <conditionalFormatting sqref="AC25:AC26">
    <cfRule type="cellIs" dxfId="310" priority="98" operator="equal">
      <formula>"Extremo"</formula>
    </cfRule>
    <cfRule type="cellIs" dxfId="309" priority="99" operator="equal">
      <formula>"Alto"</formula>
    </cfRule>
    <cfRule type="cellIs" dxfId="308" priority="100" operator="equal">
      <formula>"Moderado"</formula>
    </cfRule>
    <cfRule type="cellIs" dxfId="307" priority="101" operator="equal">
      <formula>"Bajo"</formula>
    </cfRule>
  </conditionalFormatting>
  <conditionalFormatting sqref="K10 K15:K26 K12:K13">
    <cfRule type="containsText" dxfId="306" priority="97" operator="containsText" text="❌">
      <formula>NOT(ISERROR(SEARCH("❌",K10)))</formula>
    </cfRule>
  </conditionalFormatting>
  <conditionalFormatting sqref="H11">
    <cfRule type="cellIs" dxfId="305" priority="83" operator="equal">
      <formula>"Muy Alta"</formula>
    </cfRule>
    <cfRule type="cellIs" dxfId="304" priority="84" operator="equal">
      <formula>"Alta"</formula>
    </cfRule>
    <cfRule type="cellIs" dxfId="303" priority="85" operator="equal">
      <formula>"Media"</formula>
    </cfRule>
    <cfRule type="cellIs" dxfId="302" priority="86" operator="equal">
      <formula>"Baja"</formula>
    </cfRule>
    <cfRule type="cellIs" dxfId="301" priority="87" operator="equal">
      <formula>"Muy Baja"</formula>
    </cfRule>
  </conditionalFormatting>
  <conditionalFormatting sqref="L11">
    <cfRule type="cellIs" dxfId="300" priority="78" operator="equal">
      <formula>"Catastrófico"</formula>
    </cfRule>
    <cfRule type="cellIs" dxfId="299" priority="79" operator="equal">
      <formula>"Mayor"</formula>
    </cfRule>
    <cfRule type="cellIs" dxfId="298" priority="80" operator="equal">
      <formula>"Moderado"</formula>
    </cfRule>
    <cfRule type="cellIs" dxfId="297" priority="81" operator="equal">
      <formula>"Menor"</formula>
    </cfRule>
    <cfRule type="cellIs" dxfId="296" priority="82" operator="equal">
      <formula>"Leve"</formula>
    </cfRule>
  </conditionalFormatting>
  <conditionalFormatting sqref="N11">
    <cfRule type="cellIs" dxfId="295" priority="74" operator="equal">
      <formula>"Extremo"</formula>
    </cfRule>
    <cfRule type="cellIs" dxfId="294" priority="75" operator="equal">
      <formula>"Alto"</formula>
    </cfRule>
    <cfRule type="cellIs" dxfId="293" priority="76" operator="equal">
      <formula>"Moderado"</formula>
    </cfRule>
    <cfRule type="cellIs" dxfId="292" priority="77" operator="equal">
      <formula>"Bajo"</formula>
    </cfRule>
  </conditionalFormatting>
  <conditionalFormatting sqref="K11">
    <cfRule type="containsText" dxfId="291" priority="73" operator="containsText" text="❌">
      <formula>NOT(ISERROR(SEARCH("❌",K11)))</formula>
    </cfRule>
  </conditionalFormatting>
  <conditionalFormatting sqref="Y11:Y13">
    <cfRule type="cellIs" dxfId="290" priority="68" operator="equal">
      <formula>"Muy Alta"</formula>
    </cfRule>
    <cfRule type="cellIs" dxfId="289" priority="69" operator="equal">
      <formula>"Alta"</formula>
    </cfRule>
    <cfRule type="cellIs" dxfId="288" priority="70" operator="equal">
      <formula>"Media"</formula>
    </cfRule>
    <cfRule type="cellIs" dxfId="287" priority="71" operator="equal">
      <formula>"Baja"</formula>
    </cfRule>
    <cfRule type="cellIs" dxfId="286" priority="72" operator="equal">
      <formula>"Muy Baja"</formula>
    </cfRule>
  </conditionalFormatting>
  <conditionalFormatting sqref="AA11:AA13">
    <cfRule type="cellIs" dxfId="285" priority="63" operator="equal">
      <formula>"Catastrófico"</formula>
    </cfRule>
    <cfRule type="cellIs" dxfId="284" priority="64" operator="equal">
      <formula>"Mayor"</formula>
    </cfRule>
    <cfRule type="cellIs" dxfId="283" priority="65" operator="equal">
      <formula>"Moderado"</formula>
    </cfRule>
    <cfRule type="cellIs" dxfId="282" priority="66" operator="equal">
      <formula>"Menor"</formula>
    </cfRule>
    <cfRule type="cellIs" dxfId="281" priority="67" operator="equal">
      <formula>"Leve"</formula>
    </cfRule>
  </conditionalFormatting>
  <conditionalFormatting sqref="AC11:AC13">
    <cfRule type="cellIs" dxfId="280" priority="59" operator="equal">
      <formula>"Extremo"</formula>
    </cfRule>
    <cfRule type="cellIs" dxfId="279" priority="60" operator="equal">
      <formula>"Alto"</formula>
    </cfRule>
    <cfRule type="cellIs" dxfId="278" priority="61" operator="equal">
      <formula>"Moderado"</formula>
    </cfRule>
    <cfRule type="cellIs" dxfId="277" priority="62" operator="equal">
      <formula>"Bajo"</formula>
    </cfRule>
  </conditionalFormatting>
  <conditionalFormatting sqref="H12">
    <cfRule type="cellIs" dxfId="276" priority="54" operator="equal">
      <formula>"Muy Alta"</formula>
    </cfRule>
    <cfRule type="cellIs" dxfId="275" priority="55" operator="equal">
      <formula>"Alta"</formula>
    </cfRule>
    <cfRule type="cellIs" dxfId="274" priority="56" operator="equal">
      <formula>"Media"</formula>
    </cfRule>
    <cfRule type="cellIs" dxfId="273" priority="57" operator="equal">
      <formula>"Baja"</formula>
    </cfRule>
    <cfRule type="cellIs" dxfId="272" priority="58" operator="equal">
      <formula>"Muy Baja"</formula>
    </cfRule>
  </conditionalFormatting>
  <conditionalFormatting sqref="L12">
    <cfRule type="cellIs" dxfId="271" priority="48" operator="equal">
      <formula>"Catastrófico"</formula>
    </cfRule>
    <cfRule type="cellIs" dxfId="270" priority="49" operator="equal">
      <formula>"Mayor"</formula>
    </cfRule>
    <cfRule type="cellIs" dxfId="269" priority="50" operator="equal">
      <formula>"Moderado"</formula>
    </cfRule>
    <cfRule type="cellIs" dxfId="268" priority="51" operator="equal">
      <formula>"Menor"</formula>
    </cfRule>
    <cfRule type="cellIs" dxfId="267" priority="52" operator="equal">
      <formula>"Leve"</formula>
    </cfRule>
  </conditionalFormatting>
  <conditionalFormatting sqref="N12">
    <cfRule type="cellIs" dxfId="266" priority="44" operator="equal">
      <formula>"Extremo"</formula>
    </cfRule>
    <cfRule type="cellIs" dxfId="265" priority="45" operator="equal">
      <formula>"Alto"</formula>
    </cfRule>
    <cfRule type="cellIs" dxfId="264" priority="46" operator="equal">
      <formula>"Moderado"</formula>
    </cfRule>
    <cfRule type="cellIs" dxfId="263" priority="47" operator="equal">
      <formula>"Bajo"</formula>
    </cfRule>
  </conditionalFormatting>
  <conditionalFormatting sqref="H14">
    <cfRule type="cellIs" dxfId="262" priority="25" operator="equal">
      <formula>"Muy Alta"</formula>
    </cfRule>
    <cfRule type="cellIs" dxfId="261" priority="26" operator="equal">
      <formula>"Alta"</formula>
    </cfRule>
    <cfRule type="cellIs" dxfId="260" priority="27" operator="equal">
      <formula>"Media"</formula>
    </cfRule>
    <cfRule type="cellIs" dxfId="259" priority="28" operator="equal">
      <formula>"Baja"</formula>
    </cfRule>
    <cfRule type="cellIs" dxfId="258" priority="29" operator="equal">
      <formula>"Muy Baja"</formula>
    </cfRule>
  </conditionalFormatting>
  <conditionalFormatting sqref="K14">
    <cfRule type="containsText" dxfId="257" priority="24" operator="containsText" text="❌">
      <formula>NOT(ISERROR(SEARCH("❌",K14)))</formula>
    </cfRule>
  </conditionalFormatting>
  <conditionalFormatting sqref="L14">
    <cfRule type="cellIs" dxfId="256" priority="19" operator="equal">
      <formula>"Catastrófico"</formula>
    </cfRule>
    <cfRule type="cellIs" dxfId="255" priority="20" operator="equal">
      <formula>"Mayor"</formula>
    </cfRule>
    <cfRule type="cellIs" dxfId="254" priority="21" operator="equal">
      <formula>"Moderado"</formula>
    </cfRule>
    <cfRule type="cellIs" dxfId="253" priority="22" operator="equal">
      <formula>"Menor"</formula>
    </cfRule>
    <cfRule type="cellIs" dxfId="252" priority="23" operator="equal">
      <formula>"Leve"</formula>
    </cfRule>
  </conditionalFormatting>
  <conditionalFormatting sqref="N14">
    <cfRule type="cellIs" dxfId="251" priority="15" operator="equal">
      <formula>"Extremo"</formula>
    </cfRule>
    <cfRule type="cellIs" dxfId="250" priority="16" operator="equal">
      <formula>"Alto"</formula>
    </cfRule>
    <cfRule type="cellIs" dxfId="249" priority="17" operator="equal">
      <formula>"Moderado"</formula>
    </cfRule>
    <cfRule type="cellIs" dxfId="248" priority="18" operator="equal">
      <formula>"Bajo"</formula>
    </cfRule>
  </conditionalFormatting>
  <conditionalFormatting sqref="Y14">
    <cfRule type="cellIs" dxfId="247" priority="10" operator="equal">
      <formula>"Muy Alta"</formula>
    </cfRule>
    <cfRule type="cellIs" dxfId="246" priority="11" operator="equal">
      <formula>"Alta"</formula>
    </cfRule>
    <cfRule type="cellIs" dxfId="245" priority="12" operator="equal">
      <formula>"Media"</formula>
    </cfRule>
    <cfRule type="cellIs" dxfId="244" priority="13" operator="equal">
      <formula>"Baja"</formula>
    </cfRule>
    <cfRule type="cellIs" dxfId="243" priority="14" operator="equal">
      <formula>"Muy Baja"</formula>
    </cfRule>
  </conditionalFormatting>
  <conditionalFormatting sqref="AA14">
    <cfRule type="cellIs" dxfId="242" priority="5" operator="equal">
      <formula>"Catastrófico"</formula>
    </cfRule>
    <cfRule type="cellIs" dxfId="241" priority="6" operator="equal">
      <formula>"Mayor"</formula>
    </cfRule>
    <cfRule type="cellIs" dxfId="240" priority="7" operator="equal">
      <formula>"Moderado"</formula>
    </cfRule>
    <cfRule type="cellIs" dxfId="239" priority="8" operator="equal">
      <formula>"Menor"</formula>
    </cfRule>
    <cfRule type="cellIs" dxfId="238" priority="9" operator="equal">
      <formula>"Leve"</formula>
    </cfRule>
  </conditionalFormatting>
  <conditionalFormatting sqref="AC14">
    <cfRule type="cellIs" dxfId="237" priority="1" operator="equal">
      <formula>"Extremo"</formula>
    </cfRule>
    <cfRule type="cellIs" dxfId="236" priority="2" operator="equal">
      <formula>"Alto"</formula>
    </cfRule>
    <cfRule type="cellIs" dxfId="235" priority="3" operator="equal">
      <formula>"Moderado"</formula>
    </cfRule>
    <cfRule type="cellIs" dxfId="234" priority="4" operator="equal">
      <formula>"Bajo"</formula>
    </cfRule>
  </conditionalFormatting>
  <dataValidations count="21">
    <dataValidation type="list" allowBlank="1" showInputMessage="1" showErrorMessage="1" sqref="F10 F15:F26" xr:uid="{F945A0BB-1439-4C4C-83CC-101C749B4F09}">
      <formula1>$E$98:$E$104</formula1>
    </dataValidation>
    <dataValidation type="list" allowBlank="1" showInputMessage="1" showErrorMessage="1" sqref="J19 J10" xr:uid="{29EF57DE-69F1-4A69-8CE2-BD7A0CF5DEE1}">
      <formula1>$E$115:$E$119</formula1>
    </dataValidation>
    <dataValidation type="list" allowBlank="1" showInputMessage="1" showErrorMessage="1" sqref="AD15 AD17:AD26" xr:uid="{CFB6B5C3-1C18-4CC0-A565-6F2F53107BAF}">
      <formula1>$H$108:$H$112</formula1>
    </dataValidation>
    <dataValidation type="list" allowBlank="1" showInputMessage="1" showErrorMessage="1" sqref="R10 R17:R26 R14:R15" xr:uid="{5238F813-F181-46AB-97D8-2D23943123D0}">
      <formula1>$G$98:$G$100</formula1>
    </dataValidation>
    <dataValidation type="list" allowBlank="1" showInputMessage="1" showErrorMessage="1" sqref="S10 S17:S26 S15" xr:uid="{09C3A630-8469-44A0-8AE1-349719692903}">
      <formula1>$H$98:$H$99</formula1>
    </dataValidation>
    <dataValidation type="list" allowBlank="1" showInputMessage="1" showErrorMessage="1" sqref="U10 U17:U26 U15 U12:U13" xr:uid="{B056BDCF-B14A-4653-B972-5E6589ED96DF}">
      <formula1>$G$103:$G$104</formula1>
    </dataValidation>
    <dataValidation type="list" allowBlank="1" showInputMessage="1" showErrorMessage="1" sqref="V10 V17:V26 V15" xr:uid="{83134365-4E4D-4D1F-85DE-C54C27FC0A34}">
      <formula1>$H$103:$H$104</formula1>
    </dataValidation>
    <dataValidation type="list" allowBlank="1" showInputMessage="1" showErrorMessage="1" sqref="W10 W17:W26 W15" xr:uid="{ADD1DA7C-008F-4861-8DAA-59B3EA41944F}">
      <formula1>$G$108:$G$109</formula1>
    </dataValidation>
    <dataValidation type="list" allowBlank="1" showInputMessage="1" showErrorMessage="1" sqref="F11" xr:uid="{F1CAAAAE-11DF-411D-8C9F-772F76D57728}">
      <formula1>$E$99:$E$105</formula1>
    </dataValidation>
    <dataValidation type="list" allowBlank="1" showInputMessage="1" showErrorMessage="1" sqref="R11:R13" xr:uid="{5F8A5FFC-3F61-4B9B-BF34-B9F8E2479912}">
      <formula1>$G$99:$G$101</formula1>
    </dataValidation>
    <dataValidation type="list" allowBlank="1" showInputMessage="1" showErrorMessage="1" sqref="S11:S13" xr:uid="{F7E37EA7-47E2-4C5F-BA7D-214E03469395}">
      <formula1>$H$99:$H$100</formula1>
    </dataValidation>
    <dataValidation type="list" allowBlank="1" showInputMessage="1" showErrorMessage="1" sqref="U11" xr:uid="{4568F826-5D4D-466F-86E6-E189104C4303}">
      <formula1>$G$104:$G$105</formula1>
    </dataValidation>
    <dataValidation type="list" allowBlank="1" showInputMessage="1" showErrorMessage="1" sqref="W11:W13" xr:uid="{F7CCF826-3B1C-4F93-BA5A-B8C85FBEEBFA}">
      <formula1>$G$109:$G$110</formula1>
    </dataValidation>
    <dataValidation type="list" allowBlank="1" showInputMessage="1" showErrorMessage="1" sqref="V11:V13" xr:uid="{EAC58E3A-50D5-4D03-AF95-B85A9ED8FA7E}">
      <formula1>$H$104:$H$105</formula1>
    </dataValidation>
    <dataValidation type="list" allowBlank="1" showInputMessage="1" showErrorMessage="1" sqref="F12 F14" xr:uid="{299AD56F-AFE5-47EE-8ACD-424D668C1C0F}">
      <formula1>$E$104:$E$110</formula1>
    </dataValidation>
    <dataValidation type="list" allowBlank="1" showInputMessage="1" showErrorMessage="1" sqref="J12 J14" xr:uid="{F4B08C00-CA89-4100-A4F4-8A3538B909CF}">
      <formula1>$E$121:$E$125</formula1>
    </dataValidation>
    <dataValidation type="list" allowBlank="1" showInputMessage="1" showErrorMessage="1" sqref="W14" xr:uid="{198F5177-25D0-46D2-8AD8-5A3FCA6E903E}">
      <formula1>$G$115:$G$116</formula1>
    </dataValidation>
    <dataValidation type="list" allowBlank="1" showInputMessage="1" showErrorMessage="1" sqref="V14" xr:uid="{6E6C65DE-92FC-4B1D-9B09-44E0F1797CE4}">
      <formula1>$H$110:$H$111</formula1>
    </dataValidation>
    <dataValidation type="list" allowBlank="1" showInputMessage="1" showErrorMessage="1" sqref="U14" xr:uid="{25DC0226-2599-49C0-A6CA-6DE5D7EC1291}">
      <formula1>$G$110:$G$111</formula1>
    </dataValidation>
    <dataValidation type="list" allowBlank="1" showInputMessage="1" showErrorMessage="1" sqref="S14" xr:uid="{C3181BB0-3F9B-4593-874E-5D8EEF4CC4B6}">
      <formula1>$H$105:$H$106</formula1>
    </dataValidation>
    <dataValidation type="list" allowBlank="1" showInputMessage="1" showErrorMessage="1" sqref="AD10:AD14" xr:uid="{3A15CD01-5B38-47A1-A208-B4560E241C1A}">
      <formula1>$H$108:$H$110</formula1>
    </dataValidation>
  </dataValidations>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736CA7-DA29-4112-B6D1-D21F24550EC8}">
  <sheetPr>
    <tabColor rgb="FFFF0000"/>
  </sheetPr>
  <dimension ref="B1:CS302"/>
  <sheetViews>
    <sheetView topLeftCell="U22" zoomScale="115" zoomScaleNormal="115" workbookViewId="0">
      <selection activeCell="AB25" sqref="AB25"/>
    </sheetView>
  </sheetViews>
  <sheetFormatPr baseColWidth="10" defaultRowHeight="15" x14ac:dyDescent="0.25"/>
  <cols>
    <col min="1" max="1" width="6.28515625" style="140" customWidth="1"/>
    <col min="2" max="2" width="5" style="140" customWidth="1"/>
    <col min="3" max="3" width="25.85546875" style="140" customWidth="1"/>
    <col min="4" max="4" width="22.5703125" style="140" customWidth="1"/>
    <col min="5" max="5" width="15.42578125" style="140" customWidth="1"/>
    <col min="6" max="6" width="40.140625" style="140" customWidth="1"/>
    <col min="7" max="7" width="19.28515625" style="140" customWidth="1"/>
    <col min="8" max="8" width="33.7109375" style="140" customWidth="1"/>
    <col min="9" max="9" width="28.7109375" style="140" customWidth="1"/>
    <col min="10" max="10" width="15.7109375" style="140" customWidth="1"/>
    <col min="11" max="11" width="48.7109375" style="140" customWidth="1"/>
    <col min="12" max="12" width="33" style="140" customWidth="1"/>
    <col min="13" max="13" width="19.7109375" style="140" customWidth="1"/>
    <col min="14" max="14" width="31.85546875" style="140" customWidth="1"/>
    <col min="15" max="15" width="27.28515625" style="140" customWidth="1"/>
    <col min="16" max="16" width="17.5703125" style="140" customWidth="1"/>
    <col min="17" max="17" width="21.7109375" style="140" customWidth="1"/>
    <col min="18" max="18" width="13.5703125" style="140" customWidth="1"/>
    <col min="19" max="19" width="20.85546875" style="140" customWidth="1"/>
    <col min="20" max="20" width="18.42578125" style="140" customWidth="1"/>
    <col min="21" max="21" width="18.5703125" style="140" customWidth="1"/>
    <col min="22" max="22" width="19.28515625" style="140" customWidth="1"/>
    <col min="23" max="23" width="17.85546875" style="140" customWidth="1"/>
    <col min="24" max="24" width="18" style="140" customWidth="1"/>
    <col min="25" max="25" width="18.5703125" style="140" customWidth="1"/>
    <col min="26" max="26" width="25.140625" style="140" customWidth="1"/>
    <col min="27" max="27" width="17.42578125" style="140" customWidth="1"/>
    <col min="28" max="28" width="18.85546875" style="140" customWidth="1"/>
    <col min="29" max="29" width="12.85546875" style="140" customWidth="1"/>
    <col min="30" max="30" width="14" style="140" customWidth="1"/>
    <col min="31" max="31" width="19.7109375" style="140" customWidth="1"/>
    <col min="32" max="32" width="18.28515625" style="140" customWidth="1"/>
    <col min="33" max="33" width="14.85546875" style="140" customWidth="1"/>
    <col min="34" max="34" width="8.42578125" style="140" customWidth="1"/>
    <col min="35" max="35" width="13.85546875" style="140" customWidth="1"/>
    <col min="36" max="37" width="9" style="140" customWidth="1"/>
    <col min="38" max="38" width="24.5703125" style="140" customWidth="1"/>
    <col min="39" max="39" width="13.85546875" style="140" customWidth="1"/>
    <col min="40" max="40" width="12.5703125" style="140" customWidth="1"/>
    <col min="41" max="41" width="5.5703125" style="140" customWidth="1"/>
    <col min="42" max="47" width="15.5703125" style="140" customWidth="1"/>
    <col min="48" max="88" width="5.5703125" style="140" customWidth="1"/>
    <col min="89" max="89" width="11.5703125" style="140" customWidth="1"/>
    <col min="90" max="90" width="8.42578125" style="140" customWidth="1"/>
    <col min="91" max="91" width="8.7109375" style="140" customWidth="1"/>
    <col min="92" max="92" width="11.42578125" style="140"/>
    <col min="93" max="93" width="7.140625" style="140" customWidth="1"/>
    <col min="94" max="94" width="119.140625" style="140" bestFit="1" customWidth="1"/>
    <col min="95" max="97" width="11.42578125" style="140"/>
    <col min="98" max="98" width="43.7109375" style="140" customWidth="1"/>
    <col min="99" max="99" width="67.85546875" style="140" customWidth="1"/>
    <col min="100" max="100" width="18.140625" style="140" customWidth="1"/>
    <col min="101" max="101" width="11.42578125" style="140"/>
    <col min="102" max="102" width="17.140625" style="140" customWidth="1"/>
    <col min="103" max="106" width="11.42578125" style="140"/>
    <col min="107" max="107" width="12.85546875" style="140" customWidth="1"/>
    <col min="108" max="108" width="16.85546875" style="140" customWidth="1"/>
    <col min="109" max="109" width="19.28515625" style="140" customWidth="1"/>
    <col min="110" max="110" width="23.140625" style="140" customWidth="1"/>
    <col min="111" max="111" width="18" style="140" customWidth="1"/>
    <col min="112" max="16384" width="11.42578125" style="140"/>
  </cols>
  <sheetData>
    <row r="1" spans="2:97" ht="120.75" customHeight="1" x14ac:dyDescent="0.25"/>
    <row r="2" spans="2:97" ht="54.75" customHeight="1" x14ac:dyDescent="0.25"/>
    <row r="3" spans="2:97" ht="68.25" customHeight="1" x14ac:dyDescent="0.25">
      <c r="B3" s="142"/>
    </row>
    <row r="4" spans="2:97" x14ac:dyDescent="0.25">
      <c r="D4" s="322"/>
      <c r="E4" s="322"/>
      <c r="F4" s="322"/>
      <c r="G4" s="322"/>
      <c r="H4" s="322"/>
      <c r="I4" s="715"/>
      <c r="J4" s="715"/>
      <c r="K4" s="715"/>
      <c r="L4" s="715"/>
      <c r="M4" s="715"/>
      <c r="N4" s="715"/>
      <c r="O4" s="715"/>
      <c r="P4" s="715"/>
      <c r="Q4" s="715"/>
      <c r="R4" s="715"/>
      <c r="S4" s="715"/>
      <c r="T4" s="715"/>
      <c r="U4" s="715"/>
      <c r="V4" s="715"/>
      <c r="W4" s="715"/>
      <c r="X4" s="715"/>
      <c r="Y4" s="715"/>
      <c r="Z4" s="715"/>
      <c r="AA4" s="715"/>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c r="BQ4" s="146"/>
      <c r="BR4" s="146"/>
      <c r="BS4" s="146"/>
      <c r="BT4" s="146"/>
      <c r="BU4" s="146"/>
      <c r="BV4" s="146"/>
      <c r="BW4" s="146"/>
      <c r="BX4" s="146"/>
      <c r="BY4" s="146"/>
      <c r="BZ4" s="146"/>
      <c r="CA4" s="146"/>
      <c r="CB4" s="146"/>
      <c r="CC4" s="146"/>
      <c r="CD4" s="146"/>
      <c r="CE4" s="146"/>
      <c r="CF4" s="146"/>
      <c r="CG4" s="146"/>
      <c r="CH4" s="146"/>
      <c r="CI4" s="146"/>
      <c r="CJ4" s="146"/>
      <c r="CK4" s="146"/>
      <c r="CL4" s="146"/>
      <c r="CM4" s="146"/>
      <c r="CN4" s="146"/>
      <c r="CO4" s="146"/>
      <c r="CP4" s="146"/>
      <c r="CQ4" s="146"/>
      <c r="CR4" s="146"/>
      <c r="CS4" s="146"/>
    </row>
    <row r="5" spans="2:97" ht="6.75" customHeight="1" thickBot="1" x14ac:dyDescent="0.3">
      <c r="D5" s="149"/>
      <c r="E5" s="149"/>
      <c r="F5" s="149"/>
      <c r="G5" s="149"/>
      <c r="H5" s="149"/>
      <c r="I5" s="149"/>
      <c r="J5" s="149"/>
      <c r="K5" s="149"/>
      <c r="L5" s="149"/>
      <c r="M5" s="149"/>
      <c r="N5" s="149"/>
      <c r="O5" s="149"/>
      <c r="P5" s="150"/>
      <c r="Q5" s="150"/>
      <c r="R5" s="150"/>
      <c r="S5" s="150"/>
      <c r="T5" s="149"/>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c r="BT5" s="146"/>
      <c r="BU5" s="146"/>
      <c r="BV5" s="146"/>
      <c r="BW5" s="146"/>
      <c r="BX5" s="146"/>
      <c r="BY5" s="146"/>
      <c r="BZ5" s="146"/>
      <c r="CA5" s="146"/>
      <c r="CB5" s="146"/>
      <c r="CC5" s="146"/>
      <c r="CD5" s="146"/>
      <c r="CE5" s="146"/>
      <c r="CF5" s="146"/>
      <c r="CG5" s="146"/>
      <c r="CH5" s="146"/>
      <c r="CI5" s="146"/>
      <c r="CJ5" s="146"/>
      <c r="CK5" s="146"/>
      <c r="CL5" s="146"/>
      <c r="CM5" s="146"/>
      <c r="CN5" s="146"/>
      <c r="CO5" s="146"/>
      <c r="CP5" s="146"/>
      <c r="CQ5" s="146"/>
      <c r="CR5" s="146"/>
      <c r="CS5" s="146"/>
    </row>
    <row r="6" spans="2:97" ht="18.75" customHeight="1" x14ac:dyDescent="0.25">
      <c r="C6" s="551" t="s">
        <v>507</v>
      </c>
      <c r="D6" s="552"/>
      <c r="E6" s="552"/>
      <c r="F6" s="552"/>
      <c r="G6" s="552"/>
      <c r="H6" s="552"/>
      <c r="I6" s="552"/>
      <c r="J6" s="552"/>
      <c r="K6" s="552"/>
      <c r="L6" s="552"/>
      <c r="M6" s="552"/>
      <c r="N6" s="552"/>
      <c r="O6" s="552"/>
      <c r="P6" s="552"/>
      <c r="Q6" s="552"/>
      <c r="R6" s="552"/>
      <c r="S6" s="552"/>
      <c r="T6" s="552"/>
      <c r="U6" s="552"/>
      <c r="V6" s="552"/>
      <c r="W6" s="552"/>
      <c r="X6" s="552"/>
      <c r="Y6" s="552"/>
      <c r="Z6" s="552"/>
      <c r="AA6" s="552"/>
      <c r="AB6" s="552"/>
      <c r="AC6" s="552"/>
      <c r="AD6" s="552"/>
      <c r="AE6" s="552"/>
      <c r="AF6" s="552"/>
      <c r="AG6" s="552"/>
      <c r="AH6" s="552"/>
      <c r="AI6" s="552"/>
      <c r="AJ6" s="552"/>
      <c r="AK6" s="552"/>
      <c r="AL6" s="552"/>
      <c r="AM6" s="552"/>
      <c r="AN6" s="552"/>
      <c r="AO6" s="552"/>
      <c r="AP6" s="552"/>
      <c r="AQ6" s="553"/>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c r="BT6" s="146"/>
      <c r="BU6" s="146"/>
      <c r="BV6" s="146"/>
      <c r="BW6" s="146"/>
      <c r="BX6" s="146"/>
      <c r="BY6" s="146"/>
      <c r="BZ6" s="146"/>
      <c r="CA6" s="146"/>
      <c r="CB6" s="146"/>
      <c r="CC6" s="146"/>
      <c r="CD6" s="146"/>
      <c r="CE6" s="146"/>
      <c r="CF6" s="146"/>
      <c r="CG6" s="146"/>
      <c r="CH6" s="146"/>
      <c r="CI6" s="146"/>
      <c r="CJ6" s="146"/>
      <c r="CK6" s="146"/>
      <c r="CL6" s="146"/>
      <c r="CM6" s="146"/>
      <c r="CN6" s="146"/>
      <c r="CO6" s="146"/>
      <c r="CP6" s="146"/>
      <c r="CQ6" s="146"/>
      <c r="CR6" s="146"/>
      <c r="CS6" s="146"/>
    </row>
    <row r="7" spans="2:97" ht="7.5" customHeight="1" thickBot="1" x14ac:dyDescent="0.3">
      <c r="C7" s="672"/>
      <c r="D7" s="556"/>
      <c r="E7" s="556"/>
      <c r="F7" s="556"/>
      <c r="G7" s="556"/>
      <c r="H7" s="556"/>
      <c r="I7" s="556"/>
      <c r="J7" s="556"/>
      <c r="K7" s="556"/>
      <c r="L7" s="556"/>
      <c r="M7" s="556"/>
      <c r="N7" s="556"/>
      <c r="O7" s="556"/>
      <c r="P7" s="556"/>
      <c r="Q7" s="556"/>
      <c r="R7" s="556"/>
      <c r="S7" s="556"/>
      <c r="T7" s="556"/>
      <c r="U7" s="556"/>
      <c r="V7" s="556"/>
      <c r="W7" s="556"/>
      <c r="X7" s="556"/>
      <c r="Y7" s="556"/>
      <c r="Z7" s="556"/>
      <c r="AA7" s="556"/>
      <c r="AB7" s="556"/>
      <c r="AC7" s="556"/>
      <c r="AD7" s="556"/>
      <c r="AE7" s="556"/>
      <c r="AF7" s="556"/>
      <c r="AG7" s="556"/>
      <c r="AH7" s="556"/>
      <c r="AI7" s="556"/>
      <c r="AJ7" s="556"/>
      <c r="AK7" s="556"/>
      <c r="AL7" s="556"/>
      <c r="AM7" s="556"/>
      <c r="AN7" s="556"/>
      <c r="AO7" s="556"/>
      <c r="AP7" s="556"/>
      <c r="AQ7" s="557"/>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c r="BT7" s="146"/>
      <c r="BU7" s="146"/>
      <c r="BV7" s="146"/>
      <c r="BW7" s="146"/>
      <c r="BX7" s="146"/>
      <c r="BY7" s="146"/>
      <c r="BZ7" s="146"/>
      <c r="CA7" s="146"/>
      <c r="CB7" s="146"/>
      <c r="CC7" s="146"/>
      <c r="CD7" s="146"/>
      <c r="CE7" s="146"/>
      <c r="CF7" s="146"/>
      <c r="CG7" s="146"/>
      <c r="CH7" s="146"/>
      <c r="CI7" s="146"/>
      <c r="CJ7" s="146"/>
      <c r="CK7" s="146"/>
      <c r="CL7" s="146"/>
      <c r="CM7" s="146"/>
      <c r="CN7" s="146"/>
      <c r="CO7" s="146"/>
      <c r="CP7" s="146"/>
      <c r="CQ7" s="146"/>
      <c r="CR7" s="146"/>
      <c r="CS7" s="146"/>
    </row>
    <row r="8" spans="2:97" ht="20.25" customHeight="1" thickBot="1" x14ac:dyDescent="0.3">
      <c r="C8" s="759" t="s">
        <v>43</v>
      </c>
      <c r="D8" s="760"/>
      <c r="E8" s="761"/>
      <c r="F8" s="762"/>
      <c r="G8" s="763" t="str">
        <f>'Datos del proceso'!A10</f>
        <v>TRANSFORMACIÓN CULTURAL PARA LA REVITALIZACIÓN DEL CENTRO</v>
      </c>
      <c r="H8" s="764"/>
      <c r="I8" s="764"/>
      <c r="J8" s="764"/>
      <c r="K8" s="764"/>
      <c r="L8" s="764"/>
      <c r="M8" s="764"/>
      <c r="N8" s="764"/>
      <c r="O8" s="764"/>
      <c r="P8" s="764"/>
      <c r="Q8" s="764"/>
      <c r="R8" s="764"/>
      <c r="S8" s="765"/>
      <c r="T8" s="766"/>
      <c r="U8" s="767"/>
      <c r="V8" s="767"/>
      <c r="W8" s="302"/>
      <c r="X8" s="302"/>
      <c r="Y8" s="302"/>
      <c r="Z8" s="302"/>
      <c r="AA8" s="302"/>
      <c r="AB8" s="302"/>
      <c r="AC8" s="302"/>
      <c r="AD8" s="302"/>
      <c r="AE8" s="302"/>
      <c r="AF8" s="302"/>
      <c r="AG8" s="302"/>
      <c r="AH8" s="302"/>
      <c r="AI8" s="302"/>
      <c r="AJ8" s="302"/>
      <c r="AK8" s="302"/>
      <c r="AL8" s="302"/>
      <c r="AM8" s="302"/>
      <c r="AN8" s="302"/>
      <c r="AO8" s="302"/>
      <c r="AP8" s="302"/>
      <c r="AQ8" s="302"/>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c r="BT8" s="146"/>
      <c r="BU8" s="146"/>
      <c r="BV8" s="146"/>
      <c r="BW8" s="146"/>
      <c r="BX8" s="146"/>
      <c r="BY8" s="146"/>
      <c r="BZ8" s="146"/>
      <c r="CA8" s="146"/>
      <c r="CB8" s="146"/>
      <c r="CC8" s="146"/>
      <c r="CD8" s="146"/>
      <c r="CE8" s="146"/>
      <c r="CF8" s="146"/>
      <c r="CG8" s="146"/>
      <c r="CH8" s="146"/>
      <c r="CI8" s="146"/>
      <c r="CJ8" s="146"/>
      <c r="CK8" s="146"/>
      <c r="CL8" s="146"/>
      <c r="CM8" s="146"/>
      <c r="CN8" s="146"/>
      <c r="CO8" s="146"/>
      <c r="CP8" s="146"/>
      <c r="CQ8" s="146"/>
      <c r="CR8" s="146"/>
      <c r="CS8" s="146"/>
    </row>
    <row r="9" spans="2:97" ht="24.75" customHeight="1" thickBot="1" x14ac:dyDescent="0.3">
      <c r="C9" s="759" t="s">
        <v>130</v>
      </c>
      <c r="D9" s="760"/>
      <c r="E9" s="761"/>
      <c r="F9" s="762"/>
      <c r="G9" s="763" t="str">
        <f>'Datos del proceso'!I10</f>
        <v>Desarrollar estrategias para posicionar positivamente el centro de la ciudad, revitalizarlo y transformarlo mediante el apoyo y el fomento, eficaz, de las prácticas artísticas, culturales y del ecosistema creativo, garantizando la
participación ciudadana y grupos de valor.</v>
      </c>
      <c r="H9" s="764"/>
      <c r="I9" s="764"/>
      <c r="J9" s="764"/>
      <c r="K9" s="764"/>
      <c r="L9" s="764"/>
      <c r="M9" s="764"/>
      <c r="N9" s="764"/>
      <c r="O9" s="764"/>
      <c r="P9" s="764"/>
      <c r="Q9" s="764"/>
      <c r="R9" s="764"/>
      <c r="S9" s="765"/>
      <c r="T9" s="303"/>
      <c r="U9" s="292"/>
      <c r="V9" s="292"/>
      <c r="W9" s="292"/>
      <c r="X9" s="292"/>
      <c r="Y9" s="292"/>
      <c r="Z9" s="292"/>
      <c r="AA9" s="292"/>
      <c r="AB9" s="292"/>
      <c r="AC9" s="292"/>
      <c r="AD9" s="292"/>
      <c r="AE9" s="292"/>
      <c r="AF9" s="292"/>
      <c r="AG9" s="292"/>
      <c r="AH9" s="292"/>
      <c r="AI9" s="292"/>
      <c r="AJ9" s="292"/>
      <c r="AK9" s="292"/>
      <c r="AL9" s="292"/>
      <c r="AM9" s="292"/>
      <c r="AN9" s="292"/>
      <c r="AO9" s="292"/>
      <c r="AP9" s="292"/>
      <c r="AQ9" s="292"/>
      <c r="AR9" s="146"/>
      <c r="AS9" s="146"/>
      <c r="AT9" s="146"/>
      <c r="AU9" s="146"/>
      <c r="AV9" s="146"/>
      <c r="AW9" s="146"/>
      <c r="AX9" s="146"/>
      <c r="AY9" s="146"/>
      <c r="AZ9" s="146"/>
      <c r="BA9" s="146"/>
      <c r="BB9" s="146"/>
      <c r="BC9" s="146"/>
      <c r="BD9" s="146"/>
      <c r="BE9" s="146"/>
      <c r="BF9" s="146"/>
      <c r="BG9" s="146"/>
      <c r="BH9" s="146"/>
      <c r="BI9" s="146"/>
      <c r="BJ9" s="146"/>
      <c r="BK9" s="146"/>
      <c r="BL9" s="146"/>
      <c r="BM9" s="146"/>
      <c r="BN9" s="146"/>
      <c r="BO9" s="146"/>
      <c r="BP9" s="146"/>
      <c r="BQ9" s="146"/>
      <c r="BR9" s="146"/>
      <c r="BS9" s="146"/>
      <c r="BT9" s="146"/>
      <c r="BU9" s="146"/>
      <c r="BV9" s="146"/>
      <c r="BW9" s="146"/>
      <c r="BX9" s="146"/>
      <c r="BY9" s="146"/>
      <c r="BZ9" s="146"/>
      <c r="CA9" s="146"/>
      <c r="CB9" s="146"/>
      <c r="CC9" s="146"/>
      <c r="CD9" s="146"/>
      <c r="CE9" s="146"/>
      <c r="CF9" s="146"/>
      <c r="CG9" s="146"/>
      <c r="CH9" s="146"/>
      <c r="CI9" s="146"/>
      <c r="CJ9" s="146"/>
      <c r="CK9" s="146"/>
      <c r="CL9" s="146"/>
      <c r="CM9" s="146"/>
      <c r="CN9" s="146"/>
      <c r="CO9" s="146"/>
      <c r="CP9" s="146"/>
      <c r="CQ9" s="146"/>
      <c r="CR9" s="146"/>
      <c r="CS9" s="146"/>
    </row>
    <row r="10" spans="2:97" ht="1.5" customHeight="1" x14ac:dyDescent="0.25">
      <c r="C10" s="144"/>
      <c r="D10" s="756"/>
      <c r="E10" s="756"/>
      <c r="F10" s="756"/>
      <c r="G10" s="369"/>
      <c r="I10" s="757"/>
      <c r="J10" s="757"/>
      <c r="K10" s="757"/>
      <c r="L10" s="757"/>
      <c r="M10" s="757"/>
      <c r="N10" s="757"/>
      <c r="O10" s="757"/>
      <c r="P10" s="757"/>
      <c r="Q10" s="757"/>
      <c r="R10" s="757"/>
      <c r="S10" s="757"/>
      <c r="T10" s="757"/>
      <c r="U10" s="757"/>
      <c r="V10" s="757"/>
      <c r="W10" s="757"/>
      <c r="X10" s="757"/>
      <c r="Y10" s="757"/>
      <c r="Z10" s="757"/>
      <c r="AA10" s="757"/>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c r="BI10" s="146"/>
      <c r="BJ10" s="146"/>
      <c r="BK10" s="146"/>
      <c r="BL10" s="146"/>
      <c r="BM10" s="146"/>
      <c r="BN10" s="146"/>
      <c r="BO10" s="146"/>
      <c r="BP10" s="146"/>
      <c r="BQ10" s="146"/>
      <c r="BR10" s="146"/>
      <c r="BS10" s="146"/>
      <c r="BT10" s="146"/>
      <c r="BU10" s="146"/>
      <c r="BV10" s="146"/>
      <c r="BW10" s="146"/>
      <c r="BX10" s="146"/>
      <c r="BY10" s="146"/>
      <c r="BZ10" s="146"/>
      <c r="CA10" s="146"/>
      <c r="CB10" s="146"/>
      <c r="CC10" s="146"/>
      <c r="CD10" s="146"/>
      <c r="CE10" s="146"/>
      <c r="CF10" s="146"/>
      <c r="CG10" s="146"/>
      <c r="CH10" s="146"/>
      <c r="CI10" s="146"/>
      <c r="CJ10" s="146"/>
      <c r="CK10" s="146"/>
      <c r="CL10" s="146"/>
      <c r="CM10" s="146"/>
      <c r="CN10" s="146"/>
      <c r="CO10" s="146"/>
      <c r="CP10" s="146"/>
      <c r="CQ10" s="146"/>
      <c r="CR10" s="146"/>
      <c r="CS10" s="146"/>
    </row>
    <row r="11" spans="2:97" ht="7.5" customHeight="1" x14ac:dyDescent="0.25">
      <c r="U11" s="146"/>
      <c r="V11" s="146"/>
      <c r="W11" s="146"/>
      <c r="X11" s="146"/>
      <c r="Y11" s="146"/>
      <c r="Z11" s="146"/>
      <c r="AA11" s="146"/>
      <c r="AB11" s="146"/>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c r="BP11" s="146"/>
      <c r="BQ11" s="146"/>
      <c r="BR11" s="146"/>
      <c r="BS11" s="146"/>
      <c r="BT11" s="146"/>
      <c r="BU11" s="146"/>
      <c r="BV11" s="146"/>
      <c r="BW11" s="146"/>
      <c r="BX11" s="146"/>
      <c r="BY11" s="146"/>
      <c r="BZ11" s="146"/>
      <c r="CA11" s="146"/>
      <c r="CB11" s="146"/>
      <c r="CC11" s="146"/>
      <c r="CD11" s="146"/>
      <c r="CE11" s="146"/>
      <c r="CF11" s="146"/>
      <c r="CG11" s="146"/>
      <c r="CH11" s="146"/>
      <c r="CI11" s="146"/>
      <c r="CJ11" s="146"/>
      <c r="CK11" s="146"/>
      <c r="CL11" s="146"/>
      <c r="CM11" s="146"/>
      <c r="CN11" s="146"/>
      <c r="CO11" s="146"/>
      <c r="CP11" s="146"/>
      <c r="CQ11" s="146"/>
      <c r="CR11" s="146"/>
      <c r="CS11" s="146"/>
    </row>
    <row r="12" spans="2:97" ht="27.75" x14ac:dyDescent="0.25">
      <c r="C12" s="741" t="s">
        <v>508</v>
      </c>
      <c r="D12" s="741"/>
      <c r="E12" s="741"/>
      <c r="F12" s="741"/>
      <c r="G12" s="741"/>
      <c r="H12" s="741"/>
      <c r="I12" s="741"/>
      <c r="J12" s="741"/>
      <c r="K12" s="741"/>
      <c r="L12" s="741"/>
      <c r="M12" s="741"/>
      <c r="N12" s="741"/>
      <c r="O12" s="741"/>
      <c r="P12" s="741"/>
      <c r="Q12" s="741"/>
      <c r="R12" s="741"/>
      <c r="S12" s="741"/>
      <c r="T12" s="741"/>
      <c r="U12" s="741"/>
      <c r="V12" s="741"/>
      <c r="W12" s="741"/>
      <c r="X12" s="741"/>
      <c r="Y12" s="741"/>
      <c r="Z12" s="741"/>
      <c r="AA12" s="758"/>
      <c r="AB12" s="146"/>
      <c r="AC12" s="146"/>
      <c r="AD12" s="146"/>
      <c r="AE12" s="146"/>
      <c r="AF12" s="146"/>
      <c r="AG12" s="146"/>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c r="BI12" s="146"/>
      <c r="BJ12" s="146"/>
      <c r="BK12" s="146"/>
      <c r="BL12" s="146"/>
      <c r="BM12" s="146"/>
      <c r="BN12" s="146"/>
      <c r="BO12" s="146"/>
      <c r="BP12" s="146"/>
      <c r="BQ12" s="146"/>
      <c r="BR12" s="146"/>
      <c r="BS12" s="146"/>
      <c r="BT12" s="146"/>
      <c r="BU12" s="146"/>
      <c r="BV12" s="146"/>
      <c r="BW12" s="146"/>
      <c r="BX12" s="146"/>
      <c r="BY12" s="146"/>
      <c r="BZ12" s="146"/>
      <c r="CA12" s="146"/>
      <c r="CB12" s="146"/>
      <c r="CC12" s="146"/>
      <c r="CD12" s="146"/>
      <c r="CE12" s="146"/>
      <c r="CF12" s="146"/>
      <c r="CG12" s="146"/>
      <c r="CH12" s="146"/>
      <c r="CI12" s="146"/>
      <c r="CJ12" s="146"/>
      <c r="CK12" s="146"/>
      <c r="CL12" s="146"/>
      <c r="CM12" s="146"/>
      <c r="CN12" s="146"/>
      <c r="CO12" s="146"/>
      <c r="CP12" s="146"/>
      <c r="CQ12" s="146"/>
      <c r="CR12" s="146"/>
      <c r="CS12" s="146"/>
    </row>
    <row r="13" spans="2:97" ht="5.25" customHeight="1" x14ac:dyDescent="0.25">
      <c r="D13" s="177"/>
      <c r="E13" s="177"/>
      <c r="F13" s="177"/>
      <c r="G13" s="177"/>
      <c r="H13" s="177"/>
      <c r="I13" s="177"/>
      <c r="J13" s="177"/>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c r="BT13" s="146"/>
      <c r="BU13" s="146"/>
      <c r="BV13" s="146"/>
      <c r="BW13" s="146"/>
      <c r="BX13" s="146"/>
      <c r="BY13" s="146"/>
      <c r="BZ13" s="146"/>
      <c r="CA13" s="146"/>
      <c r="CB13" s="146"/>
      <c r="CC13" s="146"/>
      <c r="CD13" s="146"/>
      <c r="CE13" s="146"/>
      <c r="CF13" s="146"/>
      <c r="CG13" s="146"/>
      <c r="CH13" s="146"/>
      <c r="CI13" s="146"/>
      <c r="CJ13" s="146"/>
      <c r="CK13" s="146"/>
      <c r="CL13" s="146"/>
      <c r="CM13" s="146"/>
      <c r="CN13" s="146"/>
      <c r="CO13" s="146"/>
      <c r="CP13" s="146"/>
      <c r="CQ13" s="146"/>
      <c r="CR13" s="146"/>
      <c r="CS13" s="146"/>
    </row>
    <row r="14" spans="2:97" ht="45" customHeight="1" x14ac:dyDescent="0.25">
      <c r="C14" s="549" t="s">
        <v>338</v>
      </c>
      <c r="D14" s="549"/>
      <c r="E14" s="577" t="s">
        <v>339</v>
      </c>
      <c r="F14" s="579"/>
      <c r="G14" s="577" t="s">
        <v>340</v>
      </c>
      <c r="H14" s="579"/>
      <c r="I14" s="577" t="s">
        <v>341</v>
      </c>
      <c r="J14" s="579"/>
      <c r="K14" s="273" t="s">
        <v>218</v>
      </c>
      <c r="L14" s="275" t="s">
        <v>1</v>
      </c>
      <c r="M14" s="273" t="s">
        <v>13</v>
      </c>
      <c r="N14" s="273" t="s">
        <v>342</v>
      </c>
      <c r="O14" s="273" t="s">
        <v>343</v>
      </c>
      <c r="P14" s="155"/>
      <c r="Q14" s="155"/>
      <c r="S14" s="160"/>
      <c r="T14" s="160"/>
      <c r="U14" s="160"/>
      <c r="V14" s="160"/>
      <c r="W14" s="160"/>
      <c r="X14" s="160"/>
      <c r="Y14" s="160"/>
      <c r="Z14" s="160"/>
      <c r="AA14" s="160"/>
      <c r="AB14" s="146"/>
      <c r="AC14" s="146"/>
      <c r="AD14" s="146"/>
      <c r="AE14" s="146"/>
      <c r="AF14" s="146"/>
      <c r="AG14" s="146"/>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c r="BI14" s="146"/>
      <c r="BJ14" s="146"/>
      <c r="BK14" s="146"/>
      <c r="BL14" s="146"/>
      <c r="BM14" s="146"/>
      <c r="BN14" s="146"/>
      <c r="BO14" s="146"/>
      <c r="BP14" s="146"/>
      <c r="BQ14" s="146"/>
      <c r="BR14" s="146"/>
      <c r="BS14" s="146"/>
      <c r="BT14" s="146"/>
      <c r="BU14" s="146"/>
      <c r="BV14" s="146"/>
      <c r="BW14" s="146"/>
      <c r="BX14" s="146"/>
      <c r="BY14" s="146"/>
      <c r="BZ14" s="146"/>
      <c r="CA14" s="146"/>
      <c r="CB14" s="146"/>
      <c r="CC14" s="146"/>
      <c r="CD14" s="146"/>
      <c r="CE14" s="146"/>
      <c r="CF14" s="146"/>
      <c r="CG14" s="146"/>
      <c r="CH14" s="146"/>
      <c r="CI14" s="146"/>
      <c r="CJ14" s="146"/>
      <c r="CK14" s="146"/>
      <c r="CL14" s="146"/>
      <c r="CM14" s="146"/>
      <c r="CN14" s="146"/>
      <c r="CO14" s="146"/>
      <c r="CP14" s="146"/>
      <c r="CQ14" s="146"/>
      <c r="CR14" s="146"/>
      <c r="CS14" s="146"/>
    </row>
    <row r="15" spans="2:97" ht="68.25" customHeight="1" x14ac:dyDescent="0.25">
      <c r="C15" s="746" t="s">
        <v>576</v>
      </c>
      <c r="D15" s="747"/>
      <c r="E15" s="746" t="s">
        <v>577</v>
      </c>
      <c r="F15" s="747"/>
      <c r="G15" s="746" t="s">
        <v>578</v>
      </c>
      <c r="H15" s="747"/>
      <c r="I15" s="746" t="s">
        <v>579</v>
      </c>
      <c r="J15" s="747"/>
      <c r="K15" s="724" t="s">
        <v>631</v>
      </c>
      <c r="L15" s="753" t="s">
        <v>633</v>
      </c>
      <c r="M15" s="728" t="s">
        <v>558</v>
      </c>
      <c r="N15" s="1199" t="s">
        <v>632</v>
      </c>
      <c r="O15" s="1202" t="s">
        <v>580</v>
      </c>
      <c r="P15" s="163"/>
      <c r="Q15" s="163"/>
      <c r="S15" s="163"/>
      <c r="T15" s="160"/>
      <c r="U15" s="160"/>
      <c r="V15" s="163"/>
      <c r="W15" s="160"/>
      <c r="X15" s="160"/>
      <c r="Y15" s="160"/>
      <c r="Z15" s="160"/>
      <c r="AA15" s="160"/>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c r="BT15" s="146"/>
      <c r="BU15" s="146"/>
      <c r="BV15" s="146"/>
      <c r="BW15" s="146"/>
      <c r="BX15" s="146"/>
      <c r="BY15" s="146"/>
      <c r="BZ15" s="146"/>
      <c r="CA15" s="146"/>
      <c r="CB15" s="146"/>
      <c r="CC15" s="146"/>
      <c r="CD15" s="146"/>
      <c r="CE15" s="146"/>
      <c r="CF15" s="146"/>
      <c r="CG15" s="146"/>
      <c r="CH15" s="146"/>
      <c r="CI15" s="146"/>
      <c r="CJ15" s="146"/>
      <c r="CK15" s="146"/>
      <c r="CL15" s="146"/>
      <c r="CM15" s="146"/>
      <c r="CN15" s="146"/>
      <c r="CO15" s="146"/>
      <c r="CP15" s="146"/>
      <c r="CQ15" s="146"/>
      <c r="CR15" s="146"/>
      <c r="CS15" s="146"/>
    </row>
    <row r="16" spans="2:97" ht="77.25" customHeight="1" x14ac:dyDescent="0.25">
      <c r="C16" s="748"/>
      <c r="D16" s="749"/>
      <c r="E16" s="748"/>
      <c r="F16" s="749"/>
      <c r="G16" s="748"/>
      <c r="H16" s="749"/>
      <c r="I16" s="748"/>
      <c r="J16" s="749"/>
      <c r="K16" s="752"/>
      <c r="L16" s="754"/>
      <c r="M16" s="729"/>
      <c r="N16" s="1200"/>
      <c r="O16" s="1202"/>
      <c r="P16" s="163"/>
      <c r="Q16" s="163"/>
      <c r="S16" s="163"/>
      <c r="T16" s="160"/>
      <c r="U16" s="160"/>
      <c r="V16" s="163"/>
      <c r="W16" s="160"/>
      <c r="X16" s="160"/>
      <c r="Y16" s="160"/>
      <c r="Z16" s="160"/>
      <c r="AA16" s="160"/>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c r="BT16" s="146"/>
      <c r="BU16" s="146"/>
      <c r="BV16" s="146"/>
      <c r="BW16" s="146"/>
      <c r="BX16" s="146"/>
      <c r="BY16" s="146"/>
      <c r="BZ16" s="146"/>
      <c r="CA16" s="146"/>
      <c r="CB16" s="146"/>
      <c r="CC16" s="146"/>
      <c r="CD16" s="146"/>
      <c r="CE16" s="146"/>
      <c r="CF16" s="146"/>
      <c r="CG16" s="146"/>
      <c r="CH16" s="146"/>
      <c r="CI16" s="146"/>
      <c r="CJ16" s="146"/>
      <c r="CK16" s="146"/>
      <c r="CL16" s="146"/>
      <c r="CM16" s="146"/>
      <c r="CN16" s="146"/>
      <c r="CO16" s="146"/>
      <c r="CP16" s="146"/>
      <c r="CQ16" s="146"/>
      <c r="CR16" s="146"/>
      <c r="CS16" s="146"/>
    </row>
    <row r="17" spans="3:97" ht="78" customHeight="1" x14ac:dyDescent="0.25">
      <c r="C17" s="750"/>
      <c r="D17" s="751"/>
      <c r="E17" s="750"/>
      <c r="F17" s="751"/>
      <c r="G17" s="750"/>
      <c r="H17" s="751"/>
      <c r="I17" s="750"/>
      <c r="J17" s="751"/>
      <c r="K17" s="725"/>
      <c r="L17" s="755"/>
      <c r="M17" s="757"/>
      <c r="N17" s="1201"/>
      <c r="O17" s="1202"/>
      <c r="S17" s="183"/>
      <c r="T17" s="157"/>
      <c r="U17" s="157"/>
      <c r="V17" s="163"/>
      <c r="Y17" s="184"/>
      <c r="Z17" s="184"/>
      <c r="AA17" s="184"/>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c r="BQ17" s="146"/>
      <c r="BR17" s="146"/>
      <c r="BS17" s="146"/>
      <c r="BT17" s="146"/>
      <c r="BU17" s="146"/>
      <c r="BV17" s="146"/>
      <c r="BW17" s="146"/>
      <c r="BX17" s="146"/>
      <c r="BY17" s="146"/>
      <c r="BZ17" s="146"/>
      <c r="CA17" s="146"/>
      <c r="CB17" s="146"/>
      <c r="CC17" s="146"/>
      <c r="CD17" s="146"/>
      <c r="CE17" s="146"/>
      <c r="CF17" s="146"/>
      <c r="CG17" s="146"/>
      <c r="CH17" s="146"/>
      <c r="CI17" s="146"/>
      <c r="CJ17" s="146"/>
      <c r="CK17" s="146"/>
      <c r="CL17" s="146"/>
      <c r="CM17" s="146"/>
      <c r="CN17" s="146"/>
      <c r="CO17" s="146"/>
      <c r="CP17" s="146"/>
      <c r="CQ17" s="146"/>
      <c r="CR17" s="146"/>
      <c r="CS17" s="146"/>
    </row>
    <row r="18" spans="3:97" x14ac:dyDescent="0.25">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c r="BT18" s="146"/>
      <c r="BU18" s="146"/>
      <c r="BV18" s="146"/>
      <c r="BW18" s="146"/>
      <c r="BX18" s="146"/>
      <c r="BY18" s="146"/>
      <c r="BZ18" s="146"/>
      <c r="CA18" s="146"/>
      <c r="CB18" s="146"/>
      <c r="CC18" s="146"/>
      <c r="CD18" s="146"/>
      <c r="CE18" s="146"/>
      <c r="CF18" s="146"/>
      <c r="CG18" s="146"/>
      <c r="CH18" s="146"/>
      <c r="CI18" s="146"/>
      <c r="CJ18" s="146"/>
      <c r="CK18" s="146"/>
      <c r="CL18" s="146"/>
      <c r="CM18" s="146"/>
      <c r="CN18" s="146"/>
      <c r="CO18" s="146"/>
      <c r="CP18" s="146"/>
      <c r="CQ18" s="146"/>
      <c r="CR18" s="146"/>
      <c r="CS18" s="146"/>
    </row>
    <row r="19" spans="3:97" ht="27.75" x14ac:dyDescent="0.25">
      <c r="C19" s="740" t="s">
        <v>510</v>
      </c>
      <c r="D19" s="741"/>
      <c r="E19" s="741"/>
      <c r="F19" s="741"/>
      <c r="G19" s="741"/>
      <c r="H19" s="741"/>
      <c r="I19" s="741"/>
      <c r="J19" s="741"/>
      <c r="K19" s="741"/>
      <c r="L19" s="741"/>
      <c r="M19" s="741"/>
      <c r="N19" s="741"/>
      <c r="O19" s="741"/>
      <c r="P19" s="741"/>
      <c r="Q19" s="741"/>
      <c r="R19" s="741"/>
      <c r="S19" s="741"/>
      <c r="T19" s="741"/>
      <c r="U19" s="741"/>
      <c r="V19" s="741"/>
      <c r="W19" s="741"/>
      <c r="X19" s="741"/>
      <c r="Y19" s="741"/>
      <c r="Z19" s="741"/>
      <c r="AA19" s="741"/>
      <c r="AB19" s="741"/>
      <c r="AC19" s="741"/>
      <c r="AD19" s="741"/>
      <c r="AE19" s="741"/>
      <c r="AF19" s="741"/>
      <c r="AG19" s="741"/>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c r="BI19" s="146"/>
      <c r="BJ19" s="146"/>
      <c r="BK19" s="146"/>
      <c r="BL19" s="146"/>
      <c r="BM19" s="146"/>
      <c r="BN19" s="146"/>
      <c r="BO19" s="146"/>
      <c r="BP19" s="146"/>
      <c r="BQ19" s="146"/>
      <c r="BR19" s="146"/>
      <c r="BS19" s="146"/>
      <c r="BT19" s="146"/>
      <c r="BU19" s="146"/>
      <c r="BV19" s="146"/>
      <c r="BW19" s="146"/>
      <c r="BX19" s="146"/>
      <c r="BY19" s="146"/>
      <c r="BZ19" s="146"/>
      <c r="CA19" s="146"/>
      <c r="CB19" s="146"/>
      <c r="CC19" s="146"/>
      <c r="CD19" s="146"/>
      <c r="CE19" s="146"/>
      <c r="CF19" s="146"/>
      <c r="CG19" s="146"/>
      <c r="CH19" s="146"/>
      <c r="CI19" s="146"/>
      <c r="CJ19" s="146"/>
      <c r="CK19" s="146"/>
      <c r="CL19" s="146"/>
      <c r="CM19" s="146"/>
      <c r="CN19" s="146"/>
      <c r="CR19" s="146"/>
      <c r="CS19" s="146"/>
    </row>
    <row r="20" spans="3:97" ht="6" customHeight="1" x14ac:dyDescent="0.25">
      <c r="D20" s="146"/>
      <c r="E20" s="146"/>
      <c r="F20" s="146"/>
      <c r="G20" s="146"/>
      <c r="H20" s="146"/>
      <c r="I20" s="146"/>
      <c r="J20" s="146"/>
      <c r="K20" s="146"/>
      <c r="L20" s="146"/>
      <c r="M20" s="146"/>
      <c r="N20" s="146"/>
      <c r="O20" s="146"/>
      <c r="P20" s="146"/>
      <c r="Q20" s="146"/>
      <c r="R20" s="146"/>
      <c r="S20" s="146"/>
      <c r="T20" s="146"/>
      <c r="U20" s="146"/>
      <c r="V20" s="146"/>
      <c r="W20" s="146"/>
      <c r="X20" s="146"/>
      <c r="Y20" s="146"/>
      <c r="Z20" s="146"/>
      <c r="AA20" s="146"/>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c r="BB20" s="146"/>
      <c r="BC20" s="146"/>
      <c r="BD20" s="146"/>
      <c r="BE20" s="146"/>
      <c r="BF20" s="146"/>
      <c r="BG20" s="146"/>
      <c r="BH20" s="146"/>
      <c r="BI20" s="146"/>
      <c r="BJ20" s="146"/>
      <c r="BK20" s="146"/>
      <c r="BL20" s="146"/>
      <c r="BM20" s="146"/>
      <c r="BN20" s="146"/>
      <c r="BO20" s="146"/>
      <c r="BP20" s="146"/>
      <c r="BQ20" s="146"/>
      <c r="BR20" s="146"/>
      <c r="BS20" s="146"/>
      <c r="BT20" s="146"/>
      <c r="BU20" s="146"/>
      <c r="BV20" s="146"/>
      <c r="BW20" s="146"/>
      <c r="BX20" s="146"/>
      <c r="BY20" s="146"/>
      <c r="BZ20" s="146"/>
      <c r="CA20" s="146"/>
      <c r="CB20" s="146"/>
      <c r="CC20" s="146"/>
      <c r="CD20" s="146"/>
      <c r="CE20" s="146"/>
      <c r="CF20" s="146"/>
      <c r="CG20" s="146"/>
      <c r="CH20" s="146"/>
      <c r="CI20" s="146"/>
      <c r="CJ20" s="146"/>
      <c r="CK20" s="146"/>
      <c r="CL20" s="146"/>
      <c r="CM20" s="146"/>
      <c r="CN20" s="146"/>
      <c r="CR20" s="146"/>
      <c r="CS20" s="146"/>
    </row>
    <row r="21" spans="3:97" ht="41.25" customHeight="1" x14ac:dyDescent="0.25">
      <c r="C21" s="742" t="s">
        <v>222</v>
      </c>
      <c r="D21" s="742"/>
      <c r="E21" s="742"/>
      <c r="F21" s="742"/>
      <c r="G21" s="742"/>
      <c r="H21" s="742"/>
      <c r="I21" s="742"/>
      <c r="J21" s="743" t="s">
        <v>141</v>
      </c>
      <c r="K21" s="744"/>
      <c r="L21" s="744"/>
      <c r="M21" s="744"/>
      <c r="N21" s="744"/>
      <c r="O21" s="744"/>
      <c r="P21" s="744"/>
      <c r="Q21" s="744"/>
      <c r="R21" s="745"/>
      <c r="S21" s="743" t="s">
        <v>142</v>
      </c>
      <c r="T21" s="744"/>
      <c r="U21" s="744"/>
      <c r="V21" s="744"/>
      <c r="W21" s="744"/>
      <c r="X21" s="744"/>
      <c r="Y21" s="745"/>
      <c r="Z21" s="548" t="s">
        <v>34</v>
      </c>
      <c r="AA21" s="548"/>
      <c r="AB21" s="548"/>
      <c r="AC21" s="548"/>
      <c r="AD21" s="548"/>
      <c r="AE21" s="548"/>
      <c r="AF21" s="548"/>
      <c r="AG21" s="548"/>
      <c r="AH21" s="146"/>
      <c r="AI21" s="154"/>
      <c r="AJ21" s="154"/>
      <c r="AK21" s="154"/>
      <c r="AL21" s="154"/>
      <c r="AM21" s="154"/>
      <c r="AN21" s="154"/>
      <c r="AO21" s="146"/>
      <c r="AP21" s="146"/>
      <c r="AQ21" s="155"/>
      <c r="AR21" s="155"/>
      <c r="AS21" s="155"/>
      <c r="AT21" s="155"/>
      <c r="AU21" s="155"/>
      <c r="AV21" s="155"/>
      <c r="AW21" s="155"/>
      <c r="AX21" s="155"/>
      <c r="AY21" s="155"/>
      <c r="AZ21" s="155"/>
      <c r="BA21" s="155"/>
      <c r="BB21" s="146"/>
      <c r="BC21" s="146"/>
      <c r="BD21" s="146"/>
      <c r="BE21" s="146"/>
      <c r="BF21" s="146"/>
      <c r="BG21" s="146"/>
      <c r="BH21" s="146"/>
      <c r="BI21" s="146"/>
      <c r="BJ21" s="146"/>
      <c r="BK21" s="146"/>
      <c r="BL21" s="146"/>
      <c r="BM21" s="146"/>
      <c r="BN21" s="146"/>
      <c r="BO21" s="146"/>
      <c r="BP21" s="146"/>
      <c r="BQ21" s="146"/>
      <c r="BR21" s="146"/>
      <c r="BS21" s="146"/>
      <c r="BT21" s="146"/>
      <c r="BU21" s="146"/>
      <c r="BV21" s="146"/>
      <c r="BW21" s="146"/>
      <c r="BX21" s="146"/>
      <c r="BY21" s="146"/>
      <c r="BZ21" s="146"/>
      <c r="CA21" s="146"/>
      <c r="CB21" s="146"/>
      <c r="CC21" s="146"/>
      <c r="CD21" s="146"/>
      <c r="CE21" s="146"/>
      <c r="CF21" s="146"/>
      <c r="CG21" s="146"/>
      <c r="CK21" s="146"/>
      <c r="CL21" s="146"/>
    </row>
    <row r="22" spans="3:97" ht="25.5" customHeight="1" x14ac:dyDescent="0.25">
      <c r="C22" s="742"/>
      <c r="D22" s="742"/>
      <c r="E22" s="742"/>
      <c r="F22" s="742"/>
      <c r="G22" s="742"/>
      <c r="H22" s="742"/>
      <c r="I22" s="742"/>
      <c r="J22" s="566" t="s">
        <v>11</v>
      </c>
      <c r="K22" s="549" t="s">
        <v>163</v>
      </c>
      <c r="L22" s="549" t="s">
        <v>503</v>
      </c>
      <c r="M22" s="549" t="s">
        <v>8</v>
      </c>
      <c r="N22" s="549"/>
      <c r="O22" s="549"/>
      <c r="P22" s="549"/>
      <c r="Q22" s="549"/>
      <c r="R22" s="549"/>
      <c r="S22" s="566" t="s">
        <v>502</v>
      </c>
      <c r="T22" s="566" t="s">
        <v>485</v>
      </c>
      <c r="U22" s="566" t="s">
        <v>488</v>
      </c>
      <c r="V22" s="566" t="s">
        <v>486</v>
      </c>
      <c r="W22" s="566" t="s">
        <v>481</v>
      </c>
      <c r="X22" s="566" t="s">
        <v>489</v>
      </c>
      <c r="Y22" s="566" t="s">
        <v>29</v>
      </c>
      <c r="Z22" s="549" t="s">
        <v>34</v>
      </c>
      <c r="AA22" s="561" t="s">
        <v>496</v>
      </c>
      <c r="AB22" s="549" t="s">
        <v>35</v>
      </c>
      <c r="AC22" s="549" t="s">
        <v>236</v>
      </c>
      <c r="AD22" s="561" t="s">
        <v>506</v>
      </c>
      <c r="AE22" s="550" t="s">
        <v>38</v>
      </c>
      <c r="AF22" s="550" t="s">
        <v>37</v>
      </c>
      <c r="AG22" s="550" t="s">
        <v>39</v>
      </c>
      <c r="AH22" s="155"/>
      <c r="AI22" s="156"/>
      <c r="AJ22" s="156"/>
      <c r="AK22" s="156"/>
      <c r="AL22" s="156"/>
      <c r="AM22" s="156"/>
      <c r="AN22" s="156"/>
      <c r="AO22" s="155"/>
      <c r="AP22" s="155"/>
      <c r="AQ22" s="157"/>
      <c r="AR22" s="157"/>
      <c r="AS22" s="157"/>
      <c r="AT22" s="157"/>
      <c r="AU22" s="157"/>
      <c r="AV22" s="157"/>
      <c r="AW22" s="157"/>
      <c r="AX22" s="157"/>
      <c r="AY22" s="157"/>
      <c r="AZ22" s="157"/>
      <c r="BA22" s="157"/>
      <c r="BB22" s="155"/>
      <c r="BC22" s="155"/>
      <c r="BD22" s="155"/>
      <c r="BE22" s="155"/>
      <c r="BF22" s="155"/>
      <c r="BG22" s="155"/>
      <c r="BH22" s="155"/>
      <c r="BI22" s="155"/>
      <c r="BJ22" s="155"/>
      <c r="BK22" s="155"/>
      <c r="BL22" s="155"/>
      <c r="BM22" s="155"/>
      <c r="BN22" s="155"/>
      <c r="BO22" s="155"/>
      <c r="BP22" s="155"/>
      <c r="BQ22" s="155"/>
      <c r="BR22" s="155"/>
      <c r="BS22" s="155"/>
      <c r="BT22" s="155"/>
      <c r="BU22" s="155"/>
      <c r="BV22" s="155"/>
      <c r="BW22" s="155"/>
      <c r="BX22" s="155"/>
      <c r="BY22" s="155"/>
      <c r="BZ22" s="155"/>
      <c r="CA22" s="155"/>
      <c r="CB22" s="155"/>
      <c r="CC22" s="155"/>
      <c r="CD22" s="155"/>
    </row>
    <row r="23" spans="3:97" ht="89.25" customHeight="1" x14ac:dyDescent="0.25">
      <c r="C23" s="349" t="s">
        <v>478</v>
      </c>
      <c r="D23" s="352" t="s">
        <v>480</v>
      </c>
      <c r="E23" s="368" t="s">
        <v>481</v>
      </c>
      <c r="F23" s="353" t="s">
        <v>238</v>
      </c>
      <c r="G23" s="368" t="s">
        <v>481</v>
      </c>
      <c r="H23" s="742" t="s">
        <v>239</v>
      </c>
      <c r="I23" s="742"/>
      <c r="J23" s="738"/>
      <c r="K23" s="561"/>
      <c r="L23" s="561"/>
      <c r="M23" s="294" t="s">
        <v>490</v>
      </c>
      <c r="N23" s="294" t="s">
        <v>492</v>
      </c>
      <c r="O23" s="294" t="s">
        <v>487</v>
      </c>
      <c r="P23" s="294" t="s">
        <v>499</v>
      </c>
      <c r="Q23" s="294" t="s">
        <v>500</v>
      </c>
      <c r="R23" s="294" t="s">
        <v>501</v>
      </c>
      <c r="S23" s="738"/>
      <c r="T23" s="738"/>
      <c r="U23" s="738"/>
      <c r="V23" s="738"/>
      <c r="W23" s="738"/>
      <c r="X23" s="738"/>
      <c r="Y23" s="738"/>
      <c r="Z23" s="561"/>
      <c r="AA23" s="727"/>
      <c r="AB23" s="561"/>
      <c r="AC23" s="561"/>
      <c r="AD23" s="727"/>
      <c r="AE23" s="550"/>
      <c r="AF23" s="550"/>
      <c r="AG23" s="550"/>
      <c r="AH23" s="155"/>
      <c r="AI23" s="160"/>
      <c r="AJ23" s="156"/>
      <c r="AK23" s="160"/>
      <c r="AL23" s="156"/>
      <c r="AM23" s="160"/>
      <c r="AN23" s="156"/>
      <c r="AO23" s="155"/>
      <c r="AP23" s="155"/>
      <c r="AQ23" s="157"/>
      <c r="AR23" s="157"/>
      <c r="AS23" s="157"/>
      <c r="AT23" s="157"/>
      <c r="AU23" s="157"/>
      <c r="AV23" s="157"/>
      <c r="AW23" s="157"/>
      <c r="AX23" s="157"/>
      <c r="AY23" s="157"/>
      <c r="AZ23" s="157"/>
      <c r="BA23" s="157"/>
      <c r="BB23" s="155"/>
      <c r="BC23" s="155"/>
      <c r="BD23" s="155"/>
      <c r="BE23" s="155"/>
      <c r="BF23" s="155"/>
      <c r="BG23" s="155"/>
      <c r="BH23" s="155"/>
      <c r="BI23" s="155"/>
      <c r="BJ23" s="155"/>
      <c r="BK23" s="155"/>
      <c r="BL23" s="155"/>
      <c r="BM23" s="155"/>
      <c r="BN23" s="155"/>
      <c r="BO23" s="155"/>
      <c r="BP23" s="155"/>
      <c r="BQ23" s="155"/>
      <c r="BR23" s="155"/>
      <c r="BS23" s="155"/>
      <c r="BT23" s="155"/>
      <c r="BU23" s="155"/>
      <c r="BV23" s="155"/>
      <c r="BW23" s="155"/>
      <c r="BX23" s="155"/>
      <c r="BY23" s="155"/>
      <c r="BZ23" s="155"/>
      <c r="CA23" s="155"/>
      <c r="CB23" s="155"/>
      <c r="CC23" s="155"/>
      <c r="CD23" s="155"/>
    </row>
    <row r="24" spans="3:97" ht="236.25" customHeight="1" x14ac:dyDescent="0.25">
      <c r="C24" s="728">
        <v>255</v>
      </c>
      <c r="D24" s="730" t="str">
        <f>IF(C24&lt;=0,"",IF(C24&lt;=2,"Muy Baja",IF(C24&lt;=24,"Baja",IF(C24&lt;=500,"Media",IF(C24&lt;=5000,"Alta","Muy Alta")))))</f>
        <v>Media</v>
      </c>
      <c r="E24" s="732">
        <f>IF(D24="","",IF(D24="Muy Baja",0.2,IF(D24="Baja",0.4,IF(D24="Media",0.6,IF(D24="Alta",0.8,IF(D24="Muy Alta",1,))))))</f>
        <v>0.6</v>
      </c>
      <c r="F24" s="586" t="str">
        <f>IF(H58="Si","Catastrófico",IF(H62&lt;=5,"Moderado",IF(H62&lt;=11,"Mayor","Catastrófico")))</f>
        <v>Mayor</v>
      </c>
      <c r="G24" s="735">
        <f>IF(F24="","",IF(F24="Leve",0.2,IF(F24="Menor",0.4,IF(F24="Moderado",0.6,IF(F24="Mayor",0.8,IF(F24="Catastrófico",1,))))))</f>
        <v>0.8</v>
      </c>
      <c r="H24" s="586" t="str">
        <f>IF(OR(AND(D24="Muy Baja",F24="Leve"),AND(D24="Muy Baja",F24="Menor"),AND(D24="Baja",F24="Leve")),"Bajo",IF(OR(AND(D24="Muy baja",F24="Moderado"),AND(D24="Baja",F24="Menor"),AND(D24="Baja",F24="Moderado"),AND(D24="Media",F24="Leve"),AND(D24="Media",F24="Menor"),AND(D24="Media",F24="Moderado"),AND(D24="Alta",F24="Leve"),AND(D24="Alta",F24="Menor")),"Moderado",IF(OR(AND(D24="Muy Baja",F24="Mayor"),AND(D24="Baja",F24="Mayor"),AND(D24="Media",F24="Mayor"),AND(D24="Alta",F24="Moderado"),AND(D24="Alta",F24="Mayor"),AND(D24="Muy Alta",F24="Leve"),AND(D24="Muy Alta",F24="Menor"),AND(D24="Muy Alta",F24="Moderado"),AND(D24="Muy Alta",F24="Mayor")),"Alto",IF(OR(AND(D24="Muy Baja",F24="Catastrófico"),AND(D24="Baja",F24="Catastrófico"),AND(D24="Media",F24="Catastrófico"),AND(D24="Alta",F24="Catastrófico"),AND(D24="Muy Alta",F24="Catastrófico")),"Extremo",""))))</f>
        <v>Alto</v>
      </c>
      <c r="I24" s="586"/>
      <c r="J24" s="278">
        <v>1</v>
      </c>
      <c r="K24" s="1203" t="s">
        <v>634</v>
      </c>
      <c r="L24" s="280" t="str">
        <f>IF(OR(M24="Preventivo",M24="Detectivo"),"Probabilidad",IF(M24="Correctivo","Impacto",""))</f>
        <v>Probabilidad</v>
      </c>
      <c r="M24" s="281" t="s">
        <v>14</v>
      </c>
      <c r="N24" s="281" t="s">
        <v>9</v>
      </c>
      <c r="O24" s="282" t="str">
        <f>IF(AND(M24="Preventivo",N24="Automático"),"50%",IF(AND(M24="Preventivo",N24="Manual"),"40%",IF(AND(M24="Detectivo",N24="Automático"),"40%",IF(AND(M24="Detectivo",N24="Manual"),"30%",IF(AND(M24="Correctivo",N24="Automático"),"35%",IF(AND(M24="Correctivo",N24="Manual"),"25%",""))))))</f>
        <v>40%</v>
      </c>
      <c r="P24" s="281" t="s">
        <v>493</v>
      </c>
      <c r="Q24" s="281" t="s">
        <v>22</v>
      </c>
      <c r="R24" s="281" t="s">
        <v>497</v>
      </c>
      <c r="S24" s="283">
        <f>IFERROR(IF(L24="Probabilidad",(E24-(+E24*O24)),IF(L24="Impacto",E24,"")),"")</f>
        <v>0.36</v>
      </c>
      <c r="T24" s="284" t="str">
        <f>IFERROR(IF(S24="","",IF(S24&lt;=0.2,"Muy Baja",IF(S24&lt;=0.4,"Baja",IF(S24&lt;=0.6,"Media",IF(S24&lt;=0.8,"Alta","Muy Alta"))))),"")</f>
        <v>Baja</v>
      </c>
      <c r="U24" s="282">
        <f>+S24</f>
        <v>0.36</v>
      </c>
      <c r="V24" s="284" t="str">
        <f>IFERROR(IF(W24="","",IF(W24&lt;=0.2,"Leve",IF(W24&lt;=0.4,"Menor",IF(W24&lt;=0.6,"Moderado",IF(W24&lt;=0.8,"Mayor","Catastrófico"))))),"")</f>
        <v>Mayor</v>
      </c>
      <c r="W24" s="282">
        <f>IFERROR(IF(L24="Impacto",(G24-(+G24*O24)),IF(L24="Probabilidad",G24,"")),"")</f>
        <v>0.8</v>
      </c>
      <c r="X24" s="285" t="str">
        <f>IFERROR(IF(OR(AND(T24="Muy Baja",V24="Leve"),AND(T24="Muy Baja",V24="Menor"),AND(T24="Baja",V24="Leve")),"Bajo",IF(OR(AND(T24="Muy baja",V24="Moderado"),AND(T24="Baja",V24="Menor"),AND(T24="Baja",V24="Moderado"),AND(T24="Media",V24="Leve"),AND(T24="Media",V24="Menor"),AND(T24="Media",V24="Moderado"),AND(T24="Alta",V24="Leve"),AND(T24="Alta",V24="Menor")),"Moderado",IF(OR(AND(T24="Muy Baja",V24="Mayor"),AND(T24="Baja",V24="Mayor"),AND(T24="Media",V24="Mayor"),AND(T24="Alta",V24="Moderado"),AND(T24="Alta",V24="Mayor"),AND(T24="Muy Alta",V24="Leve"),AND(T24="Muy Alta",V24="Menor"),AND(T24="Muy Alta",V24="Moderado"),AND(T24="Muy Alta",V24="Mayor")),"Alto",IF(OR(AND(T24="Muy Baja",V24="Catastrófico"),AND(T24="Baja",V24="Catastrófico"),AND(T24="Media",V24="Catastrófico"),AND(T24="Alta",V24="Catastrófico"),AND(T24="Muy Alta",V24="Catastrófico")),"Extremo","")))),"")</f>
        <v>Alto</v>
      </c>
      <c r="Y24" s="281" t="s">
        <v>30</v>
      </c>
      <c r="Z24" s="428" t="s">
        <v>636</v>
      </c>
      <c r="AA24" s="429" t="s">
        <v>637</v>
      </c>
      <c r="AB24" s="429" t="s">
        <v>638</v>
      </c>
      <c r="AC24" s="388">
        <v>45313</v>
      </c>
      <c r="AD24" s="388">
        <v>45641</v>
      </c>
      <c r="AE24" s="385"/>
      <c r="AF24" s="286"/>
      <c r="AG24" s="287"/>
      <c r="AH24" s="155"/>
      <c r="AO24" s="155"/>
      <c r="AP24" s="155"/>
      <c r="AQ24" s="157"/>
      <c r="AR24" s="157"/>
      <c r="AS24" s="157"/>
      <c r="AT24" s="157"/>
      <c r="AU24" s="157"/>
      <c r="AV24" s="157"/>
      <c r="AW24" s="157"/>
      <c r="AX24" s="157"/>
      <c r="AY24" s="157"/>
      <c r="AZ24" s="157"/>
      <c r="BA24" s="157"/>
      <c r="BB24" s="155"/>
      <c r="BC24" s="155"/>
      <c r="BD24" s="155"/>
      <c r="BE24" s="155"/>
      <c r="BF24" s="155"/>
      <c r="BG24" s="155"/>
      <c r="BH24" s="155"/>
      <c r="BI24" s="155"/>
      <c r="BJ24" s="155"/>
      <c r="BK24" s="155"/>
      <c r="BL24" s="155"/>
      <c r="BM24" s="155"/>
      <c r="BN24" s="155"/>
      <c r="BO24" s="155"/>
      <c r="BP24" s="155"/>
      <c r="BQ24" s="155"/>
      <c r="BR24" s="155"/>
      <c r="BS24" s="155"/>
      <c r="BT24" s="155"/>
      <c r="BU24" s="155"/>
      <c r="BV24" s="155"/>
      <c r="BW24" s="155"/>
      <c r="BX24" s="155"/>
      <c r="BY24" s="155"/>
      <c r="BZ24" s="155"/>
      <c r="CA24" s="155"/>
      <c r="CB24" s="155"/>
      <c r="CC24" s="155"/>
      <c r="CD24" s="155"/>
    </row>
    <row r="25" spans="3:97" ht="183.75" customHeight="1" x14ac:dyDescent="0.25">
      <c r="C25" s="729"/>
      <c r="D25" s="731"/>
      <c r="E25" s="733"/>
      <c r="F25" s="586"/>
      <c r="G25" s="736"/>
      <c r="H25" s="586"/>
      <c r="I25" s="586"/>
      <c r="J25" s="278">
        <v>2</v>
      </c>
      <c r="K25" s="1203" t="s">
        <v>635</v>
      </c>
      <c r="L25" s="280" t="str">
        <f>IF(OR(M25="Preventivo",M25="Detectivo"),"Probabilidad",IF(M25="Correctivo","Impacto",""))</f>
        <v>Probabilidad</v>
      </c>
      <c r="M25" s="281" t="s">
        <v>14</v>
      </c>
      <c r="N25" s="281" t="s">
        <v>9</v>
      </c>
      <c r="O25" s="282" t="str">
        <f>IF(AND(M25="Preventivo",N25="Automático"),"50%",IF(AND(M25="Preventivo",N25="Manual"),"40%",IF(AND(M25="Detectivo",N25="Automático"),"40%",IF(AND(M25="Detectivo",N25="Manual"),"30%",IF(AND(M25="Correctivo",N25="Automático"),"35%",IF(AND(M25="Correctivo",N25="Manual"),"25%",""))))))</f>
        <v>40%</v>
      </c>
      <c r="P25" s="281" t="s">
        <v>493</v>
      </c>
      <c r="Q25" s="281" t="s">
        <v>22</v>
      </c>
      <c r="R25" s="281" t="s">
        <v>497</v>
      </c>
      <c r="S25" s="283">
        <f>IFERROR(IF(L25="Probabilidad",(E24-(+E24*O25)),IF(L25="Impacto",E24,"")),"")</f>
        <v>0.36</v>
      </c>
      <c r="T25" s="284" t="str">
        <f>IFERROR(IF(S25="","",IF(S25&lt;=0.2,"Muy Baja",IF(S25&lt;=0.4,"Baja",IF(S25&lt;=0.6,"Media",IF(S25&lt;=0.8,"Alta","Muy Alta"))))),"")</f>
        <v>Baja</v>
      </c>
      <c r="U25" s="282">
        <f>+S25</f>
        <v>0.36</v>
      </c>
      <c r="V25" s="284" t="str">
        <f>IFERROR(IF(W25="","",IF(W25&lt;=0.2,"Leve",IF(W25&lt;=0.4,"Menor",IF(W25&lt;=0.6,"Moderado",IF(W25&lt;=0.8,"Mayor","Catastrófico"))))),"")</f>
        <v>Mayor</v>
      </c>
      <c r="W25" s="282">
        <f>IFERROR(IF(L25="Impacto",(G24-(+G24*O25)),IF(L25="Probabilidad",G24,"")),"")</f>
        <v>0.8</v>
      </c>
      <c r="X25" s="285" t="str">
        <f>IFERROR(IF(OR(AND(T25="Muy Baja",V25="Leve"),AND(T25="Muy Baja",V25="Menor"),AND(T25="Baja",V25="Leve")),"Bajo",IF(OR(AND(T25="Muy baja",V25="Moderado"),AND(T25="Baja",V25="Menor"),AND(T25="Baja",V25="Moderado"),AND(T25="Media",V25="Leve"),AND(T25="Media",V25="Menor"),AND(T25="Media",V25="Moderado"),AND(T25="Alta",V25="Leve"),AND(T25="Alta",V25="Menor")),"Moderado",IF(OR(AND(T25="Muy Baja",V25="Mayor"),AND(T25="Baja",V25="Mayor"),AND(T25="Media",V25="Mayor"),AND(T25="Alta",V25="Moderado"),AND(T25="Alta",V25="Mayor"),AND(T25="Muy Alta",V25="Leve"),AND(T25="Muy Alta",V25="Menor"),AND(T25="Muy Alta",V25="Moderado"),AND(T25="Muy Alta",V25="Mayor")),"Alto",IF(OR(AND(T25="Muy Baja",V25="Catastrófico"),AND(T25="Baja",V25="Catastrófico"),AND(T25="Media",V25="Catastrófico"),AND(T25="Alta",V25="Catastrófico"),AND(T25="Muy Alta",V25="Catastrófico")),"Extremo","")))),"")</f>
        <v>Alto</v>
      </c>
      <c r="Y25" s="281" t="s">
        <v>30</v>
      </c>
      <c r="Z25" s="428" t="s">
        <v>640</v>
      </c>
      <c r="AA25" s="429" t="s">
        <v>639</v>
      </c>
      <c r="AB25" s="429" t="s">
        <v>641</v>
      </c>
      <c r="AC25" s="388">
        <v>45313</v>
      </c>
      <c r="AD25" s="388">
        <v>45641</v>
      </c>
      <c r="AE25" s="385"/>
      <c r="AF25" s="286"/>
      <c r="AG25" s="287"/>
      <c r="AH25" s="155"/>
      <c r="AO25" s="155"/>
      <c r="AP25" s="155"/>
      <c r="AQ25" s="157"/>
      <c r="AR25" s="157"/>
      <c r="AS25" s="157"/>
      <c r="AT25" s="157"/>
      <c r="AU25" s="157"/>
      <c r="AV25" s="157"/>
      <c r="AW25" s="157"/>
      <c r="AX25" s="157"/>
      <c r="AY25" s="157"/>
      <c r="AZ25" s="157"/>
      <c r="BA25" s="157"/>
      <c r="BB25" s="155"/>
      <c r="BC25" s="155"/>
      <c r="BD25" s="155"/>
      <c r="BE25" s="155"/>
      <c r="BF25" s="155"/>
      <c r="BG25" s="155"/>
      <c r="BH25" s="155"/>
      <c r="BI25" s="155"/>
      <c r="BJ25" s="155"/>
      <c r="BK25" s="155"/>
      <c r="BL25" s="155"/>
      <c r="BM25" s="155"/>
      <c r="BN25" s="155"/>
      <c r="BO25" s="155"/>
      <c r="BP25" s="155"/>
      <c r="BQ25" s="155"/>
      <c r="BR25" s="155"/>
      <c r="BS25" s="155"/>
      <c r="BT25" s="155"/>
      <c r="BU25" s="155"/>
      <c r="BV25" s="155"/>
      <c r="BW25" s="155"/>
      <c r="BX25" s="155"/>
      <c r="BY25" s="155"/>
      <c r="BZ25" s="155"/>
      <c r="CA25" s="155"/>
      <c r="CB25" s="155"/>
      <c r="CC25" s="155"/>
      <c r="CD25" s="155"/>
    </row>
    <row r="26" spans="3:97" ht="30.75" customHeight="1" x14ac:dyDescent="0.25">
      <c r="C26" s="729"/>
      <c r="D26" s="731"/>
      <c r="E26" s="734"/>
      <c r="F26" s="586"/>
      <c r="G26" s="737"/>
      <c r="H26" s="586"/>
      <c r="I26" s="591"/>
      <c r="J26" s="739" t="s">
        <v>574</v>
      </c>
      <c r="K26" s="315"/>
      <c r="L26" s="315"/>
      <c r="M26" s="315"/>
      <c r="N26" s="315"/>
      <c r="O26" s="315"/>
      <c r="P26" s="315"/>
      <c r="Q26" s="315"/>
      <c r="R26" s="380" t="s">
        <v>575</v>
      </c>
      <c r="S26" s="376">
        <f>(($S$24*$O$25))</f>
        <v>0.14399999999999999</v>
      </c>
      <c r="T26" s="284"/>
      <c r="U26" s="282"/>
      <c r="V26" s="284"/>
      <c r="W26" s="282"/>
      <c r="X26" s="285"/>
      <c r="Y26" s="281"/>
      <c r="Z26" s="175"/>
      <c r="AA26" s="286"/>
      <c r="AB26" s="389"/>
      <c r="AC26" s="388"/>
      <c r="AD26" s="388"/>
      <c r="AE26" s="386"/>
      <c r="AF26" s="175"/>
      <c r="AG26" s="175"/>
      <c r="AH26" s="155"/>
      <c r="AO26" s="155"/>
      <c r="AP26" s="155"/>
      <c r="AQ26" s="157"/>
      <c r="AR26" s="157"/>
      <c r="AS26" s="157"/>
      <c r="AT26" s="157"/>
      <c r="AU26" s="157"/>
      <c r="AV26" s="157"/>
      <c r="AW26" s="157"/>
      <c r="AX26" s="157"/>
      <c r="AY26" s="157"/>
      <c r="AZ26" s="157"/>
      <c r="BA26" s="157"/>
      <c r="BB26" s="155"/>
      <c r="BC26" s="155"/>
      <c r="BD26" s="155"/>
      <c r="BE26" s="155"/>
      <c r="BF26" s="155"/>
      <c r="BG26" s="155"/>
      <c r="BH26" s="155"/>
      <c r="BI26" s="155"/>
      <c r="BJ26" s="155"/>
      <c r="BK26" s="155"/>
      <c r="BL26" s="155"/>
      <c r="BM26" s="155"/>
      <c r="BN26" s="155"/>
      <c r="BO26" s="155"/>
      <c r="BP26" s="155"/>
      <c r="BQ26" s="155"/>
      <c r="BR26" s="155"/>
      <c r="BS26" s="155"/>
      <c r="BT26" s="155"/>
      <c r="BU26" s="155"/>
      <c r="BV26" s="155"/>
      <c r="BW26" s="155"/>
      <c r="BX26" s="155"/>
      <c r="BY26" s="155"/>
      <c r="BZ26" s="155"/>
      <c r="CA26" s="155"/>
      <c r="CB26" s="155"/>
      <c r="CC26" s="155"/>
      <c r="CD26" s="155"/>
    </row>
    <row r="27" spans="3:97" ht="84" customHeight="1" x14ac:dyDescent="0.25">
      <c r="C27" s="182" t="s">
        <v>513</v>
      </c>
      <c r="D27" s="304">
        <f>VLOOKUP(D24,D81:F85,2,0)</f>
        <v>0</v>
      </c>
      <c r="E27" s="304"/>
      <c r="F27" s="304">
        <f>VLOOKUP(F24,D89:F93,2,0)</f>
        <v>0</v>
      </c>
      <c r="G27" s="370"/>
      <c r="J27" s="739"/>
      <c r="K27" s="315"/>
      <c r="L27" s="315"/>
      <c r="M27" s="315"/>
      <c r="N27" s="315"/>
      <c r="O27" s="315"/>
      <c r="P27" s="315"/>
      <c r="Q27" s="315"/>
      <c r="R27" s="380" t="s">
        <v>575</v>
      </c>
      <c r="S27" s="376">
        <f>(($S$24-$S$26))</f>
        <v>0.216</v>
      </c>
      <c r="T27" s="284" t="str">
        <f>IFERROR(IF(S27="","",IF(S27&lt;=0.2,"Muy Baja",IF(S27&lt;=0.4,"Baja",IF(S27&lt;=0.6,"Media",IF(S27&lt;=0.8,"Alta","Muy Alta"))))),"")</f>
        <v>Baja</v>
      </c>
      <c r="U27" s="282">
        <f t="shared" ref="U27" si="0">+S27</f>
        <v>0.216</v>
      </c>
      <c r="V27" s="284" t="str">
        <f t="shared" ref="V27" si="1">IFERROR(IF(W27="","",IF(W27&lt;=0.2,"Leve",IF(W27&lt;=0.4,"Menor",IF(W27&lt;=0.6,"Moderado",IF(W27&lt;=0.8,"Mayor","Catastrófico"))))),"")</f>
        <v>Mayor</v>
      </c>
      <c r="W27" s="282">
        <f>IFERROR(IF(L25="Impacto",(G24-(+G24*O25)),IF(L25="Probabilidad",G24,"")),"")</f>
        <v>0.8</v>
      </c>
      <c r="X27" s="285" t="str">
        <f t="shared" ref="X27" si="2">IFERROR(IF(OR(AND(T27="Muy Baja",V27="Leve"),AND(T27="Muy Baja",V27="Menor"),AND(T27="Baja",V27="Leve")),"Bajo",IF(OR(AND(T27="Muy baja",V27="Moderado"),AND(T27="Baja",V27="Menor"),AND(T27="Baja",V27="Moderado"),AND(T27="Media",V27="Leve"),AND(T27="Media",V27="Menor"),AND(T27="Media",V27="Moderado"),AND(T27="Alta",V27="Leve"),AND(T27="Alta",V27="Menor")),"Moderado",IF(OR(AND(T27="Muy Baja",V27="Mayor"),AND(T27="Baja",V27="Mayor"),AND(T27="Media",V27="Mayor"),AND(T27="Alta",V27="Moderado"),AND(T27="Alta",V27="Mayor"),AND(T27="Muy Alta",V27="Leve"),AND(T27="Muy Alta",V27="Menor"),AND(T27="Muy Alta",V27="Moderado"),AND(T27="Muy Alta",V27="Mayor")),"Alto",IF(OR(AND(T27="Muy Baja",V27="Catastrófico"),AND(T27="Baja",V27="Catastrófico"),AND(T27="Media",V27="Catastrófico"),AND(T27="Alta",V27="Catastrófico"),AND(T27="Muy Alta",V27="Catastrófico")),"Extremo","")))),"")</f>
        <v>Alto</v>
      </c>
      <c r="Y27" s="158"/>
      <c r="Z27" s="158"/>
      <c r="AA27" s="158"/>
      <c r="AB27" s="147"/>
      <c r="AC27" s="147"/>
      <c r="AD27" s="147"/>
      <c r="AE27" s="316"/>
      <c r="AF27" s="175"/>
      <c r="AG27" s="175"/>
      <c r="AH27" s="155"/>
      <c r="AI27" s="155"/>
      <c r="AJ27" s="155"/>
      <c r="AK27" s="155"/>
      <c r="AL27" s="155"/>
      <c r="AM27" s="155"/>
      <c r="AN27" s="155"/>
      <c r="AO27" s="155"/>
      <c r="AP27" s="155"/>
      <c r="AQ27" s="155"/>
      <c r="AR27" s="155"/>
      <c r="AS27" s="155"/>
      <c r="AT27" s="155"/>
      <c r="AU27" s="155"/>
      <c r="AV27" s="155"/>
      <c r="AW27" s="155"/>
      <c r="AX27" s="155"/>
      <c r="AY27" s="155"/>
      <c r="AZ27" s="155"/>
      <c r="BA27" s="155"/>
      <c r="BB27" s="155"/>
      <c r="BC27" s="155"/>
      <c r="BD27" s="155"/>
      <c r="BE27" s="155"/>
      <c r="BF27" s="155"/>
      <c r="BG27" s="155"/>
      <c r="BH27" s="155"/>
      <c r="BI27" s="155"/>
      <c r="BJ27" s="155"/>
      <c r="BK27" s="155"/>
      <c r="BL27" s="155"/>
      <c r="BM27" s="155"/>
      <c r="BN27" s="155"/>
      <c r="BO27" s="155"/>
      <c r="BP27" s="155"/>
      <c r="BQ27" s="155"/>
      <c r="BR27" s="155"/>
      <c r="BS27" s="155"/>
      <c r="BT27" s="155"/>
      <c r="BU27" s="155"/>
      <c r="BV27" s="155"/>
      <c r="BW27" s="155"/>
      <c r="BX27" s="155"/>
      <c r="BY27" s="155"/>
      <c r="BZ27" s="155"/>
      <c r="CA27" s="155"/>
      <c r="CB27" s="155"/>
      <c r="CC27" s="155"/>
      <c r="CD27" s="155"/>
    </row>
    <row r="28" spans="3:97" ht="27.75" customHeight="1" x14ac:dyDescent="0.25">
      <c r="F28" s="167"/>
      <c r="G28" s="167"/>
      <c r="J28" s="157"/>
      <c r="K28" s="377"/>
      <c r="L28" s="377"/>
      <c r="M28" s="377"/>
      <c r="N28" s="377"/>
      <c r="O28" s="377"/>
      <c r="P28" s="377"/>
      <c r="Q28" s="377"/>
      <c r="R28" s="377"/>
      <c r="S28" s="322"/>
      <c r="T28" s="146"/>
      <c r="U28" s="146"/>
      <c r="V28" s="146"/>
      <c r="W28" s="146"/>
      <c r="X28" s="146"/>
      <c r="Y28" s="146"/>
      <c r="Z28" s="146"/>
      <c r="AA28" s="146"/>
      <c r="AB28" s="387"/>
      <c r="AC28" s="387"/>
      <c r="AD28" s="387"/>
      <c r="AE28" s="147"/>
      <c r="AF28" s="175"/>
      <c r="AG28" s="175"/>
      <c r="AH28" s="155"/>
      <c r="AI28" s="155"/>
      <c r="AJ28" s="155"/>
      <c r="AK28" s="155"/>
      <c r="AL28" s="155"/>
      <c r="AM28" s="155"/>
      <c r="AN28" s="155"/>
      <c r="AO28" s="155"/>
      <c r="AP28" s="155"/>
      <c r="AQ28" s="155"/>
      <c r="AR28" s="155"/>
      <c r="AS28" s="155"/>
      <c r="AT28" s="155"/>
      <c r="AU28" s="155"/>
      <c r="AV28" s="155"/>
      <c r="AW28" s="155"/>
      <c r="AX28" s="155"/>
      <c r="AY28" s="155"/>
      <c r="AZ28" s="155"/>
      <c r="BA28" s="155"/>
      <c r="BB28" s="155"/>
      <c r="BC28" s="155"/>
      <c r="BD28" s="155"/>
      <c r="BE28" s="155"/>
      <c r="BF28" s="155"/>
      <c r="BG28" s="155"/>
      <c r="BH28" s="155"/>
      <c r="BI28" s="155"/>
      <c r="BJ28" s="155"/>
      <c r="BK28" s="155"/>
      <c r="BL28" s="155"/>
      <c r="BM28" s="155"/>
      <c r="BN28" s="155"/>
      <c r="BO28" s="155"/>
      <c r="BP28" s="155"/>
      <c r="BQ28" s="155"/>
      <c r="BR28" s="155"/>
      <c r="BS28" s="155"/>
      <c r="BT28" s="155"/>
      <c r="BU28" s="155"/>
      <c r="BV28" s="155"/>
      <c r="BW28" s="155"/>
      <c r="BX28" s="155"/>
      <c r="BY28" s="155"/>
      <c r="BZ28" s="155"/>
      <c r="CA28" s="155"/>
      <c r="CB28" s="155"/>
      <c r="CC28" s="155"/>
      <c r="CD28" s="155"/>
    </row>
    <row r="29" spans="3:97" x14ac:dyDescent="0.25">
      <c r="F29" s="168"/>
      <c r="G29" s="168"/>
      <c r="J29" s="157"/>
      <c r="K29" s="377"/>
      <c r="L29" s="377"/>
      <c r="M29" s="377"/>
      <c r="N29" s="377"/>
      <c r="O29" s="377"/>
      <c r="P29" s="377"/>
      <c r="Q29" s="377"/>
      <c r="R29" s="377"/>
      <c r="S29" s="322"/>
      <c r="T29" s="146"/>
      <c r="U29" s="146"/>
      <c r="V29" s="146"/>
      <c r="W29" s="146"/>
      <c r="X29" s="146"/>
      <c r="Y29" s="146"/>
      <c r="Z29" s="146"/>
      <c r="AA29" s="146"/>
      <c r="AB29" s="147"/>
      <c r="AC29" s="147"/>
      <c r="AD29" s="147"/>
      <c r="AE29" s="147"/>
      <c r="AF29" s="175"/>
      <c r="AG29" s="175"/>
      <c r="AH29" s="155"/>
      <c r="AI29" s="155"/>
      <c r="AJ29" s="155"/>
      <c r="AK29" s="155"/>
      <c r="AL29" s="155"/>
      <c r="AM29" s="155"/>
      <c r="AN29" s="155"/>
      <c r="AO29" s="155"/>
      <c r="AP29" s="155"/>
      <c r="AQ29" s="155"/>
      <c r="AR29" s="155"/>
      <c r="AS29" s="155"/>
      <c r="AT29" s="155"/>
      <c r="AU29" s="155"/>
      <c r="AV29" s="155"/>
      <c r="AW29" s="155"/>
      <c r="AX29" s="155"/>
      <c r="AY29" s="155"/>
      <c r="AZ29" s="155"/>
      <c r="BA29" s="155"/>
      <c r="BB29" s="155"/>
      <c r="BC29" s="155"/>
      <c r="BD29" s="155"/>
      <c r="BE29" s="155"/>
      <c r="BF29" s="155"/>
      <c r="BG29" s="155"/>
      <c r="BH29" s="155"/>
      <c r="BI29" s="155"/>
      <c r="BJ29" s="155"/>
      <c r="BK29" s="155"/>
      <c r="BL29" s="155"/>
      <c r="BM29" s="155"/>
      <c r="BN29" s="155"/>
      <c r="BO29" s="155"/>
      <c r="BP29" s="155"/>
      <c r="BQ29" s="155"/>
      <c r="BR29" s="155"/>
      <c r="BS29" s="155"/>
      <c r="BT29" s="155"/>
      <c r="BU29" s="155"/>
      <c r="BV29" s="155"/>
      <c r="BW29" s="155"/>
      <c r="BX29" s="155"/>
      <c r="BY29" s="155"/>
      <c r="BZ29" s="155"/>
      <c r="CA29" s="155"/>
      <c r="CB29" s="155"/>
      <c r="CC29" s="155"/>
      <c r="CD29" s="155"/>
    </row>
    <row r="30" spans="3:97" x14ac:dyDescent="0.25">
      <c r="J30" s="157"/>
      <c r="K30" s="377"/>
      <c r="L30" s="377"/>
      <c r="M30" s="377"/>
      <c r="N30" s="377"/>
      <c r="O30" s="377"/>
      <c r="P30" s="377"/>
      <c r="Q30" s="377"/>
      <c r="R30" s="377"/>
      <c r="S30" s="322"/>
      <c r="AB30" s="147"/>
      <c r="AC30" s="147"/>
      <c r="AD30" s="147"/>
      <c r="AE30" s="147"/>
      <c r="AF30" s="175"/>
      <c r="AG30" s="175"/>
    </row>
    <row r="31" spans="3:97" x14ac:dyDescent="0.25">
      <c r="J31" s="711"/>
      <c r="K31" s="716"/>
      <c r="L31" s="716"/>
      <c r="M31" s="711"/>
      <c r="N31" s="711"/>
      <c r="O31" s="716"/>
      <c r="P31" s="716"/>
      <c r="Q31" s="716"/>
      <c r="R31" s="322"/>
      <c r="S31" s="322"/>
    </row>
    <row r="32" spans="3:97" ht="15" customHeight="1" x14ac:dyDescent="0.25">
      <c r="J32" s="711"/>
      <c r="K32" s="716"/>
      <c r="L32" s="716"/>
      <c r="M32" s="711"/>
      <c r="N32" s="711"/>
      <c r="O32" s="716"/>
      <c r="P32" s="716"/>
      <c r="Q32" s="716"/>
      <c r="R32" s="322"/>
      <c r="S32" s="322"/>
    </row>
    <row r="33" spans="4:23" ht="15" customHeight="1" x14ac:dyDescent="0.25">
      <c r="J33" s="711"/>
      <c r="K33" s="716"/>
      <c r="L33" s="716"/>
      <c r="M33" s="711"/>
      <c r="N33" s="711"/>
      <c r="O33" s="716"/>
      <c r="P33" s="716"/>
      <c r="Q33" s="716"/>
      <c r="R33" s="322"/>
      <c r="S33" s="322"/>
    </row>
    <row r="34" spans="4:23" x14ac:dyDescent="0.25">
      <c r="J34" s="711"/>
      <c r="K34" s="716"/>
      <c r="L34" s="716"/>
      <c r="M34" s="711"/>
      <c r="N34" s="711"/>
      <c r="O34" s="716"/>
      <c r="P34" s="716"/>
      <c r="Q34" s="716"/>
      <c r="R34" s="322"/>
      <c r="S34" s="322"/>
    </row>
    <row r="36" spans="4:23" ht="15" customHeight="1" x14ac:dyDescent="0.25"/>
    <row r="38" spans="4:23" ht="15" customHeight="1" x14ac:dyDescent="0.25">
      <c r="S38" s="719"/>
      <c r="T38" s="719"/>
      <c r="U38" s="719"/>
      <c r="V38" s="719"/>
      <c r="W38" s="719"/>
    </row>
    <row r="39" spans="4:23" ht="15" customHeight="1" x14ac:dyDescent="0.25">
      <c r="D39" s="720" t="s">
        <v>247</v>
      </c>
      <c r="E39" s="720"/>
      <c r="F39" s="720"/>
      <c r="G39" s="720"/>
      <c r="H39" s="720"/>
      <c r="J39" s="721"/>
      <c r="K39" s="721"/>
      <c r="L39" s="721"/>
      <c r="M39" s="721"/>
      <c r="N39" s="721"/>
      <c r="O39" s="721"/>
      <c r="P39" s="721"/>
      <c r="Q39" s="721"/>
      <c r="S39" s="719"/>
      <c r="T39" s="719"/>
      <c r="U39" s="719"/>
      <c r="V39" s="719"/>
      <c r="W39" s="719"/>
    </row>
    <row r="40" spans="4:23" x14ac:dyDescent="0.25">
      <c r="D40" s="146"/>
      <c r="E40" s="146"/>
      <c r="F40" s="146"/>
      <c r="G40" s="146"/>
      <c r="H40" s="146"/>
    </row>
    <row r="41" spans="4:23" ht="15" customHeight="1" x14ac:dyDescent="0.25">
      <c r="D41" s="722" t="s">
        <v>204</v>
      </c>
      <c r="E41" s="152"/>
      <c r="F41" s="724" t="s">
        <v>248</v>
      </c>
      <c r="G41" s="356"/>
      <c r="H41" s="153" t="s">
        <v>249</v>
      </c>
      <c r="L41" s="726"/>
      <c r="M41" s="726"/>
      <c r="N41" s="726"/>
      <c r="O41" s="726"/>
      <c r="P41" s="726"/>
      <c r="Q41" s="726"/>
      <c r="S41" s="585"/>
      <c r="T41" s="585"/>
      <c r="U41" s="585"/>
      <c r="V41" s="585"/>
      <c r="W41" s="585"/>
    </row>
    <row r="42" spans="4:23" x14ac:dyDescent="0.25">
      <c r="D42" s="723"/>
      <c r="E42" s="355"/>
      <c r="F42" s="725"/>
      <c r="G42" s="357"/>
      <c r="H42" s="350" t="s">
        <v>257</v>
      </c>
      <c r="J42" s="177"/>
      <c r="K42" s="177"/>
      <c r="L42" s="163"/>
      <c r="M42" s="163"/>
      <c r="N42" s="163"/>
      <c r="O42" s="163"/>
      <c r="P42" s="163"/>
      <c r="Q42" s="163"/>
      <c r="S42" s="585"/>
      <c r="T42" s="585"/>
      <c r="U42" s="585"/>
      <c r="V42" s="585"/>
      <c r="W42" s="585"/>
    </row>
    <row r="43" spans="4:23" ht="42.75" customHeight="1" x14ac:dyDescent="0.25">
      <c r="D43" s="362">
        <v>1</v>
      </c>
      <c r="E43" s="362"/>
      <c r="F43" s="361" t="s">
        <v>262</v>
      </c>
      <c r="G43" s="361"/>
      <c r="H43" s="360" t="s">
        <v>377</v>
      </c>
      <c r="J43" s="715"/>
      <c r="K43" s="714"/>
      <c r="L43" s="711"/>
      <c r="M43" s="716"/>
      <c r="N43" s="711"/>
      <c r="O43" s="716"/>
      <c r="P43" s="711"/>
      <c r="Q43" s="716"/>
      <c r="S43" s="585"/>
      <c r="T43" s="585"/>
      <c r="U43" s="585"/>
      <c r="V43" s="585"/>
      <c r="W43" s="585"/>
    </row>
    <row r="44" spans="4:23" ht="43.5" customHeight="1" x14ac:dyDescent="0.25">
      <c r="D44" s="362">
        <v>2</v>
      </c>
      <c r="E44" s="362"/>
      <c r="F44" s="361" t="s">
        <v>266</v>
      </c>
      <c r="G44" s="361"/>
      <c r="H44" s="360" t="s">
        <v>377</v>
      </c>
      <c r="J44" s="715"/>
      <c r="K44" s="714"/>
      <c r="L44" s="711"/>
      <c r="M44" s="716"/>
      <c r="N44" s="711"/>
      <c r="O44" s="716"/>
      <c r="P44" s="711"/>
      <c r="Q44" s="716"/>
      <c r="S44" s="149"/>
      <c r="T44" s="149"/>
      <c r="U44" s="149"/>
      <c r="V44" s="149"/>
      <c r="W44" s="149"/>
    </row>
    <row r="45" spans="4:23" ht="30" x14ac:dyDescent="0.25">
      <c r="D45" s="362">
        <v>3</v>
      </c>
      <c r="E45" s="362"/>
      <c r="F45" s="361" t="s">
        <v>269</v>
      </c>
      <c r="G45" s="361"/>
      <c r="H45" s="360" t="s">
        <v>377</v>
      </c>
      <c r="J45" s="715"/>
      <c r="K45" s="382"/>
      <c r="L45" s="358"/>
      <c r="M45" s="381"/>
      <c r="N45" s="358"/>
      <c r="O45" s="381"/>
      <c r="P45" s="358"/>
      <c r="Q45" s="381"/>
      <c r="S45" s="149"/>
      <c r="T45" s="149"/>
      <c r="U45" s="149"/>
      <c r="V45" s="149"/>
      <c r="W45" s="149"/>
    </row>
    <row r="46" spans="4:23" ht="46.5" customHeight="1" x14ac:dyDescent="0.25">
      <c r="D46" s="362">
        <v>4</v>
      </c>
      <c r="E46" s="362"/>
      <c r="F46" s="361" t="s">
        <v>273</v>
      </c>
      <c r="G46" s="361"/>
      <c r="H46" s="360" t="s">
        <v>378</v>
      </c>
      <c r="J46" s="718"/>
      <c r="K46" s="714"/>
      <c r="L46" s="715"/>
      <c r="M46" s="716"/>
      <c r="N46" s="715"/>
      <c r="O46" s="716"/>
      <c r="P46" s="715"/>
      <c r="Q46" s="716"/>
      <c r="S46" s="149"/>
      <c r="T46" s="149"/>
      <c r="U46" s="149"/>
      <c r="V46" s="149"/>
      <c r="W46" s="149"/>
    </row>
    <row r="47" spans="4:23" ht="46.5" customHeight="1" x14ac:dyDescent="0.25">
      <c r="D47" s="362">
        <v>5</v>
      </c>
      <c r="E47" s="362"/>
      <c r="F47" s="361" t="s">
        <v>278</v>
      </c>
      <c r="G47" s="361"/>
      <c r="H47" s="360" t="s">
        <v>377</v>
      </c>
      <c r="J47" s="718"/>
      <c r="K47" s="714"/>
      <c r="L47" s="715"/>
      <c r="M47" s="716"/>
      <c r="N47" s="715"/>
      <c r="O47" s="716"/>
      <c r="P47" s="715"/>
      <c r="Q47" s="716"/>
      <c r="S47" s="149"/>
      <c r="T47" s="149"/>
      <c r="U47" s="149"/>
      <c r="V47" s="149"/>
      <c r="W47" s="149"/>
    </row>
    <row r="48" spans="4:23" ht="41.25" customHeight="1" x14ac:dyDescent="0.25">
      <c r="D48" s="362">
        <v>6</v>
      </c>
      <c r="E48" s="362"/>
      <c r="F48" s="361" t="s">
        <v>279</v>
      </c>
      <c r="G48" s="361"/>
      <c r="H48" s="360" t="s">
        <v>377</v>
      </c>
      <c r="J48" s="718"/>
      <c r="K48" s="714"/>
      <c r="L48" s="711"/>
      <c r="M48" s="716"/>
      <c r="N48" s="711"/>
      <c r="O48" s="716"/>
      <c r="P48" s="711"/>
      <c r="Q48" s="716"/>
      <c r="S48" s="149"/>
      <c r="T48" s="149"/>
      <c r="U48" s="149"/>
      <c r="V48" s="149"/>
      <c r="W48" s="149"/>
    </row>
    <row r="49" spans="4:25" ht="41.25" customHeight="1" x14ac:dyDescent="0.25">
      <c r="D49" s="362">
        <v>7</v>
      </c>
      <c r="E49" s="362"/>
      <c r="F49" s="361" t="s">
        <v>284</v>
      </c>
      <c r="G49" s="361"/>
      <c r="H49" s="360" t="s">
        <v>378</v>
      </c>
      <c r="J49" s="718"/>
      <c r="K49" s="714"/>
      <c r="L49" s="711"/>
      <c r="M49" s="716"/>
      <c r="N49" s="711"/>
      <c r="O49" s="716"/>
      <c r="P49" s="711"/>
      <c r="Q49" s="716"/>
      <c r="S49" s="149"/>
      <c r="T49" s="149"/>
      <c r="U49" s="149"/>
      <c r="V49" s="149"/>
      <c r="W49" s="149"/>
    </row>
    <row r="50" spans="4:25" ht="50.25" customHeight="1" x14ac:dyDescent="0.25">
      <c r="D50" s="362">
        <v>8</v>
      </c>
      <c r="E50" s="362"/>
      <c r="F50" s="361" t="s">
        <v>511</v>
      </c>
      <c r="G50" s="361"/>
      <c r="H50" s="360" t="s">
        <v>378</v>
      </c>
      <c r="J50" s="718"/>
      <c r="K50" s="714"/>
      <c r="L50" s="711"/>
      <c r="M50" s="716"/>
      <c r="N50" s="711"/>
      <c r="O50" s="716"/>
      <c r="P50" s="711"/>
      <c r="Q50" s="716"/>
      <c r="S50" s="149"/>
      <c r="T50" s="149"/>
      <c r="U50" s="149"/>
      <c r="V50" s="149"/>
      <c r="W50" s="149"/>
    </row>
    <row r="51" spans="4:25" ht="42" customHeight="1" x14ac:dyDescent="0.25">
      <c r="D51" s="362">
        <v>9</v>
      </c>
      <c r="E51" s="362"/>
      <c r="F51" s="361" t="s">
        <v>285</v>
      </c>
      <c r="G51" s="361"/>
      <c r="H51" s="360" t="s">
        <v>378</v>
      </c>
      <c r="J51" s="718"/>
      <c r="K51" s="714"/>
      <c r="L51" s="711"/>
      <c r="M51" s="716"/>
      <c r="N51" s="711"/>
      <c r="O51" s="716"/>
      <c r="P51" s="711"/>
      <c r="Q51" s="716"/>
      <c r="S51" s="149"/>
      <c r="T51" s="149"/>
      <c r="U51" s="149"/>
      <c r="V51" s="149"/>
      <c r="W51" s="149"/>
    </row>
    <row r="52" spans="4:25" ht="42" customHeight="1" x14ac:dyDescent="0.25">
      <c r="D52" s="362">
        <v>10</v>
      </c>
      <c r="E52" s="362"/>
      <c r="F52" s="361" t="s">
        <v>289</v>
      </c>
      <c r="G52" s="361"/>
      <c r="H52" s="360" t="s">
        <v>377</v>
      </c>
      <c r="J52" s="718"/>
      <c r="K52" s="714"/>
      <c r="L52" s="711"/>
      <c r="M52" s="716"/>
      <c r="N52" s="711"/>
      <c r="O52" s="716"/>
      <c r="P52" s="711"/>
      <c r="Q52" s="716"/>
      <c r="X52" s="359"/>
    </row>
    <row r="53" spans="4:25" ht="48.75" customHeight="1" x14ac:dyDescent="0.25">
      <c r="D53" s="362">
        <v>11</v>
      </c>
      <c r="E53" s="362"/>
      <c r="F53" s="361" t="s">
        <v>290</v>
      </c>
      <c r="G53" s="361"/>
      <c r="H53" s="360" t="s">
        <v>377</v>
      </c>
      <c r="J53" s="717"/>
      <c r="K53" s="714"/>
      <c r="L53" s="711"/>
      <c r="M53" s="716"/>
      <c r="N53" s="711"/>
      <c r="O53" s="716"/>
      <c r="P53" s="711"/>
      <c r="Q53" s="716"/>
      <c r="S53" s="711"/>
      <c r="T53" s="711"/>
      <c r="U53" s="711"/>
      <c r="V53" s="713"/>
      <c r="W53" s="359"/>
      <c r="X53" s="359"/>
      <c r="Y53" s="163"/>
    </row>
    <row r="54" spans="4:25" ht="21" customHeight="1" x14ac:dyDescent="0.25">
      <c r="D54" s="362">
        <v>12</v>
      </c>
      <c r="E54" s="362"/>
      <c r="F54" s="361" t="s">
        <v>296</v>
      </c>
      <c r="G54" s="361"/>
      <c r="H54" s="360" t="s">
        <v>377</v>
      </c>
      <c r="J54" s="717"/>
      <c r="K54" s="714"/>
      <c r="L54" s="711"/>
      <c r="M54" s="716"/>
      <c r="N54" s="711"/>
      <c r="O54" s="716"/>
      <c r="P54" s="711"/>
      <c r="Q54" s="716"/>
      <c r="S54" s="711"/>
      <c r="T54" s="711"/>
      <c r="U54" s="711"/>
      <c r="V54" s="713"/>
      <c r="W54" s="359"/>
      <c r="X54" s="359"/>
      <c r="Y54" s="163"/>
    </row>
    <row r="55" spans="4:25" ht="27.75" customHeight="1" x14ac:dyDescent="0.25">
      <c r="D55" s="362">
        <v>13</v>
      </c>
      <c r="E55" s="362"/>
      <c r="F55" s="361" t="s">
        <v>297</v>
      </c>
      <c r="G55" s="361"/>
      <c r="H55" s="360" t="s">
        <v>377</v>
      </c>
      <c r="J55" s="717"/>
      <c r="K55" s="714"/>
      <c r="L55" s="711"/>
      <c r="M55" s="716"/>
      <c r="N55" s="711"/>
      <c r="O55" s="716"/>
      <c r="P55" s="711"/>
      <c r="Q55" s="716"/>
      <c r="S55" s="711"/>
      <c r="T55" s="711"/>
      <c r="U55" s="711"/>
      <c r="V55" s="713"/>
      <c r="W55" s="359"/>
      <c r="Y55" s="163"/>
    </row>
    <row r="56" spans="4:25" ht="48" customHeight="1" x14ac:dyDescent="0.25">
      <c r="D56" s="362">
        <v>14</v>
      </c>
      <c r="E56" s="362"/>
      <c r="F56" s="361" t="s">
        <v>298</v>
      </c>
      <c r="G56" s="361"/>
      <c r="H56" s="360" t="s">
        <v>378</v>
      </c>
      <c r="J56" s="711"/>
      <c r="K56" s="714"/>
      <c r="L56" s="715"/>
      <c r="M56" s="716"/>
      <c r="N56" s="715"/>
      <c r="O56" s="716"/>
      <c r="P56" s="715"/>
      <c r="Q56" s="716"/>
      <c r="Y56" s="163"/>
    </row>
    <row r="57" spans="4:25" ht="48" customHeight="1" x14ac:dyDescent="0.25">
      <c r="D57" s="362">
        <v>15</v>
      </c>
      <c r="E57" s="362"/>
      <c r="F57" s="361" t="s">
        <v>302</v>
      </c>
      <c r="G57" s="361"/>
      <c r="H57" s="360" t="s">
        <v>377</v>
      </c>
      <c r="J57" s="711"/>
      <c r="K57" s="714"/>
      <c r="L57" s="715"/>
      <c r="M57" s="716"/>
      <c r="N57" s="715"/>
      <c r="O57" s="716"/>
      <c r="P57" s="715"/>
      <c r="Q57" s="716"/>
      <c r="Y57" s="163"/>
    </row>
    <row r="58" spans="4:25" ht="63" customHeight="1" x14ac:dyDescent="0.25">
      <c r="D58" s="164">
        <v>16</v>
      </c>
      <c r="E58" s="164"/>
      <c r="F58" s="297" t="s">
        <v>303</v>
      </c>
      <c r="G58" s="297"/>
      <c r="H58" s="360" t="s">
        <v>378</v>
      </c>
      <c r="K58" s="177"/>
      <c r="L58" s="177"/>
      <c r="M58" s="381"/>
      <c r="N58" s="163"/>
      <c r="O58" s="381"/>
      <c r="P58" s="163"/>
      <c r="Q58" s="381"/>
      <c r="Y58" s="163"/>
    </row>
    <row r="59" spans="4:25" ht="45" customHeight="1" x14ac:dyDescent="0.25">
      <c r="D59" s="362">
        <v>17</v>
      </c>
      <c r="E59" s="362"/>
      <c r="F59" s="298" t="s">
        <v>306</v>
      </c>
      <c r="G59" s="298"/>
      <c r="H59" s="360" t="s">
        <v>377</v>
      </c>
      <c r="J59" s="711"/>
      <c r="L59" s="154"/>
      <c r="M59" s="358"/>
      <c r="N59" s="177"/>
      <c r="O59" s="358"/>
      <c r="P59" s="177"/>
      <c r="Q59" s="358"/>
      <c r="Y59" s="163"/>
    </row>
    <row r="60" spans="4:25" ht="31.5" customHeight="1" x14ac:dyDescent="0.25">
      <c r="D60" s="362">
        <v>18</v>
      </c>
      <c r="E60" s="362"/>
      <c r="F60" s="298" t="s">
        <v>309</v>
      </c>
      <c r="G60" s="298"/>
      <c r="H60" s="360" t="s">
        <v>378</v>
      </c>
      <c r="J60" s="711"/>
      <c r="K60" s="168"/>
      <c r="L60" s="168"/>
      <c r="R60" s="711"/>
      <c r="Y60" s="163"/>
    </row>
    <row r="61" spans="4:25" ht="36.75" customHeight="1" x14ac:dyDescent="0.25">
      <c r="D61" s="363">
        <v>19</v>
      </c>
      <c r="E61" s="363"/>
      <c r="F61" s="176" t="s">
        <v>311</v>
      </c>
      <c r="G61" s="176"/>
      <c r="H61" s="360" t="s">
        <v>378</v>
      </c>
      <c r="J61" s="711"/>
      <c r="K61" s="168"/>
      <c r="L61" s="154"/>
      <c r="M61" s="712"/>
      <c r="N61" s="712"/>
      <c r="O61" s="712"/>
      <c r="P61" s="712"/>
      <c r="Q61" s="712"/>
      <c r="R61" s="711"/>
      <c r="S61" s="358"/>
      <c r="Y61" s="163"/>
    </row>
    <row r="62" spans="4:25" ht="33" customHeight="1" x14ac:dyDescent="0.25">
      <c r="F62" s="351" t="s">
        <v>314</v>
      </c>
      <c r="G62" s="351"/>
      <c r="H62" s="351">
        <f>COUNTIF(H43:H61,"Si")</f>
        <v>11</v>
      </c>
      <c r="J62" s="711"/>
      <c r="K62" s="168"/>
      <c r="L62" s="154"/>
      <c r="M62" s="712"/>
      <c r="N62" s="712"/>
      <c r="O62" s="712"/>
      <c r="P62" s="712"/>
      <c r="Q62" s="712"/>
      <c r="R62" s="711"/>
      <c r="S62" s="358"/>
      <c r="Y62" s="163"/>
    </row>
    <row r="63" spans="4:25" x14ac:dyDescent="0.25">
      <c r="J63" s="354"/>
      <c r="K63" s="157"/>
      <c r="R63" s="358"/>
      <c r="S63" s="358"/>
      <c r="Y63" s="163"/>
    </row>
    <row r="64" spans="4:25" x14ac:dyDescent="0.25">
      <c r="S64" s="358"/>
      <c r="Y64" s="163"/>
    </row>
    <row r="65" spans="4:25" x14ac:dyDescent="0.25">
      <c r="X65" s="163"/>
      <c r="Y65" s="163"/>
    </row>
    <row r="66" spans="4:25" x14ac:dyDescent="0.25">
      <c r="T66" s="163"/>
      <c r="U66" s="163"/>
      <c r="V66" s="163"/>
      <c r="W66" s="163"/>
      <c r="X66" s="163"/>
      <c r="Y66" s="163"/>
    </row>
    <row r="67" spans="4:25" x14ac:dyDescent="0.25">
      <c r="T67" s="163"/>
      <c r="U67" s="163"/>
      <c r="V67" s="163"/>
      <c r="W67" s="163"/>
    </row>
    <row r="80" spans="4:25" ht="21" customHeight="1" x14ac:dyDescent="0.3">
      <c r="D80" s="710" t="s">
        <v>522</v>
      </c>
      <c r="E80" s="710"/>
      <c r="F80" s="710"/>
      <c r="G80" s="146"/>
      <c r="I80" s="580" t="s">
        <v>469</v>
      </c>
      <c r="J80" s="580"/>
      <c r="K80" s="580"/>
      <c r="L80" s="580"/>
      <c r="M80" s="580"/>
    </row>
    <row r="81" spans="4:14" ht="21" customHeight="1" x14ac:dyDescent="0.3">
      <c r="D81" s="310" t="s">
        <v>514</v>
      </c>
      <c r="E81" s="310"/>
      <c r="F81" s="305">
        <v>0.2</v>
      </c>
      <c r="G81" s="371"/>
      <c r="I81" s="1"/>
      <c r="J81" s="5"/>
      <c r="K81" s="295" t="s">
        <v>13</v>
      </c>
      <c r="L81" s="295" t="s">
        <v>498</v>
      </c>
      <c r="M81" s="1"/>
      <c r="N81" s="140" t="s">
        <v>265</v>
      </c>
    </row>
    <row r="82" spans="4:14" ht="21" customHeight="1" x14ac:dyDescent="0.3">
      <c r="D82" s="310" t="s">
        <v>515</v>
      </c>
      <c r="E82" s="310"/>
      <c r="F82" s="305">
        <v>0.4</v>
      </c>
      <c r="G82" s="371"/>
      <c r="I82" s="1"/>
      <c r="J82" s="5"/>
      <c r="K82" s="1" t="s">
        <v>14</v>
      </c>
      <c r="L82" s="1" t="s">
        <v>583</v>
      </c>
      <c r="M82" s="1"/>
      <c r="N82" s="140" t="s">
        <v>559</v>
      </c>
    </row>
    <row r="83" spans="4:14" ht="21" customHeight="1" x14ac:dyDescent="0.3">
      <c r="D83" s="311" t="s">
        <v>516</v>
      </c>
      <c r="E83" s="311"/>
      <c r="F83" s="306">
        <v>0.6</v>
      </c>
      <c r="G83" s="372"/>
      <c r="I83"/>
      <c r="J83" s="5"/>
      <c r="K83" s="1" t="s">
        <v>15</v>
      </c>
      <c r="L83" s="1" t="s">
        <v>9</v>
      </c>
      <c r="M83" s="1"/>
    </row>
    <row r="84" spans="4:14" ht="21" customHeight="1" x14ac:dyDescent="0.3">
      <c r="D84" s="311" t="s">
        <v>517</v>
      </c>
      <c r="E84" s="311"/>
      <c r="F84" s="306">
        <v>0.8</v>
      </c>
      <c r="G84" s="372"/>
      <c r="I84" s="1"/>
      <c r="J84" s="5"/>
      <c r="K84" s="1" t="s">
        <v>16</v>
      </c>
      <c r="L84" s="1"/>
      <c r="M84" s="1"/>
      <c r="N84" s="140" t="s">
        <v>560</v>
      </c>
    </row>
    <row r="85" spans="4:14" ht="21" customHeight="1" x14ac:dyDescent="0.3">
      <c r="D85" s="312" t="s">
        <v>518</v>
      </c>
      <c r="E85" s="312"/>
      <c r="F85" s="307">
        <v>1</v>
      </c>
      <c r="G85" s="373"/>
      <c r="I85" s="1"/>
      <c r="J85" s="5"/>
      <c r="K85" s="1"/>
      <c r="L85" s="1"/>
      <c r="M85" s="1"/>
      <c r="N85" s="140" t="s">
        <v>561</v>
      </c>
    </row>
    <row r="86" spans="4:14" ht="21" customHeight="1" x14ac:dyDescent="0.3">
      <c r="D86" s="146"/>
      <c r="E86" s="146"/>
      <c r="F86" s="146"/>
      <c r="G86" s="146"/>
      <c r="I86" s="1"/>
      <c r="J86" s="5"/>
      <c r="K86" s="295" t="s">
        <v>18</v>
      </c>
      <c r="L86" s="295" t="s">
        <v>21</v>
      </c>
      <c r="M86" s="1"/>
    </row>
    <row r="87" spans="4:14" ht="21" customHeight="1" x14ac:dyDescent="0.3">
      <c r="D87" s="146"/>
      <c r="E87" s="146"/>
      <c r="F87" s="146"/>
      <c r="G87" s="146"/>
      <c r="I87" s="1"/>
      <c r="J87" s="5"/>
      <c r="K87" s="1" t="s">
        <v>493</v>
      </c>
      <c r="L87" s="1" t="s">
        <v>22</v>
      </c>
      <c r="M87" s="1"/>
      <c r="N87" s="140" t="s">
        <v>276</v>
      </c>
    </row>
    <row r="88" spans="4:14" ht="21" customHeight="1" x14ac:dyDescent="0.3">
      <c r="D88" s="710" t="s">
        <v>523</v>
      </c>
      <c r="E88" s="710"/>
      <c r="F88" s="710"/>
      <c r="G88" s="146"/>
      <c r="I88" s="1"/>
      <c r="J88" s="5"/>
      <c r="K88" s="1" t="s">
        <v>494</v>
      </c>
      <c r="L88" s="1" t="s">
        <v>23</v>
      </c>
      <c r="M88" s="1"/>
      <c r="N88" s="140" t="s">
        <v>562</v>
      </c>
    </row>
    <row r="89" spans="4:14" ht="21" customHeight="1" x14ac:dyDescent="0.3">
      <c r="D89" s="313" t="s">
        <v>519</v>
      </c>
      <c r="E89" s="313"/>
      <c r="F89" s="308">
        <v>0.2</v>
      </c>
      <c r="G89" s="374"/>
      <c r="I89" s="1"/>
      <c r="J89" s="5"/>
      <c r="K89" s="1"/>
      <c r="L89" s="1"/>
      <c r="M89" s="1"/>
    </row>
    <row r="90" spans="4:14" ht="21" customHeight="1" x14ac:dyDescent="0.3">
      <c r="D90" s="313" t="s">
        <v>520</v>
      </c>
      <c r="E90" s="313"/>
      <c r="F90" s="308">
        <v>0.4</v>
      </c>
      <c r="G90" s="374"/>
      <c r="I90" s="1"/>
      <c r="J90" s="5"/>
      <c r="K90" s="1"/>
      <c r="L90" s="1"/>
      <c r="M90" s="1"/>
      <c r="N90" s="140" t="s">
        <v>282</v>
      </c>
    </row>
    <row r="91" spans="4:14" ht="21" customHeight="1" x14ac:dyDescent="0.3">
      <c r="D91" s="311" t="s">
        <v>447</v>
      </c>
      <c r="E91" s="311"/>
      <c r="F91" s="306">
        <v>0.6</v>
      </c>
      <c r="G91" s="372"/>
      <c r="I91" s="1"/>
      <c r="J91" s="5"/>
      <c r="K91" s="295" t="s">
        <v>496</v>
      </c>
      <c r="L91" s="295" t="s">
        <v>29</v>
      </c>
      <c r="M91" s="1"/>
      <c r="N91" s="140" t="s">
        <v>336</v>
      </c>
    </row>
    <row r="92" spans="4:14" ht="21" customHeight="1" x14ac:dyDescent="0.3">
      <c r="D92" s="312" t="s">
        <v>521</v>
      </c>
      <c r="E92" s="312"/>
      <c r="F92" s="307">
        <v>0.8</v>
      </c>
      <c r="G92" s="373"/>
      <c r="I92" s="1"/>
      <c r="J92" s="5"/>
      <c r="K92" s="1" t="s">
        <v>497</v>
      </c>
      <c r="L92" s="1" t="s">
        <v>30</v>
      </c>
      <c r="M92" s="1"/>
      <c r="N92" s="140" t="s">
        <v>563</v>
      </c>
    </row>
    <row r="93" spans="4:14" ht="21" customHeight="1" x14ac:dyDescent="0.3">
      <c r="D93" s="314" t="s">
        <v>524</v>
      </c>
      <c r="E93" s="314"/>
      <c r="F93" s="309">
        <v>1</v>
      </c>
      <c r="G93" s="375"/>
      <c r="I93" s="1"/>
      <c r="J93" s="5"/>
      <c r="K93" s="1" t="s">
        <v>27</v>
      </c>
      <c r="L93" s="1" t="s">
        <v>504</v>
      </c>
      <c r="M93" s="1"/>
    </row>
    <row r="94" spans="4:14" ht="16.5" x14ac:dyDescent="0.3">
      <c r="I94" s="1"/>
      <c r="J94" s="5"/>
      <c r="K94" s="1"/>
      <c r="L94" s="1" t="s">
        <v>31</v>
      </c>
      <c r="M94" s="1"/>
      <c r="N94" s="140" t="s">
        <v>288</v>
      </c>
    </row>
    <row r="95" spans="4:14" ht="16.5" x14ac:dyDescent="0.3">
      <c r="I95" s="1"/>
      <c r="J95" s="5"/>
      <c r="K95" s="295" t="s">
        <v>39</v>
      </c>
      <c r="L95" s="1" t="s">
        <v>505</v>
      </c>
      <c r="M95" s="1"/>
      <c r="N95" s="140" t="s">
        <v>564</v>
      </c>
    </row>
    <row r="96" spans="4:14" ht="16.5" x14ac:dyDescent="0.3">
      <c r="I96" s="1"/>
      <c r="J96" s="5"/>
      <c r="K96" s="1" t="s">
        <v>40</v>
      </c>
      <c r="L96" s="1" t="s">
        <v>32</v>
      </c>
      <c r="M96" s="1"/>
    </row>
    <row r="97" spans="11:14" x14ac:dyDescent="0.25">
      <c r="K97" s="140" t="s">
        <v>41</v>
      </c>
      <c r="N97" s="140" t="s">
        <v>293</v>
      </c>
    </row>
    <row r="98" spans="11:14" x14ac:dyDescent="0.25">
      <c r="N98" s="140" t="s">
        <v>565</v>
      </c>
    </row>
    <row r="100" spans="11:14" x14ac:dyDescent="0.25">
      <c r="N100" s="140" t="s">
        <v>301</v>
      </c>
    </row>
    <row r="101" spans="11:14" x14ac:dyDescent="0.25">
      <c r="N101" s="140" t="s">
        <v>566</v>
      </c>
    </row>
    <row r="102" spans="11:14" x14ac:dyDescent="0.25">
      <c r="N102" s="140" t="s">
        <v>567</v>
      </c>
    </row>
    <row r="120" spans="6:6" x14ac:dyDescent="0.25">
      <c r="F120" s="140" t="s">
        <v>395</v>
      </c>
    </row>
    <row r="122" spans="6:6" x14ac:dyDescent="0.25">
      <c r="F122" s="140" t="s">
        <v>377</v>
      </c>
    </row>
    <row r="123" spans="6:6" x14ac:dyDescent="0.25">
      <c r="F123" s="140" t="s">
        <v>378</v>
      </c>
    </row>
    <row r="285" spans="10:20" x14ac:dyDescent="0.25">
      <c r="J285" s="165"/>
      <c r="K285" s="165"/>
      <c r="L285" s="165"/>
    </row>
    <row r="288" spans="10:20" x14ac:dyDescent="0.25">
      <c r="M288" s="165"/>
      <c r="N288" s="165"/>
      <c r="O288" s="165"/>
      <c r="S288" s="165"/>
      <c r="T288" s="165"/>
    </row>
    <row r="289" spans="4:18" x14ac:dyDescent="0.25">
      <c r="D289" s="143"/>
    </row>
    <row r="290" spans="4:18" x14ac:dyDescent="0.25">
      <c r="D290" s="143"/>
    </row>
    <row r="291" spans="4:18" x14ac:dyDescent="0.25">
      <c r="D291" s="143"/>
    </row>
    <row r="292" spans="4:18" x14ac:dyDescent="0.25">
      <c r="D292" s="143"/>
    </row>
    <row r="293" spans="4:18" x14ac:dyDescent="0.25">
      <c r="D293" s="143"/>
      <c r="I293" s="165"/>
      <c r="P293" s="165"/>
      <c r="Q293" s="165"/>
    </row>
    <row r="294" spans="4:18" x14ac:dyDescent="0.25">
      <c r="D294" s="166"/>
      <c r="E294" s="165"/>
      <c r="F294" s="165"/>
      <c r="G294" s="165"/>
      <c r="H294" s="165"/>
    </row>
    <row r="302" spans="4:18" x14ac:dyDescent="0.25">
      <c r="R302" s="165"/>
    </row>
  </sheetData>
  <mergeCells count="134">
    <mergeCell ref="I4:O4"/>
    <mergeCell ref="P4:S4"/>
    <mergeCell ref="T4:W4"/>
    <mergeCell ref="X4:AA4"/>
    <mergeCell ref="C6:AQ7"/>
    <mergeCell ref="C8:F8"/>
    <mergeCell ref="G8:S8"/>
    <mergeCell ref="T8:V8"/>
    <mergeCell ref="C9:F9"/>
    <mergeCell ref="G9:S9"/>
    <mergeCell ref="D10:F10"/>
    <mergeCell ref="I10:AA10"/>
    <mergeCell ref="C12:AA12"/>
    <mergeCell ref="C14:D14"/>
    <mergeCell ref="E14:F14"/>
    <mergeCell ref="G14:H14"/>
    <mergeCell ref="I14:J14"/>
    <mergeCell ref="M15:M17"/>
    <mergeCell ref="O15:O17"/>
    <mergeCell ref="N15:N17"/>
    <mergeCell ref="C19:AG19"/>
    <mergeCell ref="C21:I22"/>
    <mergeCell ref="J21:R21"/>
    <mergeCell ref="S21:Y21"/>
    <mergeCell ref="Z21:AG21"/>
    <mergeCell ref="J22:J23"/>
    <mergeCell ref="K22:K23"/>
    <mergeCell ref="L22:L23"/>
    <mergeCell ref="C15:D17"/>
    <mergeCell ref="E15:F17"/>
    <mergeCell ref="G15:H17"/>
    <mergeCell ref="I15:J17"/>
    <mergeCell ref="K15:K17"/>
    <mergeCell ref="L15:L17"/>
    <mergeCell ref="AG22:AG23"/>
    <mergeCell ref="H23:I23"/>
    <mergeCell ref="AB22:AB23"/>
    <mergeCell ref="AC22:AC23"/>
    <mergeCell ref="C24:C26"/>
    <mergeCell ref="D24:D26"/>
    <mergeCell ref="E24:E26"/>
    <mergeCell ref="F24:F26"/>
    <mergeCell ref="G24:G26"/>
    <mergeCell ref="X22:X23"/>
    <mergeCell ref="Y22:Y23"/>
    <mergeCell ref="Z22:Z23"/>
    <mergeCell ref="AA22:AA23"/>
    <mergeCell ref="M22:R22"/>
    <mergeCell ref="S22:S23"/>
    <mergeCell ref="T22:T23"/>
    <mergeCell ref="U22:U23"/>
    <mergeCell ref="V22:V23"/>
    <mergeCell ref="W22:W23"/>
    <mergeCell ref="H24:I26"/>
    <mergeCell ref="J26:J27"/>
    <mergeCell ref="J31:J34"/>
    <mergeCell ref="K31:L34"/>
    <mergeCell ref="M31:N34"/>
    <mergeCell ref="O31:O34"/>
    <mergeCell ref="AD22:AD23"/>
    <mergeCell ref="AE22:AE23"/>
    <mergeCell ref="AF22:AF23"/>
    <mergeCell ref="P31:P34"/>
    <mergeCell ref="Q31:Q34"/>
    <mergeCell ref="S38:W39"/>
    <mergeCell ref="D39:H39"/>
    <mergeCell ref="J39:Q39"/>
    <mergeCell ref="D41:D42"/>
    <mergeCell ref="F41:F42"/>
    <mergeCell ref="L41:M41"/>
    <mergeCell ref="N41:O41"/>
    <mergeCell ref="P41:Q41"/>
    <mergeCell ref="S41:S43"/>
    <mergeCell ref="T41:T43"/>
    <mergeCell ref="U41:U43"/>
    <mergeCell ref="V41:V43"/>
    <mergeCell ref="W41:W43"/>
    <mergeCell ref="J43:J45"/>
    <mergeCell ref="K43:K44"/>
    <mergeCell ref="L43:L44"/>
    <mergeCell ref="M43:M44"/>
    <mergeCell ref="N43:N44"/>
    <mergeCell ref="O43:O44"/>
    <mergeCell ref="P43:P44"/>
    <mergeCell ref="Q43:Q44"/>
    <mergeCell ref="J46:J47"/>
    <mergeCell ref="K46:K47"/>
    <mergeCell ref="L46:L47"/>
    <mergeCell ref="M46:M47"/>
    <mergeCell ref="N46:N47"/>
    <mergeCell ref="O46:O47"/>
    <mergeCell ref="P46:P47"/>
    <mergeCell ref="Q46:Q47"/>
    <mergeCell ref="J48:J50"/>
    <mergeCell ref="K48:K50"/>
    <mergeCell ref="L48:L50"/>
    <mergeCell ref="M48:M50"/>
    <mergeCell ref="N48:N50"/>
    <mergeCell ref="O48:O50"/>
    <mergeCell ref="P48:P50"/>
    <mergeCell ref="Q48:Q50"/>
    <mergeCell ref="P51:P52"/>
    <mergeCell ref="Q51:Q52"/>
    <mergeCell ref="J53:J55"/>
    <mergeCell ref="K53:K55"/>
    <mergeCell ref="L53:L55"/>
    <mergeCell ref="M53:M55"/>
    <mergeCell ref="N53:N55"/>
    <mergeCell ref="O53:O55"/>
    <mergeCell ref="P53:P55"/>
    <mergeCell ref="Q53:Q55"/>
    <mergeCell ref="J51:J52"/>
    <mergeCell ref="K51:K52"/>
    <mergeCell ref="L51:L52"/>
    <mergeCell ref="M51:M52"/>
    <mergeCell ref="N51:N52"/>
    <mergeCell ref="O51:O52"/>
    <mergeCell ref="D88:F88"/>
    <mergeCell ref="J59:J62"/>
    <mergeCell ref="R60:R62"/>
    <mergeCell ref="M61:Q61"/>
    <mergeCell ref="M62:Q62"/>
    <mergeCell ref="D80:F80"/>
    <mergeCell ref="I80:M80"/>
    <mergeCell ref="S53:U55"/>
    <mergeCell ref="V53:V55"/>
    <mergeCell ref="J56:J57"/>
    <mergeCell ref="K56:K57"/>
    <mergeCell ref="L56:L57"/>
    <mergeCell ref="M56:M57"/>
    <mergeCell ref="N56:N57"/>
    <mergeCell ref="O56:O57"/>
    <mergeCell ref="P56:P57"/>
    <mergeCell ref="Q56:Q57"/>
  </mergeCells>
  <conditionalFormatting sqref="H24">
    <cfRule type="containsText" dxfId="233" priority="38" operator="containsText" text="Extremo">
      <formula>NOT(ISERROR(SEARCH("Extremo",H24)))</formula>
    </cfRule>
    <cfRule type="containsText" dxfId="232" priority="39" operator="containsText" text="Alto">
      <formula>NOT(ISERROR(SEARCH("Alto",H24)))</formula>
    </cfRule>
    <cfRule type="containsText" dxfId="231" priority="40" operator="containsText" text="Moderado">
      <formula>NOT(ISERROR(SEARCH("Moderado",H24)))</formula>
    </cfRule>
    <cfRule type="containsText" dxfId="230" priority="41" operator="containsText" text="Bajo">
      <formula>NOT(ISERROR(SEARCH("Bajo",H24)))</formula>
    </cfRule>
  </conditionalFormatting>
  <conditionalFormatting sqref="R31:S34 S26:S30">
    <cfRule type="containsText" dxfId="229" priority="35" operator="containsText" text="Fuerte">
      <formula>NOT(ISERROR(SEARCH("Fuerte",R26)))</formula>
    </cfRule>
    <cfRule type="containsText" dxfId="228" priority="36" operator="containsText" text="Moderado">
      <formula>NOT(ISERROR(SEARCH("Moderado",R26)))</formula>
    </cfRule>
    <cfRule type="containsText" dxfId="227" priority="37" operator="containsText" text="Débil">
      <formula>NOT(ISERROR(SEARCH("Débil",R26)))</formula>
    </cfRule>
  </conditionalFormatting>
  <conditionalFormatting sqref="D24">
    <cfRule type="cellIs" dxfId="226" priority="30" operator="equal">
      <formula>"Muy Alta"</formula>
    </cfRule>
    <cfRule type="cellIs" dxfId="225" priority="31" operator="equal">
      <formula>"Alta"</formula>
    </cfRule>
    <cfRule type="cellIs" dxfId="224" priority="32" operator="equal">
      <formula>"Media"</formula>
    </cfRule>
    <cfRule type="cellIs" dxfId="223" priority="33" operator="equal">
      <formula>"Baja"</formula>
    </cfRule>
    <cfRule type="cellIs" dxfId="222" priority="34" operator="equal">
      <formula>"Muy Baja"</formula>
    </cfRule>
  </conditionalFormatting>
  <conditionalFormatting sqref="T24:T27">
    <cfRule type="cellIs" dxfId="221" priority="10" operator="equal">
      <formula>"Muy Alta"</formula>
    </cfRule>
    <cfRule type="cellIs" dxfId="220" priority="11" operator="equal">
      <formula>"Alta"</formula>
    </cfRule>
    <cfRule type="cellIs" dxfId="219" priority="12" operator="equal">
      <formula>"Media"</formula>
    </cfRule>
    <cfRule type="cellIs" dxfId="218" priority="13" operator="equal">
      <formula>"Baja"</formula>
    </cfRule>
    <cfRule type="cellIs" dxfId="217" priority="14" operator="equal">
      <formula>"Muy Baja"</formula>
    </cfRule>
  </conditionalFormatting>
  <conditionalFormatting sqref="V24:V27">
    <cfRule type="cellIs" dxfId="216" priority="5" operator="equal">
      <formula>"Catastrófico"</formula>
    </cfRule>
    <cfRule type="cellIs" dxfId="215" priority="6" operator="equal">
      <formula>"Mayor"</formula>
    </cfRule>
    <cfRule type="cellIs" dxfId="214" priority="7" operator="equal">
      <formula>"Moderado"</formula>
    </cfRule>
    <cfRule type="cellIs" dxfId="213" priority="8" operator="equal">
      <formula>"Menor"</formula>
    </cfRule>
    <cfRule type="cellIs" dxfId="212" priority="9" operator="equal">
      <formula>"Leve"</formula>
    </cfRule>
  </conditionalFormatting>
  <conditionalFormatting sqref="X24:X27">
    <cfRule type="cellIs" dxfId="211" priority="1" operator="equal">
      <formula>"Extremo"</formula>
    </cfRule>
    <cfRule type="cellIs" dxfId="210" priority="2" operator="equal">
      <formula>"Alto"</formula>
    </cfRule>
    <cfRule type="cellIs" dxfId="209" priority="3" operator="equal">
      <formula>"Moderado"</formula>
    </cfRule>
    <cfRule type="cellIs" dxfId="208" priority="4" operator="equal">
      <formula>"Bajo"</formula>
    </cfRule>
  </conditionalFormatting>
  <dataValidations count="15">
    <dataValidation type="list" allowBlank="1" showInputMessage="1" showErrorMessage="1" sqref="H43:H61" xr:uid="{484A9609-190A-427E-8479-B2F2D976A596}">
      <formula1>$F$122:$F$123</formula1>
    </dataValidation>
    <dataValidation type="list" allowBlank="1" showInputMessage="1" showErrorMessage="1" sqref="M24:M25" xr:uid="{229E5D51-D266-4B50-A523-F07CBDF9F07C}">
      <formula1>$K$82:$K$84</formula1>
    </dataValidation>
    <dataValidation type="list" allowBlank="1" showInputMessage="1" showErrorMessage="1" sqref="N24:N25" xr:uid="{AC49014A-B395-424B-901D-4C0D3D855414}">
      <formula1>$L$82:$L$83</formula1>
    </dataValidation>
    <dataValidation type="list" allowBlank="1" showInputMessage="1" showErrorMessage="1" sqref="P24:P25" xr:uid="{AF058D1B-2043-41D9-9407-01C053EBF74E}">
      <formula1>$K$87:$K$88</formula1>
    </dataValidation>
    <dataValidation type="list" allowBlank="1" showInputMessage="1" showErrorMessage="1" sqref="Q24:Q25" xr:uid="{CD692D4B-D7BD-4E16-907E-A59FD7B18607}">
      <formula1>$L$87:$L$88</formula1>
    </dataValidation>
    <dataValidation type="list" allowBlank="1" showInputMessage="1" showErrorMessage="1" sqref="R24:R25" xr:uid="{B62A5623-736F-4688-B487-AE931D68CF2A}">
      <formula1>$K$92:$K$93</formula1>
    </dataValidation>
    <dataValidation type="list" allowBlank="1" showInputMessage="1" showErrorMessage="1" sqref="Y24:Y26" xr:uid="{1EB49D0E-5AE0-442C-8128-716959B41335}">
      <formula1>$L$92:$L$96</formula1>
    </dataValidation>
    <dataValidation type="list" allowBlank="1" showInputMessage="1" showErrorMessage="1" sqref="AG24:AG25" xr:uid="{94546DF1-1109-4657-8106-D010E810AE1A}">
      <formula1>$K$96:$K$97</formula1>
    </dataValidation>
    <dataValidation type="list" allowBlank="1" showInputMessage="1" showErrorMessage="1" sqref="L43:L44 N43:N44 P43:P44" xr:uid="{7A74AA15-BBFE-4183-A22F-85021DC84616}">
      <formula1>$N$81:$N$82</formula1>
    </dataValidation>
    <dataValidation type="list" allowBlank="1" showInputMessage="1" showErrorMessage="1" sqref="L45 N45 P45" xr:uid="{9A91B071-6AAE-4C9E-B6CE-2F40AD0424C0}">
      <formula1>$N$84:$N$85</formula1>
    </dataValidation>
    <dataValidation type="list" allowBlank="1" showInputMessage="1" showErrorMessage="1" sqref="L46:L47 N46:N47 P46:P47" xr:uid="{88830D3A-FD55-4EEB-9BE8-4325F12564A6}">
      <formula1>$N$87:$N$88</formula1>
    </dataValidation>
    <dataValidation type="list" allowBlank="1" showInputMessage="1" showErrorMessage="1" sqref="L48:L50 N48:N50 P48:P50" xr:uid="{E34984F5-3146-4065-9DEE-CAFD01AA964E}">
      <formula1>$N$90:$N$92</formula1>
    </dataValidation>
    <dataValidation type="list" allowBlank="1" showInputMessage="1" showErrorMessage="1" sqref="L51:L52 N51:N52 P51:P52" xr:uid="{FBB4C815-AE57-4A1C-B2BD-6DD1B2BD7AAB}">
      <formula1>$N$94:$N$95</formula1>
    </dataValidation>
    <dataValidation type="list" allowBlank="1" showInputMessage="1" showErrorMessage="1" sqref="L53:L55 N53:N55 P53:P55" xr:uid="{6FAB6735-42E4-4543-919F-1B8181F8DBA9}">
      <formula1>$N$97:$N$98</formula1>
    </dataValidation>
    <dataValidation type="list" allowBlank="1" showInputMessage="1" showErrorMessage="1" sqref="L56:L57 N56:N57 P56:P57" xr:uid="{333DBC04-EDBE-4730-BB07-A26AA44CC641}">
      <formula1>$N$100:$N$102</formula1>
    </dataValidation>
  </dataValidations>
  <pageMargins left="0.7" right="0.7" top="0.75" bottom="0.75" header="0.3" footer="0.3"/>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25" stopIfTrue="1" operator="containsText" id="{E898BDB0-858A-4E3D-8D48-7ACC2426EA66}">
            <xm:f>NOT(ISERROR(SEARCH($D$92,F24)))</xm:f>
            <xm:f>$D$92</xm:f>
            <x14:dxf>
              <fill>
                <patternFill>
                  <bgColor theme="9" tint="-0.24994659260841701"/>
                </patternFill>
              </fill>
            </x14:dxf>
          </x14:cfRule>
          <x14:cfRule type="containsText" priority="26" stopIfTrue="1" operator="containsText" id="{D1DD811E-9479-4B65-8861-75DC84DFC1CC}">
            <xm:f>NOT(ISERROR(SEARCH($D$93,F24)))</xm:f>
            <xm:f>$D$93</xm:f>
            <x14:dxf>
              <fill>
                <patternFill>
                  <bgColor rgb="FFFF0000"/>
                </patternFill>
              </fill>
            </x14:dxf>
          </x14:cfRule>
          <x14:cfRule type="containsText" priority="27" stopIfTrue="1" operator="containsText" id="{B0C73713-8ED0-44BA-8CF7-6991EF974A88}">
            <xm:f>NOT(ISERROR(SEARCH($D$90,F24)))</xm:f>
            <xm:f>$D$90</xm:f>
            <x14:dxf>
              <fill>
                <patternFill>
                  <bgColor theme="6"/>
                </patternFill>
              </fill>
            </x14:dxf>
          </x14:cfRule>
          <x14:cfRule type="containsText" priority="28" stopIfTrue="1" operator="containsText" id="{4FDBE2A0-C708-4E38-A49F-37C092332ACE}">
            <xm:f>NOT(ISERROR(SEARCH($D$91,F24)))</xm:f>
            <xm:f>$D$91</xm:f>
            <x14:dxf>
              <fill>
                <patternFill>
                  <bgColor rgb="FFFFFF00"/>
                </patternFill>
              </fill>
            </x14:dxf>
          </x14:cfRule>
          <x14:cfRule type="containsText" priority="29" stopIfTrue="1" operator="containsText" id="{76A7EE79-7E76-4CFB-90EF-6A101B8306F3}">
            <xm:f>NOT(ISERROR(SEARCH($D$89,F24)))</xm:f>
            <xm:f>$D$89</xm:f>
            <x14:dxf>
              <fill>
                <patternFill>
                  <bgColor theme="6"/>
                </patternFill>
              </fill>
            </x14:dxf>
          </x14:cfRule>
          <xm:sqref>F24:G24 F25:F26</xm:sqref>
        </x14:conditionalFormatting>
        <x14:conditionalFormatting xmlns:xm="http://schemas.microsoft.com/office/excel/2006/main">
          <x14:cfRule type="containsText" priority="20" stopIfTrue="1" operator="containsText" id="{B0C784B7-9B4A-4EBD-ACCF-E7349D18FE81}">
            <xm:f>NOT(ISERROR(SEARCH($F$85,D27)))</xm:f>
            <xm:f>$F$85</xm:f>
            <x14:dxf>
              <fill>
                <patternFill>
                  <bgColor theme="9" tint="-0.24994659260841701"/>
                </patternFill>
              </fill>
            </x14:dxf>
          </x14:cfRule>
          <x14:cfRule type="containsText" priority="21" stopIfTrue="1" operator="containsText" id="{81EF57E8-C954-4815-9C50-FF845C856529}">
            <xm:f>NOT(ISERROR(SEARCH($F$84,D27)))</xm:f>
            <xm:f>$F$84</xm:f>
            <x14:dxf>
              <fill>
                <patternFill>
                  <bgColor rgb="FFFFFF00"/>
                </patternFill>
              </fill>
            </x14:dxf>
          </x14:cfRule>
          <x14:cfRule type="containsText" priority="22" stopIfTrue="1" operator="containsText" id="{47E767DB-0655-4997-BBCC-5923C1F3A0A3}">
            <xm:f>NOT(ISERROR(SEARCH($F$83,D27)))</xm:f>
            <xm:f>$F$83</xm:f>
            <x14:dxf>
              <fill>
                <patternFill>
                  <bgColor rgb="FFFFFF00"/>
                </patternFill>
              </fill>
            </x14:dxf>
          </x14:cfRule>
          <x14:cfRule type="containsText" priority="23" stopIfTrue="1" operator="containsText" id="{F79355A5-D418-4328-A283-F131D99F4F8A}">
            <xm:f>NOT(ISERROR(SEARCH($F$82,D27)))</xm:f>
            <xm:f>$F$82</xm:f>
            <x14:dxf>
              <fill>
                <patternFill>
                  <bgColor rgb="FF92D050"/>
                </patternFill>
              </fill>
            </x14:dxf>
          </x14:cfRule>
          <x14:cfRule type="containsText" priority="24" stopIfTrue="1" operator="containsText" id="{9FF2E6D9-EE42-47B2-B070-8F01DE413B5C}">
            <xm:f>NOT(ISERROR(SEARCH($F$81,D27)))</xm:f>
            <xm:f>$F$81</xm:f>
            <x14:dxf>
              <fill>
                <patternFill>
                  <bgColor rgb="FF92D050"/>
                </patternFill>
              </fill>
            </x14:dxf>
          </x14:cfRule>
          <xm:sqref>D27:E27</xm:sqref>
        </x14:conditionalFormatting>
        <x14:conditionalFormatting xmlns:xm="http://schemas.microsoft.com/office/excel/2006/main">
          <x14:cfRule type="containsText" priority="15" stopIfTrue="1" operator="containsText" id="{182A3FEE-5635-407E-BCE1-58D64853F633}">
            <xm:f>NOT(ISERROR(SEARCH($F$93,F27)))</xm:f>
            <xm:f>$F$93</xm:f>
            <x14:dxf>
              <fill>
                <patternFill>
                  <bgColor rgb="FFFF0000"/>
                </patternFill>
              </fill>
            </x14:dxf>
          </x14:cfRule>
          <x14:cfRule type="containsText" priority="16" stopIfTrue="1" operator="containsText" id="{8F69F4A4-E480-4DDC-9020-523E9BF432CB}">
            <xm:f>NOT(ISERROR(SEARCH($F$92,F27)))</xm:f>
            <xm:f>$F$92</xm:f>
            <x14:dxf>
              <fill>
                <patternFill>
                  <bgColor theme="9" tint="-0.24994659260841701"/>
                </patternFill>
              </fill>
            </x14:dxf>
          </x14:cfRule>
          <x14:cfRule type="containsText" priority="17" stopIfTrue="1" operator="containsText" id="{359E9876-5401-49D8-9A02-36BBF9D2CBE4}">
            <xm:f>NOT(ISERROR(SEARCH($F$91,F27)))</xm:f>
            <xm:f>$F$91</xm:f>
            <x14:dxf>
              <fill>
                <patternFill>
                  <bgColor rgb="FFFFFF00"/>
                </patternFill>
              </fill>
            </x14:dxf>
          </x14:cfRule>
          <x14:cfRule type="containsText" priority="18" stopIfTrue="1" operator="containsText" id="{93855A2F-216A-4544-9CFD-E65E00718868}">
            <xm:f>NOT(ISERROR(SEARCH($F$90,F27)))</xm:f>
            <xm:f>$F$90</xm:f>
            <x14:dxf>
              <fill>
                <patternFill>
                  <bgColor rgb="FF92D050"/>
                </patternFill>
              </fill>
            </x14:dxf>
          </x14:cfRule>
          <x14:cfRule type="containsText" priority="19" stopIfTrue="1" operator="containsText" id="{DCFE7A66-40D3-4E4A-8CFD-FCAB2EC9917E}">
            <xm:f>NOT(ISERROR(SEARCH($F$89,F27)))</xm:f>
            <xm:f>$F$89</xm:f>
            <x14:dxf>
              <fill>
                <patternFill>
                  <bgColor rgb="FF92D050"/>
                </patternFill>
              </fill>
            </x14:dxf>
          </x14:cfRule>
          <xm:sqref>F27:G27</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27B1C4-6199-43DD-A8F2-F2EABF446E3D}">
  <sheetPr>
    <tabColor rgb="FFFF0000"/>
  </sheetPr>
  <dimension ref="B1:CS298"/>
  <sheetViews>
    <sheetView tabSelected="1" topLeftCell="O22" zoomScale="115" zoomScaleNormal="115" workbookViewId="0">
      <selection activeCell="O23" sqref="O23"/>
    </sheetView>
  </sheetViews>
  <sheetFormatPr baseColWidth="10" defaultRowHeight="15" x14ac:dyDescent="0.25"/>
  <cols>
    <col min="1" max="1" width="6.28515625" style="140" customWidth="1"/>
    <col min="2" max="2" width="5" style="140" customWidth="1"/>
    <col min="3" max="3" width="25.85546875" style="140" customWidth="1"/>
    <col min="4" max="4" width="22.5703125" style="140" customWidth="1"/>
    <col min="5" max="5" width="15.42578125" style="140" customWidth="1"/>
    <col min="6" max="6" width="40.140625" style="140" customWidth="1"/>
    <col min="7" max="7" width="19.28515625" style="140" customWidth="1"/>
    <col min="8" max="8" width="33.7109375" style="140" customWidth="1"/>
    <col min="9" max="9" width="28.7109375" style="140" customWidth="1"/>
    <col min="10" max="10" width="15.7109375" style="140" customWidth="1"/>
    <col min="11" max="11" width="48.7109375" style="140" customWidth="1"/>
    <col min="12" max="12" width="22.7109375" style="140" customWidth="1"/>
    <col min="13" max="13" width="19.7109375" style="140" customWidth="1"/>
    <col min="14" max="14" width="31.85546875" style="140" customWidth="1"/>
    <col min="15" max="15" width="27.28515625" style="140" customWidth="1"/>
    <col min="16" max="16" width="17.5703125" style="140" customWidth="1"/>
    <col min="17" max="17" width="21.7109375" style="140" customWidth="1"/>
    <col min="18" max="18" width="13.5703125" style="140" customWidth="1"/>
    <col min="19" max="19" width="20.85546875" style="140" customWidth="1"/>
    <col min="20" max="20" width="18.42578125" style="140" customWidth="1"/>
    <col min="21" max="21" width="18.5703125" style="140" customWidth="1"/>
    <col min="22" max="22" width="19.28515625" style="140" customWidth="1"/>
    <col min="23" max="23" width="17.85546875" style="140" customWidth="1"/>
    <col min="24" max="24" width="18" style="140" customWidth="1"/>
    <col min="25" max="25" width="18.5703125" style="140" customWidth="1"/>
    <col min="26" max="26" width="25.140625" style="140" customWidth="1"/>
    <col min="27" max="27" width="17.42578125" style="140" customWidth="1"/>
    <col min="28" max="28" width="18.85546875" style="140" customWidth="1"/>
    <col min="29" max="29" width="12.85546875" style="140" customWidth="1"/>
    <col min="30" max="30" width="14" style="140" customWidth="1"/>
    <col min="31" max="31" width="19.7109375" style="140" customWidth="1"/>
    <col min="32" max="32" width="18.28515625" style="140" customWidth="1"/>
    <col min="33" max="33" width="14.85546875" style="140" customWidth="1"/>
    <col min="34" max="34" width="8.42578125" style="140" customWidth="1"/>
    <col min="35" max="35" width="13.85546875" style="140" customWidth="1"/>
    <col min="36" max="37" width="9" style="140" customWidth="1"/>
    <col min="38" max="38" width="24.5703125" style="140" customWidth="1"/>
    <col min="39" max="39" width="13.85546875" style="140" customWidth="1"/>
    <col min="40" max="40" width="12.5703125" style="140" customWidth="1"/>
    <col min="41" max="41" width="5.5703125" style="140" customWidth="1"/>
    <col min="42" max="47" width="15.5703125" style="140" customWidth="1"/>
    <col min="48" max="88" width="5.5703125" style="140" customWidth="1"/>
    <col min="89" max="89" width="11.5703125" style="140" customWidth="1"/>
    <col min="90" max="90" width="8.42578125" style="140" customWidth="1"/>
    <col min="91" max="91" width="8.7109375" style="140" customWidth="1"/>
    <col min="92" max="92" width="11.42578125" style="140"/>
    <col min="93" max="93" width="7.140625" style="140" customWidth="1"/>
    <col min="94" max="94" width="119.140625" style="140" bestFit="1" customWidth="1"/>
    <col min="95" max="97" width="11.42578125" style="140"/>
    <col min="98" max="98" width="43.7109375" style="140" customWidth="1"/>
    <col min="99" max="99" width="67.85546875" style="140" customWidth="1"/>
    <col min="100" max="100" width="18.140625" style="140" customWidth="1"/>
    <col min="101" max="101" width="11.42578125" style="140"/>
    <col min="102" max="102" width="17.140625" style="140" customWidth="1"/>
    <col min="103" max="106" width="11.42578125" style="140"/>
    <col min="107" max="107" width="12.85546875" style="140" customWidth="1"/>
    <col min="108" max="108" width="16.85546875" style="140" customWidth="1"/>
    <col min="109" max="109" width="19.28515625" style="140" customWidth="1"/>
    <col min="110" max="110" width="23.140625" style="140" customWidth="1"/>
    <col min="111" max="111" width="18" style="140" customWidth="1"/>
    <col min="112" max="16384" width="11.42578125" style="140"/>
  </cols>
  <sheetData>
    <row r="1" spans="2:97" ht="107.25" customHeight="1" x14ac:dyDescent="0.25"/>
    <row r="2" spans="2:97" ht="54.75" customHeight="1" x14ac:dyDescent="0.25"/>
    <row r="3" spans="2:97" ht="68.25" customHeight="1" x14ac:dyDescent="0.25">
      <c r="B3" s="142"/>
    </row>
    <row r="4" spans="2:97" x14ac:dyDescent="0.25">
      <c r="D4" s="322"/>
      <c r="E4" s="322"/>
      <c r="F4" s="322"/>
      <c r="G4" s="322"/>
      <c r="H4" s="322"/>
      <c r="I4" s="715"/>
      <c r="J4" s="715"/>
      <c r="K4" s="715"/>
      <c r="L4" s="715"/>
      <c r="M4" s="715"/>
      <c r="N4" s="715"/>
      <c r="O4" s="715"/>
      <c r="P4" s="715"/>
      <c r="Q4" s="715"/>
      <c r="R4" s="715"/>
      <c r="S4" s="715"/>
      <c r="T4" s="715"/>
      <c r="U4" s="715"/>
      <c r="V4" s="715"/>
      <c r="W4" s="715"/>
      <c r="X4" s="715"/>
      <c r="Y4" s="715"/>
      <c r="Z4" s="715"/>
      <c r="AA4" s="715"/>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c r="BQ4" s="146"/>
      <c r="BR4" s="146"/>
      <c r="BS4" s="146"/>
      <c r="BT4" s="146"/>
      <c r="BU4" s="146"/>
      <c r="BV4" s="146"/>
      <c r="BW4" s="146"/>
      <c r="BX4" s="146"/>
      <c r="BY4" s="146"/>
      <c r="BZ4" s="146"/>
      <c r="CA4" s="146"/>
      <c r="CB4" s="146"/>
      <c r="CC4" s="146"/>
      <c r="CD4" s="146"/>
      <c r="CE4" s="146"/>
      <c r="CF4" s="146"/>
      <c r="CG4" s="146"/>
      <c r="CH4" s="146"/>
      <c r="CI4" s="146"/>
      <c r="CJ4" s="146"/>
      <c r="CK4" s="146"/>
      <c r="CL4" s="146"/>
      <c r="CM4" s="146"/>
      <c r="CN4" s="146"/>
      <c r="CO4" s="146"/>
      <c r="CP4" s="146"/>
      <c r="CQ4" s="146"/>
      <c r="CR4" s="146"/>
      <c r="CS4" s="146"/>
    </row>
    <row r="5" spans="2:97" ht="6.75" customHeight="1" thickBot="1" x14ac:dyDescent="0.3">
      <c r="D5" s="149"/>
      <c r="E5" s="149"/>
      <c r="F5" s="149"/>
      <c r="G5" s="149"/>
      <c r="H5" s="149"/>
      <c r="I5" s="149"/>
      <c r="J5" s="149"/>
      <c r="K5" s="149"/>
      <c r="L5" s="149"/>
      <c r="M5" s="149"/>
      <c r="N5" s="149"/>
      <c r="O5" s="149"/>
      <c r="P5" s="150"/>
      <c r="Q5" s="150"/>
      <c r="R5" s="150"/>
      <c r="S5" s="150"/>
      <c r="T5" s="149"/>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c r="BT5" s="146"/>
      <c r="BU5" s="146"/>
      <c r="BV5" s="146"/>
      <c r="BW5" s="146"/>
      <c r="BX5" s="146"/>
      <c r="BY5" s="146"/>
      <c r="BZ5" s="146"/>
      <c r="CA5" s="146"/>
      <c r="CB5" s="146"/>
      <c r="CC5" s="146"/>
      <c r="CD5" s="146"/>
      <c r="CE5" s="146"/>
      <c r="CF5" s="146"/>
      <c r="CG5" s="146"/>
      <c r="CH5" s="146"/>
      <c r="CI5" s="146"/>
      <c r="CJ5" s="146"/>
      <c r="CK5" s="146"/>
      <c r="CL5" s="146"/>
      <c r="CM5" s="146"/>
      <c r="CN5" s="146"/>
      <c r="CO5" s="146"/>
      <c r="CP5" s="146"/>
      <c r="CQ5" s="146"/>
      <c r="CR5" s="146"/>
      <c r="CS5" s="146"/>
    </row>
    <row r="6" spans="2:97" ht="18.75" customHeight="1" x14ac:dyDescent="0.25">
      <c r="C6" s="551" t="s">
        <v>507</v>
      </c>
      <c r="D6" s="552"/>
      <c r="E6" s="552"/>
      <c r="F6" s="552"/>
      <c r="G6" s="552"/>
      <c r="H6" s="552"/>
      <c r="I6" s="552"/>
      <c r="J6" s="552"/>
      <c r="K6" s="552"/>
      <c r="L6" s="552"/>
      <c r="M6" s="552"/>
      <c r="N6" s="552"/>
      <c r="O6" s="552"/>
      <c r="P6" s="552"/>
      <c r="Q6" s="552"/>
      <c r="R6" s="552"/>
      <c r="S6" s="552"/>
      <c r="T6" s="552"/>
      <c r="U6" s="552"/>
      <c r="V6" s="552"/>
      <c r="W6" s="552"/>
      <c r="X6" s="552"/>
      <c r="Y6" s="552"/>
      <c r="Z6" s="552"/>
      <c r="AA6" s="552"/>
      <c r="AB6" s="552"/>
      <c r="AC6" s="552"/>
      <c r="AD6" s="552"/>
      <c r="AE6" s="552"/>
      <c r="AF6" s="552"/>
      <c r="AG6" s="552"/>
      <c r="AH6" s="552"/>
      <c r="AI6" s="552"/>
      <c r="AJ6" s="552"/>
      <c r="AK6" s="552"/>
      <c r="AL6" s="552"/>
      <c r="AM6" s="552"/>
      <c r="AN6" s="552"/>
      <c r="AO6" s="552"/>
      <c r="AP6" s="552"/>
      <c r="AQ6" s="553"/>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c r="BT6" s="146"/>
      <c r="BU6" s="146"/>
      <c r="BV6" s="146"/>
      <c r="BW6" s="146"/>
      <c r="BX6" s="146"/>
      <c r="BY6" s="146"/>
      <c r="BZ6" s="146"/>
      <c r="CA6" s="146"/>
      <c r="CB6" s="146"/>
      <c r="CC6" s="146"/>
      <c r="CD6" s="146"/>
      <c r="CE6" s="146"/>
      <c r="CF6" s="146"/>
      <c r="CG6" s="146"/>
      <c r="CH6" s="146"/>
      <c r="CI6" s="146"/>
      <c r="CJ6" s="146"/>
      <c r="CK6" s="146"/>
      <c r="CL6" s="146"/>
      <c r="CM6" s="146"/>
      <c r="CN6" s="146"/>
      <c r="CO6" s="146"/>
      <c r="CP6" s="146"/>
      <c r="CQ6" s="146"/>
      <c r="CR6" s="146"/>
      <c r="CS6" s="146"/>
    </row>
    <row r="7" spans="2:97" ht="7.5" customHeight="1" thickBot="1" x14ac:dyDescent="0.3">
      <c r="C7" s="672"/>
      <c r="D7" s="556"/>
      <c r="E7" s="556"/>
      <c r="F7" s="556"/>
      <c r="G7" s="556"/>
      <c r="H7" s="556"/>
      <c r="I7" s="556"/>
      <c r="J7" s="556"/>
      <c r="K7" s="556"/>
      <c r="L7" s="556"/>
      <c r="M7" s="556"/>
      <c r="N7" s="556"/>
      <c r="O7" s="556"/>
      <c r="P7" s="556"/>
      <c r="Q7" s="556"/>
      <c r="R7" s="556"/>
      <c r="S7" s="556"/>
      <c r="T7" s="556"/>
      <c r="U7" s="556"/>
      <c r="V7" s="556"/>
      <c r="W7" s="556"/>
      <c r="X7" s="556"/>
      <c r="Y7" s="556"/>
      <c r="Z7" s="556"/>
      <c r="AA7" s="556"/>
      <c r="AB7" s="556"/>
      <c r="AC7" s="556"/>
      <c r="AD7" s="556"/>
      <c r="AE7" s="556"/>
      <c r="AF7" s="556"/>
      <c r="AG7" s="556"/>
      <c r="AH7" s="556"/>
      <c r="AI7" s="556"/>
      <c r="AJ7" s="556"/>
      <c r="AK7" s="556"/>
      <c r="AL7" s="556"/>
      <c r="AM7" s="556"/>
      <c r="AN7" s="556"/>
      <c r="AO7" s="556"/>
      <c r="AP7" s="556"/>
      <c r="AQ7" s="557"/>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c r="BT7" s="146"/>
      <c r="BU7" s="146"/>
      <c r="BV7" s="146"/>
      <c r="BW7" s="146"/>
      <c r="BX7" s="146"/>
      <c r="BY7" s="146"/>
      <c r="BZ7" s="146"/>
      <c r="CA7" s="146"/>
      <c r="CB7" s="146"/>
      <c r="CC7" s="146"/>
      <c r="CD7" s="146"/>
      <c r="CE7" s="146"/>
      <c r="CF7" s="146"/>
      <c r="CG7" s="146"/>
      <c r="CH7" s="146"/>
      <c r="CI7" s="146"/>
      <c r="CJ7" s="146"/>
      <c r="CK7" s="146"/>
      <c r="CL7" s="146"/>
      <c r="CM7" s="146"/>
      <c r="CN7" s="146"/>
      <c r="CO7" s="146"/>
      <c r="CP7" s="146"/>
      <c r="CQ7" s="146"/>
      <c r="CR7" s="146"/>
      <c r="CS7" s="146"/>
    </row>
    <row r="8" spans="2:97" ht="20.25" customHeight="1" thickBot="1" x14ac:dyDescent="0.3">
      <c r="C8" s="759" t="s">
        <v>43</v>
      </c>
      <c r="D8" s="760"/>
      <c r="E8" s="761"/>
      <c r="F8" s="762"/>
      <c r="G8" s="763" t="str">
        <f>'Datos del proceso'!A10</f>
        <v>TRANSFORMACIÓN CULTURAL PARA LA REVITALIZACIÓN DEL CENTRO</v>
      </c>
      <c r="H8" s="764"/>
      <c r="I8" s="764"/>
      <c r="J8" s="764"/>
      <c r="K8" s="764"/>
      <c r="L8" s="764"/>
      <c r="M8" s="764"/>
      <c r="N8" s="764"/>
      <c r="O8" s="764"/>
      <c r="P8" s="764"/>
      <c r="Q8" s="764"/>
      <c r="R8" s="764"/>
      <c r="S8" s="765"/>
      <c r="T8" s="766"/>
      <c r="U8" s="767"/>
      <c r="V8" s="767"/>
      <c r="W8" s="302"/>
      <c r="X8" s="302"/>
      <c r="Y8" s="302"/>
      <c r="Z8" s="302"/>
      <c r="AA8" s="302"/>
      <c r="AB8" s="302"/>
      <c r="AC8" s="302"/>
      <c r="AD8" s="302"/>
      <c r="AE8" s="302"/>
      <c r="AF8" s="302"/>
      <c r="AG8" s="302"/>
      <c r="AH8" s="302"/>
      <c r="AI8" s="302"/>
      <c r="AJ8" s="302"/>
      <c r="AK8" s="302"/>
      <c r="AL8" s="302"/>
      <c r="AM8" s="302"/>
      <c r="AN8" s="302"/>
      <c r="AO8" s="302"/>
      <c r="AP8" s="302"/>
      <c r="AQ8" s="302"/>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c r="BT8" s="146"/>
      <c r="BU8" s="146"/>
      <c r="BV8" s="146"/>
      <c r="BW8" s="146"/>
      <c r="BX8" s="146"/>
      <c r="BY8" s="146"/>
      <c r="BZ8" s="146"/>
      <c r="CA8" s="146"/>
      <c r="CB8" s="146"/>
      <c r="CC8" s="146"/>
      <c r="CD8" s="146"/>
      <c r="CE8" s="146"/>
      <c r="CF8" s="146"/>
      <c r="CG8" s="146"/>
      <c r="CH8" s="146"/>
      <c r="CI8" s="146"/>
      <c r="CJ8" s="146"/>
      <c r="CK8" s="146"/>
      <c r="CL8" s="146"/>
      <c r="CM8" s="146"/>
      <c r="CN8" s="146"/>
      <c r="CO8" s="146"/>
      <c r="CP8" s="146"/>
      <c r="CQ8" s="146"/>
      <c r="CR8" s="146"/>
      <c r="CS8" s="146"/>
    </row>
    <row r="9" spans="2:97" ht="24.75" customHeight="1" thickBot="1" x14ac:dyDescent="0.3">
      <c r="C9" s="759" t="s">
        <v>130</v>
      </c>
      <c r="D9" s="760"/>
      <c r="E9" s="761"/>
      <c r="F9" s="762"/>
      <c r="G9" s="763" t="str">
        <f>'Datos del proceso'!I10</f>
        <v>Desarrollar estrategias para posicionar positivamente el centro de la ciudad, revitalizarlo y transformarlo mediante el apoyo y el fomento, eficaz, de las prácticas artísticas, culturales y del ecosistema creativo, garantizando la
participación ciudadana y grupos de valor.</v>
      </c>
      <c r="H9" s="764"/>
      <c r="I9" s="764"/>
      <c r="J9" s="764"/>
      <c r="K9" s="764"/>
      <c r="L9" s="764"/>
      <c r="M9" s="764"/>
      <c r="N9" s="764"/>
      <c r="O9" s="764"/>
      <c r="P9" s="764"/>
      <c r="Q9" s="764"/>
      <c r="R9" s="764"/>
      <c r="S9" s="765"/>
      <c r="T9" s="303"/>
      <c r="U9" s="292"/>
      <c r="V9" s="292"/>
      <c r="W9" s="292"/>
      <c r="X9" s="292"/>
      <c r="Y9" s="292"/>
      <c r="Z9" s="292"/>
      <c r="AA9" s="292"/>
      <c r="AB9" s="292"/>
      <c r="AC9" s="292"/>
      <c r="AD9" s="292"/>
      <c r="AE9" s="292"/>
      <c r="AF9" s="292"/>
      <c r="AG9" s="292"/>
      <c r="AH9" s="292"/>
      <c r="AI9" s="292"/>
      <c r="AJ9" s="292"/>
      <c r="AK9" s="292"/>
      <c r="AL9" s="292"/>
      <c r="AM9" s="292"/>
      <c r="AN9" s="292"/>
      <c r="AO9" s="292"/>
      <c r="AP9" s="292"/>
      <c r="AQ9" s="292"/>
      <c r="AR9" s="146"/>
      <c r="AS9" s="146"/>
      <c r="AT9" s="146"/>
      <c r="AU9" s="146"/>
      <c r="AV9" s="146"/>
      <c r="AW9" s="146"/>
      <c r="AX9" s="146"/>
      <c r="AY9" s="146"/>
      <c r="AZ9" s="146"/>
      <c r="BA9" s="146"/>
      <c r="BB9" s="146"/>
      <c r="BC9" s="146"/>
      <c r="BD9" s="146"/>
      <c r="BE9" s="146"/>
      <c r="BF9" s="146"/>
      <c r="BG9" s="146"/>
      <c r="BH9" s="146"/>
      <c r="BI9" s="146"/>
      <c r="BJ9" s="146"/>
      <c r="BK9" s="146"/>
      <c r="BL9" s="146"/>
      <c r="BM9" s="146"/>
      <c r="BN9" s="146"/>
      <c r="BO9" s="146"/>
      <c r="BP9" s="146"/>
      <c r="BQ9" s="146"/>
      <c r="BR9" s="146"/>
      <c r="BS9" s="146"/>
      <c r="BT9" s="146"/>
      <c r="BU9" s="146"/>
      <c r="BV9" s="146"/>
      <c r="BW9" s="146"/>
      <c r="BX9" s="146"/>
      <c r="BY9" s="146"/>
      <c r="BZ9" s="146"/>
      <c r="CA9" s="146"/>
      <c r="CB9" s="146"/>
      <c r="CC9" s="146"/>
      <c r="CD9" s="146"/>
      <c r="CE9" s="146"/>
      <c r="CF9" s="146"/>
      <c r="CG9" s="146"/>
      <c r="CH9" s="146"/>
      <c r="CI9" s="146"/>
      <c r="CJ9" s="146"/>
      <c r="CK9" s="146"/>
      <c r="CL9" s="146"/>
      <c r="CM9" s="146"/>
      <c r="CN9" s="146"/>
      <c r="CO9" s="146"/>
      <c r="CP9" s="146"/>
      <c r="CQ9" s="146"/>
      <c r="CR9" s="146"/>
      <c r="CS9" s="146"/>
    </row>
    <row r="10" spans="2:97" ht="1.5" customHeight="1" x14ac:dyDescent="0.25">
      <c r="C10" s="144"/>
      <c r="D10" s="756"/>
      <c r="E10" s="756"/>
      <c r="F10" s="756"/>
      <c r="G10" s="369"/>
      <c r="I10" s="757"/>
      <c r="J10" s="757"/>
      <c r="K10" s="757"/>
      <c r="L10" s="757"/>
      <c r="M10" s="757"/>
      <c r="N10" s="757"/>
      <c r="O10" s="757"/>
      <c r="P10" s="757"/>
      <c r="Q10" s="757"/>
      <c r="R10" s="757"/>
      <c r="S10" s="757"/>
      <c r="T10" s="757"/>
      <c r="U10" s="757"/>
      <c r="V10" s="757"/>
      <c r="W10" s="757"/>
      <c r="X10" s="757"/>
      <c r="Y10" s="757"/>
      <c r="Z10" s="757"/>
      <c r="AA10" s="757"/>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c r="BI10" s="146"/>
      <c r="BJ10" s="146"/>
      <c r="BK10" s="146"/>
      <c r="BL10" s="146"/>
      <c r="BM10" s="146"/>
      <c r="BN10" s="146"/>
      <c r="BO10" s="146"/>
      <c r="BP10" s="146"/>
      <c r="BQ10" s="146"/>
      <c r="BR10" s="146"/>
      <c r="BS10" s="146"/>
      <c r="BT10" s="146"/>
      <c r="BU10" s="146"/>
      <c r="BV10" s="146"/>
      <c r="BW10" s="146"/>
      <c r="BX10" s="146"/>
      <c r="BY10" s="146"/>
      <c r="BZ10" s="146"/>
      <c r="CA10" s="146"/>
      <c r="CB10" s="146"/>
      <c r="CC10" s="146"/>
      <c r="CD10" s="146"/>
      <c r="CE10" s="146"/>
      <c r="CF10" s="146"/>
      <c r="CG10" s="146"/>
      <c r="CH10" s="146"/>
      <c r="CI10" s="146"/>
      <c r="CJ10" s="146"/>
      <c r="CK10" s="146"/>
      <c r="CL10" s="146"/>
      <c r="CM10" s="146"/>
      <c r="CN10" s="146"/>
      <c r="CO10" s="146"/>
      <c r="CP10" s="146"/>
      <c r="CQ10" s="146"/>
      <c r="CR10" s="146"/>
      <c r="CS10" s="146"/>
    </row>
    <row r="11" spans="2:97" ht="7.5" customHeight="1" x14ac:dyDescent="0.25">
      <c r="U11" s="146"/>
      <c r="V11" s="146"/>
      <c r="W11" s="146"/>
      <c r="X11" s="146"/>
      <c r="Y11" s="146"/>
      <c r="Z11" s="146"/>
      <c r="AA11" s="146"/>
      <c r="AB11" s="146"/>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c r="BP11" s="146"/>
      <c r="BQ11" s="146"/>
      <c r="BR11" s="146"/>
      <c r="BS11" s="146"/>
      <c r="BT11" s="146"/>
      <c r="BU11" s="146"/>
      <c r="BV11" s="146"/>
      <c r="BW11" s="146"/>
      <c r="BX11" s="146"/>
      <c r="BY11" s="146"/>
      <c r="BZ11" s="146"/>
      <c r="CA11" s="146"/>
      <c r="CB11" s="146"/>
      <c r="CC11" s="146"/>
      <c r="CD11" s="146"/>
      <c r="CE11" s="146"/>
      <c r="CF11" s="146"/>
      <c r="CG11" s="146"/>
      <c r="CH11" s="146"/>
      <c r="CI11" s="146"/>
      <c r="CJ11" s="146"/>
      <c r="CK11" s="146"/>
      <c r="CL11" s="146"/>
      <c r="CM11" s="146"/>
      <c r="CN11" s="146"/>
      <c r="CO11" s="146"/>
      <c r="CP11" s="146"/>
      <c r="CQ11" s="146"/>
      <c r="CR11" s="146"/>
      <c r="CS11" s="146"/>
    </row>
    <row r="12" spans="2:97" ht="27.75" x14ac:dyDescent="0.25">
      <c r="C12" s="741" t="s">
        <v>508</v>
      </c>
      <c r="D12" s="741"/>
      <c r="E12" s="741"/>
      <c r="F12" s="741"/>
      <c r="G12" s="741"/>
      <c r="H12" s="741"/>
      <c r="I12" s="741"/>
      <c r="J12" s="741"/>
      <c r="K12" s="741"/>
      <c r="L12" s="741"/>
      <c r="M12" s="741"/>
      <c r="N12" s="741"/>
      <c r="O12" s="741"/>
      <c r="P12" s="741"/>
      <c r="Q12" s="741"/>
      <c r="R12" s="741"/>
      <c r="S12" s="741"/>
      <c r="T12" s="741"/>
      <c r="U12" s="741"/>
      <c r="V12" s="741"/>
      <c r="W12" s="741"/>
      <c r="X12" s="741"/>
      <c r="Y12" s="741"/>
      <c r="Z12" s="741"/>
      <c r="AA12" s="758"/>
      <c r="AB12" s="146"/>
      <c r="AC12" s="146"/>
      <c r="AD12" s="146"/>
      <c r="AE12" s="146"/>
      <c r="AF12" s="146"/>
      <c r="AG12" s="146"/>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c r="BI12" s="146"/>
      <c r="BJ12" s="146"/>
      <c r="BK12" s="146"/>
      <c r="BL12" s="146"/>
      <c r="BM12" s="146"/>
      <c r="BN12" s="146"/>
      <c r="BO12" s="146"/>
      <c r="BP12" s="146"/>
      <c r="BQ12" s="146"/>
      <c r="BR12" s="146"/>
      <c r="BS12" s="146"/>
      <c r="BT12" s="146"/>
      <c r="BU12" s="146"/>
      <c r="BV12" s="146"/>
      <c r="BW12" s="146"/>
      <c r="BX12" s="146"/>
      <c r="BY12" s="146"/>
      <c r="BZ12" s="146"/>
      <c r="CA12" s="146"/>
      <c r="CB12" s="146"/>
      <c r="CC12" s="146"/>
      <c r="CD12" s="146"/>
      <c r="CE12" s="146"/>
      <c r="CF12" s="146"/>
      <c r="CG12" s="146"/>
      <c r="CH12" s="146"/>
      <c r="CI12" s="146"/>
      <c r="CJ12" s="146"/>
      <c r="CK12" s="146"/>
      <c r="CL12" s="146"/>
      <c r="CM12" s="146"/>
      <c r="CN12" s="146"/>
      <c r="CO12" s="146"/>
      <c r="CP12" s="146"/>
      <c r="CQ12" s="146"/>
      <c r="CR12" s="146"/>
      <c r="CS12" s="146"/>
    </row>
    <row r="13" spans="2:97" ht="5.25" customHeight="1" x14ac:dyDescent="0.25">
      <c r="D13" s="177"/>
      <c r="E13" s="177"/>
      <c r="F13" s="177"/>
      <c r="G13" s="177"/>
      <c r="H13" s="177"/>
      <c r="I13" s="177"/>
      <c r="J13" s="177"/>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c r="BT13" s="146"/>
      <c r="BU13" s="146"/>
      <c r="BV13" s="146"/>
      <c r="BW13" s="146"/>
      <c r="BX13" s="146"/>
      <c r="BY13" s="146"/>
      <c r="BZ13" s="146"/>
      <c r="CA13" s="146"/>
      <c r="CB13" s="146"/>
      <c r="CC13" s="146"/>
      <c r="CD13" s="146"/>
      <c r="CE13" s="146"/>
      <c r="CF13" s="146"/>
      <c r="CG13" s="146"/>
      <c r="CH13" s="146"/>
      <c r="CI13" s="146"/>
      <c r="CJ13" s="146"/>
      <c r="CK13" s="146"/>
      <c r="CL13" s="146"/>
      <c r="CM13" s="146"/>
      <c r="CN13" s="146"/>
      <c r="CO13" s="146"/>
      <c r="CP13" s="146"/>
      <c r="CQ13" s="146"/>
      <c r="CR13" s="146"/>
      <c r="CS13" s="146"/>
    </row>
    <row r="14" spans="2:97" ht="45" customHeight="1" x14ac:dyDescent="0.25">
      <c r="C14" s="549" t="s">
        <v>338</v>
      </c>
      <c r="D14" s="549"/>
      <c r="E14" s="577" t="s">
        <v>339</v>
      </c>
      <c r="F14" s="579"/>
      <c r="G14" s="577" t="s">
        <v>340</v>
      </c>
      <c r="H14" s="579"/>
      <c r="I14" s="577" t="s">
        <v>341</v>
      </c>
      <c r="J14" s="579"/>
      <c r="K14" s="273" t="s">
        <v>218</v>
      </c>
      <c r="L14" s="275" t="s">
        <v>1</v>
      </c>
      <c r="M14" s="273" t="s">
        <v>13</v>
      </c>
      <c r="N14" s="273" t="s">
        <v>342</v>
      </c>
      <c r="O14" s="273" t="s">
        <v>343</v>
      </c>
      <c r="P14" s="155"/>
      <c r="Q14" s="155"/>
      <c r="S14" s="160"/>
      <c r="T14" s="160"/>
      <c r="U14" s="160"/>
      <c r="V14" s="160"/>
      <c r="W14" s="160"/>
      <c r="X14" s="160"/>
      <c r="Y14" s="160"/>
      <c r="Z14" s="160"/>
      <c r="AA14" s="160"/>
      <c r="AB14" s="146"/>
      <c r="AC14" s="146"/>
      <c r="AD14" s="146"/>
      <c r="AE14" s="146"/>
      <c r="AF14" s="146"/>
      <c r="AG14" s="146"/>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c r="BI14" s="146"/>
      <c r="BJ14" s="146"/>
      <c r="BK14" s="146"/>
      <c r="BL14" s="146"/>
      <c r="BM14" s="146"/>
      <c r="BN14" s="146"/>
      <c r="BO14" s="146"/>
      <c r="BP14" s="146"/>
      <c r="BQ14" s="146"/>
      <c r="BR14" s="146"/>
      <c r="BS14" s="146"/>
      <c r="BT14" s="146"/>
      <c r="BU14" s="146"/>
      <c r="BV14" s="146"/>
      <c r="BW14" s="146"/>
      <c r="BX14" s="146"/>
      <c r="BY14" s="146"/>
      <c r="BZ14" s="146"/>
      <c r="CA14" s="146"/>
      <c r="CB14" s="146"/>
      <c r="CC14" s="146"/>
      <c r="CD14" s="146"/>
      <c r="CE14" s="146"/>
      <c r="CF14" s="146"/>
      <c r="CG14" s="146"/>
      <c r="CH14" s="146"/>
      <c r="CI14" s="146"/>
      <c r="CJ14" s="146"/>
      <c r="CK14" s="146"/>
      <c r="CL14" s="146"/>
      <c r="CM14" s="146"/>
      <c r="CN14" s="146"/>
      <c r="CO14" s="146"/>
      <c r="CP14" s="146"/>
      <c r="CQ14" s="146"/>
      <c r="CR14" s="146"/>
      <c r="CS14" s="146"/>
    </row>
    <row r="15" spans="2:97" ht="184.5" customHeight="1" x14ac:dyDescent="0.25">
      <c r="C15" s="776" t="s">
        <v>643</v>
      </c>
      <c r="D15" s="776"/>
      <c r="E15" s="777" t="s">
        <v>644</v>
      </c>
      <c r="F15" s="778"/>
      <c r="G15" s="777" t="s">
        <v>645</v>
      </c>
      <c r="H15" s="778"/>
      <c r="I15" s="777" t="s">
        <v>581</v>
      </c>
      <c r="J15" s="778"/>
      <c r="K15" s="161" t="s">
        <v>642</v>
      </c>
      <c r="L15" s="384" t="s">
        <v>647</v>
      </c>
      <c r="M15" s="360" t="s">
        <v>558</v>
      </c>
      <c r="N15" s="175" t="s">
        <v>646</v>
      </c>
      <c r="O15" s="383" t="s">
        <v>582</v>
      </c>
      <c r="P15" s="163"/>
      <c r="Q15" s="163"/>
      <c r="S15" s="163"/>
      <c r="T15" s="160"/>
      <c r="U15" s="160"/>
      <c r="V15" s="163"/>
      <c r="W15" s="160"/>
      <c r="X15" s="160"/>
      <c r="Y15" s="160"/>
      <c r="Z15" s="160"/>
      <c r="AA15" s="160"/>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c r="BT15" s="146"/>
      <c r="BU15" s="146"/>
      <c r="BV15" s="146"/>
      <c r="BW15" s="146"/>
      <c r="BX15" s="146"/>
      <c r="BY15" s="146"/>
      <c r="BZ15" s="146"/>
      <c r="CA15" s="146"/>
      <c r="CB15" s="146"/>
      <c r="CC15" s="146"/>
      <c r="CD15" s="146"/>
      <c r="CE15" s="146"/>
      <c r="CF15" s="146"/>
      <c r="CG15" s="146"/>
      <c r="CH15" s="146"/>
      <c r="CI15" s="146"/>
      <c r="CJ15" s="146"/>
      <c r="CK15" s="146"/>
      <c r="CL15" s="146"/>
      <c r="CM15" s="146"/>
      <c r="CN15" s="146"/>
      <c r="CO15" s="146"/>
      <c r="CP15" s="146"/>
      <c r="CQ15" s="146"/>
      <c r="CR15" s="146"/>
      <c r="CS15" s="146"/>
    </row>
    <row r="16" spans="2:97" x14ac:dyDescent="0.25">
      <c r="U16" s="146"/>
      <c r="V16" s="146"/>
      <c r="W16" s="146"/>
      <c r="X16" s="146"/>
      <c r="Y16" s="146"/>
      <c r="Z16" s="146"/>
      <c r="AA16" s="146"/>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c r="BT16" s="146"/>
      <c r="BU16" s="146"/>
      <c r="BV16" s="146"/>
      <c r="BW16" s="146"/>
      <c r="BX16" s="146"/>
      <c r="BY16" s="146"/>
      <c r="BZ16" s="146"/>
      <c r="CA16" s="146"/>
      <c r="CB16" s="146"/>
      <c r="CC16" s="146"/>
      <c r="CD16" s="146"/>
      <c r="CE16" s="146"/>
      <c r="CF16" s="146"/>
      <c r="CG16" s="146"/>
      <c r="CH16" s="146"/>
      <c r="CI16" s="146"/>
      <c r="CJ16" s="146"/>
      <c r="CK16" s="146"/>
      <c r="CL16" s="146"/>
      <c r="CM16" s="146"/>
      <c r="CN16" s="146"/>
      <c r="CO16" s="146"/>
      <c r="CP16" s="146"/>
      <c r="CQ16" s="146"/>
      <c r="CR16" s="146"/>
      <c r="CS16" s="146"/>
    </row>
    <row r="17" spans="3:97" ht="27.75" x14ac:dyDescent="0.25">
      <c r="C17" s="740" t="s">
        <v>510</v>
      </c>
      <c r="D17" s="741"/>
      <c r="E17" s="741"/>
      <c r="F17" s="741"/>
      <c r="G17" s="741"/>
      <c r="H17" s="741"/>
      <c r="I17" s="741"/>
      <c r="J17" s="741"/>
      <c r="K17" s="741"/>
      <c r="L17" s="741"/>
      <c r="M17" s="741"/>
      <c r="N17" s="741"/>
      <c r="O17" s="741"/>
      <c r="P17" s="741"/>
      <c r="Q17" s="741"/>
      <c r="R17" s="741"/>
      <c r="S17" s="741"/>
      <c r="T17" s="741"/>
      <c r="U17" s="741"/>
      <c r="V17" s="741"/>
      <c r="W17" s="741"/>
      <c r="X17" s="741"/>
      <c r="Y17" s="741"/>
      <c r="Z17" s="741"/>
      <c r="AA17" s="741"/>
      <c r="AB17" s="741"/>
      <c r="AC17" s="741"/>
      <c r="AD17" s="741"/>
      <c r="AE17" s="741"/>
      <c r="AF17" s="741"/>
      <c r="AG17" s="741"/>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c r="BQ17" s="146"/>
      <c r="BR17" s="146"/>
      <c r="BS17" s="146"/>
      <c r="BT17" s="146"/>
      <c r="BU17" s="146"/>
      <c r="BV17" s="146"/>
      <c r="BW17" s="146"/>
      <c r="BX17" s="146"/>
      <c r="BY17" s="146"/>
      <c r="BZ17" s="146"/>
      <c r="CA17" s="146"/>
      <c r="CB17" s="146"/>
      <c r="CC17" s="146"/>
      <c r="CD17" s="146"/>
      <c r="CE17" s="146"/>
      <c r="CF17" s="146"/>
      <c r="CG17" s="146"/>
      <c r="CH17" s="146"/>
      <c r="CI17" s="146"/>
      <c r="CJ17" s="146"/>
      <c r="CK17" s="146"/>
      <c r="CL17" s="146"/>
      <c r="CM17" s="146"/>
      <c r="CN17" s="146"/>
      <c r="CR17" s="146"/>
      <c r="CS17" s="146"/>
    </row>
    <row r="18" spans="3:97" ht="6" customHeight="1" x14ac:dyDescent="0.25">
      <c r="D18" s="146"/>
      <c r="E18" s="146"/>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c r="BT18" s="146"/>
      <c r="BU18" s="146"/>
      <c r="BV18" s="146"/>
      <c r="BW18" s="146"/>
      <c r="BX18" s="146"/>
      <c r="BY18" s="146"/>
      <c r="BZ18" s="146"/>
      <c r="CA18" s="146"/>
      <c r="CB18" s="146"/>
      <c r="CC18" s="146"/>
      <c r="CD18" s="146"/>
      <c r="CE18" s="146"/>
      <c r="CF18" s="146"/>
      <c r="CG18" s="146"/>
      <c r="CH18" s="146"/>
      <c r="CI18" s="146"/>
      <c r="CJ18" s="146"/>
      <c r="CK18" s="146"/>
      <c r="CL18" s="146"/>
      <c r="CM18" s="146"/>
      <c r="CN18" s="146"/>
      <c r="CR18" s="146"/>
      <c r="CS18" s="146"/>
    </row>
    <row r="19" spans="3:97" ht="41.25" customHeight="1" x14ac:dyDescent="0.25">
      <c r="C19" s="742" t="s">
        <v>222</v>
      </c>
      <c r="D19" s="742"/>
      <c r="E19" s="742"/>
      <c r="F19" s="742"/>
      <c r="G19" s="742"/>
      <c r="H19" s="742"/>
      <c r="I19" s="742"/>
      <c r="J19" s="743" t="s">
        <v>141</v>
      </c>
      <c r="K19" s="744"/>
      <c r="L19" s="744"/>
      <c r="M19" s="744"/>
      <c r="N19" s="744"/>
      <c r="O19" s="744"/>
      <c r="P19" s="744"/>
      <c r="Q19" s="744"/>
      <c r="R19" s="745"/>
      <c r="S19" s="743" t="s">
        <v>142</v>
      </c>
      <c r="T19" s="744"/>
      <c r="U19" s="744"/>
      <c r="V19" s="744"/>
      <c r="W19" s="744"/>
      <c r="X19" s="744"/>
      <c r="Y19" s="745"/>
      <c r="Z19" s="548" t="s">
        <v>34</v>
      </c>
      <c r="AA19" s="548"/>
      <c r="AB19" s="548"/>
      <c r="AC19" s="548"/>
      <c r="AD19" s="548"/>
      <c r="AE19" s="548"/>
      <c r="AF19" s="548"/>
      <c r="AG19" s="548"/>
      <c r="AH19" s="146"/>
      <c r="AI19" s="154"/>
      <c r="AJ19" s="154"/>
      <c r="AK19" s="154"/>
      <c r="AL19" s="154"/>
      <c r="AM19" s="154"/>
      <c r="AN19" s="154"/>
      <c r="AO19" s="146"/>
      <c r="AP19" s="146"/>
      <c r="AQ19" s="155"/>
      <c r="AR19" s="155"/>
      <c r="AS19" s="155"/>
      <c r="AT19" s="155"/>
      <c r="AU19" s="155"/>
      <c r="AV19" s="155"/>
      <c r="AW19" s="155"/>
      <c r="AX19" s="155"/>
      <c r="AY19" s="155"/>
      <c r="AZ19" s="155"/>
      <c r="BA19" s="155"/>
      <c r="BB19" s="146"/>
      <c r="BC19" s="146"/>
      <c r="BD19" s="146"/>
      <c r="BE19" s="146"/>
      <c r="BF19" s="146"/>
      <c r="BG19" s="146"/>
      <c r="BH19" s="146"/>
      <c r="BI19" s="146"/>
      <c r="BJ19" s="146"/>
      <c r="BK19" s="146"/>
      <c r="BL19" s="146"/>
      <c r="BM19" s="146"/>
      <c r="BN19" s="146"/>
      <c r="BO19" s="146"/>
      <c r="BP19" s="146"/>
      <c r="BQ19" s="146"/>
      <c r="BR19" s="146"/>
      <c r="BS19" s="146"/>
      <c r="BT19" s="146"/>
      <c r="BU19" s="146"/>
      <c r="BV19" s="146"/>
      <c r="BW19" s="146"/>
      <c r="BX19" s="146"/>
      <c r="BY19" s="146"/>
      <c r="BZ19" s="146"/>
      <c r="CA19" s="146"/>
      <c r="CB19" s="146"/>
      <c r="CC19" s="146"/>
      <c r="CD19" s="146"/>
      <c r="CE19" s="146"/>
      <c r="CF19" s="146"/>
      <c r="CG19" s="146"/>
      <c r="CK19" s="146"/>
      <c r="CL19" s="146"/>
    </row>
    <row r="20" spans="3:97" ht="25.5" customHeight="1" x14ac:dyDescent="0.25">
      <c r="C20" s="742"/>
      <c r="D20" s="742"/>
      <c r="E20" s="742"/>
      <c r="F20" s="742"/>
      <c r="G20" s="742"/>
      <c r="H20" s="742"/>
      <c r="I20" s="742"/>
      <c r="J20" s="566" t="s">
        <v>11</v>
      </c>
      <c r="K20" s="549" t="s">
        <v>163</v>
      </c>
      <c r="L20" s="549" t="s">
        <v>503</v>
      </c>
      <c r="M20" s="549" t="s">
        <v>8</v>
      </c>
      <c r="N20" s="549"/>
      <c r="O20" s="549"/>
      <c r="P20" s="549"/>
      <c r="Q20" s="549"/>
      <c r="R20" s="549"/>
      <c r="S20" s="566" t="s">
        <v>502</v>
      </c>
      <c r="T20" s="566" t="s">
        <v>485</v>
      </c>
      <c r="U20" s="566" t="s">
        <v>488</v>
      </c>
      <c r="V20" s="566" t="s">
        <v>486</v>
      </c>
      <c r="W20" s="566" t="s">
        <v>481</v>
      </c>
      <c r="X20" s="566" t="s">
        <v>489</v>
      </c>
      <c r="Y20" s="566" t="s">
        <v>29</v>
      </c>
      <c r="Z20" s="549" t="s">
        <v>34</v>
      </c>
      <c r="AA20" s="561" t="s">
        <v>496</v>
      </c>
      <c r="AB20" s="549" t="s">
        <v>35</v>
      </c>
      <c r="AC20" s="549" t="s">
        <v>236</v>
      </c>
      <c r="AD20" s="561" t="s">
        <v>506</v>
      </c>
      <c r="AE20" s="550" t="s">
        <v>38</v>
      </c>
      <c r="AF20" s="550" t="s">
        <v>37</v>
      </c>
      <c r="AG20" s="550" t="s">
        <v>39</v>
      </c>
      <c r="AH20" s="155"/>
      <c r="AI20" s="156"/>
      <c r="AJ20" s="156"/>
      <c r="AK20" s="156"/>
      <c r="AL20" s="156"/>
      <c r="AM20" s="156"/>
      <c r="AN20" s="156"/>
      <c r="AO20" s="155"/>
      <c r="AP20" s="155"/>
      <c r="AQ20" s="157"/>
      <c r="AR20" s="157"/>
      <c r="AS20" s="157"/>
      <c r="AT20" s="157"/>
      <c r="AU20" s="157"/>
      <c r="AV20" s="157"/>
      <c r="AW20" s="157"/>
      <c r="AX20" s="157"/>
      <c r="AY20" s="157"/>
      <c r="AZ20" s="157"/>
      <c r="BA20" s="157"/>
      <c r="BB20" s="155"/>
      <c r="BC20" s="155"/>
      <c r="BD20" s="155"/>
      <c r="BE20" s="155"/>
      <c r="BF20" s="155"/>
      <c r="BG20" s="155"/>
      <c r="BH20" s="155"/>
      <c r="BI20" s="155"/>
      <c r="BJ20" s="155"/>
      <c r="BK20" s="155"/>
      <c r="BL20" s="155"/>
      <c r="BM20" s="155"/>
      <c r="BN20" s="155"/>
      <c r="BO20" s="155"/>
      <c r="BP20" s="155"/>
      <c r="BQ20" s="155"/>
      <c r="BR20" s="155"/>
      <c r="BS20" s="155"/>
      <c r="BT20" s="155"/>
      <c r="BU20" s="155"/>
      <c r="BV20" s="155"/>
      <c r="BW20" s="155"/>
      <c r="BX20" s="155"/>
      <c r="BY20" s="155"/>
      <c r="BZ20" s="155"/>
      <c r="CA20" s="155"/>
      <c r="CB20" s="155"/>
      <c r="CC20" s="155"/>
      <c r="CD20" s="155"/>
    </row>
    <row r="21" spans="3:97" ht="89.25" customHeight="1" x14ac:dyDescent="0.25">
      <c r="C21" s="349" t="s">
        <v>478</v>
      </c>
      <c r="D21" s="352" t="s">
        <v>480</v>
      </c>
      <c r="E21" s="368" t="s">
        <v>481</v>
      </c>
      <c r="F21" s="353" t="s">
        <v>238</v>
      </c>
      <c r="G21" s="368" t="s">
        <v>481</v>
      </c>
      <c r="H21" s="742" t="s">
        <v>239</v>
      </c>
      <c r="I21" s="742"/>
      <c r="J21" s="566"/>
      <c r="K21" s="561"/>
      <c r="L21" s="561"/>
      <c r="M21" s="294" t="s">
        <v>490</v>
      </c>
      <c r="N21" s="294" t="s">
        <v>492</v>
      </c>
      <c r="O21" s="294" t="s">
        <v>487</v>
      </c>
      <c r="P21" s="294" t="s">
        <v>499</v>
      </c>
      <c r="Q21" s="294" t="s">
        <v>500</v>
      </c>
      <c r="R21" s="294" t="s">
        <v>501</v>
      </c>
      <c r="S21" s="738"/>
      <c r="T21" s="738"/>
      <c r="U21" s="738"/>
      <c r="V21" s="738"/>
      <c r="W21" s="738"/>
      <c r="X21" s="738"/>
      <c r="Y21" s="738"/>
      <c r="Z21" s="561"/>
      <c r="AA21" s="727"/>
      <c r="AB21" s="561"/>
      <c r="AC21" s="561"/>
      <c r="AD21" s="727"/>
      <c r="AE21" s="564"/>
      <c r="AF21" s="550"/>
      <c r="AG21" s="550"/>
      <c r="AH21" s="155"/>
      <c r="AI21" s="160"/>
      <c r="AJ21" s="156"/>
      <c r="AK21" s="160"/>
      <c r="AL21" s="156"/>
      <c r="AM21" s="160"/>
      <c r="AN21" s="156"/>
      <c r="AO21" s="155"/>
      <c r="AP21" s="155"/>
      <c r="AQ21" s="157"/>
      <c r="AR21" s="157"/>
      <c r="AS21" s="157"/>
      <c r="AT21" s="157"/>
      <c r="AU21" s="157"/>
      <c r="AV21" s="157"/>
      <c r="AW21" s="157"/>
      <c r="AX21" s="157"/>
      <c r="AY21" s="157"/>
      <c r="AZ21" s="157"/>
      <c r="BA21" s="157"/>
      <c r="BB21" s="155"/>
      <c r="BC21" s="155"/>
      <c r="BD21" s="155"/>
      <c r="BE21" s="155"/>
      <c r="BF21" s="155"/>
      <c r="BG21" s="155"/>
      <c r="BH21" s="155"/>
      <c r="BI21" s="155"/>
      <c r="BJ21" s="155"/>
      <c r="BK21" s="155"/>
      <c r="BL21" s="155"/>
      <c r="BM21" s="155"/>
      <c r="BN21" s="155"/>
      <c r="BO21" s="155"/>
      <c r="BP21" s="155"/>
      <c r="BQ21" s="155"/>
      <c r="BR21" s="155"/>
      <c r="BS21" s="155"/>
      <c r="BT21" s="155"/>
      <c r="BU21" s="155"/>
      <c r="BV21" s="155"/>
      <c r="BW21" s="155"/>
      <c r="BX21" s="155"/>
      <c r="BY21" s="155"/>
      <c r="BZ21" s="155"/>
      <c r="CA21" s="155"/>
      <c r="CB21" s="155"/>
      <c r="CC21" s="155"/>
      <c r="CD21" s="155"/>
    </row>
    <row r="22" spans="3:97" ht="132.75" customHeight="1" x14ac:dyDescent="0.25">
      <c r="C22" s="728">
        <f>((5*4)*12)</f>
        <v>240</v>
      </c>
      <c r="D22" s="730" t="str">
        <f>IF(C22&lt;=0,"",IF(C22&lt;=2,"Muy Baja",IF(C22&lt;=24,"Baja",IF(C22&lt;=500,"Media",IF(C22&lt;=5000,"Alta","Muy Alta")))))</f>
        <v>Media</v>
      </c>
      <c r="E22" s="732">
        <f>IF(D22="","",IF(D22="Muy Baja",0.2,IF(D22="Baja",0.4,IF(D22="Media",0.6,IF(D22="Alta",0.8,IF(D22="Muy Alta",1,))))))</f>
        <v>0.6</v>
      </c>
      <c r="F22" s="586" t="str">
        <f>IF(H54="Si","Catastrófico",IF(H58&lt;=5,"Moderado",IF(H58&lt;=11,"Mayor","Catastrófico")))</f>
        <v>Mayor</v>
      </c>
      <c r="G22" s="735">
        <f>IF(F22="","",IF(F22="Leve",0.2,IF(F22="Menor",0.4,IF(F22="Moderado",0.6,IF(F22="Mayor",0.8,IF(F22="Catastrófico",1,))))))</f>
        <v>0.8</v>
      </c>
      <c r="H22" s="586" t="str">
        <f>IF(OR(AND(D22="Muy Baja",F22="Leve"),AND(D22="Muy Baja",F22="Menor"),AND(D22="Baja",F22="Leve")),"Bajo",IF(OR(AND(D22="Muy baja",F22="Moderado"),AND(D22="Baja",F22="Menor"),AND(D22="Baja",F22="Moderado"),AND(D22="Media",F22="Leve"),AND(D22="Media",F22="Menor"),AND(D22="Media",F22="Moderado"),AND(D22="Alta",F22="Leve"),AND(D22="Alta",F22="Menor")),"Moderado",IF(OR(AND(D22="Muy Baja",F22="Mayor"),AND(D22="Baja",F22="Mayor"),AND(D22="Media",F22="Mayor"),AND(D22="Alta",F22="Moderado"),AND(D22="Alta",F22="Mayor"),AND(D22="Muy Alta",F22="Leve"),AND(D22="Muy Alta",F22="Menor"),AND(D22="Muy Alta",F22="Moderado"),AND(D22="Muy Alta",F22="Mayor")),"Alto",IF(OR(AND(D22="Muy Baja",F22="Catastrófico"),AND(D22="Baja",F22="Catastrófico"),AND(D22="Media",F22="Catastrófico"),AND(D22="Alta",F22="Catastrófico"),AND(D22="Muy Alta",F22="Catastrófico")),"Extremo",""))))</f>
        <v>Alto</v>
      </c>
      <c r="I22" s="586"/>
      <c r="J22" s="278">
        <v>1</v>
      </c>
      <c r="K22" s="1204" t="s">
        <v>648</v>
      </c>
      <c r="L22" s="280" t="str">
        <f>IF(OR(M22="Preventivo",M22="Detectivo"),"Probabilidad",IF(M22="Correctivo","Impacto",""))</f>
        <v>Probabilidad</v>
      </c>
      <c r="M22" s="281" t="s">
        <v>14</v>
      </c>
      <c r="N22" s="281" t="s">
        <v>9</v>
      </c>
      <c r="O22" s="282" t="str">
        <f>IF(AND(M22="Preventivo",N22="Automático"),"50%",IF(AND(M22="Preventivo",N22="Manual"),"40%",IF(AND(M22="Detectivo",N22="Automático"),"40%",IF(AND(M22="Detectivo",N22="Manual"),"30%",IF(AND(M22="Correctivo",N22="Automático"),"35%",IF(AND(M22="Correctivo",N22="Manual"),"25%",""))))))</f>
        <v>40%</v>
      </c>
      <c r="P22" s="281" t="s">
        <v>493</v>
      </c>
      <c r="Q22" s="281" t="s">
        <v>22</v>
      </c>
      <c r="R22" s="281" t="s">
        <v>497</v>
      </c>
      <c r="S22" s="283">
        <f>IFERROR(IF(L22="Probabilidad",(E22-(+E22*O22)),IF(L22="Impacto",E22,"")),"")</f>
        <v>0.36</v>
      </c>
      <c r="T22" s="284" t="str">
        <f>IFERROR(IF(S22="","",IF(S22&lt;=0.2,"Muy Baja",IF(S22&lt;=0.4,"Baja",IF(S22&lt;=0.6,"Media",IF(S22&lt;=0.8,"Alta","Muy Alta"))))),"")</f>
        <v>Baja</v>
      </c>
      <c r="U22" s="282">
        <f>+S22</f>
        <v>0.36</v>
      </c>
      <c r="V22" s="284" t="str">
        <f>IFERROR(IF(W22="","",IF(W22&lt;=0.2,"Leve",IF(W22&lt;=0.4,"Menor",IF(W22&lt;=0.6,"Moderado",IF(W22&lt;=0.8,"Mayor","Catastrófico"))))),"")</f>
        <v>Mayor</v>
      </c>
      <c r="W22" s="282">
        <f>IFERROR(IF(L22="Impacto",(G22-(+G22*O22)),IF(L22="Probabilidad",G22,"")),"")</f>
        <v>0.8</v>
      </c>
      <c r="X22" s="285" t="str">
        <f>IFERROR(IF(OR(AND(T22="Muy Baja",V22="Leve"),AND(T22="Muy Baja",V22="Menor"),AND(T22="Baja",V22="Leve")),"Bajo",IF(OR(AND(T22="Muy baja",V22="Moderado"),AND(T22="Baja",V22="Menor"),AND(T22="Baja",V22="Moderado"),AND(T22="Media",V22="Leve"),AND(T22="Media",V22="Menor"),AND(T22="Media",V22="Moderado"),AND(T22="Alta",V22="Leve"),AND(T22="Alta",V22="Menor")),"Moderado",IF(OR(AND(T22="Muy Baja",V22="Mayor"),AND(T22="Baja",V22="Mayor"),AND(T22="Media",V22="Mayor"),AND(T22="Alta",V22="Moderado"),AND(T22="Alta",V22="Mayor"),AND(T22="Muy Alta",V22="Leve"),AND(T22="Muy Alta",V22="Menor"),AND(T22="Muy Alta",V22="Moderado"),AND(T22="Muy Alta",V22="Mayor")),"Alto",IF(OR(AND(T22="Muy Baja",V22="Catastrófico"),AND(T22="Baja",V22="Catastrófico"),AND(T22="Media",V22="Catastrófico"),AND(T22="Alta",V22="Catastrófico"),AND(T22="Muy Alta",V22="Catastrófico")),"Extremo","")))),"")</f>
        <v>Alto</v>
      </c>
      <c r="Y22" s="281" t="s">
        <v>30</v>
      </c>
      <c r="Z22" s="390" t="s">
        <v>650</v>
      </c>
      <c r="AA22" s="391" t="s">
        <v>652</v>
      </c>
      <c r="AB22" s="389" t="s">
        <v>651</v>
      </c>
      <c r="AC22" s="388">
        <v>45313</v>
      </c>
      <c r="AD22" s="388">
        <v>45626</v>
      </c>
      <c r="AE22" s="288"/>
      <c r="AF22" s="286"/>
      <c r="AG22" s="287"/>
      <c r="AH22" s="155"/>
      <c r="AO22" s="155"/>
      <c r="AP22" s="155"/>
      <c r="AQ22" s="157"/>
      <c r="AR22" s="157"/>
      <c r="AS22" s="157"/>
      <c r="AT22" s="157"/>
      <c r="AU22" s="157"/>
      <c r="AV22" s="157"/>
      <c r="AW22" s="157"/>
      <c r="AX22" s="157"/>
      <c r="AY22" s="157"/>
      <c r="AZ22" s="157"/>
      <c r="BA22" s="157"/>
      <c r="BB22" s="155"/>
      <c r="BC22" s="155"/>
      <c r="BD22" s="155"/>
      <c r="BE22" s="155"/>
      <c r="BF22" s="155"/>
      <c r="BG22" s="155"/>
      <c r="BH22" s="155"/>
      <c r="BI22" s="155"/>
      <c r="BJ22" s="155"/>
      <c r="BK22" s="155"/>
      <c r="BL22" s="155"/>
      <c r="BM22" s="155"/>
      <c r="BN22" s="155"/>
      <c r="BO22" s="155"/>
      <c r="BP22" s="155"/>
      <c r="BQ22" s="155"/>
      <c r="BR22" s="155"/>
      <c r="BS22" s="155"/>
      <c r="BT22" s="155"/>
      <c r="BU22" s="155"/>
      <c r="BV22" s="155"/>
      <c r="BW22" s="155"/>
      <c r="BX22" s="155"/>
      <c r="BY22" s="155"/>
      <c r="BZ22" s="155"/>
      <c r="CA22" s="155"/>
      <c r="CB22" s="155"/>
      <c r="CC22" s="155"/>
      <c r="CD22" s="155"/>
    </row>
    <row r="23" spans="3:97" ht="162.75" customHeight="1" x14ac:dyDescent="0.25">
      <c r="C23" s="729"/>
      <c r="D23" s="731"/>
      <c r="E23" s="733"/>
      <c r="F23" s="586"/>
      <c r="G23" s="736"/>
      <c r="H23" s="586"/>
      <c r="I23" s="586"/>
      <c r="J23" s="278">
        <v>2</v>
      </c>
      <c r="K23" s="379" t="s">
        <v>649</v>
      </c>
      <c r="L23" s="280" t="str">
        <f>IF(OR(M23="Preventivo",M23="Detectivo"),"Probabilidad",IF(M23="Correctivo","Impacto",""))</f>
        <v>Probabilidad</v>
      </c>
      <c r="M23" s="281" t="s">
        <v>14</v>
      </c>
      <c r="N23" s="281" t="s">
        <v>9</v>
      </c>
      <c r="O23" s="282">
        <f>S22</f>
        <v>0.36</v>
      </c>
      <c r="P23" s="281" t="s">
        <v>493</v>
      </c>
      <c r="Q23" s="281" t="s">
        <v>22</v>
      </c>
      <c r="R23" s="281" t="s">
        <v>497</v>
      </c>
      <c r="S23" s="283">
        <f>IFERROR(IF(L23="Probabilidad",(E22-(+E22*O23)),IF(L23="Impacto",E22,"")),"")</f>
        <v>0.38400000000000001</v>
      </c>
      <c r="T23" s="284" t="str">
        <f>IFERROR(IF(S23="","",IF(S23&lt;=0.2,"Muy Baja",IF(S23&lt;=0.4,"Baja",IF(S23&lt;=0.6,"Media",IF(S23&lt;=0.8,"Alta","Muy Alta"))))),"")</f>
        <v>Baja</v>
      </c>
      <c r="U23" s="282">
        <f>+S23</f>
        <v>0.38400000000000001</v>
      </c>
      <c r="V23" s="284" t="str">
        <f>IFERROR(IF(W23="","",IF(W23&lt;=0.2,"Leve",IF(W23&lt;=0.4,"Menor",IF(W23&lt;=0.6,"Moderado",IF(W23&lt;=0.8,"Mayor","Catastrófico"))))),"")</f>
        <v>Mayor</v>
      </c>
      <c r="W23" s="282">
        <f>IFERROR(IF(L23="Impacto",(G22-(+G22*O23)),IF(L23="Probabilidad",G22,"")),"")</f>
        <v>0.8</v>
      </c>
      <c r="X23" s="285" t="str">
        <f>IFERROR(IF(OR(AND(T23="Muy Baja",V23="Leve"),AND(T23="Muy Baja",V23="Menor"),AND(T23="Baja",V23="Leve")),"Bajo",IF(OR(AND(T23="Muy baja",V23="Moderado"),AND(T23="Baja",V23="Menor"),AND(T23="Baja",V23="Moderado"),AND(T23="Media",V23="Leve"),AND(T23="Media",V23="Menor"),AND(T23="Media",V23="Moderado"),AND(T23="Alta",V23="Leve"),AND(T23="Alta",V23="Menor")),"Moderado",IF(OR(AND(T23="Muy Baja",V23="Mayor"),AND(T23="Baja",V23="Mayor"),AND(T23="Media",V23="Mayor"),AND(T23="Alta",V23="Moderado"),AND(T23="Alta",V23="Mayor"),AND(T23="Muy Alta",V23="Leve"),AND(T23="Muy Alta",V23="Menor"),AND(T23="Muy Alta",V23="Moderado"),AND(T23="Muy Alta",V23="Mayor")),"Alto",IF(OR(AND(T23="Muy Baja",V23="Catastrófico"),AND(T23="Baja",V23="Catastrófico"),AND(T23="Media",V23="Catastrófico"),AND(T23="Alta",V23="Catastrófico"),AND(T23="Muy Alta",V23="Catastrófico")),"Extremo","")))),"")</f>
        <v>Alto</v>
      </c>
      <c r="Y23" s="281" t="s">
        <v>30</v>
      </c>
      <c r="Z23" s="286" t="s">
        <v>653</v>
      </c>
      <c r="AA23" s="286" t="s">
        <v>655</v>
      </c>
      <c r="AB23" s="389" t="s">
        <v>654</v>
      </c>
      <c r="AC23" s="388">
        <v>45313</v>
      </c>
      <c r="AD23" s="388">
        <v>45626</v>
      </c>
      <c r="AE23" s="288"/>
      <c r="AF23" s="286"/>
      <c r="AG23" s="287"/>
      <c r="AH23" s="155"/>
      <c r="AO23" s="155"/>
      <c r="AP23" s="155"/>
      <c r="AQ23" s="157"/>
      <c r="AR23" s="157"/>
      <c r="AS23" s="157"/>
      <c r="AT23" s="157"/>
      <c r="AU23" s="157"/>
      <c r="AV23" s="157"/>
      <c r="AW23" s="157"/>
      <c r="AX23" s="157"/>
      <c r="AY23" s="157"/>
      <c r="AZ23" s="157"/>
      <c r="BA23" s="157"/>
      <c r="BB23" s="155"/>
      <c r="BC23" s="155"/>
      <c r="BD23" s="155"/>
      <c r="BE23" s="155"/>
      <c r="BF23" s="155"/>
      <c r="BG23" s="155"/>
      <c r="BH23" s="155"/>
      <c r="BI23" s="155"/>
      <c r="BJ23" s="155"/>
      <c r="BK23" s="155"/>
      <c r="BL23" s="155"/>
      <c r="BM23" s="155"/>
      <c r="BN23" s="155"/>
      <c r="BO23" s="155"/>
      <c r="BP23" s="155"/>
      <c r="BQ23" s="155"/>
      <c r="BR23" s="155"/>
      <c r="BS23" s="155"/>
      <c r="BT23" s="155"/>
      <c r="BU23" s="155"/>
      <c r="BV23" s="155"/>
      <c r="BW23" s="155"/>
      <c r="BX23" s="155"/>
      <c r="BY23" s="155"/>
      <c r="BZ23" s="155"/>
      <c r="CA23" s="155"/>
      <c r="CB23" s="155"/>
      <c r="CC23" s="155"/>
      <c r="CD23" s="155"/>
    </row>
    <row r="24" spans="3:97" ht="27.75" customHeight="1" x14ac:dyDescent="0.25">
      <c r="F24" s="167"/>
      <c r="G24" s="167"/>
      <c r="J24" s="157"/>
      <c r="K24" s="378"/>
      <c r="L24" s="378"/>
      <c r="M24" s="378"/>
      <c r="N24" s="378"/>
      <c r="O24" s="378"/>
      <c r="P24" s="378"/>
      <c r="Q24" s="378"/>
      <c r="R24" s="378"/>
      <c r="S24" s="378"/>
      <c r="T24" s="378"/>
      <c r="U24" s="378"/>
      <c r="V24" s="378"/>
      <c r="W24" s="378"/>
      <c r="X24" s="378"/>
      <c r="Y24" s="146"/>
      <c r="Z24" s="146"/>
      <c r="AA24" s="146"/>
      <c r="AB24" s="387"/>
      <c r="AC24" s="387"/>
      <c r="AD24" s="387"/>
      <c r="AE24" s="387"/>
      <c r="AF24" s="175"/>
      <c r="AG24" s="175"/>
      <c r="AH24" s="155"/>
      <c r="AI24" s="155"/>
      <c r="AJ24" s="155"/>
      <c r="AK24" s="155"/>
      <c r="AL24" s="155"/>
      <c r="AM24" s="155"/>
      <c r="AN24" s="155"/>
      <c r="AO24" s="155"/>
      <c r="AP24" s="155"/>
      <c r="AQ24" s="155"/>
      <c r="AR24" s="155"/>
      <c r="AS24" s="155"/>
      <c r="AT24" s="155"/>
      <c r="AU24" s="155"/>
      <c r="AV24" s="155"/>
      <c r="AW24" s="155"/>
      <c r="AX24" s="155"/>
      <c r="AY24" s="155"/>
      <c r="AZ24" s="155"/>
      <c r="BA24" s="155"/>
      <c r="BB24" s="155"/>
      <c r="BC24" s="155"/>
      <c r="BD24" s="155"/>
      <c r="BE24" s="155"/>
      <c r="BF24" s="155"/>
      <c r="BG24" s="155"/>
      <c r="BH24" s="155"/>
      <c r="BI24" s="155"/>
      <c r="BJ24" s="155"/>
      <c r="BK24" s="155"/>
      <c r="BL24" s="155"/>
      <c r="BM24" s="155"/>
      <c r="BN24" s="155"/>
      <c r="BO24" s="155"/>
      <c r="BP24" s="155"/>
      <c r="BQ24" s="155"/>
      <c r="BR24" s="155"/>
      <c r="BS24" s="155"/>
      <c r="BT24" s="155"/>
      <c r="BU24" s="155"/>
      <c r="BV24" s="155"/>
      <c r="BW24" s="155"/>
      <c r="BX24" s="155"/>
      <c r="BY24" s="155"/>
      <c r="BZ24" s="155"/>
      <c r="CA24" s="155"/>
      <c r="CB24" s="155"/>
      <c r="CC24" s="155"/>
      <c r="CD24" s="155"/>
    </row>
    <row r="25" spans="3:97" x14ac:dyDescent="0.25">
      <c r="F25" s="168"/>
      <c r="G25" s="168"/>
      <c r="J25" s="157"/>
      <c r="K25" s="378"/>
      <c r="L25" s="378"/>
      <c r="M25" s="378"/>
      <c r="N25" s="378"/>
      <c r="O25" s="378"/>
      <c r="P25" s="378"/>
      <c r="Q25" s="378"/>
      <c r="R25" s="378"/>
      <c r="S25" s="378"/>
      <c r="T25" s="378"/>
      <c r="U25" s="378"/>
      <c r="V25" s="378"/>
      <c r="W25" s="378"/>
      <c r="X25" s="378"/>
      <c r="Y25" s="146"/>
      <c r="Z25" s="146"/>
      <c r="AA25" s="146"/>
      <c r="AB25" s="147"/>
      <c r="AC25" s="147"/>
      <c r="AD25" s="147"/>
      <c r="AE25" s="147"/>
      <c r="AF25" s="175"/>
      <c r="AG25" s="175"/>
      <c r="AH25" s="155"/>
      <c r="AI25" s="155"/>
      <c r="AJ25" s="155"/>
      <c r="AK25" s="155"/>
      <c r="AL25" s="155"/>
      <c r="AM25" s="155"/>
      <c r="AN25" s="155"/>
      <c r="AO25" s="155"/>
      <c r="AP25" s="155"/>
      <c r="AQ25" s="155"/>
      <c r="AR25" s="155"/>
      <c r="AS25" s="155"/>
      <c r="AT25" s="155"/>
      <c r="AU25" s="155"/>
      <c r="AV25" s="155"/>
      <c r="AW25" s="155"/>
      <c r="AX25" s="155"/>
      <c r="AY25" s="155"/>
      <c r="AZ25" s="155"/>
      <c r="BA25" s="155"/>
      <c r="BB25" s="155"/>
      <c r="BC25" s="155"/>
      <c r="BD25" s="155"/>
      <c r="BE25" s="155"/>
      <c r="BF25" s="155"/>
      <c r="BG25" s="155"/>
      <c r="BH25" s="155"/>
      <c r="BI25" s="155"/>
      <c r="BJ25" s="155"/>
      <c r="BK25" s="155"/>
      <c r="BL25" s="155"/>
      <c r="BM25" s="155"/>
      <c r="BN25" s="155"/>
      <c r="BO25" s="155"/>
      <c r="BP25" s="155"/>
      <c r="BQ25" s="155"/>
      <c r="BR25" s="155"/>
      <c r="BS25" s="155"/>
      <c r="BT25" s="155"/>
      <c r="BU25" s="155"/>
      <c r="BV25" s="155"/>
      <c r="BW25" s="155"/>
      <c r="BX25" s="155"/>
      <c r="BY25" s="155"/>
      <c r="BZ25" s="155"/>
      <c r="CA25" s="155"/>
      <c r="CB25" s="155"/>
      <c r="CC25" s="155"/>
      <c r="CD25" s="155"/>
    </row>
    <row r="26" spans="3:97" x14ac:dyDescent="0.25">
      <c r="J26" s="157"/>
      <c r="K26" s="378"/>
      <c r="L26" s="378"/>
      <c r="M26" s="378"/>
      <c r="N26" s="378"/>
      <c r="O26" s="378"/>
      <c r="P26" s="378"/>
      <c r="Q26" s="378"/>
      <c r="R26" s="378"/>
      <c r="S26" s="378"/>
      <c r="T26" s="378"/>
      <c r="U26" s="378"/>
      <c r="V26" s="378"/>
      <c r="W26" s="378"/>
      <c r="X26" s="378"/>
      <c r="AB26" s="147"/>
      <c r="AC26" s="147"/>
      <c r="AD26" s="147"/>
      <c r="AE26" s="147"/>
      <c r="AF26" s="175"/>
      <c r="AG26" s="175"/>
    </row>
    <row r="27" spans="3:97" x14ac:dyDescent="0.25">
      <c r="J27" s="711"/>
      <c r="K27" s="716"/>
      <c r="L27" s="716"/>
      <c r="M27" s="711"/>
      <c r="N27" s="711"/>
      <c r="O27" s="716"/>
      <c r="P27" s="716"/>
      <c r="Q27" s="716"/>
      <c r="R27" s="322"/>
      <c r="S27" s="322"/>
    </row>
    <row r="28" spans="3:97" ht="15" customHeight="1" x14ac:dyDescent="0.25">
      <c r="J28" s="711"/>
      <c r="K28" s="716"/>
      <c r="L28" s="716"/>
      <c r="M28" s="711"/>
      <c r="N28" s="711"/>
      <c r="O28" s="716"/>
      <c r="P28" s="716"/>
      <c r="Q28" s="716"/>
      <c r="R28" s="322"/>
      <c r="S28" s="322"/>
    </row>
    <row r="29" spans="3:97" ht="15" customHeight="1" x14ac:dyDescent="0.25">
      <c r="J29" s="711"/>
      <c r="K29" s="716"/>
      <c r="L29" s="716"/>
      <c r="M29" s="711"/>
      <c r="N29" s="711"/>
      <c r="O29" s="716"/>
      <c r="P29" s="716"/>
      <c r="Q29" s="716"/>
      <c r="R29" s="322"/>
      <c r="S29" s="322"/>
    </row>
    <row r="30" spans="3:97" x14ac:dyDescent="0.25">
      <c r="J30" s="711"/>
      <c r="K30" s="716"/>
      <c r="L30" s="716"/>
      <c r="M30" s="711"/>
      <c r="N30" s="711"/>
      <c r="O30" s="716"/>
      <c r="P30" s="716"/>
      <c r="Q30" s="716"/>
      <c r="R30" s="322"/>
      <c r="S30" s="322"/>
    </row>
    <row r="32" spans="3:97" ht="15" customHeight="1" x14ac:dyDescent="0.25"/>
    <row r="34" spans="4:24" ht="15" customHeight="1" x14ac:dyDescent="0.25">
      <c r="S34" s="719"/>
      <c r="T34" s="719"/>
      <c r="U34" s="719"/>
      <c r="V34" s="719"/>
      <c r="W34" s="719"/>
    </row>
    <row r="35" spans="4:24" ht="15" customHeight="1" x14ac:dyDescent="0.25">
      <c r="D35" s="720" t="s">
        <v>247</v>
      </c>
      <c r="E35" s="720"/>
      <c r="F35" s="720"/>
      <c r="G35" s="720"/>
      <c r="H35" s="720"/>
      <c r="J35" s="721"/>
      <c r="K35" s="721"/>
      <c r="L35" s="721"/>
      <c r="M35" s="721"/>
      <c r="N35" s="721"/>
      <c r="O35" s="721"/>
      <c r="P35" s="721"/>
      <c r="Q35" s="721"/>
      <c r="S35" s="719"/>
      <c r="T35" s="719"/>
      <c r="U35" s="719"/>
      <c r="V35" s="719"/>
      <c r="W35" s="719"/>
    </row>
    <row r="36" spans="4:24" x14ac:dyDescent="0.25">
      <c r="D36" s="146"/>
      <c r="E36" s="146"/>
      <c r="F36" s="146"/>
      <c r="G36" s="146"/>
      <c r="H36" s="146"/>
    </row>
    <row r="37" spans="4:24" ht="15" customHeight="1" x14ac:dyDescent="0.25">
      <c r="D37" s="722" t="s">
        <v>204</v>
      </c>
      <c r="E37" s="152"/>
      <c r="F37" s="724" t="s">
        <v>248</v>
      </c>
      <c r="G37" s="356"/>
      <c r="H37" s="153" t="s">
        <v>249</v>
      </c>
      <c r="L37" s="726"/>
      <c r="M37" s="726"/>
      <c r="N37" s="726"/>
      <c r="O37" s="726"/>
      <c r="P37" s="726"/>
      <c r="Q37" s="726"/>
      <c r="S37" s="585"/>
      <c r="T37" s="585"/>
      <c r="U37" s="585"/>
      <c r="V37" s="585"/>
      <c r="W37" s="585"/>
    </row>
    <row r="38" spans="4:24" x14ac:dyDescent="0.25">
      <c r="D38" s="723"/>
      <c r="E38" s="355"/>
      <c r="F38" s="725"/>
      <c r="G38" s="357"/>
      <c r="H38" s="350" t="s">
        <v>257</v>
      </c>
      <c r="J38" s="177"/>
      <c r="K38" s="177"/>
      <c r="L38" s="163"/>
      <c r="M38" s="163"/>
      <c r="N38" s="163"/>
      <c r="O38" s="163"/>
      <c r="P38" s="163"/>
      <c r="Q38" s="163"/>
      <c r="S38" s="585"/>
      <c r="T38" s="585"/>
      <c r="U38" s="585"/>
      <c r="V38" s="585"/>
      <c r="W38" s="585"/>
    </row>
    <row r="39" spans="4:24" ht="42.75" customHeight="1" x14ac:dyDescent="0.25">
      <c r="D39" s="362">
        <v>1</v>
      </c>
      <c r="E39" s="362"/>
      <c r="F39" s="361" t="s">
        <v>262</v>
      </c>
      <c r="G39" s="361"/>
      <c r="H39" s="360" t="s">
        <v>377</v>
      </c>
      <c r="J39" s="715"/>
      <c r="K39" s="714"/>
      <c r="L39" s="711"/>
      <c r="M39" s="716"/>
      <c r="N39" s="711"/>
      <c r="O39" s="716"/>
      <c r="P39" s="711"/>
      <c r="Q39" s="716"/>
      <c r="S39" s="585"/>
      <c r="T39" s="585"/>
      <c r="U39" s="585"/>
      <c r="V39" s="585"/>
      <c r="W39" s="585"/>
    </row>
    <row r="40" spans="4:24" ht="43.5" customHeight="1" x14ac:dyDescent="0.25">
      <c r="D40" s="362">
        <v>2</v>
      </c>
      <c r="E40" s="362"/>
      <c r="F40" s="361" t="s">
        <v>266</v>
      </c>
      <c r="G40" s="361"/>
      <c r="H40" s="360" t="s">
        <v>377</v>
      </c>
      <c r="J40" s="715"/>
      <c r="K40" s="714"/>
      <c r="L40" s="711"/>
      <c r="M40" s="716"/>
      <c r="N40" s="711"/>
      <c r="O40" s="716"/>
      <c r="P40" s="711"/>
      <c r="Q40" s="716"/>
      <c r="S40" s="149"/>
      <c r="T40" s="149"/>
      <c r="U40" s="149"/>
      <c r="V40" s="149"/>
      <c r="W40" s="149"/>
    </row>
    <row r="41" spans="4:24" ht="30" x14ac:dyDescent="0.25">
      <c r="D41" s="362">
        <v>3</v>
      </c>
      <c r="E41" s="362"/>
      <c r="F41" s="361" t="s">
        <v>269</v>
      </c>
      <c r="G41" s="361"/>
      <c r="H41" s="360" t="s">
        <v>378</v>
      </c>
      <c r="J41" s="715"/>
      <c r="K41" s="382"/>
      <c r="L41" s="358"/>
      <c r="M41" s="381"/>
      <c r="N41" s="358"/>
      <c r="O41" s="381"/>
      <c r="P41" s="358"/>
      <c r="Q41" s="381"/>
      <c r="S41" s="149"/>
      <c r="T41" s="149"/>
      <c r="U41" s="149"/>
      <c r="V41" s="149"/>
      <c r="W41" s="149"/>
    </row>
    <row r="42" spans="4:24" ht="46.5" customHeight="1" x14ac:dyDescent="0.25">
      <c r="D42" s="362">
        <v>4</v>
      </c>
      <c r="E42" s="362"/>
      <c r="F42" s="361" t="s">
        <v>273</v>
      </c>
      <c r="G42" s="361"/>
      <c r="H42" s="360" t="s">
        <v>378</v>
      </c>
      <c r="J42" s="718"/>
      <c r="K42" s="714"/>
      <c r="L42" s="715"/>
      <c r="M42" s="716"/>
      <c r="N42" s="715"/>
      <c r="O42" s="716"/>
      <c r="P42" s="715"/>
      <c r="Q42" s="716"/>
      <c r="S42" s="149"/>
      <c r="T42" s="149"/>
      <c r="U42" s="149"/>
      <c r="V42" s="149"/>
      <c r="W42" s="149"/>
    </row>
    <row r="43" spans="4:24" ht="46.5" customHeight="1" x14ac:dyDescent="0.25">
      <c r="D43" s="362">
        <v>5</v>
      </c>
      <c r="E43" s="362"/>
      <c r="F43" s="361" t="s">
        <v>278</v>
      </c>
      <c r="G43" s="361"/>
      <c r="H43" s="360" t="s">
        <v>377</v>
      </c>
      <c r="J43" s="718"/>
      <c r="K43" s="714"/>
      <c r="L43" s="715"/>
      <c r="M43" s="716"/>
      <c r="N43" s="715"/>
      <c r="O43" s="716"/>
      <c r="P43" s="715"/>
      <c r="Q43" s="716"/>
      <c r="S43" s="149"/>
      <c r="T43" s="149"/>
      <c r="U43" s="149"/>
      <c r="V43" s="149"/>
      <c r="W43" s="149"/>
    </row>
    <row r="44" spans="4:24" ht="41.25" customHeight="1" x14ac:dyDescent="0.25">
      <c r="D44" s="362">
        <v>6</v>
      </c>
      <c r="E44" s="362"/>
      <c r="F44" s="361" t="s">
        <v>279</v>
      </c>
      <c r="G44" s="361"/>
      <c r="H44" s="360" t="s">
        <v>378</v>
      </c>
      <c r="J44" s="718"/>
      <c r="K44" s="714"/>
      <c r="L44" s="711"/>
      <c r="M44" s="716"/>
      <c r="N44" s="711"/>
      <c r="O44" s="716"/>
      <c r="P44" s="711"/>
      <c r="Q44" s="716"/>
      <c r="S44" s="149"/>
      <c r="T44" s="149"/>
      <c r="U44" s="149"/>
      <c r="V44" s="149"/>
      <c r="W44" s="149"/>
    </row>
    <row r="45" spans="4:24" ht="41.25" customHeight="1" x14ac:dyDescent="0.25">
      <c r="D45" s="362">
        <v>7</v>
      </c>
      <c r="E45" s="362"/>
      <c r="F45" s="361" t="s">
        <v>284</v>
      </c>
      <c r="G45" s="361"/>
      <c r="H45" s="360" t="s">
        <v>378</v>
      </c>
      <c r="J45" s="718"/>
      <c r="K45" s="714"/>
      <c r="L45" s="711"/>
      <c r="M45" s="716"/>
      <c r="N45" s="711"/>
      <c r="O45" s="716"/>
      <c r="P45" s="711"/>
      <c r="Q45" s="716"/>
      <c r="S45" s="149"/>
      <c r="T45" s="149"/>
      <c r="U45" s="149"/>
      <c r="V45" s="149"/>
      <c r="W45" s="149"/>
    </row>
    <row r="46" spans="4:24" ht="50.25" customHeight="1" x14ac:dyDescent="0.25">
      <c r="D46" s="362">
        <v>8</v>
      </c>
      <c r="E46" s="362"/>
      <c r="F46" s="361" t="s">
        <v>511</v>
      </c>
      <c r="G46" s="361"/>
      <c r="H46" s="360" t="s">
        <v>378</v>
      </c>
      <c r="J46" s="718"/>
      <c r="K46" s="714"/>
      <c r="L46" s="711"/>
      <c r="M46" s="716"/>
      <c r="N46" s="711"/>
      <c r="O46" s="716"/>
      <c r="P46" s="711"/>
      <c r="Q46" s="716"/>
      <c r="S46" s="149"/>
      <c r="T46" s="149"/>
      <c r="U46" s="149"/>
      <c r="V46" s="149"/>
      <c r="W46" s="149"/>
    </row>
    <row r="47" spans="4:24" ht="42" customHeight="1" x14ac:dyDescent="0.25">
      <c r="D47" s="362">
        <v>9</v>
      </c>
      <c r="E47" s="362"/>
      <c r="F47" s="361" t="s">
        <v>285</v>
      </c>
      <c r="G47" s="361"/>
      <c r="H47" s="360" t="s">
        <v>377</v>
      </c>
      <c r="J47" s="718"/>
      <c r="K47" s="714"/>
      <c r="L47" s="711"/>
      <c r="M47" s="716"/>
      <c r="N47" s="711"/>
      <c r="O47" s="716"/>
      <c r="P47" s="711"/>
      <c r="Q47" s="716"/>
      <c r="S47" s="149"/>
      <c r="T47" s="149"/>
      <c r="U47" s="149"/>
      <c r="V47" s="149"/>
      <c r="W47" s="149"/>
    </row>
    <row r="48" spans="4:24" ht="42" customHeight="1" x14ac:dyDescent="0.25">
      <c r="D48" s="362">
        <v>10</v>
      </c>
      <c r="E48" s="362"/>
      <c r="F48" s="361" t="s">
        <v>289</v>
      </c>
      <c r="G48" s="361"/>
      <c r="H48" s="360" t="s">
        <v>377</v>
      </c>
      <c r="J48" s="718"/>
      <c r="K48" s="714"/>
      <c r="L48" s="711"/>
      <c r="M48" s="716"/>
      <c r="N48" s="711"/>
      <c r="O48" s="716"/>
      <c r="P48" s="711"/>
      <c r="Q48" s="716"/>
      <c r="X48" s="359"/>
    </row>
    <row r="49" spans="4:25" ht="48.75" customHeight="1" x14ac:dyDescent="0.25">
      <c r="D49" s="362">
        <v>11</v>
      </c>
      <c r="E49" s="362"/>
      <c r="F49" s="361" t="s">
        <v>290</v>
      </c>
      <c r="G49" s="361"/>
      <c r="H49" s="360" t="s">
        <v>377</v>
      </c>
      <c r="J49" s="717"/>
      <c r="K49" s="714"/>
      <c r="L49" s="711"/>
      <c r="M49" s="716"/>
      <c r="N49" s="711"/>
      <c r="O49" s="716"/>
      <c r="P49" s="711"/>
      <c r="Q49" s="716"/>
      <c r="S49" s="711"/>
      <c r="T49" s="711"/>
      <c r="U49" s="711"/>
      <c r="V49" s="713"/>
      <c r="W49" s="359"/>
      <c r="X49" s="359"/>
      <c r="Y49" s="163"/>
    </row>
    <row r="50" spans="4:25" ht="21" customHeight="1" x14ac:dyDescent="0.25">
      <c r="D50" s="362">
        <v>12</v>
      </c>
      <c r="E50" s="362"/>
      <c r="F50" s="361" t="s">
        <v>296</v>
      </c>
      <c r="G50" s="361"/>
      <c r="H50" s="360" t="s">
        <v>377</v>
      </c>
      <c r="J50" s="717"/>
      <c r="K50" s="714"/>
      <c r="L50" s="711"/>
      <c r="M50" s="716"/>
      <c r="N50" s="711"/>
      <c r="O50" s="716"/>
      <c r="P50" s="711"/>
      <c r="Q50" s="716"/>
      <c r="S50" s="711"/>
      <c r="T50" s="711"/>
      <c r="U50" s="711"/>
      <c r="V50" s="713"/>
      <c r="W50" s="359"/>
      <c r="X50" s="359"/>
      <c r="Y50" s="163"/>
    </row>
    <row r="51" spans="4:25" ht="27.75" customHeight="1" x14ac:dyDescent="0.25">
      <c r="D51" s="362">
        <v>13</v>
      </c>
      <c r="E51" s="362"/>
      <c r="F51" s="361" t="s">
        <v>297</v>
      </c>
      <c r="G51" s="361"/>
      <c r="H51" s="360" t="s">
        <v>377</v>
      </c>
      <c r="J51" s="717"/>
      <c r="K51" s="714"/>
      <c r="L51" s="711"/>
      <c r="M51" s="716"/>
      <c r="N51" s="711"/>
      <c r="O51" s="716"/>
      <c r="P51" s="711"/>
      <c r="Q51" s="716"/>
      <c r="S51" s="711"/>
      <c r="T51" s="711"/>
      <c r="U51" s="711"/>
      <c r="V51" s="713"/>
      <c r="W51" s="359"/>
      <c r="Y51" s="163"/>
    </row>
    <row r="52" spans="4:25" ht="48" customHeight="1" x14ac:dyDescent="0.25">
      <c r="D52" s="362">
        <v>14</v>
      </c>
      <c r="E52" s="362"/>
      <c r="F52" s="361" t="s">
        <v>298</v>
      </c>
      <c r="G52" s="361"/>
      <c r="H52" s="360" t="s">
        <v>378</v>
      </c>
      <c r="J52" s="711"/>
      <c r="K52" s="714"/>
      <c r="L52" s="715"/>
      <c r="M52" s="716"/>
      <c r="N52" s="715"/>
      <c r="O52" s="716"/>
      <c r="P52" s="715"/>
      <c r="Q52" s="716"/>
      <c r="Y52" s="163"/>
    </row>
    <row r="53" spans="4:25" ht="48" customHeight="1" x14ac:dyDescent="0.25">
      <c r="D53" s="362">
        <v>15</v>
      </c>
      <c r="E53" s="362"/>
      <c r="F53" s="361" t="s">
        <v>302</v>
      </c>
      <c r="G53" s="361"/>
      <c r="H53" s="360" t="s">
        <v>377</v>
      </c>
      <c r="J53" s="711"/>
      <c r="K53" s="714"/>
      <c r="L53" s="715"/>
      <c r="M53" s="716"/>
      <c r="N53" s="715"/>
      <c r="O53" s="716"/>
      <c r="P53" s="715"/>
      <c r="Q53" s="716"/>
      <c r="Y53" s="163"/>
    </row>
    <row r="54" spans="4:25" ht="63" customHeight="1" x14ac:dyDescent="0.25">
      <c r="D54" s="164">
        <v>16</v>
      </c>
      <c r="E54" s="164"/>
      <c r="F54" s="297" t="s">
        <v>303</v>
      </c>
      <c r="G54" s="297"/>
      <c r="H54" s="360" t="s">
        <v>378</v>
      </c>
      <c r="K54" s="177"/>
      <c r="L54" s="177"/>
      <c r="M54" s="381"/>
      <c r="N54" s="163"/>
      <c r="O54" s="381"/>
      <c r="P54" s="163"/>
      <c r="Q54" s="381"/>
      <c r="Y54" s="163"/>
    </row>
    <row r="55" spans="4:25" ht="45" customHeight="1" x14ac:dyDescent="0.25">
      <c r="D55" s="362">
        <v>17</v>
      </c>
      <c r="E55" s="362"/>
      <c r="F55" s="298" t="s">
        <v>306</v>
      </c>
      <c r="G55" s="298"/>
      <c r="H55" s="360" t="s">
        <v>377</v>
      </c>
      <c r="J55" s="711"/>
      <c r="L55" s="154"/>
      <c r="M55" s="358"/>
      <c r="N55" s="177"/>
      <c r="O55" s="358"/>
      <c r="P55" s="177"/>
      <c r="Q55" s="358"/>
      <c r="Y55" s="163"/>
    </row>
    <row r="56" spans="4:25" ht="31.5" customHeight="1" x14ac:dyDescent="0.25">
      <c r="D56" s="362">
        <v>18</v>
      </c>
      <c r="E56" s="362"/>
      <c r="F56" s="298" t="s">
        <v>309</v>
      </c>
      <c r="G56" s="298"/>
      <c r="H56" s="360" t="s">
        <v>378</v>
      </c>
      <c r="J56" s="711"/>
      <c r="K56" s="168"/>
      <c r="L56" s="168"/>
      <c r="R56" s="711"/>
      <c r="Y56" s="163"/>
    </row>
    <row r="57" spans="4:25" ht="36.75" customHeight="1" x14ac:dyDescent="0.25">
      <c r="D57" s="363">
        <v>19</v>
      </c>
      <c r="E57" s="363"/>
      <c r="F57" s="176" t="s">
        <v>311</v>
      </c>
      <c r="G57" s="176"/>
      <c r="H57" s="360" t="s">
        <v>378</v>
      </c>
      <c r="J57" s="711"/>
      <c r="K57" s="168"/>
      <c r="L57" s="154"/>
      <c r="M57" s="712"/>
      <c r="N57" s="712"/>
      <c r="O57" s="712"/>
      <c r="P57" s="712"/>
      <c r="Q57" s="712"/>
      <c r="R57" s="711"/>
      <c r="S57" s="358"/>
      <c r="Y57" s="163"/>
    </row>
    <row r="58" spans="4:25" ht="33" customHeight="1" x14ac:dyDescent="0.25">
      <c r="F58" s="351" t="s">
        <v>314</v>
      </c>
      <c r="G58" s="351"/>
      <c r="H58" s="351">
        <f>COUNTIF(H39:H57,"Si")</f>
        <v>10</v>
      </c>
      <c r="J58" s="711"/>
      <c r="K58" s="168"/>
      <c r="L58" s="154"/>
      <c r="M58" s="712"/>
      <c r="N58" s="712"/>
      <c r="O58" s="712"/>
      <c r="P58" s="712"/>
      <c r="Q58" s="712"/>
      <c r="R58" s="711"/>
      <c r="S58" s="358"/>
      <c r="Y58" s="163"/>
    </row>
    <row r="59" spans="4:25" x14ac:dyDescent="0.25">
      <c r="J59" s="354"/>
      <c r="K59" s="157"/>
      <c r="R59" s="358"/>
      <c r="S59" s="358"/>
      <c r="Y59" s="163"/>
    </row>
    <row r="60" spans="4:25" x14ac:dyDescent="0.25">
      <c r="S60" s="358"/>
      <c r="Y60" s="163"/>
    </row>
    <row r="61" spans="4:25" x14ac:dyDescent="0.25">
      <c r="X61" s="163"/>
      <c r="Y61" s="163"/>
    </row>
    <row r="62" spans="4:25" x14ac:dyDescent="0.25">
      <c r="T62" s="163"/>
      <c r="U62" s="163"/>
      <c r="V62" s="163"/>
      <c r="W62" s="163"/>
      <c r="X62" s="163"/>
      <c r="Y62" s="163"/>
    </row>
    <row r="63" spans="4:25" x14ac:dyDescent="0.25">
      <c r="T63" s="163"/>
      <c r="U63" s="163"/>
      <c r="V63" s="163"/>
      <c r="W63" s="163"/>
    </row>
    <row r="76" spans="4:14" ht="21" customHeight="1" x14ac:dyDescent="0.3">
      <c r="D76" s="710" t="s">
        <v>522</v>
      </c>
      <c r="E76" s="710"/>
      <c r="F76" s="710"/>
      <c r="G76" s="146"/>
      <c r="I76" s="580" t="s">
        <v>469</v>
      </c>
      <c r="J76" s="580"/>
      <c r="K76" s="580"/>
      <c r="L76" s="580"/>
      <c r="M76" s="580"/>
    </row>
    <row r="77" spans="4:14" ht="21" customHeight="1" x14ac:dyDescent="0.3">
      <c r="D77" s="310" t="s">
        <v>514</v>
      </c>
      <c r="E77" s="310"/>
      <c r="F77" s="305">
        <v>0.2</v>
      </c>
      <c r="G77" s="371"/>
      <c r="I77" s="1"/>
      <c r="J77" s="5"/>
      <c r="K77" s="295" t="s">
        <v>13</v>
      </c>
      <c r="L77" s="295" t="s">
        <v>498</v>
      </c>
      <c r="M77" s="1"/>
      <c r="N77" s="140" t="s">
        <v>265</v>
      </c>
    </row>
    <row r="78" spans="4:14" ht="21" customHeight="1" x14ac:dyDescent="0.3">
      <c r="D78" s="310" t="s">
        <v>515</v>
      </c>
      <c r="E78" s="310"/>
      <c r="F78" s="305">
        <v>0.4</v>
      </c>
      <c r="G78" s="371"/>
      <c r="I78" s="1"/>
      <c r="J78" s="5"/>
      <c r="K78" s="1" t="s">
        <v>14</v>
      </c>
      <c r="L78" s="1" t="s">
        <v>583</v>
      </c>
      <c r="M78" s="1"/>
      <c r="N78" s="140" t="s">
        <v>559</v>
      </c>
    </row>
    <row r="79" spans="4:14" ht="21" customHeight="1" x14ac:dyDescent="0.3">
      <c r="D79" s="311" t="s">
        <v>516</v>
      </c>
      <c r="E79" s="311"/>
      <c r="F79" s="306">
        <v>0.6</v>
      </c>
      <c r="G79" s="372"/>
      <c r="I79"/>
      <c r="J79" s="5"/>
      <c r="K79" s="1" t="s">
        <v>15</v>
      </c>
      <c r="L79" s="1" t="s">
        <v>9</v>
      </c>
      <c r="M79" s="1"/>
    </row>
    <row r="80" spans="4:14" ht="21" customHeight="1" x14ac:dyDescent="0.3">
      <c r="D80" s="311" t="s">
        <v>517</v>
      </c>
      <c r="E80" s="311"/>
      <c r="F80" s="306">
        <v>0.8</v>
      </c>
      <c r="G80" s="372"/>
      <c r="I80" s="1"/>
      <c r="J80" s="5"/>
      <c r="K80" s="1" t="s">
        <v>16</v>
      </c>
      <c r="L80" s="1"/>
      <c r="M80" s="1"/>
      <c r="N80" s="140" t="s">
        <v>560</v>
      </c>
    </row>
    <row r="81" spans="4:14" ht="21" customHeight="1" x14ac:dyDescent="0.3">
      <c r="D81" s="312" t="s">
        <v>518</v>
      </c>
      <c r="E81" s="312"/>
      <c r="F81" s="307">
        <v>1</v>
      </c>
      <c r="G81" s="373"/>
      <c r="I81" s="1"/>
      <c r="J81" s="5"/>
      <c r="K81" s="1"/>
      <c r="L81" s="1"/>
      <c r="M81" s="1"/>
      <c r="N81" s="140" t="s">
        <v>561</v>
      </c>
    </row>
    <row r="82" spans="4:14" ht="21" customHeight="1" x14ac:dyDescent="0.3">
      <c r="D82" s="146"/>
      <c r="E82" s="146"/>
      <c r="F82" s="146"/>
      <c r="G82" s="146"/>
      <c r="I82" s="1"/>
      <c r="J82" s="5"/>
      <c r="K82" s="295" t="s">
        <v>18</v>
      </c>
      <c r="L82" s="295" t="s">
        <v>21</v>
      </c>
      <c r="M82" s="1"/>
    </row>
    <row r="83" spans="4:14" ht="21" customHeight="1" x14ac:dyDescent="0.3">
      <c r="D83" s="146"/>
      <c r="E83" s="146"/>
      <c r="F83" s="146"/>
      <c r="G83" s="146"/>
      <c r="I83" s="1"/>
      <c r="J83" s="5"/>
      <c r="K83" s="1" t="s">
        <v>493</v>
      </c>
      <c r="L83" s="1" t="s">
        <v>22</v>
      </c>
      <c r="M83" s="1"/>
      <c r="N83" s="140" t="s">
        <v>276</v>
      </c>
    </row>
    <row r="84" spans="4:14" ht="21" customHeight="1" x14ac:dyDescent="0.3">
      <c r="D84" s="710" t="s">
        <v>523</v>
      </c>
      <c r="E84" s="710"/>
      <c r="F84" s="710"/>
      <c r="G84" s="146"/>
      <c r="I84" s="1"/>
      <c r="J84" s="5"/>
      <c r="K84" s="1" t="s">
        <v>494</v>
      </c>
      <c r="L84" s="1" t="s">
        <v>23</v>
      </c>
      <c r="M84" s="1"/>
      <c r="N84" s="140" t="s">
        <v>562</v>
      </c>
    </row>
    <row r="85" spans="4:14" ht="21" customHeight="1" x14ac:dyDescent="0.3">
      <c r="D85" s="313" t="s">
        <v>519</v>
      </c>
      <c r="E85" s="313"/>
      <c r="F85" s="308">
        <v>0.2</v>
      </c>
      <c r="G85" s="374"/>
      <c r="I85" s="1"/>
      <c r="J85" s="5"/>
      <c r="K85" s="1"/>
      <c r="L85" s="1"/>
      <c r="M85" s="1"/>
    </row>
    <row r="86" spans="4:14" ht="21" customHeight="1" x14ac:dyDescent="0.3">
      <c r="D86" s="313" t="s">
        <v>520</v>
      </c>
      <c r="E86" s="313"/>
      <c r="F86" s="308">
        <v>0.4</v>
      </c>
      <c r="G86" s="374"/>
      <c r="I86" s="1"/>
      <c r="J86" s="5"/>
      <c r="K86" s="1"/>
      <c r="L86" s="1"/>
      <c r="M86" s="1"/>
      <c r="N86" s="140" t="s">
        <v>282</v>
      </c>
    </row>
    <row r="87" spans="4:14" ht="21" customHeight="1" x14ac:dyDescent="0.3">
      <c r="D87" s="311" t="s">
        <v>447</v>
      </c>
      <c r="E87" s="311"/>
      <c r="F87" s="306">
        <v>0.6</v>
      </c>
      <c r="G87" s="372"/>
      <c r="I87" s="1"/>
      <c r="J87" s="5"/>
      <c r="K87" s="295" t="s">
        <v>496</v>
      </c>
      <c r="L87" s="295" t="s">
        <v>29</v>
      </c>
      <c r="M87" s="1"/>
      <c r="N87" s="140" t="s">
        <v>336</v>
      </c>
    </row>
    <row r="88" spans="4:14" ht="21" customHeight="1" x14ac:dyDescent="0.3">
      <c r="D88" s="312" t="s">
        <v>521</v>
      </c>
      <c r="E88" s="312"/>
      <c r="F88" s="307">
        <v>0.8</v>
      </c>
      <c r="G88" s="373"/>
      <c r="I88" s="1"/>
      <c r="J88" s="5"/>
      <c r="K88" s="1" t="s">
        <v>497</v>
      </c>
      <c r="L88" s="1" t="s">
        <v>30</v>
      </c>
      <c r="M88" s="1"/>
      <c r="N88" s="140" t="s">
        <v>563</v>
      </c>
    </row>
    <row r="89" spans="4:14" ht="21" customHeight="1" x14ac:dyDescent="0.3">
      <c r="D89" s="314" t="s">
        <v>524</v>
      </c>
      <c r="E89" s="314"/>
      <c r="F89" s="309">
        <v>1</v>
      </c>
      <c r="G89" s="375"/>
      <c r="I89" s="1"/>
      <c r="J89" s="5"/>
      <c r="K89" s="1" t="s">
        <v>27</v>
      </c>
      <c r="L89" s="1" t="s">
        <v>504</v>
      </c>
      <c r="M89" s="1"/>
    </row>
    <row r="90" spans="4:14" ht="16.5" x14ac:dyDescent="0.3">
      <c r="I90" s="1"/>
      <c r="J90" s="5"/>
      <c r="K90" s="1"/>
      <c r="L90" s="1" t="s">
        <v>31</v>
      </c>
      <c r="M90" s="1"/>
      <c r="N90" s="140" t="s">
        <v>288</v>
      </c>
    </row>
    <row r="91" spans="4:14" ht="16.5" x14ac:dyDescent="0.3">
      <c r="I91" s="1"/>
      <c r="J91" s="5"/>
      <c r="K91" s="295" t="s">
        <v>39</v>
      </c>
      <c r="L91" s="1" t="s">
        <v>505</v>
      </c>
      <c r="M91" s="1"/>
      <c r="N91" s="140" t="s">
        <v>564</v>
      </c>
    </row>
    <row r="92" spans="4:14" ht="16.5" x14ac:dyDescent="0.3">
      <c r="I92" s="1"/>
      <c r="J92" s="5"/>
      <c r="K92" s="1" t="s">
        <v>40</v>
      </c>
      <c r="L92" s="1" t="s">
        <v>32</v>
      </c>
      <c r="M92" s="1"/>
    </row>
    <row r="93" spans="4:14" x14ac:dyDescent="0.25">
      <c r="K93" s="140" t="s">
        <v>41</v>
      </c>
      <c r="N93" s="140" t="s">
        <v>293</v>
      </c>
    </row>
    <row r="94" spans="4:14" x14ac:dyDescent="0.25">
      <c r="N94" s="140" t="s">
        <v>565</v>
      </c>
    </row>
    <row r="96" spans="4:14" x14ac:dyDescent="0.25">
      <c r="N96" s="140" t="s">
        <v>301</v>
      </c>
    </row>
    <row r="97" spans="14:14" x14ac:dyDescent="0.25">
      <c r="N97" s="140" t="s">
        <v>566</v>
      </c>
    </row>
    <row r="98" spans="14:14" x14ac:dyDescent="0.25">
      <c r="N98" s="140" t="s">
        <v>567</v>
      </c>
    </row>
    <row r="116" spans="6:6" x14ac:dyDescent="0.25">
      <c r="F116" s="140" t="s">
        <v>395</v>
      </c>
    </row>
    <row r="118" spans="6:6" x14ac:dyDescent="0.25">
      <c r="F118" s="140" t="s">
        <v>377</v>
      </c>
    </row>
    <row r="119" spans="6:6" x14ac:dyDescent="0.25">
      <c r="F119" s="140" t="s">
        <v>378</v>
      </c>
    </row>
    <row r="281" spans="4:20" x14ac:dyDescent="0.25">
      <c r="J281" s="165"/>
      <c r="K281" s="165"/>
      <c r="L281" s="165"/>
    </row>
    <row r="284" spans="4:20" x14ac:dyDescent="0.25">
      <c r="M284" s="165"/>
      <c r="N284" s="165"/>
      <c r="O284" s="165"/>
      <c r="S284" s="165"/>
      <c r="T284" s="165"/>
    </row>
    <row r="285" spans="4:20" x14ac:dyDescent="0.25">
      <c r="D285" s="143"/>
    </row>
    <row r="286" spans="4:20" x14ac:dyDescent="0.25">
      <c r="D286" s="143"/>
    </row>
    <row r="287" spans="4:20" x14ac:dyDescent="0.25">
      <c r="D287" s="143"/>
    </row>
    <row r="288" spans="4:20" x14ac:dyDescent="0.25">
      <c r="D288" s="143"/>
    </row>
    <row r="289" spans="4:18" x14ac:dyDescent="0.25">
      <c r="D289" s="143"/>
      <c r="I289" s="165"/>
      <c r="P289" s="165"/>
      <c r="Q289" s="165"/>
    </row>
    <row r="290" spans="4:18" x14ac:dyDescent="0.25">
      <c r="D290" s="166"/>
      <c r="E290" s="165"/>
      <c r="F290" s="165"/>
      <c r="G290" s="165"/>
      <c r="H290" s="165"/>
    </row>
    <row r="298" spans="4:18" x14ac:dyDescent="0.25">
      <c r="R298" s="165"/>
    </row>
  </sheetData>
  <mergeCells count="128">
    <mergeCell ref="I4:O4"/>
    <mergeCell ref="P4:S4"/>
    <mergeCell ref="T4:W4"/>
    <mergeCell ref="X4:AA4"/>
    <mergeCell ref="C6:AQ7"/>
    <mergeCell ref="C8:F8"/>
    <mergeCell ref="G8:S8"/>
    <mergeCell ref="T8:V8"/>
    <mergeCell ref="C15:D15"/>
    <mergeCell ref="E15:F15"/>
    <mergeCell ref="G15:H15"/>
    <mergeCell ref="I15:J15"/>
    <mergeCell ref="C9:F9"/>
    <mergeCell ref="G9:S9"/>
    <mergeCell ref="D10:F10"/>
    <mergeCell ref="I10:AA10"/>
    <mergeCell ref="C12:AA12"/>
    <mergeCell ref="C14:D14"/>
    <mergeCell ref="E14:F14"/>
    <mergeCell ref="G14:H14"/>
    <mergeCell ref="I14:J14"/>
    <mergeCell ref="C17:AG17"/>
    <mergeCell ref="C19:I20"/>
    <mergeCell ref="J19:R19"/>
    <mergeCell ref="S19:Y19"/>
    <mergeCell ref="Z19:AG19"/>
    <mergeCell ref="J20:J21"/>
    <mergeCell ref="K20:K21"/>
    <mergeCell ref="L20:L21"/>
    <mergeCell ref="M20:R20"/>
    <mergeCell ref="S20:S21"/>
    <mergeCell ref="C22:C23"/>
    <mergeCell ref="D22:D23"/>
    <mergeCell ref="E22:E23"/>
    <mergeCell ref="F22:F23"/>
    <mergeCell ref="G22:G23"/>
    <mergeCell ref="H22:I23"/>
    <mergeCell ref="Z20:Z21"/>
    <mergeCell ref="AA20:AA21"/>
    <mergeCell ref="AB20:AB21"/>
    <mergeCell ref="T20:T21"/>
    <mergeCell ref="U20:U21"/>
    <mergeCell ref="V20:V21"/>
    <mergeCell ref="W20:W21"/>
    <mergeCell ref="X20:X21"/>
    <mergeCell ref="Y20:Y21"/>
    <mergeCell ref="J27:J30"/>
    <mergeCell ref="K27:L30"/>
    <mergeCell ref="M27:N30"/>
    <mergeCell ref="O27:O30"/>
    <mergeCell ref="P27:P30"/>
    <mergeCell ref="Q27:Q30"/>
    <mergeCell ref="AF20:AF21"/>
    <mergeCell ref="AG20:AG21"/>
    <mergeCell ref="H21:I21"/>
    <mergeCell ref="AC20:AC21"/>
    <mergeCell ref="AD20:AD21"/>
    <mergeCell ref="AE20:AE21"/>
    <mergeCell ref="S34:W35"/>
    <mergeCell ref="D35:H35"/>
    <mergeCell ref="J35:Q35"/>
    <mergeCell ref="D37:D38"/>
    <mergeCell ref="F37:F38"/>
    <mergeCell ref="L37:M37"/>
    <mergeCell ref="N37:O37"/>
    <mergeCell ref="P37:Q37"/>
    <mergeCell ref="S37:S39"/>
    <mergeCell ref="T37:T39"/>
    <mergeCell ref="U37:U39"/>
    <mergeCell ref="V37:V39"/>
    <mergeCell ref="W37:W39"/>
    <mergeCell ref="J39:J41"/>
    <mergeCell ref="K39:K40"/>
    <mergeCell ref="L39:L40"/>
    <mergeCell ref="M39:M40"/>
    <mergeCell ref="N39:N40"/>
    <mergeCell ref="O39:O40"/>
    <mergeCell ref="P39:P40"/>
    <mergeCell ref="K44:K46"/>
    <mergeCell ref="L44:L46"/>
    <mergeCell ref="M44:M46"/>
    <mergeCell ref="N44:N46"/>
    <mergeCell ref="O44:O46"/>
    <mergeCell ref="Q39:Q40"/>
    <mergeCell ref="J42:J43"/>
    <mergeCell ref="K42:K43"/>
    <mergeCell ref="L42:L43"/>
    <mergeCell ref="M42:M43"/>
    <mergeCell ref="N42:N43"/>
    <mergeCell ref="O42:O43"/>
    <mergeCell ref="P42:P43"/>
    <mergeCell ref="Q42:Q43"/>
    <mergeCell ref="S49:U51"/>
    <mergeCell ref="V49:V51"/>
    <mergeCell ref="J52:J53"/>
    <mergeCell ref="K52:K53"/>
    <mergeCell ref="L52:L53"/>
    <mergeCell ref="M52:M53"/>
    <mergeCell ref="N52:N53"/>
    <mergeCell ref="O52:O53"/>
    <mergeCell ref="J49:J51"/>
    <mergeCell ref="K49:K51"/>
    <mergeCell ref="L49:L51"/>
    <mergeCell ref="M49:M51"/>
    <mergeCell ref="N49:N51"/>
    <mergeCell ref="O49:O51"/>
    <mergeCell ref="D76:F76"/>
    <mergeCell ref="I76:M76"/>
    <mergeCell ref="D84:F84"/>
    <mergeCell ref="P52:P53"/>
    <mergeCell ref="Q52:Q53"/>
    <mergeCell ref="J55:J58"/>
    <mergeCell ref="R56:R58"/>
    <mergeCell ref="M57:Q57"/>
    <mergeCell ref="M58:Q58"/>
    <mergeCell ref="P49:P51"/>
    <mergeCell ref="Q49:Q51"/>
    <mergeCell ref="P44:P46"/>
    <mergeCell ref="Q44:Q46"/>
    <mergeCell ref="J47:J48"/>
    <mergeCell ref="K47:K48"/>
    <mergeCell ref="L47:L48"/>
    <mergeCell ref="M47:M48"/>
    <mergeCell ref="N47:N48"/>
    <mergeCell ref="O47:O48"/>
    <mergeCell ref="P47:P48"/>
    <mergeCell ref="Q47:Q48"/>
    <mergeCell ref="J44:J46"/>
  </mergeCells>
  <conditionalFormatting sqref="H22">
    <cfRule type="containsText" dxfId="192" priority="55" operator="containsText" text="Extremo">
      <formula>NOT(ISERROR(SEARCH("Extremo",H22)))</formula>
    </cfRule>
    <cfRule type="containsText" dxfId="191" priority="56" operator="containsText" text="Alto">
      <formula>NOT(ISERROR(SEARCH("Alto",H22)))</formula>
    </cfRule>
    <cfRule type="containsText" dxfId="190" priority="57" operator="containsText" text="Moderado">
      <formula>NOT(ISERROR(SEARCH("Moderado",H22)))</formula>
    </cfRule>
    <cfRule type="containsText" dxfId="189" priority="58" operator="containsText" text="Bajo">
      <formula>NOT(ISERROR(SEARCH("Bajo",H22)))</formula>
    </cfRule>
  </conditionalFormatting>
  <conditionalFormatting sqref="R27:S30">
    <cfRule type="containsText" dxfId="188" priority="52" operator="containsText" text="Fuerte">
      <formula>NOT(ISERROR(SEARCH("Fuerte",R27)))</formula>
    </cfRule>
    <cfRule type="containsText" dxfId="187" priority="53" operator="containsText" text="Moderado">
      <formula>NOT(ISERROR(SEARCH("Moderado",R27)))</formula>
    </cfRule>
    <cfRule type="containsText" dxfId="186" priority="54" operator="containsText" text="Débil">
      <formula>NOT(ISERROR(SEARCH("Débil",R27)))</formula>
    </cfRule>
  </conditionalFormatting>
  <conditionalFormatting sqref="D22">
    <cfRule type="cellIs" dxfId="185" priority="47" operator="equal">
      <formula>"Muy Alta"</formula>
    </cfRule>
    <cfRule type="cellIs" dxfId="184" priority="48" operator="equal">
      <formula>"Alta"</formula>
    </cfRule>
    <cfRule type="cellIs" dxfId="183" priority="49" operator="equal">
      <formula>"Media"</formula>
    </cfRule>
    <cfRule type="cellIs" dxfId="182" priority="50" operator="equal">
      <formula>"Baja"</formula>
    </cfRule>
    <cfRule type="cellIs" dxfId="181" priority="51" operator="equal">
      <formula>"Muy Baja"</formula>
    </cfRule>
  </conditionalFormatting>
  <conditionalFormatting sqref="T22:T23">
    <cfRule type="cellIs" dxfId="180" priority="10" operator="equal">
      <formula>"Muy Alta"</formula>
    </cfRule>
    <cfRule type="cellIs" dxfId="179" priority="11" operator="equal">
      <formula>"Alta"</formula>
    </cfRule>
    <cfRule type="cellIs" dxfId="178" priority="12" operator="equal">
      <formula>"Media"</formula>
    </cfRule>
    <cfRule type="cellIs" dxfId="177" priority="13" operator="equal">
      <formula>"Baja"</formula>
    </cfRule>
    <cfRule type="cellIs" dxfId="176" priority="14" operator="equal">
      <formula>"Muy Baja"</formula>
    </cfRule>
  </conditionalFormatting>
  <conditionalFormatting sqref="V22:V23">
    <cfRule type="cellIs" dxfId="175" priority="5" operator="equal">
      <formula>"Catastrófico"</formula>
    </cfRule>
    <cfRule type="cellIs" dxfId="174" priority="6" operator="equal">
      <formula>"Mayor"</formula>
    </cfRule>
    <cfRule type="cellIs" dxfId="173" priority="7" operator="equal">
      <formula>"Moderado"</formula>
    </cfRule>
    <cfRule type="cellIs" dxfId="172" priority="8" operator="equal">
      <formula>"Menor"</formula>
    </cfRule>
    <cfRule type="cellIs" dxfId="171" priority="9" operator="equal">
      <formula>"Leve"</formula>
    </cfRule>
  </conditionalFormatting>
  <conditionalFormatting sqref="X22:X23">
    <cfRule type="cellIs" dxfId="170" priority="1" operator="equal">
      <formula>"Extremo"</formula>
    </cfRule>
    <cfRule type="cellIs" dxfId="169" priority="2" operator="equal">
      <formula>"Alto"</formula>
    </cfRule>
    <cfRule type="cellIs" dxfId="168" priority="3" operator="equal">
      <formula>"Moderado"</formula>
    </cfRule>
    <cfRule type="cellIs" dxfId="167" priority="4" operator="equal">
      <formula>"Bajo"</formula>
    </cfRule>
  </conditionalFormatting>
  <dataValidations count="15">
    <dataValidation type="list" allowBlank="1" showInputMessage="1" showErrorMessage="1" sqref="L52:L53 N52:N53 P52:P53" xr:uid="{764B1F37-75B1-40A4-BF66-C43D71B13272}">
      <formula1>$N$96:$N$98</formula1>
    </dataValidation>
    <dataValidation type="list" allowBlank="1" showInputMessage="1" showErrorMessage="1" sqref="L49:L51 N49:N51 P49:P51" xr:uid="{4FCEE047-F33B-4266-A10E-A068632323C8}">
      <formula1>$N$93:$N$94</formula1>
    </dataValidation>
    <dataValidation type="list" allowBlank="1" showInputMessage="1" showErrorMessage="1" sqref="L47:L48 N47:N48 P47:P48" xr:uid="{A71D5DD6-1458-46EA-A003-FD5AF8227996}">
      <formula1>$N$90:$N$91</formula1>
    </dataValidation>
    <dataValidation type="list" allowBlank="1" showInputMessage="1" showErrorMessage="1" sqref="L44:L46 N44:N46 P44:P46" xr:uid="{DAF3EA0D-3D56-4300-8CC0-BCD1F43BD73C}">
      <formula1>$N$86:$N$88</formula1>
    </dataValidation>
    <dataValidation type="list" allowBlank="1" showInputMessage="1" showErrorMessage="1" sqref="L42:L43 N42:N43 P42:P43" xr:uid="{350D8FC1-6077-477B-BB62-BEA6B07C5167}">
      <formula1>$N$83:$N$84</formula1>
    </dataValidation>
    <dataValidation type="list" allowBlank="1" showInputMessage="1" showErrorMessage="1" sqref="L41 N41 P41" xr:uid="{F5C7D16D-7D5D-4A5D-A321-80D689EF341A}">
      <formula1>$N$80:$N$81</formula1>
    </dataValidation>
    <dataValidation type="list" allowBlank="1" showInputMessage="1" showErrorMessage="1" sqref="L39:L40 N39:N40 P39:P40" xr:uid="{C0F85F87-E5C9-4DD7-ABAC-20758E11DF98}">
      <formula1>$N$77:$N$78</formula1>
    </dataValidation>
    <dataValidation type="list" allowBlank="1" showInputMessage="1" showErrorMessage="1" sqref="AG22:AG23" xr:uid="{90B67F72-F205-433C-9082-6CD8B9764D98}">
      <formula1>$K$92:$K$93</formula1>
    </dataValidation>
    <dataValidation type="list" allowBlank="1" showInputMessage="1" showErrorMessage="1" sqref="Y22:Y23" xr:uid="{540FC7EC-EBDC-474C-8797-A48FBDA4B20C}">
      <formula1>$L$88:$L$92</formula1>
    </dataValidation>
    <dataValidation type="list" allowBlank="1" showInputMessage="1" showErrorMessage="1" sqref="R22:R23" xr:uid="{1EA282D4-7522-4A28-850D-F1FA43278E89}">
      <formula1>$K$88:$K$89</formula1>
    </dataValidation>
    <dataValidation type="list" allowBlank="1" showInputMessage="1" showErrorMessage="1" sqref="Q22:Q23" xr:uid="{C36785DA-21FE-41BD-B70A-F8976D1152E1}">
      <formula1>$L$83:$L$84</formula1>
    </dataValidation>
    <dataValidation type="list" allowBlank="1" showInputMessage="1" showErrorMessage="1" sqref="P22:P23" xr:uid="{EA49BCCB-0DA6-44CA-B307-68D0AE4E62CF}">
      <formula1>$K$83:$K$84</formula1>
    </dataValidation>
    <dataValidation type="list" allowBlank="1" showInputMessage="1" showErrorMessage="1" sqref="N22:N23" xr:uid="{8DE2674F-9E55-46A7-9687-96F0D9C9A25A}">
      <formula1>$L$78:$L$79</formula1>
    </dataValidation>
    <dataValidation type="list" allowBlank="1" showInputMessage="1" showErrorMessage="1" sqref="M22:M23" xr:uid="{035291B8-EB4C-4512-9E89-1D07D709FEED}">
      <formula1>$K$78:$K$80</formula1>
    </dataValidation>
    <dataValidation type="list" allowBlank="1" showInputMessage="1" showErrorMessage="1" sqref="H39:H57" xr:uid="{B146D06F-9285-4AD0-A287-864FBEB42553}">
      <formula1>$F$118:$F$119</formula1>
    </dataValidation>
  </dataValidations>
  <pageMargins left="0.7" right="0.7" top="0.75" bottom="0.75" header="0.3" footer="0.3"/>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42" stopIfTrue="1" operator="containsText" id="{590DDF32-07CC-4F08-B448-A44D80DB0607}">
            <xm:f>NOT(ISERROR(SEARCH($D$88,F22)))</xm:f>
            <xm:f>$D$88</xm:f>
            <x14:dxf>
              <fill>
                <patternFill>
                  <bgColor theme="9" tint="-0.24994659260841701"/>
                </patternFill>
              </fill>
            </x14:dxf>
          </x14:cfRule>
          <x14:cfRule type="containsText" priority="43" stopIfTrue="1" operator="containsText" id="{AA6B7041-7682-448F-88D9-64F298DA31A3}">
            <xm:f>NOT(ISERROR(SEARCH($D$89,F22)))</xm:f>
            <xm:f>$D$89</xm:f>
            <x14:dxf>
              <fill>
                <patternFill>
                  <bgColor rgb="FFFF0000"/>
                </patternFill>
              </fill>
            </x14:dxf>
          </x14:cfRule>
          <x14:cfRule type="containsText" priority="44" stopIfTrue="1" operator="containsText" id="{7D8A118A-5B28-41E8-8692-3022EFD68D99}">
            <xm:f>NOT(ISERROR(SEARCH($D$86,F22)))</xm:f>
            <xm:f>$D$86</xm:f>
            <x14:dxf>
              <fill>
                <patternFill>
                  <bgColor theme="6"/>
                </patternFill>
              </fill>
            </x14:dxf>
          </x14:cfRule>
          <x14:cfRule type="containsText" priority="45" stopIfTrue="1" operator="containsText" id="{8DA16F42-B747-4FE0-8EE1-6476A79A46A5}">
            <xm:f>NOT(ISERROR(SEARCH($D$87,F22)))</xm:f>
            <xm:f>$D$87</xm:f>
            <x14:dxf>
              <fill>
                <patternFill>
                  <bgColor rgb="FFFFFF00"/>
                </patternFill>
              </fill>
            </x14:dxf>
          </x14:cfRule>
          <x14:cfRule type="containsText" priority="46" stopIfTrue="1" operator="containsText" id="{9B85D2C9-549A-4584-9384-536573EC4E5C}">
            <xm:f>NOT(ISERROR(SEARCH($D$85,F22)))</xm:f>
            <xm:f>$D$85</xm:f>
            <x14:dxf>
              <fill>
                <patternFill>
                  <bgColor theme="6"/>
                </patternFill>
              </fill>
            </x14:dxf>
          </x14:cfRule>
          <xm:sqref>F22:G22 F23</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AE7BD1-30A6-4E45-807C-5064EB613062}">
  <sheetPr>
    <tabColor rgb="FF002060"/>
  </sheetPr>
  <dimension ref="A1:BV120"/>
  <sheetViews>
    <sheetView topLeftCell="A7" zoomScale="70" zoomScaleNormal="70" workbookViewId="0">
      <selection activeCell="AK11" sqref="AK11"/>
    </sheetView>
  </sheetViews>
  <sheetFormatPr baseColWidth="10" defaultRowHeight="16.5" x14ac:dyDescent="0.3"/>
  <cols>
    <col min="1" max="1" width="4" style="2" bestFit="1" customWidth="1"/>
    <col min="2" max="2" width="22.28515625" style="2" customWidth="1"/>
    <col min="3" max="3" width="17.85546875" style="2" customWidth="1"/>
    <col min="4" max="6" width="16.140625" style="2" customWidth="1"/>
    <col min="7" max="7" width="32.42578125" style="1" customWidth="1"/>
    <col min="8" max="8" width="19" style="5" customWidth="1"/>
    <col min="9" max="9" width="17.85546875" style="1" customWidth="1"/>
    <col min="10" max="10" width="16.5703125" style="1" customWidth="1"/>
    <col min="11" max="11" width="9" style="1" customWidth="1"/>
    <col min="12" max="12" width="27.28515625" style="1" bestFit="1" customWidth="1"/>
    <col min="13" max="13" width="30.5703125" style="1" hidden="1" customWidth="1"/>
    <col min="14" max="14" width="17.5703125" style="1" customWidth="1"/>
    <col min="15" max="15" width="9.28515625" style="1" customWidth="1"/>
    <col min="16" max="16" width="16" style="1" customWidth="1"/>
    <col min="17" max="17" width="5.85546875" style="1" customWidth="1"/>
    <col min="18" max="18" width="31" style="1" customWidth="1"/>
    <col min="19" max="19" width="15.140625" style="1" bestFit="1" customWidth="1"/>
    <col min="20" max="20" width="8.85546875" style="1" customWidth="1"/>
    <col min="21" max="22" width="8.140625" style="1" customWidth="1"/>
    <col min="23" max="25" width="9.5703125" style="1" customWidth="1"/>
    <col min="26" max="26" width="7.28515625" style="1" customWidth="1"/>
    <col min="27" max="27" width="8.7109375" style="1" customWidth="1"/>
    <col min="28" max="28" width="10.42578125" style="1" customWidth="1"/>
    <col min="29" max="29" width="9.28515625" style="1" customWidth="1"/>
    <col min="30" max="30" width="9.140625" style="1" customWidth="1"/>
    <col min="31" max="31" width="8.42578125" style="1" customWidth="1"/>
    <col min="32" max="32" width="7.28515625" style="1" customWidth="1"/>
    <col min="33" max="33" width="29" style="1" customWidth="1"/>
    <col min="34" max="34" width="23" style="1" customWidth="1"/>
    <col min="35" max="35" width="20.5703125" style="1" customWidth="1"/>
    <col min="36" max="37" width="16.85546875" style="1" customWidth="1"/>
    <col min="38" max="38" width="14.85546875" style="1" customWidth="1"/>
    <col min="39" max="39" width="18.5703125" style="1" customWidth="1"/>
    <col min="40" max="40" width="21" style="1" customWidth="1"/>
    <col min="41" max="16384" width="11.42578125" style="1"/>
  </cols>
  <sheetData>
    <row r="1" spans="1:74" ht="138.75" customHeight="1" x14ac:dyDescent="0.3"/>
    <row r="2" spans="1:74" ht="76.5" customHeight="1" x14ac:dyDescent="0.3"/>
    <row r="3" spans="1:74" ht="19.5" customHeight="1" thickBot="1" x14ac:dyDescent="0.35"/>
    <row r="4" spans="1:74" ht="16.5" customHeight="1" x14ac:dyDescent="0.3">
      <c r="A4" s="551" t="s">
        <v>530</v>
      </c>
      <c r="B4" s="552"/>
      <c r="C4" s="552"/>
      <c r="D4" s="552"/>
      <c r="E4" s="552"/>
      <c r="F4" s="552"/>
      <c r="G4" s="552"/>
      <c r="H4" s="552"/>
      <c r="I4" s="552"/>
      <c r="J4" s="552"/>
      <c r="K4" s="552"/>
      <c r="L4" s="552"/>
      <c r="M4" s="552"/>
      <c r="N4" s="552"/>
      <c r="O4" s="552"/>
      <c r="P4" s="552"/>
      <c r="Q4" s="552"/>
      <c r="R4" s="552"/>
      <c r="S4" s="552"/>
      <c r="T4" s="552"/>
      <c r="U4" s="552"/>
      <c r="V4" s="552"/>
      <c r="W4" s="552"/>
      <c r="X4" s="552"/>
      <c r="Y4" s="552"/>
      <c r="Z4" s="552"/>
      <c r="AA4" s="552"/>
      <c r="AB4" s="552"/>
      <c r="AC4" s="552"/>
      <c r="AD4" s="552"/>
      <c r="AE4" s="552"/>
      <c r="AF4" s="552"/>
      <c r="AG4" s="552"/>
      <c r="AH4" s="552"/>
      <c r="AI4" s="552"/>
      <c r="AJ4" s="552"/>
      <c r="AK4" s="552"/>
      <c r="AL4" s="552"/>
      <c r="AM4" s="552"/>
      <c r="AN4" s="553"/>
    </row>
    <row r="5" spans="1:74" ht="24" customHeight="1" thickBot="1" x14ac:dyDescent="0.35">
      <c r="A5" s="672"/>
      <c r="B5" s="556"/>
      <c r="C5" s="556"/>
      <c r="D5" s="556"/>
      <c r="E5" s="556"/>
      <c r="F5" s="556"/>
      <c r="G5" s="556"/>
      <c r="H5" s="556"/>
      <c r="I5" s="556"/>
      <c r="J5" s="556"/>
      <c r="K5" s="556"/>
      <c r="L5" s="556"/>
      <c r="M5" s="556"/>
      <c r="N5" s="556"/>
      <c r="O5" s="556"/>
      <c r="P5" s="556"/>
      <c r="Q5" s="556"/>
      <c r="R5" s="556"/>
      <c r="S5" s="556"/>
      <c r="T5" s="556"/>
      <c r="U5" s="556"/>
      <c r="V5" s="556"/>
      <c r="W5" s="556"/>
      <c r="X5" s="556"/>
      <c r="Y5" s="556"/>
      <c r="Z5" s="556"/>
      <c r="AA5" s="556"/>
      <c r="AB5" s="556"/>
      <c r="AC5" s="556"/>
      <c r="AD5" s="556"/>
      <c r="AE5" s="556"/>
      <c r="AF5" s="556"/>
      <c r="AG5" s="556"/>
      <c r="AH5" s="556"/>
      <c r="AI5" s="556"/>
      <c r="AJ5" s="556"/>
      <c r="AK5" s="556"/>
      <c r="AL5" s="556"/>
      <c r="AM5" s="556"/>
      <c r="AN5" s="557"/>
    </row>
    <row r="6" spans="1:74" ht="26.25" customHeight="1" x14ac:dyDescent="0.3">
      <c r="A6" s="558" t="s">
        <v>43</v>
      </c>
      <c r="B6" s="558"/>
      <c r="C6" s="559" t="str">
        <f>'Datos del proceso'!A10</f>
        <v>TRANSFORMACIÓN CULTURAL PARA LA REVITALIZACIÓN DEL CENTRO</v>
      </c>
      <c r="D6" s="559"/>
      <c r="E6" s="559"/>
      <c r="F6" s="559"/>
      <c r="G6" s="559"/>
      <c r="H6" s="559"/>
      <c r="I6" s="559"/>
      <c r="J6" s="559"/>
      <c r="K6" s="559"/>
      <c r="L6" s="559"/>
      <c r="M6" s="559"/>
      <c r="N6" s="559"/>
      <c r="O6" s="559"/>
      <c r="P6" s="559"/>
      <c r="Q6" s="560"/>
      <c r="R6" s="560"/>
      <c r="S6" s="560"/>
      <c r="T6" s="272"/>
      <c r="U6" s="272"/>
      <c r="V6" s="272"/>
      <c r="W6" s="272"/>
      <c r="X6" s="272"/>
      <c r="Y6" s="272"/>
      <c r="Z6" s="272"/>
      <c r="AA6" s="272"/>
      <c r="AB6" s="272"/>
      <c r="AC6" s="272"/>
      <c r="AD6" s="272"/>
      <c r="AE6" s="272"/>
      <c r="AF6" s="272"/>
      <c r="AG6" s="272"/>
      <c r="AH6" s="272"/>
      <c r="AI6" s="272"/>
      <c r="AJ6" s="272"/>
      <c r="AK6" s="272"/>
      <c r="AL6" s="272"/>
      <c r="AM6" s="272"/>
      <c r="AN6" s="272"/>
    </row>
    <row r="7" spans="1:74" ht="30" customHeight="1" x14ac:dyDescent="0.3">
      <c r="A7" s="673" t="s">
        <v>130</v>
      </c>
      <c r="B7" s="673"/>
      <c r="C7" s="783" t="str">
        <f>'Datos del proceso'!I10</f>
        <v>Desarrollar estrategias para posicionar positivamente el centro de la ciudad, revitalizarlo y transformarlo mediante el apoyo y el fomento, eficaz, de las prácticas artísticas, culturales y del ecosistema creativo, garantizando la
participación ciudadana y grupos de valor.</v>
      </c>
      <c r="D7" s="783"/>
      <c r="E7" s="783"/>
      <c r="F7" s="783"/>
      <c r="G7" s="783"/>
      <c r="H7" s="783"/>
      <c r="I7" s="783"/>
      <c r="J7" s="783"/>
      <c r="K7" s="783"/>
      <c r="L7" s="783"/>
      <c r="M7" s="783"/>
      <c r="N7" s="783"/>
      <c r="O7" s="783"/>
      <c r="P7" s="783"/>
      <c r="Q7" s="272"/>
      <c r="R7" s="272"/>
      <c r="S7" s="272"/>
      <c r="T7" s="272"/>
      <c r="U7" s="272"/>
      <c r="V7" s="272"/>
      <c r="W7" s="272"/>
      <c r="X7" s="272"/>
      <c r="Y7" s="272"/>
      <c r="Z7" s="272"/>
      <c r="AA7" s="272"/>
      <c r="AB7" s="272"/>
      <c r="AC7" s="272"/>
      <c r="AD7" s="272"/>
      <c r="AE7" s="272"/>
      <c r="AF7" s="272"/>
      <c r="AG7" s="272"/>
      <c r="AH7" s="272"/>
      <c r="AI7" s="272"/>
      <c r="AJ7" s="272"/>
      <c r="AK7" s="272"/>
      <c r="AL7" s="272"/>
      <c r="AM7" s="272"/>
      <c r="AN7" s="272"/>
    </row>
    <row r="8" spans="1:74" s="274" customFormat="1" ht="15" x14ac:dyDescent="0.2">
      <c r="A8" s="658" t="s">
        <v>139</v>
      </c>
      <c r="B8" s="658"/>
      <c r="C8" s="658"/>
      <c r="D8" s="658"/>
      <c r="E8" s="658"/>
      <c r="F8" s="658"/>
      <c r="G8" s="658"/>
      <c r="H8" s="658"/>
      <c r="I8" s="658"/>
      <c r="J8" s="658" t="s">
        <v>140</v>
      </c>
      <c r="K8" s="658"/>
      <c r="L8" s="658"/>
      <c r="M8" s="658"/>
      <c r="N8" s="658"/>
      <c r="O8" s="658"/>
      <c r="P8" s="658"/>
      <c r="Q8" s="658" t="s">
        <v>141</v>
      </c>
      <c r="R8" s="658"/>
      <c r="S8" s="658"/>
      <c r="T8" s="658"/>
      <c r="U8" s="658"/>
      <c r="V8" s="658"/>
      <c r="W8" s="658"/>
      <c r="X8" s="658"/>
      <c r="Y8" s="658"/>
      <c r="Z8" s="658" t="s">
        <v>142</v>
      </c>
      <c r="AA8" s="658"/>
      <c r="AB8" s="658"/>
      <c r="AC8" s="658"/>
      <c r="AD8" s="658"/>
      <c r="AE8" s="658"/>
      <c r="AF8" s="658"/>
      <c r="AG8" s="658" t="s">
        <v>34</v>
      </c>
      <c r="AH8" s="658"/>
      <c r="AI8" s="658"/>
      <c r="AJ8" s="658"/>
      <c r="AK8" s="658"/>
      <c r="AL8" s="658"/>
      <c r="AM8" s="658"/>
      <c r="AN8" s="658"/>
    </row>
    <row r="9" spans="1:74" s="274" customFormat="1" ht="16.5" customHeight="1" x14ac:dyDescent="0.2">
      <c r="A9" s="675" t="s">
        <v>0</v>
      </c>
      <c r="B9" s="779" t="s">
        <v>619</v>
      </c>
      <c r="C9" s="781" t="s">
        <v>218</v>
      </c>
      <c r="D9" s="781" t="s">
        <v>533</v>
      </c>
      <c r="E9" s="779" t="s">
        <v>13</v>
      </c>
      <c r="F9" s="779" t="s">
        <v>317</v>
      </c>
      <c r="G9" s="781" t="s">
        <v>318</v>
      </c>
      <c r="H9" s="781" t="s">
        <v>531</v>
      </c>
      <c r="I9" s="561" t="s">
        <v>478</v>
      </c>
      <c r="J9" s="564" t="s">
        <v>480</v>
      </c>
      <c r="K9" s="549" t="s">
        <v>481</v>
      </c>
      <c r="L9" s="549" t="s">
        <v>479</v>
      </c>
      <c r="M9" s="549" t="s">
        <v>92</v>
      </c>
      <c r="N9" s="549" t="s">
        <v>482</v>
      </c>
      <c r="O9" s="549" t="s">
        <v>483</v>
      </c>
      <c r="P9" s="549" t="s">
        <v>484</v>
      </c>
      <c r="Q9" s="566" t="s">
        <v>11</v>
      </c>
      <c r="R9" s="549" t="s">
        <v>163</v>
      </c>
      <c r="S9" s="549" t="s">
        <v>503</v>
      </c>
      <c r="T9" s="549" t="s">
        <v>8</v>
      </c>
      <c r="U9" s="549"/>
      <c r="V9" s="549"/>
      <c r="W9" s="549"/>
      <c r="X9" s="549"/>
      <c r="Y9" s="549"/>
      <c r="Z9" s="566" t="s">
        <v>502</v>
      </c>
      <c r="AA9" s="566" t="s">
        <v>485</v>
      </c>
      <c r="AB9" s="566" t="s">
        <v>488</v>
      </c>
      <c r="AC9" s="566" t="s">
        <v>486</v>
      </c>
      <c r="AD9" s="566" t="s">
        <v>481</v>
      </c>
      <c r="AE9" s="566" t="s">
        <v>489</v>
      </c>
      <c r="AF9" s="566" t="s">
        <v>29</v>
      </c>
      <c r="AG9" s="549" t="s">
        <v>34</v>
      </c>
      <c r="AH9" s="561" t="s">
        <v>496</v>
      </c>
      <c r="AI9" s="549" t="s">
        <v>35</v>
      </c>
      <c r="AJ9" s="549" t="s">
        <v>236</v>
      </c>
      <c r="AK9" s="561" t="s">
        <v>506</v>
      </c>
      <c r="AL9" s="549" t="s">
        <v>38</v>
      </c>
      <c r="AM9" s="549" t="s">
        <v>37</v>
      </c>
      <c r="AN9" s="549" t="s">
        <v>39</v>
      </c>
    </row>
    <row r="10" spans="1:74" s="277" customFormat="1" ht="110.25" customHeight="1" x14ac:dyDescent="0.25">
      <c r="A10" s="675"/>
      <c r="B10" s="780"/>
      <c r="C10" s="782"/>
      <c r="D10" s="782"/>
      <c r="E10" s="780"/>
      <c r="F10" s="780"/>
      <c r="G10" s="782"/>
      <c r="H10" s="782"/>
      <c r="I10" s="562"/>
      <c r="J10" s="565"/>
      <c r="K10" s="549"/>
      <c r="L10" s="549"/>
      <c r="M10" s="549"/>
      <c r="N10" s="548"/>
      <c r="O10" s="549"/>
      <c r="P10" s="549"/>
      <c r="Q10" s="566"/>
      <c r="R10" s="549"/>
      <c r="S10" s="549"/>
      <c r="T10" s="294" t="s">
        <v>490</v>
      </c>
      <c r="U10" s="294" t="s">
        <v>492</v>
      </c>
      <c r="V10" s="294" t="s">
        <v>487</v>
      </c>
      <c r="W10" s="294" t="s">
        <v>499</v>
      </c>
      <c r="X10" s="294" t="s">
        <v>500</v>
      </c>
      <c r="Y10" s="294" t="s">
        <v>501</v>
      </c>
      <c r="Z10" s="566"/>
      <c r="AA10" s="566"/>
      <c r="AB10" s="566"/>
      <c r="AC10" s="566"/>
      <c r="AD10" s="566"/>
      <c r="AE10" s="566"/>
      <c r="AF10" s="566"/>
      <c r="AG10" s="549"/>
      <c r="AH10" s="562"/>
      <c r="AI10" s="549"/>
      <c r="AJ10" s="549"/>
      <c r="AK10" s="562"/>
      <c r="AL10" s="549"/>
      <c r="AM10" s="549"/>
      <c r="AN10" s="549"/>
      <c r="AO10" s="325"/>
      <c r="AP10" s="325"/>
      <c r="AQ10" s="325"/>
      <c r="AR10" s="325"/>
      <c r="AS10" s="325"/>
      <c r="AT10" s="325"/>
      <c r="AU10" s="325"/>
      <c r="AV10" s="325"/>
      <c r="AW10" s="325"/>
      <c r="AX10" s="325"/>
      <c r="AY10" s="325"/>
      <c r="AZ10" s="325"/>
      <c r="BA10" s="325"/>
      <c r="BB10" s="325"/>
      <c r="BC10" s="325"/>
      <c r="BD10" s="325"/>
      <c r="BE10" s="325"/>
      <c r="BF10" s="325"/>
      <c r="BG10" s="325"/>
      <c r="BH10" s="325"/>
      <c r="BI10" s="325"/>
      <c r="BJ10" s="325"/>
      <c r="BK10" s="325"/>
      <c r="BL10" s="325"/>
      <c r="BM10" s="325"/>
      <c r="BN10" s="325"/>
      <c r="BO10" s="325"/>
      <c r="BP10" s="325"/>
      <c r="BQ10" s="325"/>
      <c r="BR10" s="325"/>
      <c r="BS10" s="325"/>
      <c r="BT10" s="325"/>
      <c r="BU10" s="325"/>
    </row>
    <row r="11" spans="1:74" s="291" customFormat="1" ht="113.25" customHeight="1" x14ac:dyDescent="0.25">
      <c r="A11" s="569">
        <v>1</v>
      </c>
      <c r="B11" s="570" t="s">
        <v>609</v>
      </c>
      <c r="C11" s="570" t="s">
        <v>527</v>
      </c>
      <c r="D11" s="570" t="s">
        <v>610</v>
      </c>
      <c r="E11" s="687" t="s">
        <v>611</v>
      </c>
      <c r="F11" s="687" t="s">
        <v>612</v>
      </c>
      <c r="G11" s="571" t="s">
        <v>613</v>
      </c>
      <c r="H11" s="570" t="s">
        <v>614</v>
      </c>
      <c r="I11" s="572">
        <v>63</v>
      </c>
      <c r="J11" s="573" t="str">
        <f>IF(I11&lt;=0,"",IF(I11&lt;=2,"Muy Baja",IF(I11&lt;=24,"Baja",IF(I11&lt;=500,"Media",IF(I11&lt;=5000,"Alta","Muy Alta")))))</f>
        <v>Media</v>
      </c>
      <c r="K11" s="568">
        <f>IF(J11="","",IF(J11="Muy Baja",0.2,IF(J11="Baja",0.4,IF(J11="Media",0.6,IF(J11="Alta",0.8,IF(J11="Muy Alta",1,))))))</f>
        <v>0.6</v>
      </c>
      <c r="L11" s="570">
        <v>101</v>
      </c>
      <c r="M11" s="568">
        <f>IF(NOT(ISERROR(MATCH(L11,'[2]Tabla Impacto'!$B$221:$B$223,0))),'[2]Tabla Impacto'!$F$223&amp;"Por favor no seleccionar los criterios de impacto(Afectación Económica o presupuestal y Pérdida Reputacional)",L11)</f>
        <v>101</v>
      </c>
      <c r="N11" s="573" t="str">
        <f>IF(L11&lt;=0,"",IF(L11&lt;=10,"Leve",IF(L11&lt;=50,"Menor",IF(L11&lt;=100,"Moderado",IF(L11&lt;=500,"Mayor","Catastrófico")))))</f>
        <v>Mayor</v>
      </c>
      <c r="O11" s="568">
        <f>IF(N11="","",IF(N11="Leve",0.2,IF(N11="Menor",0.4,IF(N11="Moderado",0.6,IF(N11="Mayor",0.8,IF(N11="Catastrófico",1,))))))</f>
        <v>0.8</v>
      </c>
      <c r="P11" s="567" t="str">
        <f>IF(OR(AND(J11="Muy Baja",N11="Leve"),AND(J11="Muy Baja",N11="Menor"),AND(J11="Baja",N11="Leve")),"Bajo",IF(OR(AND(J11="Muy baja",N11="Moderado"),AND(J11="Baja",N11="Menor"),AND(J11="Baja",N11="Moderado"),AND(J11="Media",N11="Leve"),AND(J11="Media",N11="Menor"),AND(J11="Media",N11="Moderado"),AND(J11="Alta",N11="Leve"),AND(J11="Alta",N11="Menor")),"Moderado",IF(OR(AND(J11="Muy Baja",N11="Mayor"),AND(J11="Baja",N11="Mayor"),AND(J11="Media",N11="Mayor"),AND(J11="Alta",N11="Moderado"),AND(J11="Alta",N11="Mayor"),AND(J11="Muy Alta",N11="Leve"),AND(J11="Muy Alta",N11="Menor"),AND(J11="Muy Alta",N11="Moderado"),AND(J11="Muy Alta",N11="Mayor")),"Alto",IF(OR(AND(J11="Muy Baja",N11="Catastrófico"),AND(J11="Baja",N11="Catastrófico"),AND(J11="Media",N11="Catastrófico"),AND(J11="Alta",N11="Catastrófico"),AND(J11="Muy Alta",N11="Catastrófico")),"Extremo",""))))</f>
        <v>Alto</v>
      </c>
      <c r="Q11" s="278">
        <v>1</v>
      </c>
      <c r="R11" s="279" t="s">
        <v>615</v>
      </c>
      <c r="S11" s="280" t="str">
        <f t="shared" ref="S11" si="0">IF(OR(T11="Preventivo",T11="Detectivo"),"Probabilidad",IF(T11="Correctivo","Impacto",""))</f>
        <v>Probabilidad</v>
      </c>
      <c r="T11" s="281" t="s">
        <v>14</v>
      </c>
      <c r="U11" s="281" t="s">
        <v>9</v>
      </c>
      <c r="V11" s="282" t="str">
        <f>IF(AND(T11="Preventivo",U11="Automático"),"50%",IF(AND(T11="Preventivo",U11="Manual"),"40%",IF(AND(T11="Detectivo",U11="Automático"),"40%",IF(AND(T11="Detectivo",U11="Manual"),"30%",IF(AND(T11="Correctivo",U11="Automático"),"35%",IF(AND(T11="Correctivo",U11="Manual"),"25%",""))))))</f>
        <v>40%</v>
      </c>
      <c r="W11" s="281" t="s">
        <v>493</v>
      </c>
      <c r="X11" s="281" t="s">
        <v>22</v>
      </c>
      <c r="Y11" s="281" t="s">
        <v>497</v>
      </c>
      <c r="Z11" s="283">
        <f>IFERROR(IF(S11="Probabilidad",(K11-(+K11*V11)),IF(S11="Impacto",K11,"")),"")</f>
        <v>0.36</v>
      </c>
      <c r="AA11" s="284" t="str">
        <f>IFERROR(IF(Z11="","",IF(Z11&lt;=0.2,"Muy Baja",IF(Z11&lt;=0.4,"Baja",IF(Z11&lt;=0.6,"Media",IF(Z11&lt;=0.8,"Alta","Muy Alta"))))),"")</f>
        <v>Baja</v>
      </c>
      <c r="AB11" s="282">
        <f>+Z11</f>
        <v>0.36</v>
      </c>
      <c r="AC11" s="284" t="str">
        <f>IFERROR(IF(AD11="","",IF(AD11&lt;=0.2,"Leve",IF(AD11&lt;=0.4,"Menor",IF(AD11&lt;=0.6,"Moderado",IF(AD11&lt;=0.8,"Mayor","Catastrófico"))))),"")</f>
        <v>Mayor</v>
      </c>
      <c r="AD11" s="282">
        <f>IFERROR(IF(S11="Impacto",(O11-(+O11*V11)),IF(S11="Probabilidad",O11,"")),"")</f>
        <v>0.8</v>
      </c>
      <c r="AE11" s="285" t="str">
        <f>IFERROR(IF(OR(AND(AA11="Muy Baja",AC11="Leve"),AND(AA11="Muy Baja",AC11="Menor"),AND(AA11="Baja",AC11="Leve")),"Bajo",IF(OR(AND(AA11="Muy baja",AC11="Moderado"),AND(AA11="Baja",AC11="Menor"),AND(AA11="Baja",AC11="Moderado"),AND(AA11="Media",AC11="Leve"),AND(AA11="Media",AC11="Menor"),AND(AA11="Media",AC11="Moderado"),AND(AA11="Alta",AC11="Leve"),AND(AA11="Alta",AC11="Menor")),"Moderado",IF(OR(AND(AA11="Muy Baja",AC11="Mayor"),AND(AA11="Baja",AC11="Mayor"),AND(AA11="Media",AC11="Mayor"),AND(AA11="Alta",AC11="Moderado"),AND(AA11="Alta",AC11="Mayor"),AND(AA11="Muy Alta",AC11="Leve"),AND(AA11="Muy Alta",AC11="Menor"),AND(AA11="Muy Alta",AC11="Moderado"),AND(AA11="Muy Alta",AC11="Mayor")),"Alto",IF(OR(AND(AA11="Muy Baja",AC11="Catastrófico"),AND(AA11="Baja",AC11="Catastrófico"),AND(AA11="Media",AC11="Catastrófico"),AND(AA11="Alta",AC11="Catastrófico"),AND(AA11="Muy Alta",AC11="Catastrófico")),"Extremo","")))),"")</f>
        <v>Alto</v>
      </c>
      <c r="AF11" s="281" t="s">
        <v>30</v>
      </c>
      <c r="AG11" s="286" t="s">
        <v>616</v>
      </c>
      <c r="AH11" s="286" t="s">
        <v>617</v>
      </c>
      <c r="AI11" s="286" t="s">
        <v>618</v>
      </c>
      <c r="AJ11" s="288">
        <v>44866</v>
      </c>
      <c r="AK11" s="288">
        <v>45015</v>
      </c>
      <c r="AL11" s="288"/>
      <c r="AM11" s="286"/>
      <c r="AN11" s="289" t="s">
        <v>41</v>
      </c>
      <c r="AO11" s="326"/>
      <c r="AP11" s="326"/>
      <c r="AQ11" s="326"/>
      <c r="AR11" s="326"/>
      <c r="AS11" s="326"/>
      <c r="AT11" s="326"/>
      <c r="AU11" s="326"/>
      <c r="AV11" s="326"/>
      <c r="AW11" s="326"/>
      <c r="AX11" s="326"/>
      <c r="AY11" s="326"/>
      <c r="AZ11" s="326"/>
      <c r="BA11" s="326"/>
      <c r="BB11" s="326"/>
      <c r="BC11" s="326"/>
      <c r="BD11" s="326"/>
      <c r="BE11" s="326"/>
      <c r="BF11" s="326"/>
      <c r="BG11" s="326"/>
      <c r="BH11" s="326"/>
      <c r="BI11" s="326"/>
      <c r="BJ11" s="326"/>
      <c r="BK11" s="326"/>
      <c r="BL11" s="326"/>
      <c r="BM11" s="326"/>
      <c r="BN11" s="326"/>
      <c r="BO11" s="326"/>
      <c r="BP11" s="326"/>
      <c r="BQ11" s="326"/>
      <c r="BR11" s="326"/>
      <c r="BS11" s="326"/>
      <c r="BT11" s="326"/>
      <c r="BU11" s="326"/>
      <c r="BV11" s="323"/>
    </row>
    <row r="12" spans="1:74" s="293" customFormat="1" ht="60" customHeight="1" x14ac:dyDescent="0.2">
      <c r="A12" s="569"/>
      <c r="B12" s="570"/>
      <c r="C12" s="570"/>
      <c r="D12" s="570"/>
      <c r="E12" s="688"/>
      <c r="F12" s="688"/>
      <c r="G12" s="571"/>
      <c r="H12" s="570"/>
      <c r="I12" s="572"/>
      <c r="J12" s="573"/>
      <c r="K12" s="568"/>
      <c r="L12" s="570"/>
      <c r="M12" s="568">
        <f ca="1">IF(NOT(ISERROR(MATCH(L12,_xlfn.ANCHORARRAY(G15),0))),#REF!&amp;"Por favor no seleccionar los criterios de impacto",L12)</f>
        <v>0</v>
      </c>
      <c r="N12" s="573"/>
      <c r="O12" s="568"/>
      <c r="P12" s="567"/>
      <c r="Q12" s="278">
        <v>2</v>
      </c>
      <c r="R12" s="279"/>
      <c r="S12" s="280" t="str">
        <f t="shared" ref="S12:S30" si="1">IF(OR(T12="Preventivo",T12="Detectivo"),"Probabilidad",IF(T12="Correctivo","Impacto",""))</f>
        <v/>
      </c>
      <c r="T12" s="281"/>
      <c r="U12" s="281"/>
      <c r="V12" s="282" t="str">
        <f t="shared" ref="V12" si="2">IF(AND(T12="Preventivo",U12="Automático"),"50%",IF(AND(T12="Preventivo",U12="Manual"),"40%",IF(AND(T12="Detectivo",U12="Automático"),"40%",IF(AND(T12="Detectivo",U12="Manual"),"30%",IF(AND(T12="Correctivo",U12="Automático"),"35%",IF(AND(T12="Correctivo",U12="Manual"),"25%",""))))))</f>
        <v/>
      </c>
      <c r="W12" s="281"/>
      <c r="X12" s="281"/>
      <c r="Y12" s="281"/>
      <c r="Z12" s="283" t="str">
        <f>IFERROR(IF(AND(S11="Probabilidad",S12="Probabilidad"),(AB11-(+AB11*V12)),IF(S12="Probabilidad",(K11-(+K11*V12)),IF(S12="Impacto",AB11,""))),"")</f>
        <v/>
      </c>
      <c r="AA12" s="284" t="str">
        <f t="shared" ref="AA12:AA30" si="3">IFERROR(IF(Z12="","",IF(Z12&lt;=0.2,"Muy Baja",IF(Z12&lt;=0.4,"Baja",IF(Z12&lt;=0.6,"Media",IF(Z12&lt;=0.8,"Alta","Muy Alta"))))),"")</f>
        <v/>
      </c>
      <c r="AB12" s="282" t="str">
        <f t="shared" ref="AB12" si="4">+Z12</f>
        <v/>
      </c>
      <c r="AC12" s="284" t="str">
        <f t="shared" ref="AC12:AC30" si="5">IFERROR(IF(AD12="","",IF(AD12&lt;=0.2,"Leve",IF(AD12&lt;=0.4,"Menor",IF(AD12&lt;=0.6,"Moderado",IF(AD12&lt;=0.8,"Mayor","Catastrófico"))))),"")</f>
        <v/>
      </c>
      <c r="AD12" s="282" t="str">
        <f>IFERROR(IF(AND(S11="Impacto",S12="Impacto"),(AD11-(+AD11*V12)),IF(S12="Impacto",($O$11-(+$O$11*V12)),IF(S12="Probabilidad",AD11,""))),"")</f>
        <v/>
      </c>
      <c r="AE12" s="285" t="str">
        <f t="shared" ref="AE12" si="6">IFERROR(IF(OR(AND(AA12="Muy Baja",AC12="Leve"),AND(AA12="Muy Baja",AC12="Menor"),AND(AA12="Baja",AC12="Leve")),"Bajo",IF(OR(AND(AA12="Muy baja",AC12="Moderado"),AND(AA12="Baja",AC12="Menor"),AND(AA12="Baja",AC12="Moderado"),AND(AA12="Media",AC12="Leve"),AND(AA12="Media",AC12="Menor"),AND(AA12="Media",AC12="Moderado"),AND(AA12="Alta",AC12="Leve"),AND(AA12="Alta",AC12="Menor")),"Moderado",IF(OR(AND(AA12="Muy Baja",AC12="Mayor"),AND(AA12="Baja",AC12="Mayor"),AND(AA12="Media",AC12="Mayor"),AND(AA12="Alta",AC12="Moderado"),AND(AA12="Alta",AC12="Mayor"),AND(AA12="Muy Alta",AC12="Leve"),AND(AA12="Muy Alta",AC12="Menor"),AND(AA12="Muy Alta",AC12="Moderado"),AND(AA12="Muy Alta",AC12="Mayor")),"Alto",IF(OR(AND(AA12="Muy Baja",AC12="Catastrófico"),AND(AA12="Baja",AC12="Catastrófico"),AND(AA12="Media",AC12="Catastrófico"),AND(AA12="Alta",AC12="Catastrófico"),AND(AA12="Muy Alta",AC12="Catastrófico")),"Extremo","")))),"")</f>
        <v/>
      </c>
      <c r="AF12" s="281"/>
      <c r="AG12" s="286"/>
      <c r="AH12" s="286"/>
      <c r="AI12" s="287"/>
      <c r="AJ12" s="288"/>
      <c r="AK12" s="288"/>
      <c r="AL12" s="288"/>
      <c r="AM12" s="286"/>
      <c r="AN12" s="289"/>
      <c r="AO12" s="274"/>
      <c r="AP12" s="274"/>
      <c r="AQ12" s="274"/>
      <c r="AR12" s="274"/>
      <c r="AS12" s="274"/>
      <c r="AT12" s="274"/>
      <c r="AU12" s="274"/>
      <c r="AV12" s="274"/>
      <c r="AW12" s="274"/>
      <c r="AX12" s="274"/>
      <c r="AY12" s="274"/>
      <c r="AZ12" s="274"/>
      <c r="BA12" s="274"/>
      <c r="BB12" s="274"/>
      <c r="BC12" s="274"/>
      <c r="BD12" s="274"/>
      <c r="BE12" s="274"/>
      <c r="BF12" s="274"/>
      <c r="BG12" s="274"/>
      <c r="BH12" s="274"/>
      <c r="BI12" s="274"/>
      <c r="BJ12" s="274"/>
      <c r="BK12" s="274"/>
      <c r="BL12" s="274"/>
      <c r="BM12" s="274"/>
      <c r="BN12" s="274"/>
      <c r="BO12" s="274"/>
      <c r="BP12" s="274"/>
      <c r="BQ12" s="274"/>
      <c r="BR12" s="274"/>
      <c r="BS12" s="274"/>
      <c r="BT12" s="274"/>
      <c r="BU12" s="274"/>
      <c r="BV12" s="324"/>
    </row>
    <row r="13" spans="1:74" s="293" customFormat="1" ht="69" customHeight="1" x14ac:dyDescent="0.2">
      <c r="A13" s="569">
        <v>2</v>
      </c>
      <c r="B13" s="570"/>
      <c r="C13" s="570"/>
      <c r="D13" s="570"/>
      <c r="E13" s="687"/>
      <c r="F13" s="687"/>
      <c r="G13" s="571"/>
      <c r="H13" s="570"/>
      <c r="I13" s="572"/>
      <c r="J13" s="573" t="str">
        <f t="shared" ref="J13" si="7">IF(I13&lt;=0,"",IF(I13&lt;=2,"Muy Baja",IF(I13&lt;=24,"Baja",IF(I13&lt;=500,"Media",IF(I13&lt;=5000,"Alta","Muy Alta")))))</f>
        <v/>
      </c>
      <c r="K13" s="568" t="str">
        <f t="shared" ref="K13" si="8">IF(J13="","",IF(J13="Muy Baja",0.2,IF(J13="Baja",0.4,IF(J13="Media",0.6,IF(J13="Alta",0.8,IF(J13="Muy Alta",1,))))))</f>
        <v/>
      </c>
      <c r="L13" s="570"/>
      <c r="M13" s="568">
        <f>IF(NOT(ISERROR(MATCH(L13,'[2]Tabla Impacto'!$B$221:$B$223,0))),'[2]Tabla Impacto'!$F$223&amp;"Por favor no seleccionar los criterios de impacto(Afectación Económica o presupuestal y Pérdida Reputacional)",L13)</f>
        <v>0</v>
      </c>
      <c r="N13" s="573" t="str">
        <f t="shared" ref="N13" si="9">IF(L13&lt;=0,"",IF(L13&lt;=10,"Leve",IF(L13&lt;=50,"Menor",IF(L13&lt;=100,"Moderado",IF(L13&lt;=500,"Mayor","Catastrófico")))))</f>
        <v/>
      </c>
      <c r="O13" s="568" t="str">
        <f t="shared" ref="O13" si="10">IF(N13="","",IF(N13="Leve",0.2,IF(N13="Menor",0.4,IF(N13="Moderado",0.6,IF(N13="Mayor",0.8,IF(N13="Catastrófico",1,))))))</f>
        <v/>
      </c>
      <c r="P13" s="567" t="str">
        <f t="shared" ref="P13" si="11">IF(OR(AND(J13="Muy Baja",N13="Leve"),AND(J13="Muy Baja",N13="Menor"),AND(J13="Baja",N13="Leve")),"Bajo",IF(OR(AND(J13="Muy baja",N13="Moderado"),AND(J13="Baja",N13="Menor"),AND(J13="Baja",N13="Moderado"),AND(J13="Media",N13="Leve"),AND(J13="Media",N13="Menor"),AND(J13="Media",N13="Moderado"),AND(J13="Alta",N13="Leve"),AND(J13="Alta",N13="Menor")),"Moderado",IF(OR(AND(J13="Muy Baja",N13="Mayor"),AND(J13="Baja",N13="Mayor"),AND(J13="Media",N13="Mayor"),AND(J13="Alta",N13="Moderado"),AND(J13="Alta",N13="Mayor"),AND(J13="Muy Alta",N13="Leve"),AND(J13="Muy Alta",N13="Menor"),AND(J13="Muy Alta",N13="Moderado"),AND(J13="Muy Alta",N13="Mayor")),"Alto",IF(OR(AND(J13="Muy Baja",N13="Catastrófico"),AND(J13="Baja",N13="Catastrófico"),AND(J13="Media",N13="Catastrófico"),AND(J13="Alta",N13="Catastrófico"),AND(J13="Muy Alta",N13="Catastrófico")),"Extremo",""))))</f>
        <v/>
      </c>
      <c r="Q13" s="278">
        <v>1</v>
      </c>
      <c r="R13" s="279"/>
      <c r="S13" s="280" t="str">
        <f t="shared" si="1"/>
        <v/>
      </c>
      <c r="T13" s="281"/>
      <c r="U13" s="281"/>
      <c r="V13" s="282" t="str">
        <f>IF(AND(T13="Preventivo",U13="Automático"),"50%",IF(AND(T13="Preventivo",U13="Manual"),"40%",IF(AND(T13="Detectivo",U13="Automático"),"40%",IF(AND(T13="Detectivo",U13="Manual"),"30%",IF(AND(T13="Correctivo",U13="Automático"),"35%",IF(AND(T13="Correctivo",U13="Manual"),"25%",""))))))</f>
        <v/>
      </c>
      <c r="W13" s="281"/>
      <c r="X13" s="281"/>
      <c r="Y13" s="281"/>
      <c r="Z13" s="283" t="str">
        <f>IFERROR(IF(S13="Probabilidad",(K13-(+K13*V13)),IF(S13="Impacto",K13,"")),"")</f>
        <v/>
      </c>
      <c r="AA13" s="284" t="str">
        <f>IFERROR(IF(Z13="","",IF(Z13&lt;=0.2,"Muy Baja",IF(Z13&lt;=0.4,"Baja",IF(Z13&lt;=0.6,"Media",IF(Z13&lt;=0.8,"Alta","Muy Alta"))))),"")</f>
        <v/>
      </c>
      <c r="AB13" s="282" t="str">
        <f>+Z13</f>
        <v/>
      </c>
      <c r="AC13" s="284" t="str">
        <f>IFERROR(IF(AD13="","",IF(AD13&lt;=0.2,"Leve",IF(AD13&lt;=0.4,"Menor",IF(AD13&lt;=0.6,"Moderado",IF(AD13&lt;=0.8,"Mayor","Catastrófico"))))),"")</f>
        <v/>
      </c>
      <c r="AD13" s="282" t="str">
        <f>IFERROR(IF(S13="Impacto",(O13-(+O13*V13)),IF(S13="Probabilidad",O13,"")),"")</f>
        <v/>
      </c>
      <c r="AE13" s="285" t="str">
        <f>IFERROR(IF(OR(AND(AA13="Muy Baja",AC13="Leve"),AND(AA13="Muy Baja",AC13="Menor"),AND(AA13="Baja",AC13="Leve")),"Bajo",IF(OR(AND(AA13="Muy baja",AC13="Moderado"),AND(AA13="Baja",AC13="Menor"),AND(AA13="Baja",AC13="Moderado"),AND(AA13="Media",AC13="Leve"),AND(AA13="Media",AC13="Menor"),AND(AA13="Media",AC13="Moderado"),AND(AA13="Alta",AC13="Leve"),AND(AA13="Alta",AC13="Menor")),"Moderado",IF(OR(AND(AA13="Muy Baja",AC13="Mayor"),AND(AA13="Baja",AC13="Mayor"),AND(AA13="Media",AC13="Mayor"),AND(AA13="Alta",AC13="Moderado"),AND(AA13="Alta",AC13="Mayor"),AND(AA13="Muy Alta",AC13="Leve"),AND(AA13="Muy Alta",AC13="Menor"),AND(AA13="Muy Alta",AC13="Moderado"),AND(AA13="Muy Alta",AC13="Mayor")),"Alto",IF(OR(AND(AA13="Muy Baja",AC13="Catastrófico"),AND(AA13="Baja",AC13="Catastrófico"),AND(AA13="Media",AC13="Catastrófico"),AND(AA13="Alta",AC13="Catastrófico"),AND(AA13="Muy Alta",AC13="Catastrófico")),"Extremo","")))),"")</f>
        <v/>
      </c>
      <c r="AF13" s="281"/>
      <c r="AG13" s="286"/>
      <c r="AH13" s="286"/>
      <c r="AI13" s="287"/>
      <c r="AJ13" s="288"/>
      <c r="AK13" s="288"/>
      <c r="AL13" s="288"/>
      <c r="AM13" s="286"/>
      <c r="AN13" s="289"/>
      <c r="AO13" s="274"/>
      <c r="AP13" s="274"/>
      <c r="AQ13" s="274"/>
      <c r="AR13" s="274"/>
      <c r="AS13" s="274"/>
      <c r="AT13" s="274"/>
      <c r="AU13" s="274"/>
      <c r="AV13" s="274"/>
      <c r="AW13" s="274"/>
      <c r="AX13" s="274"/>
      <c r="AY13" s="274"/>
      <c r="AZ13" s="274"/>
      <c r="BA13" s="274"/>
      <c r="BB13" s="274"/>
      <c r="BC13" s="274"/>
      <c r="BD13" s="274"/>
      <c r="BE13" s="274"/>
      <c r="BF13" s="274"/>
      <c r="BG13" s="274"/>
      <c r="BH13" s="274"/>
      <c r="BI13" s="274"/>
      <c r="BJ13" s="274"/>
      <c r="BK13" s="274"/>
      <c r="BL13" s="274"/>
      <c r="BM13" s="274"/>
      <c r="BN13" s="274"/>
      <c r="BO13" s="274"/>
      <c r="BP13" s="274"/>
      <c r="BQ13" s="274"/>
      <c r="BR13" s="274"/>
      <c r="BS13" s="274"/>
      <c r="BT13" s="274"/>
      <c r="BU13" s="274"/>
      <c r="BV13" s="324"/>
    </row>
    <row r="14" spans="1:74" s="293" customFormat="1" ht="69" customHeight="1" x14ac:dyDescent="0.2">
      <c r="A14" s="569"/>
      <c r="B14" s="570"/>
      <c r="C14" s="570"/>
      <c r="D14" s="570"/>
      <c r="E14" s="688"/>
      <c r="F14" s="688"/>
      <c r="G14" s="571"/>
      <c r="H14" s="570"/>
      <c r="I14" s="572"/>
      <c r="J14" s="573"/>
      <c r="K14" s="568"/>
      <c r="L14" s="570"/>
      <c r="M14" s="568">
        <f ca="1">IF(NOT(ISERROR(MATCH(L14,_xlfn.ANCHORARRAY(G17),0))),#REF!&amp;"Por favor no seleccionar los criterios de impacto",L14)</f>
        <v>0</v>
      </c>
      <c r="N14" s="573"/>
      <c r="O14" s="568"/>
      <c r="P14" s="567"/>
      <c r="Q14" s="278">
        <v>2</v>
      </c>
      <c r="R14" s="279"/>
      <c r="S14" s="280" t="str">
        <f t="shared" si="1"/>
        <v/>
      </c>
      <c r="T14" s="281"/>
      <c r="U14" s="281"/>
      <c r="V14" s="282" t="str">
        <f t="shared" ref="V14" si="12">IF(AND(T14="Preventivo",U14="Automático"),"50%",IF(AND(T14="Preventivo",U14="Manual"),"40%",IF(AND(T14="Detectivo",U14="Automático"),"40%",IF(AND(T14="Detectivo",U14="Manual"),"30%",IF(AND(T14="Correctivo",U14="Automático"),"35%",IF(AND(T14="Correctivo",U14="Manual"),"25%",""))))))</f>
        <v/>
      </c>
      <c r="W14" s="281"/>
      <c r="X14" s="281"/>
      <c r="Y14" s="281"/>
      <c r="Z14" s="283" t="str">
        <f>IFERROR(IF(AND(S13="Probabilidad",S14="Probabilidad"),(AB13-(+AB13*V14)),IF(S14="Probabilidad",(K13-(+K13*V14)),IF(S14="Impacto",AB13,""))),"")</f>
        <v/>
      </c>
      <c r="AA14" s="284" t="str">
        <f t="shared" si="3"/>
        <v/>
      </c>
      <c r="AB14" s="282" t="str">
        <f t="shared" ref="AB14" si="13">+Z14</f>
        <v/>
      </c>
      <c r="AC14" s="284" t="str">
        <f t="shared" si="5"/>
        <v/>
      </c>
      <c r="AD14" s="282" t="str">
        <f>IFERROR(IF(AND(S13="Impacto",S14="Impacto"),(AD11-(+AD11*V14)),IF(S14="Impacto",($O$13-(+$O$13*V14)),IF(S14="Probabilidad",AD11,""))),"")</f>
        <v/>
      </c>
      <c r="AE14" s="285" t="str">
        <f t="shared" ref="AE14" si="14">IFERROR(IF(OR(AND(AA14="Muy Baja",AC14="Leve"),AND(AA14="Muy Baja",AC14="Menor"),AND(AA14="Baja",AC14="Leve")),"Bajo",IF(OR(AND(AA14="Muy baja",AC14="Moderado"),AND(AA14="Baja",AC14="Menor"),AND(AA14="Baja",AC14="Moderado"),AND(AA14="Media",AC14="Leve"),AND(AA14="Media",AC14="Menor"),AND(AA14="Media",AC14="Moderado"),AND(AA14="Alta",AC14="Leve"),AND(AA14="Alta",AC14="Menor")),"Moderado",IF(OR(AND(AA14="Muy Baja",AC14="Mayor"),AND(AA14="Baja",AC14="Mayor"),AND(AA14="Media",AC14="Mayor"),AND(AA14="Alta",AC14="Moderado"),AND(AA14="Alta",AC14="Mayor"),AND(AA14="Muy Alta",AC14="Leve"),AND(AA14="Muy Alta",AC14="Menor"),AND(AA14="Muy Alta",AC14="Moderado"),AND(AA14="Muy Alta",AC14="Mayor")),"Alto",IF(OR(AND(AA14="Muy Baja",AC14="Catastrófico"),AND(AA14="Baja",AC14="Catastrófico"),AND(AA14="Media",AC14="Catastrófico"),AND(AA14="Alta",AC14="Catastrófico"),AND(AA14="Muy Alta",AC14="Catastrófico")),"Extremo","")))),"")</f>
        <v/>
      </c>
      <c r="AF14" s="281"/>
      <c r="AG14" s="286"/>
      <c r="AH14" s="286"/>
      <c r="AI14" s="287"/>
      <c r="AJ14" s="288"/>
      <c r="AK14" s="288"/>
      <c r="AL14" s="288"/>
      <c r="AM14" s="286"/>
      <c r="AN14" s="289"/>
      <c r="AO14" s="274"/>
      <c r="AP14" s="274"/>
      <c r="AQ14" s="274"/>
      <c r="AR14" s="274"/>
      <c r="AS14" s="274"/>
      <c r="AT14" s="274"/>
      <c r="AU14" s="274"/>
      <c r="AV14" s="274"/>
      <c r="AW14" s="274"/>
      <c r="AX14" s="274"/>
      <c r="AY14" s="274"/>
      <c r="AZ14" s="274"/>
      <c r="BA14" s="274"/>
      <c r="BB14" s="274"/>
      <c r="BC14" s="274"/>
      <c r="BD14" s="274"/>
      <c r="BE14" s="274"/>
      <c r="BF14" s="274"/>
      <c r="BG14" s="274"/>
      <c r="BH14" s="274"/>
      <c r="BI14" s="274"/>
      <c r="BJ14" s="274"/>
      <c r="BK14" s="274"/>
      <c r="BL14" s="274"/>
      <c r="BM14" s="274"/>
      <c r="BN14" s="274"/>
      <c r="BO14" s="274"/>
      <c r="BP14" s="274"/>
      <c r="BQ14" s="274"/>
      <c r="BR14" s="274"/>
      <c r="BS14" s="274"/>
      <c r="BT14" s="274"/>
      <c r="BU14" s="274"/>
      <c r="BV14" s="324"/>
    </row>
    <row r="15" spans="1:74" s="293" customFormat="1" ht="69" customHeight="1" x14ac:dyDescent="0.2">
      <c r="A15" s="569">
        <v>3</v>
      </c>
      <c r="B15" s="570"/>
      <c r="C15" s="570"/>
      <c r="D15" s="570"/>
      <c r="E15" s="687"/>
      <c r="F15" s="687"/>
      <c r="G15" s="571"/>
      <c r="H15" s="570"/>
      <c r="I15" s="572"/>
      <c r="J15" s="573" t="str">
        <f t="shared" ref="J15" si="15">IF(I15&lt;=0,"",IF(I15&lt;=2,"Muy Baja",IF(I15&lt;=24,"Baja",IF(I15&lt;=500,"Media",IF(I15&lt;=5000,"Alta","Muy Alta")))))</f>
        <v/>
      </c>
      <c r="K15" s="568" t="str">
        <f t="shared" ref="K15" si="16">IF(J15="","",IF(J15="Muy Baja",0.2,IF(J15="Baja",0.4,IF(J15="Media",0.6,IF(J15="Alta",0.8,IF(J15="Muy Alta",1,))))))</f>
        <v/>
      </c>
      <c r="L15" s="570"/>
      <c r="M15" s="568">
        <f>IF(NOT(ISERROR(MATCH(L15,'[2]Tabla Impacto'!$B$221:$B$223,0))),'[2]Tabla Impacto'!$F$223&amp;"Por favor no seleccionar los criterios de impacto(Afectación Económica o presupuestal y Pérdida Reputacional)",L15)</f>
        <v>0</v>
      </c>
      <c r="N15" s="573" t="str">
        <f t="shared" ref="N15" si="17">IF(L15&lt;=0,"",IF(L15&lt;=10,"Leve",IF(L15&lt;=50,"Menor",IF(L15&lt;=100,"Moderado",IF(L15&lt;=500,"Mayor","Catastrófico")))))</f>
        <v/>
      </c>
      <c r="O15" s="568" t="str">
        <f t="shared" ref="O15" si="18">IF(N15="","",IF(N15="Leve",0.2,IF(N15="Menor",0.4,IF(N15="Moderado",0.6,IF(N15="Mayor",0.8,IF(N15="Catastrófico",1,))))))</f>
        <v/>
      </c>
      <c r="P15" s="567" t="str">
        <f t="shared" ref="P15" si="19">IF(OR(AND(J15="Muy Baja",N15="Leve"),AND(J15="Muy Baja",N15="Menor"),AND(J15="Baja",N15="Leve")),"Bajo",IF(OR(AND(J15="Muy baja",N15="Moderado"),AND(J15="Baja",N15="Menor"),AND(J15="Baja",N15="Moderado"),AND(J15="Media",N15="Leve"),AND(J15="Media",N15="Menor"),AND(J15="Media",N15="Moderado"),AND(J15="Alta",N15="Leve"),AND(J15="Alta",N15="Menor")),"Moderado",IF(OR(AND(J15="Muy Baja",N15="Mayor"),AND(J15="Baja",N15="Mayor"),AND(J15="Media",N15="Mayor"),AND(J15="Alta",N15="Moderado"),AND(J15="Alta",N15="Mayor"),AND(J15="Muy Alta",N15="Leve"),AND(J15="Muy Alta",N15="Menor"),AND(J15="Muy Alta",N15="Moderado"),AND(J15="Muy Alta",N15="Mayor")),"Alto",IF(OR(AND(J15="Muy Baja",N15="Catastrófico"),AND(J15="Baja",N15="Catastrófico"),AND(J15="Media",N15="Catastrófico"),AND(J15="Alta",N15="Catastrófico"),AND(J15="Muy Alta",N15="Catastrófico")),"Extremo",""))))</f>
        <v/>
      </c>
      <c r="Q15" s="278">
        <v>1</v>
      </c>
      <c r="R15" s="279"/>
      <c r="S15" s="280" t="str">
        <f t="shared" si="1"/>
        <v/>
      </c>
      <c r="T15" s="281"/>
      <c r="U15" s="281"/>
      <c r="V15" s="282" t="str">
        <f>IF(AND(T15="Preventivo",U15="Automático"),"50%",IF(AND(T15="Preventivo",U15="Manual"),"40%",IF(AND(T15="Detectivo",U15="Automático"),"40%",IF(AND(T15="Detectivo",U15="Manual"),"30%",IF(AND(T15="Correctivo",U15="Automático"),"35%",IF(AND(T15="Correctivo",U15="Manual"),"25%",""))))))</f>
        <v/>
      </c>
      <c r="W15" s="281"/>
      <c r="X15" s="281"/>
      <c r="Y15" s="281"/>
      <c r="Z15" s="283" t="str">
        <f>IFERROR(IF(S15="Probabilidad",(K15-(+K15*V15)),IF(S15="Impacto",K15,"")),"")</f>
        <v/>
      </c>
      <c r="AA15" s="284" t="str">
        <f>IFERROR(IF(Z15="","",IF(Z15&lt;=0.2,"Muy Baja",IF(Z15&lt;=0.4,"Baja",IF(Z15&lt;=0.6,"Media",IF(Z15&lt;=0.8,"Alta","Muy Alta"))))),"")</f>
        <v/>
      </c>
      <c r="AB15" s="282" t="str">
        <f>+Z15</f>
        <v/>
      </c>
      <c r="AC15" s="284" t="str">
        <f>IFERROR(IF(AD15="","",IF(AD15&lt;=0.2,"Leve",IF(AD15&lt;=0.4,"Menor",IF(AD15&lt;=0.6,"Moderado",IF(AD15&lt;=0.8,"Mayor","Catastrófico"))))),"")</f>
        <v/>
      </c>
      <c r="AD15" s="282" t="str">
        <f>IFERROR(IF(S15="Impacto",(O15-(+O15*V15)),IF(S15="Probabilidad",O15,"")),"")</f>
        <v/>
      </c>
      <c r="AE15" s="285" t="str">
        <f>IFERROR(IF(OR(AND(AA15="Muy Baja",AC15="Leve"),AND(AA15="Muy Baja",AC15="Menor"),AND(AA15="Baja",AC15="Leve")),"Bajo",IF(OR(AND(AA15="Muy baja",AC15="Moderado"),AND(AA15="Baja",AC15="Menor"),AND(AA15="Baja",AC15="Moderado"),AND(AA15="Media",AC15="Leve"),AND(AA15="Media",AC15="Menor"),AND(AA15="Media",AC15="Moderado"),AND(AA15="Alta",AC15="Leve"),AND(AA15="Alta",AC15="Menor")),"Moderado",IF(OR(AND(AA15="Muy Baja",AC15="Mayor"),AND(AA15="Baja",AC15="Mayor"),AND(AA15="Media",AC15="Mayor"),AND(AA15="Alta",AC15="Moderado"),AND(AA15="Alta",AC15="Mayor"),AND(AA15="Muy Alta",AC15="Leve"),AND(AA15="Muy Alta",AC15="Menor"),AND(AA15="Muy Alta",AC15="Moderado"),AND(AA15="Muy Alta",AC15="Mayor")),"Alto",IF(OR(AND(AA15="Muy Baja",AC15="Catastrófico"),AND(AA15="Baja",AC15="Catastrófico"),AND(AA15="Media",AC15="Catastrófico"),AND(AA15="Alta",AC15="Catastrófico"),AND(AA15="Muy Alta",AC15="Catastrófico")),"Extremo","")))),"")</f>
        <v/>
      </c>
      <c r="AF15" s="281"/>
      <c r="AG15" s="286"/>
      <c r="AH15" s="286"/>
      <c r="AI15" s="287"/>
      <c r="AJ15" s="288"/>
      <c r="AK15" s="288"/>
      <c r="AL15" s="288"/>
      <c r="AM15" s="286"/>
      <c r="AN15" s="289"/>
      <c r="AO15" s="274"/>
      <c r="AP15" s="274"/>
      <c r="AQ15" s="274"/>
      <c r="AR15" s="274"/>
      <c r="AS15" s="274"/>
      <c r="AT15" s="274"/>
      <c r="AU15" s="274"/>
      <c r="AV15" s="274"/>
      <c r="AW15" s="274"/>
      <c r="AX15" s="274"/>
      <c r="AY15" s="274"/>
      <c r="AZ15" s="274"/>
      <c r="BA15" s="274"/>
      <c r="BB15" s="274"/>
      <c r="BC15" s="274"/>
      <c r="BD15" s="274"/>
      <c r="BE15" s="274"/>
      <c r="BF15" s="274"/>
      <c r="BG15" s="274"/>
      <c r="BH15" s="274"/>
      <c r="BI15" s="274"/>
      <c r="BJ15" s="274"/>
      <c r="BK15" s="274"/>
      <c r="BL15" s="274"/>
      <c r="BM15" s="274"/>
      <c r="BN15" s="274"/>
      <c r="BO15" s="274"/>
      <c r="BP15" s="274"/>
      <c r="BQ15" s="274"/>
      <c r="BR15" s="274"/>
      <c r="BS15" s="274"/>
      <c r="BT15" s="274"/>
      <c r="BU15" s="274"/>
      <c r="BV15" s="324"/>
    </row>
    <row r="16" spans="1:74" s="293" customFormat="1" ht="69" customHeight="1" x14ac:dyDescent="0.2">
      <c r="A16" s="569"/>
      <c r="B16" s="570"/>
      <c r="C16" s="570"/>
      <c r="D16" s="570"/>
      <c r="E16" s="688"/>
      <c r="F16" s="688"/>
      <c r="G16" s="571"/>
      <c r="H16" s="570"/>
      <c r="I16" s="572"/>
      <c r="J16" s="573"/>
      <c r="K16" s="568"/>
      <c r="L16" s="570"/>
      <c r="M16" s="568">
        <f ca="1">IF(NOT(ISERROR(MATCH(L16,_xlfn.ANCHORARRAY(G19),0))),#REF!&amp;"Por favor no seleccionar los criterios de impacto",L16)</f>
        <v>0</v>
      </c>
      <c r="N16" s="573"/>
      <c r="O16" s="568"/>
      <c r="P16" s="567"/>
      <c r="Q16" s="278">
        <v>2</v>
      </c>
      <c r="R16" s="279"/>
      <c r="S16" s="280" t="str">
        <f t="shared" si="1"/>
        <v/>
      </c>
      <c r="T16" s="281"/>
      <c r="U16" s="281"/>
      <c r="V16" s="282" t="str">
        <f t="shared" ref="V16" si="20">IF(AND(T16="Preventivo",U16="Automático"),"50%",IF(AND(T16="Preventivo",U16="Manual"),"40%",IF(AND(T16="Detectivo",U16="Automático"),"40%",IF(AND(T16="Detectivo",U16="Manual"),"30%",IF(AND(T16="Correctivo",U16="Automático"),"35%",IF(AND(T16="Correctivo",U16="Manual"),"25%",""))))))</f>
        <v/>
      </c>
      <c r="W16" s="281"/>
      <c r="X16" s="281"/>
      <c r="Y16" s="281"/>
      <c r="Z16" s="283" t="str">
        <f>IFERROR(IF(AND(S15="Probabilidad",S16="Probabilidad"),(AB15-(+AB15*V16)),IF(S16="Probabilidad",(K15-(+K15*V16)),IF(S16="Impacto",AB15,""))),"")</f>
        <v/>
      </c>
      <c r="AA16" s="284" t="str">
        <f t="shared" si="3"/>
        <v/>
      </c>
      <c r="AB16" s="282" t="str">
        <f t="shared" ref="AB16" si="21">+Z16</f>
        <v/>
      </c>
      <c r="AC16" s="284" t="str">
        <f t="shared" si="5"/>
        <v/>
      </c>
      <c r="AD16" s="282" t="str">
        <f>IFERROR(IF(AND(S15="Impacto",S16="Impacto"),(AD13-(+AD13*V16)),IF(S16="Impacto",($O$15-(+$O$15*V16)),IF(S16="Probabilidad",AD13,""))),"")</f>
        <v/>
      </c>
      <c r="AE16" s="285" t="str">
        <f t="shared" ref="AE16" si="22">IFERROR(IF(OR(AND(AA16="Muy Baja",AC16="Leve"),AND(AA16="Muy Baja",AC16="Menor"),AND(AA16="Baja",AC16="Leve")),"Bajo",IF(OR(AND(AA16="Muy baja",AC16="Moderado"),AND(AA16="Baja",AC16="Menor"),AND(AA16="Baja",AC16="Moderado"),AND(AA16="Media",AC16="Leve"),AND(AA16="Media",AC16="Menor"),AND(AA16="Media",AC16="Moderado"),AND(AA16="Alta",AC16="Leve"),AND(AA16="Alta",AC16="Menor")),"Moderado",IF(OR(AND(AA16="Muy Baja",AC16="Mayor"),AND(AA16="Baja",AC16="Mayor"),AND(AA16="Media",AC16="Mayor"),AND(AA16="Alta",AC16="Moderado"),AND(AA16="Alta",AC16="Mayor"),AND(AA16="Muy Alta",AC16="Leve"),AND(AA16="Muy Alta",AC16="Menor"),AND(AA16="Muy Alta",AC16="Moderado"),AND(AA16="Muy Alta",AC16="Mayor")),"Alto",IF(OR(AND(AA16="Muy Baja",AC16="Catastrófico"),AND(AA16="Baja",AC16="Catastrófico"),AND(AA16="Media",AC16="Catastrófico"),AND(AA16="Alta",AC16="Catastrófico"),AND(AA16="Muy Alta",AC16="Catastrófico")),"Extremo","")))),"")</f>
        <v/>
      </c>
      <c r="AF16" s="281"/>
      <c r="AG16" s="286"/>
      <c r="AH16" s="286"/>
      <c r="AI16" s="287"/>
      <c r="AJ16" s="288"/>
      <c r="AK16" s="288"/>
      <c r="AL16" s="288"/>
      <c r="AM16" s="286"/>
      <c r="AN16" s="289"/>
      <c r="AO16" s="274"/>
      <c r="AP16" s="274"/>
      <c r="AQ16" s="274"/>
      <c r="AR16" s="274"/>
      <c r="AS16" s="274"/>
      <c r="AT16" s="274"/>
      <c r="AU16" s="274"/>
      <c r="AV16" s="274"/>
      <c r="AW16" s="274"/>
      <c r="AX16" s="274"/>
      <c r="AY16" s="274"/>
      <c r="AZ16" s="274"/>
      <c r="BA16" s="274"/>
      <c r="BB16" s="274"/>
      <c r="BC16" s="274"/>
      <c r="BD16" s="274"/>
      <c r="BE16" s="274"/>
      <c r="BF16" s="274"/>
      <c r="BG16" s="274"/>
      <c r="BH16" s="274"/>
      <c r="BI16" s="274"/>
      <c r="BJ16" s="274"/>
      <c r="BK16" s="274"/>
      <c r="BL16" s="274"/>
      <c r="BM16" s="274"/>
      <c r="BN16" s="274"/>
      <c r="BO16" s="274"/>
      <c r="BP16" s="274"/>
      <c r="BQ16" s="274"/>
      <c r="BR16" s="274"/>
      <c r="BS16" s="274"/>
      <c r="BT16" s="274"/>
      <c r="BU16" s="274"/>
      <c r="BV16" s="324"/>
    </row>
    <row r="17" spans="1:74" s="293" customFormat="1" ht="69" customHeight="1" x14ac:dyDescent="0.2">
      <c r="A17" s="569">
        <v>4</v>
      </c>
      <c r="B17" s="570"/>
      <c r="C17" s="570"/>
      <c r="D17" s="570"/>
      <c r="E17" s="687"/>
      <c r="F17" s="687"/>
      <c r="G17" s="571"/>
      <c r="H17" s="570"/>
      <c r="I17" s="572"/>
      <c r="J17" s="573" t="str">
        <f t="shared" ref="J17" si="23">IF(I17&lt;=0,"",IF(I17&lt;=2,"Muy Baja",IF(I17&lt;=24,"Baja",IF(I17&lt;=500,"Media",IF(I17&lt;=5000,"Alta","Muy Alta")))))</f>
        <v/>
      </c>
      <c r="K17" s="568" t="str">
        <f t="shared" ref="K17" si="24">IF(J17="","",IF(J17="Muy Baja",0.2,IF(J17="Baja",0.4,IF(J17="Media",0.6,IF(J17="Alta",0.8,IF(J17="Muy Alta",1,))))))</f>
        <v/>
      </c>
      <c r="L17" s="570"/>
      <c r="M17" s="568">
        <f>IF(NOT(ISERROR(MATCH(L17,'[2]Tabla Impacto'!$B$221:$B$223,0))),'[2]Tabla Impacto'!$F$223&amp;"Por favor no seleccionar los criterios de impacto(Afectación Económica o presupuestal y Pérdida Reputacional)",L17)</f>
        <v>0</v>
      </c>
      <c r="N17" s="573" t="str">
        <f t="shared" ref="N17" si="25">IF(L17&lt;=0,"",IF(L17&lt;=10,"Leve",IF(L17&lt;=50,"Menor",IF(L17&lt;=100,"Moderado",IF(L17&lt;=500,"Mayor","Catastrófico")))))</f>
        <v/>
      </c>
      <c r="O17" s="568" t="str">
        <f t="shared" ref="O17" si="26">IF(N17="","",IF(N17="Leve",0.2,IF(N17="Menor",0.4,IF(N17="Moderado",0.6,IF(N17="Mayor",0.8,IF(N17="Catastrófico",1,))))))</f>
        <v/>
      </c>
      <c r="P17" s="567" t="str">
        <f t="shared" ref="P17" si="27">IF(OR(AND(J17="Muy Baja",N17="Leve"),AND(J17="Muy Baja",N17="Menor"),AND(J17="Baja",N17="Leve")),"Bajo",IF(OR(AND(J17="Muy baja",N17="Moderado"),AND(J17="Baja",N17="Menor"),AND(J17="Baja",N17="Moderado"),AND(J17="Media",N17="Leve"),AND(J17="Media",N17="Menor"),AND(J17="Media",N17="Moderado"),AND(J17="Alta",N17="Leve"),AND(J17="Alta",N17="Menor")),"Moderado",IF(OR(AND(J17="Muy Baja",N17="Mayor"),AND(J17="Baja",N17="Mayor"),AND(J17="Media",N17="Mayor"),AND(J17="Alta",N17="Moderado"),AND(J17="Alta",N17="Mayor"),AND(J17="Muy Alta",N17="Leve"),AND(J17="Muy Alta",N17="Menor"),AND(J17="Muy Alta",N17="Moderado"),AND(J17="Muy Alta",N17="Mayor")),"Alto",IF(OR(AND(J17="Muy Baja",N17="Catastrófico"),AND(J17="Baja",N17="Catastrófico"),AND(J17="Media",N17="Catastrófico"),AND(J17="Alta",N17="Catastrófico"),AND(J17="Muy Alta",N17="Catastrófico")),"Extremo",""))))</f>
        <v/>
      </c>
      <c r="Q17" s="278">
        <v>1</v>
      </c>
      <c r="R17" s="279"/>
      <c r="S17" s="280" t="str">
        <f t="shared" si="1"/>
        <v/>
      </c>
      <c r="T17" s="281"/>
      <c r="U17" s="281"/>
      <c r="V17" s="282" t="str">
        <f>IF(AND(T17="Preventivo",U17="Automático"),"50%",IF(AND(T17="Preventivo",U17="Manual"),"40%",IF(AND(T17="Detectivo",U17="Automático"),"40%",IF(AND(T17="Detectivo",U17="Manual"),"30%",IF(AND(T17="Correctivo",U17="Automático"),"35%",IF(AND(T17="Correctivo",U17="Manual"),"25%",""))))))</f>
        <v/>
      </c>
      <c r="W17" s="281"/>
      <c r="X17" s="281"/>
      <c r="Y17" s="281"/>
      <c r="Z17" s="283" t="str">
        <f>IFERROR(IF(S17="Probabilidad",(K17-(+K17*V17)),IF(S17="Impacto",K17,"")),"")</f>
        <v/>
      </c>
      <c r="AA17" s="284" t="str">
        <f>IFERROR(IF(Z17="","",IF(Z17&lt;=0.2,"Muy Baja",IF(Z17&lt;=0.4,"Baja",IF(Z17&lt;=0.6,"Media",IF(Z17&lt;=0.8,"Alta","Muy Alta"))))),"")</f>
        <v/>
      </c>
      <c r="AB17" s="282" t="str">
        <f>+Z17</f>
        <v/>
      </c>
      <c r="AC17" s="284" t="str">
        <f>IFERROR(IF(AD17="","",IF(AD17&lt;=0.2,"Leve",IF(AD17&lt;=0.4,"Menor",IF(AD17&lt;=0.6,"Moderado",IF(AD17&lt;=0.8,"Mayor","Catastrófico"))))),"")</f>
        <v/>
      </c>
      <c r="AD17" s="282" t="str">
        <f>IFERROR(IF(S17="Impacto",(O17-(+O17*V17)),IF(S17="Probabilidad",O17,"")),"")</f>
        <v/>
      </c>
      <c r="AE17" s="285" t="str">
        <f>IFERROR(IF(OR(AND(AA17="Muy Baja",AC17="Leve"),AND(AA17="Muy Baja",AC17="Menor"),AND(AA17="Baja",AC17="Leve")),"Bajo",IF(OR(AND(AA17="Muy baja",AC17="Moderado"),AND(AA17="Baja",AC17="Menor"),AND(AA17="Baja",AC17="Moderado"),AND(AA17="Media",AC17="Leve"),AND(AA17="Media",AC17="Menor"),AND(AA17="Media",AC17="Moderado"),AND(AA17="Alta",AC17="Leve"),AND(AA17="Alta",AC17="Menor")),"Moderado",IF(OR(AND(AA17="Muy Baja",AC17="Mayor"),AND(AA17="Baja",AC17="Mayor"),AND(AA17="Media",AC17="Mayor"),AND(AA17="Alta",AC17="Moderado"),AND(AA17="Alta",AC17="Mayor"),AND(AA17="Muy Alta",AC17="Leve"),AND(AA17="Muy Alta",AC17="Menor"),AND(AA17="Muy Alta",AC17="Moderado"),AND(AA17="Muy Alta",AC17="Mayor")),"Alto",IF(OR(AND(AA17="Muy Baja",AC17="Catastrófico"),AND(AA17="Baja",AC17="Catastrófico"),AND(AA17="Media",AC17="Catastrófico"),AND(AA17="Alta",AC17="Catastrófico"),AND(AA17="Muy Alta",AC17="Catastrófico")),"Extremo","")))),"")</f>
        <v/>
      </c>
      <c r="AF17" s="281"/>
      <c r="AG17" s="286"/>
      <c r="AH17" s="286"/>
      <c r="AI17" s="287"/>
      <c r="AJ17" s="288"/>
      <c r="AK17" s="288"/>
      <c r="AL17" s="288"/>
      <c r="AM17" s="286"/>
      <c r="AN17" s="289"/>
      <c r="AO17" s="274"/>
      <c r="AP17" s="274"/>
      <c r="AQ17" s="274"/>
      <c r="AR17" s="274"/>
      <c r="AS17" s="274"/>
      <c r="AT17" s="274"/>
      <c r="AU17" s="274"/>
      <c r="AV17" s="274"/>
      <c r="AW17" s="274"/>
      <c r="AX17" s="274"/>
      <c r="AY17" s="274"/>
      <c r="AZ17" s="274"/>
      <c r="BA17" s="274"/>
      <c r="BB17" s="274"/>
      <c r="BC17" s="274"/>
      <c r="BD17" s="274"/>
      <c r="BE17" s="274"/>
      <c r="BF17" s="274"/>
      <c r="BG17" s="274"/>
      <c r="BH17" s="274"/>
      <c r="BI17" s="274"/>
      <c r="BJ17" s="274"/>
      <c r="BK17" s="274"/>
      <c r="BL17" s="274"/>
      <c r="BM17" s="274"/>
      <c r="BN17" s="274"/>
      <c r="BO17" s="274"/>
      <c r="BP17" s="274"/>
      <c r="BQ17" s="274"/>
      <c r="BR17" s="274"/>
      <c r="BS17" s="274"/>
      <c r="BT17" s="274"/>
      <c r="BU17" s="274"/>
      <c r="BV17" s="324"/>
    </row>
    <row r="18" spans="1:74" s="293" customFormat="1" ht="69" customHeight="1" x14ac:dyDescent="0.2">
      <c r="A18" s="569"/>
      <c r="B18" s="570"/>
      <c r="C18" s="570"/>
      <c r="D18" s="570"/>
      <c r="E18" s="688"/>
      <c r="F18" s="688"/>
      <c r="G18" s="571"/>
      <c r="H18" s="570"/>
      <c r="I18" s="572"/>
      <c r="J18" s="573"/>
      <c r="K18" s="568"/>
      <c r="L18" s="570"/>
      <c r="M18" s="568">
        <f ca="1">IF(NOT(ISERROR(MATCH(L18,_xlfn.ANCHORARRAY(G21),0))),#REF!&amp;"Por favor no seleccionar los criterios de impacto",L18)</f>
        <v>0</v>
      </c>
      <c r="N18" s="573"/>
      <c r="O18" s="568"/>
      <c r="P18" s="567"/>
      <c r="Q18" s="278">
        <v>2</v>
      </c>
      <c r="R18" s="279"/>
      <c r="S18" s="280" t="str">
        <f t="shared" si="1"/>
        <v/>
      </c>
      <c r="T18" s="281"/>
      <c r="U18" s="281"/>
      <c r="V18" s="282" t="str">
        <f t="shared" ref="V18" si="28">IF(AND(T18="Preventivo",U18="Automático"),"50%",IF(AND(T18="Preventivo",U18="Manual"),"40%",IF(AND(T18="Detectivo",U18="Automático"),"40%",IF(AND(T18="Detectivo",U18="Manual"),"30%",IF(AND(T18="Correctivo",U18="Automático"),"35%",IF(AND(T18="Correctivo",U18="Manual"),"25%",""))))))</f>
        <v/>
      </c>
      <c r="W18" s="281"/>
      <c r="X18" s="281"/>
      <c r="Y18" s="281"/>
      <c r="Z18" s="283" t="str">
        <f>IFERROR(IF(AND(S17="Probabilidad",S18="Probabilidad"),(AB17-(+AB17*V18)),IF(S18="Probabilidad",(K17-(+K17*V18)),IF(S18="Impacto",AB17,""))),"")</f>
        <v/>
      </c>
      <c r="AA18" s="284" t="str">
        <f t="shared" si="3"/>
        <v/>
      </c>
      <c r="AB18" s="282" t="str">
        <f t="shared" ref="AB18" si="29">+Z18</f>
        <v/>
      </c>
      <c r="AC18" s="284" t="str">
        <f t="shared" si="5"/>
        <v/>
      </c>
      <c r="AD18" s="282" t="str">
        <f>IFERROR(IF(AND(S17="Impacto",S18="Impacto"),(AD15-(+AD15*V18)),IF(S18="Impacto",($O$17-(+$O$17*V18)),IF(S18="Probabilidad",AD15,""))),"")</f>
        <v/>
      </c>
      <c r="AE18" s="285" t="str">
        <f t="shared" ref="AE18" si="30">IFERROR(IF(OR(AND(AA18="Muy Baja",AC18="Leve"),AND(AA18="Muy Baja",AC18="Menor"),AND(AA18="Baja",AC18="Leve")),"Bajo",IF(OR(AND(AA18="Muy baja",AC18="Moderado"),AND(AA18="Baja",AC18="Menor"),AND(AA18="Baja",AC18="Moderado"),AND(AA18="Media",AC18="Leve"),AND(AA18="Media",AC18="Menor"),AND(AA18="Media",AC18="Moderado"),AND(AA18="Alta",AC18="Leve"),AND(AA18="Alta",AC18="Menor")),"Moderado",IF(OR(AND(AA18="Muy Baja",AC18="Mayor"),AND(AA18="Baja",AC18="Mayor"),AND(AA18="Media",AC18="Mayor"),AND(AA18="Alta",AC18="Moderado"),AND(AA18="Alta",AC18="Mayor"),AND(AA18="Muy Alta",AC18="Leve"),AND(AA18="Muy Alta",AC18="Menor"),AND(AA18="Muy Alta",AC18="Moderado"),AND(AA18="Muy Alta",AC18="Mayor")),"Alto",IF(OR(AND(AA18="Muy Baja",AC18="Catastrófico"),AND(AA18="Baja",AC18="Catastrófico"),AND(AA18="Media",AC18="Catastrófico"),AND(AA18="Alta",AC18="Catastrófico"),AND(AA18="Muy Alta",AC18="Catastrófico")),"Extremo","")))),"")</f>
        <v/>
      </c>
      <c r="AF18" s="281"/>
      <c r="AG18" s="286"/>
      <c r="AH18" s="286"/>
      <c r="AI18" s="287"/>
      <c r="AJ18" s="288"/>
      <c r="AK18" s="288"/>
      <c r="AL18" s="288"/>
      <c r="AM18" s="286"/>
      <c r="AN18" s="289"/>
      <c r="AO18" s="274"/>
      <c r="AP18" s="274"/>
      <c r="AQ18" s="274"/>
      <c r="AR18" s="274"/>
      <c r="AS18" s="274"/>
      <c r="AT18" s="274"/>
      <c r="AU18" s="274"/>
      <c r="AV18" s="274"/>
      <c r="AW18" s="274"/>
      <c r="AX18" s="274"/>
      <c r="AY18" s="274"/>
      <c r="AZ18" s="274"/>
      <c r="BA18" s="274"/>
      <c r="BB18" s="274"/>
      <c r="BC18" s="274"/>
      <c r="BD18" s="274"/>
      <c r="BE18" s="274"/>
      <c r="BF18" s="274"/>
      <c r="BG18" s="274"/>
      <c r="BH18" s="274"/>
      <c r="BI18" s="274"/>
      <c r="BJ18" s="274"/>
      <c r="BK18" s="274"/>
      <c r="BL18" s="274"/>
      <c r="BM18" s="274"/>
      <c r="BN18" s="274"/>
      <c r="BO18" s="274"/>
      <c r="BP18" s="274"/>
      <c r="BQ18" s="274"/>
      <c r="BR18" s="274"/>
      <c r="BS18" s="274"/>
      <c r="BT18" s="274"/>
      <c r="BU18" s="274"/>
      <c r="BV18" s="324"/>
    </row>
    <row r="19" spans="1:74" s="293" customFormat="1" ht="69" customHeight="1" x14ac:dyDescent="0.2">
      <c r="A19" s="569">
        <v>5</v>
      </c>
      <c r="B19" s="570"/>
      <c r="C19" s="570"/>
      <c r="D19" s="570"/>
      <c r="E19" s="687"/>
      <c r="F19" s="687"/>
      <c r="G19" s="571"/>
      <c r="H19" s="570"/>
      <c r="I19" s="572"/>
      <c r="J19" s="573" t="str">
        <f t="shared" ref="J19" si="31">IF(I19&lt;=0,"",IF(I19&lt;=2,"Muy Baja",IF(I19&lt;=24,"Baja",IF(I19&lt;=500,"Media",IF(I19&lt;=5000,"Alta","Muy Alta")))))</f>
        <v/>
      </c>
      <c r="K19" s="568" t="str">
        <f t="shared" ref="K19" si="32">IF(J19="","",IF(J19="Muy Baja",0.2,IF(J19="Baja",0.4,IF(J19="Media",0.6,IF(J19="Alta",0.8,IF(J19="Muy Alta",1,))))))</f>
        <v/>
      </c>
      <c r="L19" s="570"/>
      <c r="M19" s="568">
        <f>IF(NOT(ISERROR(MATCH(L19,'[2]Tabla Impacto'!$B$221:$B$223,0))),'[2]Tabla Impacto'!$F$223&amp;"Por favor no seleccionar los criterios de impacto(Afectación Económica o presupuestal y Pérdida Reputacional)",L19)</f>
        <v>0</v>
      </c>
      <c r="N19" s="573" t="str">
        <f t="shared" ref="N19" si="33">IF(L19&lt;=0,"",IF(L19&lt;=10,"Leve",IF(L19&lt;=50,"Menor",IF(L19&lt;=100,"Moderado",IF(L19&lt;=500,"Mayor","Catastrófico")))))</f>
        <v/>
      </c>
      <c r="O19" s="568" t="str">
        <f t="shared" ref="O19" si="34">IF(N19="","",IF(N19="Leve",0.2,IF(N19="Menor",0.4,IF(N19="Moderado",0.6,IF(N19="Mayor",0.8,IF(N19="Catastrófico",1,))))))</f>
        <v/>
      </c>
      <c r="P19" s="567" t="str">
        <f t="shared" ref="P19" si="35">IF(OR(AND(J19="Muy Baja",N19="Leve"),AND(J19="Muy Baja",N19="Menor"),AND(J19="Baja",N19="Leve")),"Bajo",IF(OR(AND(J19="Muy baja",N19="Moderado"),AND(J19="Baja",N19="Menor"),AND(J19="Baja",N19="Moderado"),AND(J19="Media",N19="Leve"),AND(J19="Media",N19="Menor"),AND(J19="Media",N19="Moderado"),AND(J19="Alta",N19="Leve"),AND(J19="Alta",N19="Menor")),"Moderado",IF(OR(AND(J19="Muy Baja",N19="Mayor"),AND(J19="Baja",N19="Mayor"),AND(J19="Media",N19="Mayor"),AND(J19="Alta",N19="Moderado"),AND(J19="Alta",N19="Mayor"),AND(J19="Muy Alta",N19="Leve"),AND(J19="Muy Alta",N19="Menor"),AND(J19="Muy Alta",N19="Moderado"),AND(J19="Muy Alta",N19="Mayor")),"Alto",IF(OR(AND(J19="Muy Baja",N19="Catastrófico"),AND(J19="Baja",N19="Catastrófico"),AND(J19="Media",N19="Catastrófico"),AND(J19="Alta",N19="Catastrófico"),AND(J19="Muy Alta",N19="Catastrófico")),"Extremo",""))))</f>
        <v/>
      </c>
      <c r="Q19" s="278">
        <v>1</v>
      </c>
      <c r="R19" s="279"/>
      <c r="S19" s="280" t="str">
        <f t="shared" si="1"/>
        <v/>
      </c>
      <c r="T19" s="281"/>
      <c r="U19" s="281"/>
      <c r="V19" s="282" t="str">
        <f>IF(AND(T19="Preventivo",U19="Automático"),"50%",IF(AND(T19="Preventivo",U19="Manual"),"40%",IF(AND(T19="Detectivo",U19="Automático"),"40%",IF(AND(T19="Detectivo",U19="Manual"),"30%",IF(AND(T19="Correctivo",U19="Automático"),"35%",IF(AND(T19="Correctivo",U19="Manual"),"25%",""))))))</f>
        <v/>
      </c>
      <c r="W19" s="281"/>
      <c r="X19" s="281"/>
      <c r="Y19" s="281"/>
      <c r="Z19" s="283" t="str">
        <f>IFERROR(IF(S19="Probabilidad",(K19-(+K19*V19)),IF(S19="Impacto",K19,"")),"")</f>
        <v/>
      </c>
      <c r="AA19" s="284" t="str">
        <f>IFERROR(IF(Z19="","",IF(Z19&lt;=0.2,"Muy Baja",IF(Z19&lt;=0.4,"Baja",IF(Z19&lt;=0.6,"Media",IF(Z19&lt;=0.8,"Alta","Muy Alta"))))),"")</f>
        <v/>
      </c>
      <c r="AB19" s="282" t="str">
        <f>+Z19</f>
        <v/>
      </c>
      <c r="AC19" s="284" t="str">
        <f>IFERROR(IF(AD19="","",IF(AD19&lt;=0.2,"Leve",IF(AD19&lt;=0.4,"Menor",IF(AD19&lt;=0.6,"Moderado",IF(AD19&lt;=0.8,"Mayor","Catastrófico"))))),"")</f>
        <v/>
      </c>
      <c r="AD19" s="282" t="str">
        <f>IFERROR(IF(S19="Impacto",(O19-(+O19*V19)),IF(S19="Probabilidad",O19,"")),"")</f>
        <v/>
      </c>
      <c r="AE19" s="285" t="str">
        <f>IFERROR(IF(OR(AND(AA19="Muy Baja",AC19="Leve"),AND(AA19="Muy Baja",AC19="Menor"),AND(AA19="Baja",AC19="Leve")),"Bajo",IF(OR(AND(AA19="Muy baja",AC19="Moderado"),AND(AA19="Baja",AC19="Menor"),AND(AA19="Baja",AC19="Moderado"),AND(AA19="Media",AC19="Leve"),AND(AA19="Media",AC19="Menor"),AND(AA19="Media",AC19="Moderado"),AND(AA19="Alta",AC19="Leve"),AND(AA19="Alta",AC19="Menor")),"Moderado",IF(OR(AND(AA19="Muy Baja",AC19="Mayor"),AND(AA19="Baja",AC19="Mayor"),AND(AA19="Media",AC19="Mayor"),AND(AA19="Alta",AC19="Moderado"),AND(AA19="Alta",AC19="Mayor"),AND(AA19="Muy Alta",AC19="Leve"),AND(AA19="Muy Alta",AC19="Menor"),AND(AA19="Muy Alta",AC19="Moderado"),AND(AA19="Muy Alta",AC19="Mayor")),"Alto",IF(OR(AND(AA19="Muy Baja",AC19="Catastrófico"),AND(AA19="Baja",AC19="Catastrófico"),AND(AA19="Media",AC19="Catastrófico"),AND(AA19="Alta",AC19="Catastrófico"),AND(AA19="Muy Alta",AC19="Catastrófico")),"Extremo","")))),"")</f>
        <v/>
      </c>
      <c r="AF19" s="281"/>
      <c r="AG19" s="286"/>
      <c r="AH19" s="286"/>
      <c r="AI19" s="287"/>
      <c r="AJ19" s="288"/>
      <c r="AK19" s="288"/>
      <c r="AL19" s="288"/>
      <c r="AM19" s="286"/>
      <c r="AN19" s="289"/>
      <c r="AO19" s="274"/>
      <c r="AP19" s="274"/>
      <c r="AQ19" s="274"/>
      <c r="AR19" s="274"/>
      <c r="AS19" s="274"/>
      <c r="AT19" s="274"/>
      <c r="AU19" s="274"/>
      <c r="AV19" s="274"/>
      <c r="AW19" s="274"/>
      <c r="AX19" s="274"/>
      <c r="AY19" s="274"/>
      <c r="AZ19" s="274"/>
      <c r="BA19" s="274"/>
      <c r="BB19" s="274"/>
      <c r="BC19" s="274"/>
      <c r="BD19" s="274"/>
      <c r="BE19" s="274"/>
      <c r="BF19" s="274"/>
      <c r="BG19" s="274"/>
      <c r="BH19" s="274"/>
      <c r="BI19" s="274"/>
      <c r="BJ19" s="274"/>
      <c r="BK19" s="274"/>
      <c r="BL19" s="274"/>
      <c r="BM19" s="274"/>
      <c r="BN19" s="274"/>
      <c r="BO19" s="274"/>
      <c r="BP19" s="274"/>
      <c r="BQ19" s="274"/>
      <c r="BR19" s="274"/>
      <c r="BS19" s="274"/>
      <c r="BT19" s="274"/>
      <c r="BU19" s="274"/>
      <c r="BV19" s="324"/>
    </row>
    <row r="20" spans="1:74" s="293" customFormat="1" ht="69" customHeight="1" x14ac:dyDescent="0.2">
      <c r="A20" s="569"/>
      <c r="B20" s="570"/>
      <c r="C20" s="570"/>
      <c r="D20" s="570"/>
      <c r="E20" s="688"/>
      <c r="F20" s="688"/>
      <c r="G20" s="571"/>
      <c r="H20" s="570"/>
      <c r="I20" s="572"/>
      <c r="J20" s="573"/>
      <c r="K20" s="568"/>
      <c r="L20" s="570"/>
      <c r="M20" s="568">
        <f ca="1">IF(NOT(ISERROR(MATCH(L20,_xlfn.ANCHORARRAY(G23),0))),#REF!&amp;"Por favor no seleccionar los criterios de impacto",L20)</f>
        <v>0</v>
      </c>
      <c r="N20" s="573"/>
      <c r="O20" s="568"/>
      <c r="P20" s="567"/>
      <c r="Q20" s="278">
        <v>2</v>
      </c>
      <c r="R20" s="279"/>
      <c r="S20" s="280" t="str">
        <f t="shared" si="1"/>
        <v/>
      </c>
      <c r="T20" s="281"/>
      <c r="U20" s="281"/>
      <c r="V20" s="282" t="str">
        <f t="shared" ref="V20" si="36">IF(AND(T20="Preventivo",U20="Automático"),"50%",IF(AND(T20="Preventivo",U20="Manual"),"40%",IF(AND(T20="Detectivo",U20="Automático"),"40%",IF(AND(T20="Detectivo",U20="Manual"),"30%",IF(AND(T20="Correctivo",U20="Automático"),"35%",IF(AND(T20="Correctivo",U20="Manual"),"25%",""))))))</f>
        <v/>
      </c>
      <c r="W20" s="281"/>
      <c r="X20" s="281"/>
      <c r="Y20" s="281"/>
      <c r="Z20" s="283" t="str">
        <f>IFERROR(IF(AND(S19="Probabilidad",S20="Probabilidad"),(AB19-(+AB19*V20)),IF(S20="Probabilidad",(K19-(+K19*V20)),IF(S20="Impacto",AB19,""))),"")</f>
        <v/>
      </c>
      <c r="AA20" s="284" t="str">
        <f t="shared" si="3"/>
        <v/>
      </c>
      <c r="AB20" s="282" t="str">
        <f t="shared" ref="AB20" si="37">+Z20</f>
        <v/>
      </c>
      <c r="AC20" s="284" t="str">
        <f t="shared" si="5"/>
        <v/>
      </c>
      <c r="AD20" s="282" t="str">
        <f>IFERROR(IF(AND(S19="Impacto",S20="Impacto"),(AD17-(+AD17*V20)),IF(S20="Impacto",($O$19-(+$O$19*V20)),IF(S20="Probabilidad",AD17,""))),"")</f>
        <v/>
      </c>
      <c r="AE20" s="285" t="str">
        <f t="shared" ref="AE20" si="38">IFERROR(IF(OR(AND(AA20="Muy Baja",AC20="Leve"),AND(AA20="Muy Baja",AC20="Menor"),AND(AA20="Baja",AC20="Leve")),"Bajo",IF(OR(AND(AA20="Muy baja",AC20="Moderado"),AND(AA20="Baja",AC20="Menor"),AND(AA20="Baja",AC20="Moderado"),AND(AA20="Media",AC20="Leve"),AND(AA20="Media",AC20="Menor"),AND(AA20="Media",AC20="Moderado"),AND(AA20="Alta",AC20="Leve"),AND(AA20="Alta",AC20="Menor")),"Moderado",IF(OR(AND(AA20="Muy Baja",AC20="Mayor"),AND(AA20="Baja",AC20="Mayor"),AND(AA20="Media",AC20="Mayor"),AND(AA20="Alta",AC20="Moderado"),AND(AA20="Alta",AC20="Mayor"),AND(AA20="Muy Alta",AC20="Leve"),AND(AA20="Muy Alta",AC20="Menor"),AND(AA20="Muy Alta",AC20="Moderado"),AND(AA20="Muy Alta",AC20="Mayor")),"Alto",IF(OR(AND(AA20="Muy Baja",AC20="Catastrófico"),AND(AA20="Baja",AC20="Catastrófico"),AND(AA20="Media",AC20="Catastrófico"),AND(AA20="Alta",AC20="Catastrófico"),AND(AA20="Muy Alta",AC20="Catastrófico")),"Extremo","")))),"")</f>
        <v/>
      </c>
      <c r="AF20" s="281"/>
      <c r="AG20" s="286"/>
      <c r="AH20" s="286"/>
      <c r="AI20" s="287"/>
      <c r="AJ20" s="288"/>
      <c r="AK20" s="288"/>
      <c r="AL20" s="288"/>
      <c r="AM20" s="286"/>
      <c r="AN20" s="289"/>
      <c r="AO20" s="274"/>
      <c r="AP20" s="274"/>
      <c r="AQ20" s="274"/>
      <c r="AR20" s="274"/>
      <c r="AS20" s="274"/>
      <c r="AT20" s="274"/>
      <c r="AU20" s="274"/>
      <c r="AV20" s="274"/>
      <c r="AW20" s="274"/>
      <c r="AX20" s="274"/>
      <c r="AY20" s="274"/>
      <c r="AZ20" s="274"/>
      <c r="BA20" s="274"/>
      <c r="BB20" s="274"/>
      <c r="BC20" s="274"/>
      <c r="BD20" s="274"/>
      <c r="BE20" s="274"/>
      <c r="BF20" s="274"/>
      <c r="BG20" s="274"/>
      <c r="BH20" s="274"/>
      <c r="BI20" s="274"/>
      <c r="BJ20" s="274"/>
      <c r="BK20" s="274"/>
      <c r="BL20" s="274"/>
      <c r="BM20" s="274"/>
      <c r="BN20" s="274"/>
      <c r="BO20" s="274"/>
      <c r="BP20" s="274"/>
      <c r="BQ20" s="274"/>
      <c r="BR20" s="274"/>
      <c r="BS20" s="274"/>
      <c r="BT20" s="274"/>
      <c r="BU20" s="274"/>
      <c r="BV20" s="324"/>
    </row>
    <row r="21" spans="1:74" s="293" customFormat="1" ht="69" customHeight="1" x14ac:dyDescent="0.2">
      <c r="A21" s="569">
        <v>6</v>
      </c>
      <c r="B21" s="570"/>
      <c r="C21" s="570"/>
      <c r="D21" s="570"/>
      <c r="E21" s="286"/>
      <c r="F21" s="286"/>
      <c r="G21" s="571"/>
      <c r="H21" s="570"/>
      <c r="I21" s="572"/>
      <c r="J21" s="573" t="str">
        <f t="shared" ref="J21" si="39">IF(I21&lt;=0,"",IF(I21&lt;=2,"Muy Baja",IF(I21&lt;=24,"Baja",IF(I21&lt;=500,"Media",IF(I21&lt;=5000,"Alta","Muy Alta")))))</f>
        <v/>
      </c>
      <c r="K21" s="568" t="str">
        <f t="shared" ref="K21" si="40">IF(J21="","",IF(J21="Muy Baja",0.2,IF(J21="Baja",0.4,IF(J21="Media",0.6,IF(J21="Alta",0.8,IF(J21="Muy Alta",1,))))))</f>
        <v/>
      </c>
      <c r="L21" s="570"/>
      <c r="M21" s="568">
        <f>IF(NOT(ISERROR(MATCH(L21,'[2]Tabla Impacto'!$B$221:$B$223,0))),'[2]Tabla Impacto'!$F$223&amp;"Por favor no seleccionar los criterios de impacto(Afectación Económica o presupuestal y Pérdida Reputacional)",L21)</f>
        <v>0</v>
      </c>
      <c r="N21" s="573" t="str">
        <f t="shared" ref="N21" si="41">IF(L21&lt;=0,"",IF(L21&lt;=10,"Leve",IF(L21&lt;=50,"Menor",IF(L21&lt;=100,"Moderado",IF(L21&lt;=500,"Mayor","Catastrófico")))))</f>
        <v/>
      </c>
      <c r="O21" s="568" t="str">
        <f t="shared" ref="O21" si="42">IF(N21="","",IF(N21="Leve",0.2,IF(N21="Menor",0.4,IF(N21="Moderado",0.6,IF(N21="Mayor",0.8,IF(N21="Catastrófico",1,))))))</f>
        <v/>
      </c>
      <c r="P21" s="567" t="str">
        <f t="shared" ref="P21" si="43">IF(OR(AND(J21="Muy Baja",N21="Leve"),AND(J21="Muy Baja",N21="Menor"),AND(J21="Baja",N21="Leve")),"Bajo",IF(OR(AND(J21="Muy baja",N21="Moderado"),AND(J21="Baja",N21="Menor"),AND(J21="Baja",N21="Moderado"),AND(J21="Media",N21="Leve"),AND(J21="Media",N21="Menor"),AND(J21="Media",N21="Moderado"),AND(J21="Alta",N21="Leve"),AND(J21="Alta",N21="Menor")),"Moderado",IF(OR(AND(J21="Muy Baja",N21="Mayor"),AND(J21="Baja",N21="Mayor"),AND(J21="Media",N21="Mayor"),AND(J21="Alta",N21="Moderado"),AND(J21="Alta",N21="Mayor"),AND(J21="Muy Alta",N21="Leve"),AND(J21="Muy Alta",N21="Menor"),AND(J21="Muy Alta",N21="Moderado"),AND(J21="Muy Alta",N21="Mayor")),"Alto",IF(OR(AND(J21="Muy Baja",N21="Catastrófico"),AND(J21="Baja",N21="Catastrófico"),AND(J21="Media",N21="Catastrófico"),AND(J21="Alta",N21="Catastrófico"),AND(J21="Muy Alta",N21="Catastrófico")),"Extremo",""))))</f>
        <v/>
      </c>
      <c r="Q21" s="278">
        <v>1</v>
      </c>
      <c r="R21" s="279"/>
      <c r="S21" s="280" t="str">
        <f t="shared" si="1"/>
        <v/>
      </c>
      <c r="T21" s="281"/>
      <c r="U21" s="281"/>
      <c r="V21" s="282" t="str">
        <f>IF(AND(T21="Preventivo",U21="Automático"),"50%",IF(AND(T21="Preventivo",U21="Manual"),"40%",IF(AND(T21="Detectivo",U21="Automático"),"40%",IF(AND(T21="Detectivo",U21="Manual"),"30%",IF(AND(T21="Correctivo",U21="Automático"),"35%",IF(AND(T21="Correctivo",U21="Manual"),"25%",""))))))</f>
        <v/>
      </c>
      <c r="W21" s="281"/>
      <c r="X21" s="281"/>
      <c r="Y21" s="281"/>
      <c r="Z21" s="283" t="str">
        <f>IFERROR(IF(S21="Probabilidad",(K21-(+K21*V21)),IF(S21="Impacto",K21,"")),"")</f>
        <v/>
      </c>
      <c r="AA21" s="284" t="str">
        <f>IFERROR(IF(Z21="","",IF(Z21&lt;=0.2,"Muy Baja",IF(Z21&lt;=0.4,"Baja",IF(Z21&lt;=0.6,"Media",IF(Z21&lt;=0.8,"Alta","Muy Alta"))))),"")</f>
        <v/>
      </c>
      <c r="AB21" s="282" t="str">
        <f>+Z21</f>
        <v/>
      </c>
      <c r="AC21" s="284" t="str">
        <f>IFERROR(IF(AD21="","",IF(AD21&lt;=0.2,"Leve",IF(AD21&lt;=0.4,"Menor",IF(AD21&lt;=0.6,"Moderado",IF(AD21&lt;=0.8,"Mayor","Catastrófico"))))),"")</f>
        <v/>
      </c>
      <c r="AD21" s="282" t="str">
        <f>IFERROR(IF(S21="Impacto",(O21-(+O21*V21)),IF(S21="Probabilidad",O21,"")),"")</f>
        <v/>
      </c>
      <c r="AE21" s="285" t="str">
        <f>IFERROR(IF(OR(AND(AA21="Muy Baja",AC21="Leve"),AND(AA21="Muy Baja",AC21="Menor"),AND(AA21="Baja",AC21="Leve")),"Bajo",IF(OR(AND(AA21="Muy baja",AC21="Moderado"),AND(AA21="Baja",AC21="Menor"),AND(AA21="Baja",AC21="Moderado"),AND(AA21="Media",AC21="Leve"),AND(AA21="Media",AC21="Menor"),AND(AA21="Media",AC21="Moderado"),AND(AA21="Alta",AC21="Leve"),AND(AA21="Alta",AC21="Menor")),"Moderado",IF(OR(AND(AA21="Muy Baja",AC21="Mayor"),AND(AA21="Baja",AC21="Mayor"),AND(AA21="Media",AC21="Mayor"),AND(AA21="Alta",AC21="Moderado"),AND(AA21="Alta",AC21="Mayor"),AND(AA21="Muy Alta",AC21="Leve"),AND(AA21="Muy Alta",AC21="Menor"),AND(AA21="Muy Alta",AC21="Moderado"),AND(AA21="Muy Alta",AC21="Mayor")),"Alto",IF(OR(AND(AA21="Muy Baja",AC21="Catastrófico"),AND(AA21="Baja",AC21="Catastrófico"),AND(AA21="Media",AC21="Catastrófico"),AND(AA21="Alta",AC21="Catastrófico"),AND(AA21="Muy Alta",AC21="Catastrófico")),"Extremo","")))),"")</f>
        <v/>
      </c>
      <c r="AF21" s="281"/>
      <c r="AG21" s="286"/>
      <c r="AH21" s="286"/>
      <c r="AI21" s="287"/>
      <c r="AJ21" s="288"/>
      <c r="AK21" s="288"/>
      <c r="AL21" s="288"/>
      <c r="AM21" s="286"/>
      <c r="AN21" s="289"/>
      <c r="AO21" s="274"/>
      <c r="AP21" s="274"/>
      <c r="AQ21" s="274"/>
      <c r="AR21" s="274"/>
      <c r="AS21" s="274"/>
      <c r="AT21" s="274"/>
      <c r="AU21" s="274"/>
      <c r="AV21" s="274"/>
      <c r="AW21" s="274"/>
      <c r="AX21" s="274"/>
      <c r="AY21" s="274"/>
      <c r="AZ21" s="274"/>
      <c r="BA21" s="274"/>
      <c r="BB21" s="274"/>
      <c r="BC21" s="274"/>
      <c r="BD21" s="274"/>
      <c r="BE21" s="274"/>
      <c r="BF21" s="274"/>
      <c r="BG21" s="274"/>
      <c r="BH21" s="274"/>
      <c r="BI21" s="274"/>
      <c r="BJ21" s="274"/>
      <c r="BK21" s="274"/>
      <c r="BL21" s="274"/>
      <c r="BM21" s="274"/>
      <c r="BN21" s="274"/>
      <c r="BO21" s="274"/>
      <c r="BP21" s="274"/>
      <c r="BQ21" s="274"/>
      <c r="BR21" s="274"/>
      <c r="BS21" s="274"/>
      <c r="BT21" s="274"/>
      <c r="BU21" s="274"/>
      <c r="BV21" s="324"/>
    </row>
    <row r="22" spans="1:74" s="293" customFormat="1" ht="69" customHeight="1" x14ac:dyDescent="0.2">
      <c r="A22" s="569"/>
      <c r="B22" s="570"/>
      <c r="C22" s="570"/>
      <c r="D22" s="570"/>
      <c r="E22" s="286"/>
      <c r="F22" s="286"/>
      <c r="G22" s="571"/>
      <c r="H22" s="570"/>
      <c r="I22" s="572"/>
      <c r="J22" s="573"/>
      <c r="K22" s="568"/>
      <c r="L22" s="570"/>
      <c r="M22" s="568">
        <f ca="1">IF(NOT(ISERROR(MATCH(L22,_xlfn.ANCHORARRAY(G25),0))),#REF!&amp;"Por favor no seleccionar los criterios de impacto",L22)</f>
        <v>0</v>
      </c>
      <c r="N22" s="573"/>
      <c r="O22" s="568"/>
      <c r="P22" s="567"/>
      <c r="Q22" s="278">
        <v>2</v>
      </c>
      <c r="R22" s="279"/>
      <c r="S22" s="280" t="str">
        <f t="shared" si="1"/>
        <v/>
      </c>
      <c r="T22" s="281"/>
      <c r="U22" s="281"/>
      <c r="V22" s="282" t="str">
        <f t="shared" ref="V22" si="44">IF(AND(T22="Preventivo",U22="Automático"),"50%",IF(AND(T22="Preventivo",U22="Manual"),"40%",IF(AND(T22="Detectivo",U22="Automático"),"40%",IF(AND(T22="Detectivo",U22="Manual"),"30%",IF(AND(T22="Correctivo",U22="Automático"),"35%",IF(AND(T22="Correctivo",U22="Manual"),"25%",""))))))</f>
        <v/>
      </c>
      <c r="W22" s="281"/>
      <c r="X22" s="281"/>
      <c r="Y22" s="281"/>
      <c r="Z22" s="283" t="str">
        <f>IFERROR(IF(AND(S21="Probabilidad",S22="Probabilidad"),(AB21-(+AB21*V22)),IF(S22="Probabilidad",(K21-(+K21*V22)),IF(S22="Impacto",AB21,""))),"")</f>
        <v/>
      </c>
      <c r="AA22" s="284" t="str">
        <f t="shared" si="3"/>
        <v/>
      </c>
      <c r="AB22" s="282" t="str">
        <f t="shared" ref="AB22" si="45">+Z22</f>
        <v/>
      </c>
      <c r="AC22" s="284" t="str">
        <f t="shared" si="5"/>
        <v/>
      </c>
      <c r="AD22" s="282" t="str">
        <f>IFERROR(IF(AND(S21="Impacto",S22="Impacto"),(AD19-(+AD19*V22)),IF(S22="Impacto",($O$21-(+$O$21*V22)),IF(S22="Probabilidad",AD19,""))),"")</f>
        <v/>
      </c>
      <c r="AE22" s="285" t="str">
        <f t="shared" ref="AE22" si="46">IFERROR(IF(OR(AND(AA22="Muy Baja",AC22="Leve"),AND(AA22="Muy Baja",AC22="Menor"),AND(AA22="Baja",AC22="Leve")),"Bajo",IF(OR(AND(AA22="Muy baja",AC22="Moderado"),AND(AA22="Baja",AC22="Menor"),AND(AA22="Baja",AC22="Moderado"),AND(AA22="Media",AC22="Leve"),AND(AA22="Media",AC22="Menor"),AND(AA22="Media",AC22="Moderado"),AND(AA22="Alta",AC22="Leve"),AND(AA22="Alta",AC22="Menor")),"Moderado",IF(OR(AND(AA22="Muy Baja",AC22="Mayor"),AND(AA22="Baja",AC22="Mayor"),AND(AA22="Media",AC22="Mayor"),AND(AA22="Alta",AC22="Moderado"),AND(AA22="Alta",AC22="Mayor"),AND(AA22="Muy Alta",AC22="Leve"),AND(AA22="Muy Alta",AC22="Menor"),AND(AA22="Muy Alta",AC22="Moderado"),AND(AA22="Muy Alta",AC22="Mayor")),"Alto",IF(OR(AND(AA22="Muy Baja",AC22="Catastrófico"),AND(AA22="Baja",AC22="Catastrófico"),AND(AA22="Media",AC22="Catastrófico"),AND(AA22="Alta",AC22="Catastrófico"),AND(AA22="Muy Alta",AC22="Catastrófico")),"Extremo","")))),"")</f>
        <v/>
      </c>
      <c r="AF22" s="281"/>
      <c r="AG22" s="286"/>
      <c r="AH22" s="286"/>
      <c r="AI22" s="287"/>
      <c r="AJ22" s="288"/>
      <c r="AK22" s="288"/>
      <c r="AL22" s="288"/>
      <c r="AM22" s="286"/>
      <c r="AN22" s="289"/>
      <c r="AO22" s="274"/>
      <c r="AP22" s="274"/>
      <c r="AQ22" s="274"/>
      <c r="AR22" s="274"/>
      <c r="AS22" s="274"/>
      <c r="AT22" s="274"/>
      <c r="AU22" s="274"/>
      <c r="AV22" s="274"/>
      <c r="AW22" s="274"/>
      <c r="AX22" s="274"/>
      <c r="AY22" s="274"/>
      <c r="AZ22" s="274"/>
      <c r="BA22" s="274"/>
      <c r="BB22" s="274"/>
      <c r="BC22" s="274"/>
      <c r="BD22" s="274"/>
      <c r="BE22" s="274"/>
      <c r="BF22" s="274"/>
      <c r="BG22" s="274"/>
      <c r="BH22" s="274"/>
      <c r="BI22" s="274"/>
      <c r="BJ22" s="274"/>
      <c r="BK22" s="274"/>
      <c r="BL22" s="274"/>
      <c r="BM22" s="274"/>
      <c r="BN22" s="274"/>
      <c r="BO22" s="274"/>
      <c r="BP22" s="274"/>
      <c r="BQ22" s="274"/>
      <c r="BR22" s="274"/>
      <c r="BS22" s="274"/>
      <c r="BT22" s="274"/>
      <c r="BU22" s="274"/>
      <c r="BV22" s="324"/>
    </row>
    <row r="23" spans="1:74" s="293" customFormat="1" ht="69" customHeight="1" x14ac:dyDescent="0.2">
      <c r="A23" s="569">
        <v>7</v>
      </c>
      <c r="B23" s="570"/>
      <c r="C23" s="570"/>
      <c r="D23" s="570"/>
      <c r="E23" s="286"/>
      <c r="F23" s="286"/>
      <c r="G23" s="571"/>
      <c r="H23" s="570"/>
      <c r="I23" s="572"/>
      <c r="J23" s="573" t="str">
        <f t="shared" ref="J23" si="47">IF(I23&lt;=0,"",IF(I23&lt;=2,"Muy Baja",IF(I23&lt;=24,"Baja",IF(I23&lt;=500,"Media",IF(I23&lt;=5000,"Alta","Muy Alta")))))</f>
        <v/>
      </c>
      <c r="K23" s="568" t="str">
        <f t="shared" ref="K23" si="48">IF(J23="","",IF(J23="Muy Baja",0.2,IF(J23="Baja",0.4,IF(J23="Media",0.6,IF(J23="Alta",0.8,IF(J23="Muy Alta",1,))))))</f>
        <v/>
      </c>
      <c r="L23" s="570"/>
      <c r="M23" s="568">
        <f>IF(NOT(ISERROR(MATCH(L23,'[2]Tabla Impacto'!$B$221:$B$223,0))),'[2]Tabla Impacto'!$F$223&amp;"Por favor no seleccionar los criterios de impacto(Afectación Económica o presupuestal y Pérdida Reputacional)",L23)</f>
        <v>0</v>
      </c>
      <c r="N23" s="573" t="str">
        <f t="shared" ref="N23" si="49">IF(L23&lt;=0,"",IF(L23&lt;=10,"Leve",IF(L23&lt;=50,"Menor",IF(L23&lt;=100,"Moderado",IF(L23&lt;=500,"Mayor","Catastrófico")))))</f>
        <v/>
      </c>
      <c r="O23" s="568" t="str">
        <f t="shared" ref="O23" si="50">IF(N23="","",IF(N23="Leve",0.2,IF(N23="Menor",0.4,IF(N23="Moderado",0.6,IF(N23="Mayor",0.8,IF(N23="Catastrófico",1,))))))</f>
        <v/>
      </c>
      <c r="P23" s="567" t="str">
        <f t="shared" ref="P23" si="51">IF(OR(AND(J23="Muy Baja",N23="Leve"),AND(J23="Muy Baja",N23="Menor"),AND(J23="Baja",N23="Leve")),"Bajo",IF(OR(AND(J23="Muy baja",N23="Moderado"),AND(J23="Baja",N23="Menor"),AND(J23="Baja",N23="Moderado"),AND(J23="Media",N23="Leve"),AND(J23="Media",N23="Menor"),AND(J23="Media",N23="Moderado"),AND(J23="Alta",N23="Leve"),AND(J23="Alta",N23="Menor")),"Moderado",IF(OR(AND(J23="Muy Baja",N23="Mayor"),AND(J23="Baja",N23="Mayor"),AND(J23="Media",N23="Mayor"),AND(J23="Alta",N23="Moderado"),AND(J23="Alta",N23="Mayor"),AND(J23="Muy Alta",N23="Leve"),AND(J23="Muy Alta",N23="Menor"),AND(J23="Muy Alta",N23="Moderado"),AND(J23="Muy Alta",N23="Mayor")),"Alto",IF(OR(AND(J23="Muy Baja",N23="Catastrófico"),AND(J23="Baja",N23="Catastrófico"),AND(J23="Media",N23="Catastrófico"),AND(J23="Alta",N23="Catastrófico"),AND(J23="Muy Alta",N23="Catastrófico")),"Extremo",""))))</f>
        <v/>
      </c>
      <c r="Q23" s="278">
        <v>1</v>
      </c>
      <c r="R23" s="279"/>
      <c r="S23" s="280" t="str">
        <f t="shared" si="1"/>
        <v/>
      </c>
      <c r="T23" s="281"/>
      <c r="U23" s="281"/>
      <c r="V23" s="282" t="str">
        <f>IF(AND(T23="Preventivo",U23="Automático"),"50%",IF(AND(T23="Preventivo",U23="Manual"),"40%",IF(AND(T23="Detectivo",U23="Automático"),"40%",IF(AND(T23="Detectivo",U23="Manual"),"30%",IF(AND(T23="Correctivo",U23="Automático"),"35%",IF(AND(T23="Correctivo",U23="Manual"),"25%",""))))))</f>
        <v/>
      </c>
      <c r="W23" s="281"/>
      <c r="X23" s="281"/>
      <c r="Y23" s="281"/>
      <c r="Z23" s="283" t="str">
        <f>IFERROR(IF(S23="Probabilidad",(K23-(+K23*V23)),IF(S23="Impacto",K23,"")),"")</f>
        <v/>
      </c>
      <c r="AA23" s="284" t="str">
        <f>IFERROR(IF(Z23="","",IF(Z23&lt;=0.2,"Muy Baja",IF(Z23&lt;=0.4,"Baja",IF(Z23&lt;=0.6,"Media",IF(Z23&lt;=0.8,"Alta","Muy Alta"))))),"")</f>
        <v/>
      </c>
      <c r="AB23" s="282" t="str">
        <f>+Z23</f>
        <v/>
      </c>
      <c r="AC23" s="284" t="str">
        <f>IFERROR(IF(AD23="","",IF(AD23&lt;=0.2,"Leve",IF(AD23&lt;=0.4,"Menor",IF(AD23&lt;=0.6,"Moderado",IF(AD23&lt;=0.8,"Mayor","Catastrófico"))))),"")</f>
        <v/>
      </c>
      <c r="AD23" s="282" t="str">
        <f>IFERROR(IF(S23="Impacto",(O23-(+O23*V23)),IF(S23="Probabilidad",O23,"")),"")</f>
        <v/>
      </c>
      <c r="AE23" s="285" t="str">
        <f>IFERROR(IF(OR(AND(AA23="Muy Baja",AC23="Leve"),AND(AA23="Muy Baja",AC23="Menor"),AND(AA23="Baja",AC23="Leve")),"Bajo",IF(OR(AND(AA23="Muy baja",AC23="Moderado"),AND(AA23="Baja",AC23="Menor"),AND(AA23="Baja",AC23="Moderado"),AND(AA23="Media",AC23="Leve"),AND(AA23="Media",AC23="Menor"),AND(AA23="Media",AC23="Moderado"),AND(AA23="Alta",AC23="Leve"),AND(AA23="Alta",AC23="Menor")),"Moderado",IF(OR(AND(AA23="Muy Baja",AC23="Mayor"),AND(AA23="Baja",AC23="Mayor"),AND(AA23="Media",AC23="Mayor"),AND(AA23="Alta",AC23="Moderado"),AND(AA23="Alta",AC23="Mayor"),AND(AA23="Muy Alta",AC23="Leve"),AND(AA23="Muy Alta",AC23="Menor"),AND(AA23="Muy Alta",AC23="Moderado"),AND(AA23="Muy Alta",AC23="Mayor")),"Alto",IF(OR(AND(AA23="Muy Baja",AC23="Catastrófico"),AND(AA23="Baja",AC23="Catastrófico"),AND(AA23="Media",AC23="Catastrófico"),AND(AA23="Alta",AC23="Catastrófico"),AND(AA23="Muy Alta",AC23="Catastrófico")),"Extremo","")))),"")</f>
        <v/>
      </c>
      <c r="AF23" s="281"/>
      <c r="AG23" s="286"/>
      <c r="AH23" s="286"/>
      <c r="AI23" s="287"/>
      <c r="AJ23" s="288"/>
      <c r="AK23" s="288"/>
      <c r="AL23" s="288"/>
      <c r="AM23" s="286"/>
      <c r="AN23" s="289"/>
      <c r="AO23" s="274"/>
      <c r="AP23" s="274"/>
      <c r="AQ23" s="274"/>
      <c r="AR23" s="274"/>
      <c r="AS23" s="274"/>
      <c r="AT23" s="274"/>
      <c r="AU23" s="274"/>
      <c r="AV23" s="274"/>
      <c r="AW23" s="274"/>
      <c r="AX23" s="274"/>
      <c r="AY23" s="274"/>
      <c r="AZ23" s="274"/>
      <c r="BA23" s="274"/>
      <c r="BB23" s="274"/>
      <c r="BC23" s="274"/>
      <c r="BD23" s="274"/>
      <c r="BE23" s="274"/>
      <c r="BF23" s="274"/>
      <c r="BG23" s="274"/>
      <c r="BH23" s="274"/>
      <c r="BI23" s="274"/>
      <c r="BJ23" s="274"/>
      <c r="BK23" s="274"/>
      <c r="BL23" s="274"/>
      <c r="BM23" s="274"/>
      <c r="BN23" s="274"/>
      <c r="BO23" s="274"/>
      <c r="BP23" s="274"/>
      <c r="BQ23" s="274"/>
      <c r="BR23" s="274"/>
      <c r="BS23" s="274"/>
      <c r="BT23" s="274"/>
      <c r="BU23" s="274"/>
      <c r="BV23" s="324"/>
    </row>
    <row r="24" spans="1:74" s="293" customFormat="1" ht="69" customHeight="1" x14ac:dyDescent="0.2">
      <c r="A24" s="569"/>
      <c r="B24" s="570"/>
      <c r="C24" s="570"/>
      <c r="D24" s="570"/>
      <c r="E24" s="286"/>
      <c r="F24" s="286"/>
      <c r="G24" s="571"/>
      <c r="H24" s="570"/>
      <c r="I24" s="572"/>
      <c r="J24" s="573"/>
      <c r="K24" s="568"/>
      <c r="L24" s="570"/>
      <c r="M24" s="568">
        <f ca="1">IF(NOT(ISERROR(MATCH(L24,_xlfn.ANCHORARRAY(G27),0))),#REF!&amp;"Por favor no seleccionar los criterios de impacto",L24)</f>
        <v>0</v>
      </c>
      <c r="N24" s="573"/>
      <c r="O24" s="568"/>
      <c r="P24" s="567"/>
      <c r="Q24" s="278">
        <v>2</v>
      </c>
      <c r="R24" s="279"/>
      <c r="S24" s="280" t="str">
        <f t="shared" si="1"/>
        <v/>
      </c>
      <c r="T24" s="281"/>
      <c r="U24" s="281"/>
      <c r="V24" s="282" t="str">
        <f t="shared" ref="V24" si="52">IF(AND(T24="Preventivo",U24="Automático"),"50%",IF(AND(T24="Preventivo",U24="Manual"),"40%",IF(AND(T24="Detectivo",U24="Automático"),"40%",IF(AND(T24="Detectivo",U24="Manual"),"30%",IF(AND(T24="Correctivo",U24="Automático"),"35%",IF(AND(T24="Correctivo",U24="Manual"),"25%",""))))))</f>
        <v/>
      </c>
      <c r="W24" s="281"/>
      <c r="X24" s="281"/>
      <c r="Y24" s="281"/>
      <c r="Z24" s="283" t="str">
        <f>IFERROR(IF(AND(S23="Probabilidad",S24="Probabilidad"),(AB23-(+AB23*V24)),IF(S24="Probabilidad",(K23-(+K23*V24)),IF(S24="Impacto",AB23,""))),"")</f>
        <v/>
      </c>
      <c r="AA24" s="284" t="str">
        <f t="shared" si="3"/>
        <v/>
      </c>
      <c r="AB24" s="282" t="str">
        <f t="shared" ref="AB24" si="53">+Z24</f>
        <v/>
      </c>
      <c r="AC24" s="284" t="str">
        <f t="shared" si="5"/>
        <v/>
      </c>
      <c r="AD24" s="282" t="str">
        <f>IFERROR(IF(AND(S23="Impacto",S24="Impacto"),(AD21-(+AD21*V24)),IF(S24="Impacto",($O$23-(+$O$23*V24)),IF(S24="Probabilidad",AD21,""))),"")</f>
        <v/>
      </c>
      <c r="AE24" s="285" t="str">
        <f t="shared" ref="AE24" si="54">IFERROR(IF(OR(AND(AA24="Muy Baja",AC24="Leve"),AND(AA24="Muy Baja",AC24="Menor"),AND(AA24="Baja",AC24="Leve")),"Bajo",IF(OR(AND(AA24="Muy baja",AC24="Moderado"),AND(AA24="Baja",AC24="Menor"),AND(AA24="Baja",AC24="Moderado"),AND(AA24="Media",AC24="Leve"),AND(AA24="Media",AC24="Menor"),AND(AA24="Media",AC24="Moderado"),AND(AA24="Alta",AC24="Leve"),AND(AA24="Alta",AC24="Menor")),"Moderado",IF(OR(AND(AA24="Muy Baja",AC24="Mayor"),AND(AA24="Baja",AC24="Mayor"),AND(AA24="Media",AC24="Mayor"),AND(AA24="Alta",AC24="Moderado"),AND(AA24="Alta",AC24="Mayor"),AND(AA24="Muy Alta",AC24="Leve"),AND(AA24="Muy Alta",AC24="Menor"),AND(AA24="Muy Alta",AC24="Moderado"),AND(AA24="Muy Alta",AC24="Mayor")),"Alto",IF(OR(AND(AA24="Muy Baja",AC24="Catastrófico"),AND(AA24="Baja",AC24="Catastrófico"),AND(AA24="Media",AC24="Catastrófico"),AND(AA24="Alta",AC24="Catastrófico"),AND(AA24="Muy Alta",AC24="Catastrófico")),"Extremo","")))),"")</f>
        <v/>
      </c>
      <c r="AF24" s="281"/>
      <c r="AG24" s="286"/>
      <c r="AH24" s="286"/>
      <c r="AI24" s="287"/>
      <c r="AJ24" s="288"/>
      <c r="AK24" s="288"/>
      <c r="AL24" s="288"/>
      <c r="AM24" s="286"/>
      <c r="AN24" s="289"/>
      <c r="AO24" s="274"/>
      <c r="AP24" s="274"/>
      <c r="AQ24" s="274"/>
      <c r="AR24" s="274"/>
      <c r="AS24" s="274"/>
      <c r="AT24" s="274"/>
      <c r="AU24" s="274"/>
      <c r="AV24" s="274"/>
      <c r="AW24" s="274"/>
      <c r="AX24" s="274"/>
      <c r="AY24" s="274"/>
      <c r="AZ24" s="274"/>
      <c r="BA24" s="274"/>
      <c r="BB24" s="274"/>
      <c r="BC24" s="274"/>
      <c r="BD24" s="274"/>
      <c r="BE24" s="274"/>
      <c r="BF24" s="274"/>
      <c r="BG24" s="274"/>
      <c r="BH24" s="274"/>
      <c r="BI24" s="274"/>
      <c r="BJ24" s="274"/>
      <c r="BK24" s="274"/>
      <c r="BL24" s="274"/>
      <c r="BM24" s="274"/>
      <c r="BN24" s="274"/>
      <c r="BO24" s="274"/>
      <c r="BP24" s="274"/>
      <c r="BQ24" s="274"/>
      <c r="BR24" s="274"/>
      <c r="BS24" s="274"/>
      <c r="BT24" s="274"/>
      <c r="BU24" s="274"/>
      <c r="BV24" s="324"/>
    </row>
    <row r="25" spans="1:74" s="293" customFormat="1" ht="69" customHeight="1" x14ac:dyDescent="0.2">
      <c r="A25" s="569">
        <v>8</v>
      </c>
      <c r="B25" s="570"/>
      <c r="C25" s="570"/>
      <c r="D25" s="570"/>
      <c r="E25" s="286"/>
      <c r="F25" s="286"/>
      <c r="G25" s="571"/>
      <c r="H25" s="570"/>
      <c r="I25" s="572"/>
      <c r="J25" s="573" t="str">
        <f t="shared" ref="J25" si="55">IF(I25&lt;=0,"",IF(I25&lt;=2,"Muy Baja",IF(I25&lt;=24,"Baja",IF(I25&lt;=500,"Media",IF(I25&lt;=5000,"Alta","Muy Alta")))))</f>
        <v/>
      </c>
      <c r="K25" s="568" t="str">
        <f t="shared" ref="K25" si="56">IF(J25="","",IF(J25="Muy Baja",0.2,IF(J25="Baja",0.4,IF(J25="Media",0.6,IF(J25="Alta",0.8,IF(J25="Muy Alta",1,))))))</f>
        <v/>
      </c>
      <c r="L25" s="570"/>
      <c r="M25" s="568">
        <f>IF(NOT(ISERROR(MATCH(L25,'[2]Tabla Impacto'!$B$221:$B$223,0))),'[2]Tabla Impacto'!$F$223&amp;"Por favor no seleccionar los criterios de impacto(Afectación Económica o presupuestal y Pérdida Reputacional)",L25)</f>
        <v>0</v>
      </c>
      <c r="N25" s="573" t="str">
        <f t="shared" ref="N25" si="57">IF(L25&lt;=0,"",IF(L25&lt;=10,"Leve",IF(L25&lt;=50,"Menor",IF(L25&lt;=100,"Moderado",IF(L25&lt;=500,"Mayor","Catastrófico")))))</f>
        <v/>
      </c>
      <c r="O25" s="568" t="str">
        <f t="shared" ref="O25" si="58">IF(N25="","",IF(N25="Leve",0.2,IF(N25="Menor",0.4,IF(N25="Moderado",0.6,IF(N25="Mayor",0.8,IF(N25="Catastrófico",1,))))))</f>
        <v/>
      </c>
      <c r="P25" s="567" t="str">
        <f t="shared" ref="P25" si="59">IF(OR(AND(J25="Muy Baja",N25="Leve"),AND(J25="Muy Baja",N25="Menor"),AND(J25="Baja",N25="Leve")),"Bajo",IF(OR(AND(J25="Muy baja",N25="Moderado"),AND(J25="Baja",N25="Menor"),AND(J25="Baja",N25="Moderado"),AND(J25="Media",N25="Leve"),AND(J25="Media",N25="Menor"),AND(J25="Media",N25="Moderado"),AND(J25="Alta",N25="Leve"),AND(J25="Alta",N25="Menor")),"Moderado",IF(OR(AND(J25="Muy Baja",N25="Mayor"),AND(J25="Baja",N25="Mayor"),AND(J25="Media",N25="Mayor"),AND(J25="Alta",N25="Moderado"),AND(J25="Alta",N25="Mayor"),AND(J25="Muy Alta",N25="Leve"),AND(J25="Muy Alta",N25="Menor"),AND(J25="Muy Alta",N25="Moderado"),AND(J25="Muy Alta",N25="Mayor")),"Alto",IF(OR(AND(J25="Muy Baja",N25="Catastrófico"),AND(J25="Baja",N25="Catastrófico"),AND(J25="Media",N25="Catastrófico"),AND(J25="Alta",N25="Catastrófico"),AND(J25="Muy Alta",N25="Catastrófico")),"Extremo",""))))</f>
        <v/>
      </c>
      <c r="Q25" s="278">
        <v>1</v>
      </c>
      <c r="R25" s="279"/>
      <c r="S25" s="280" t="str">
        <f t="shared" si="1"/>
        <v/>
      </c>
      <c r="T25" s="281"/>
      <c r="U25" s="281"/>
      <c r="V25" s="282" t="str">
        <f>IF(AND(T25="Preventivo",U25="Automático"),"50%",IF(AND(T25="Preventivo",U25="Manual"),"40%",IF(AND(T25="Detectivo",U25="Automático"),"40%",IF(AND(T25="Detectivo",U25="Manual"),"30%",IF(AND(T25="Correctivo",U25="Automático"),"35%",IF(AND(T25="Correctivo",U25="Manual"),"25%",""))))))</f>
        <v/>
      </c>
      <c r="W25" s="281"/>
      <c r="X25" s="281"/>
      <c r="Y25" s="281"/>
      <c r="Z25" s="283" t="str">
        <f>IFERROR(IF(S25="Probabilidad",(K25-(+K25*V25)),IF(S25="Impacto",K25,"")),"")</f>
        <v/>
      </c>
      <c r="AA25" s="284" t="str">
        <f>IFERROR(IF(Z25="","",IF(Z25&lt;=0.2,"Muy Baja",IF(Z25&lt;=0.4,"Baja",IF(Z25&lt;=0.6,"Media",IF(Z25&lt;=0.8,"Alta","Muy Alta"))))),"")</f>
        <v/>
      </c>
      <c r="AB25" s="282" t="str">
        <f>+Z25</f>
        <v/>
      </c>
      <c r="AC25" s="284" t="str">
        <f>IFERROR(IF(AD25="","",IF(AD25&lt;=0.2,"Leve",IF(AD25&lt;=0.4,"Menor",IF(AD25&lt;=0.6,"Moderado",IF(AD25&lt;=0.8,"Mayor","Catastrófico"))))),"")</f>
        <v/>
      </c>
      <c r="AD25" s="282" t="str">
        <f>IFERROR(IF(S25="Impacto",(O25-(+O25*V25)),IF(S25="Probabilidad",O25,"")),"")</f>
        <v/>
      </c>
      <c r="AE25" s="285" t="str">
        <f>IFERROR(IF(OR(AND(AA25="Muy Baja",AC25="Leve"),AND(AA25="Muy Baja",AC25="Menor"),AND(AA25="Baja",AC25="Leve")),"Bajo",IF(OR(AND(AA25="Muy baja",AC25="Moderado"),AND(AA25="Baja",AC25="Menor"),AND(AA25="Baja",AC25="Moderado"),AND(AA25="Media",AC25="Leve"),AND(AA25="Media",AC25="Menor"),AND(AA25="Media",AC25="Moderado"),AND(AA25="Alta",AC25="Leve"),AND(AA25="Alta",AC25="Menor")),"Moderado",IF(OR(AND(AA25="Muy Baja",AC25="Mayor"),AND(AA25="Baja",AC25="Mayor"),AND(AA25="Media",AC25="Mayor"),AND(AA25="Alta",AC25="Moderado"),AND(AA25="Alta",AC25="Mayor"),AND(AA25="Muy Alta",AC25="Leve"),AND(AA25="Muy Alta",AC25="Menor"),AND(AA25="Muy Alta",AC25="Moderado"),AND(AA25="Muy Alta",AC25="Mayor")),"Alto",IF(OR(AND(AA25="Muy Baja",AC25="Catastrófico"),AND(AA25="Baja",AC25="Catastrófico"),AND(AA25="Media",AC25="Catastrófico"),AND(AA25="Alta",AC25="Catastrófico"),AND(AA25="Muy Alta",AC25="Catastrófico")),"Extremo","")))),"")</f>
        <v/>
      </c>
      <c r="AF25" s="281"/>
      <c r="AG25" s="286"/>
      <c r="AH25" s="286"/>
      <c r="AI25" s="287"/>
      <c r="AJ25" s="288"/>
      <c r="AK25" s="288"/>
      <c r="AL25" s="288"/>
      <c r="AM25" s="286"/>
      <c r="AN25" s="289"/>
      <c r="AO25" s="274"/>
      <c r="AP25" s="274"/>
      <c r="AQ25" s="274"/>
      <c r="AR25" s="274"/>
      <c r="AS25" s="274"/>
      <c r="AT25" s="274"/>
      <c r="AU25" s="274"/>
      <c r="AV25" s="274"/>
      <c r="AW25" s="274"/>
      <c r="AX25" s="274"/>
      <c r="AY25" s="274"/>
      <c r="AZ25" s="274"/>
      <c r="BA25" s="274"/>
      <c r="BB25" s="274"/>
      <c r="BC25" s="274"/>
      <c r="BD25" s="274"/>
      <c r="BE25" s="274"/>
      <c r="BF25" s="274"/>
      <c r="BG25" s="274"/>
      <c r="BH25" s="274"/>
      <c r="BI25" s="274"/>
      <c r="BJ25" s="274"/>
      <c r="BK25" s="274"/>
      <c r="BL25" s="274"/>
      <c r="BM25" s="274"/>
      <c r="BN25" s="274"/>
      <c r="BO25" s="274"/>
      <c r="BP25" s="274"/>
      <c r="BQ25" s="274"/>
      <c r="BR25" s="274"/>
      <c r="BS25" s="274"/>
      <c r="BT25" s="274"/>
      <c r="BU25" s="274"/>
      <c r="BV25" s="324"/>
    </row>
    <row r="26" spans="1:74" s="293" customFormat="1" ht="69" customHeight="1" x14ac:dyDescent="0.2">
      <c r="A26" s="569"/>
      <c r="B26" s="570"/>
      <c r="C26" s="570"/>
      <c r="D26" s="570"/>
      <c r="E26" s="286"/>
      <c r="F26" s="286"/>
      <c r="G26" s="571"/>
      <c r="H26" s="570"/>
      <c r="I26" s="572"/>
      <c r="J26" s="573"/>
      <c r="K26" s="568"/>
      <c r="L26" s="570"/>
      <c r="M26" s="568">
        <f ca="1">IF(NOT(ISERROR(MATCH(L26,_xlfn.ANCHORARRAY(G29),0))),#REF!&amp;"Por favor no seleccionar los criterios de impacto",L26)</f>
        <v>0</v>
      </c>
      <c r="N26" s="573"/>
      <c r="O26" s="568"/>
      <c r="P26" s="567"/>
      <c r="Q26" s="278">
        <v>2</v>
      </c>
      <c r="R26" s="279"/>
      <c r="S26" s="280" t="str">
        <f t="shared" si="1"/>
        <v/>
      </c>
      <c r="T26" s="281"/>
      <c r="U26" s="281"/>
      <c r="V26" s="282" t="str">
        <f t="shared" ref="V26" si="60">IF(AND(T26="Preventivo",U26="Automático"),"50%",IF(AND(T26="Preventivo",U26="Manual"),"40%",IF(AND(T26="Detectivo",U26="Automático"),"40%",IF(AND(T26="Detectivo",U26="Manual"),"30%",IF(AND(T26="Correctivo",U26="Automático"),"35%",IF(AND(T26="Correctivo",U26="Manual"),"25%",""))))))</f>
        <v/>
      </c>
      <c r="W26" s="281"/>
      <c r="X26" s="281"/>
      <c r="Y26" s="281"/>
      <c r="Z26" s="283" t="str">
        <f>IFERROR(IF(AND(S25="Probabilidad",S26="Probabilidad"),(AB25-(+AB25*V26)),IF(S26="Probabilidad",(K25-(+K25*V26)),IF(S26="Impacto",AB25,""))),"")</f>
        <v/>
      </c>
      <c r="AA26" s="284" t="str">
        <f t="shared" si="3"/>
        <v/>
      </c>
      <c r="AB26" s="282" t="str">
        <f t="shared" ref="AB26" si="61">+Z26</f>
        <v/>
      </c>
      <c r="AC26" s="284" t="str">
        <f t="shared" si="5"/>
        <v/>
      </c>
      <c r="AD26" s="282" t="str">
        <f>IFERROR(IF(AND(S25="Impacto",S26="Impacto"),(AD23-(+AD23*V26)),IF(S26="Impacto",($O$25-(+$O$25*V26)),IF(S26="Probabilidad",AD23,""))),"")</f>
        <v/>
      </c>
      <c r="AE26" s="285" t="str">
        <f t="shared" ref="AE26" si="62">IFERROR(IF(OR(AND(AA26="Muy Baja",AC26="Leve"),AND(AA26="Muy Baja",AC26="Menor"),AND(AA26="Baja",AC26="Leve")),"Bajo",IF(OR(AND(AA26="Muy baja",AC26="Moderado"),AND(AA26="Baja",AC26="Menor"),AND(AA26="Baja",AC26="Moderado"),AND(AA26="Media",AC26="Leve"),AND(AA26="Media",AC26="Menor"),AND(AA26="Media",AC26="Moderado"),AND(AA26="Alta",AC26="Leve"),AND(AA26="Alta",AC26="Menor")),"Moderado",IF(OR(AND(AA26="Muy Baja",AC26="Mayor"),AND(AA26="Baja",AC26="Mayor"),AND(AA26="Media",AC26="Mayor"),AND(AA26="Alta",AC26="Moderado"),AND(AA26="Alta",AC26="Mayor"),AND(AA26="Muy Alta",AC26="Leve"),AND(AA26="Muy Alta",AC26="Menor"),AND(AA26="Muy Alta",AC26="Moderado"),AND(AA26="Muy Alta",AC26="Mayor")),"Alto",IF(OR(AND(AA26="Muy Baja",AC26="Catastrófico"),AND(AA26="Baja",AC26="Catastrófico"),AND(AA26="Media",AC26="Catastrófico"),AND(AA26="Alta",AC26="Catastrófico"),AND(AA26="Muy Alta",AC26="Catastrófico")),"Extremo","")))),"")</f>
        <v/>
      </c>
      <c r="AF26" s="281"/>
      <c r="AG26" s="286"/>
      <c r="AH26" s="286"/>
      <c r="AI26" s="287"/>
      <c r="AJ26" s="288"/>
      <c r="AK26" s="288"/>
      <c r="AL26" s="288"/>
      <c r="AM26" s="286"/>
      <c r="AN26" s="289"/>
      <c r="AO26" s="274"/>
      <c r="AP26" s="274"/>
      <c r="AQ26" s="274"/>
      <c r="AR26" s="274"/>
      <c r="AS26" s="274"/>
      <c r="AT26" s="274"/>
      <c r="AU26" s="274"/>
      <c r="AV26" s="274"/>
      <c r="AW26" s="274"/>
      <c r="AX26" s="274"/>
      <c r="AY26" s="274"/>
      <c r="AZ26" s="274"/>
      <c r="BA26" s="274"/>
      <c r="BB26" s="274"/>
      <c r="BC26" s="274"/>
      <c r="BD26" s="274"/>
      <c r="BE26" s="274"/>
      <c r="BF26" s="274"/>
      <c r="BG26" s="274"/>
      <c r="BH26" s="274"/>
      <c r="BI26" s="274"/>
      <c r="BJ26" s="274"/>
      <c r="BK26" s="274"/>
      <c r="BL26" s="274"/>
      <c r="BM26" s="274"/>
      <c r="BN26" s="274"/>
      <c r="BO26" s="274"/>
      <c r="BP26" s="274"/>
      <c r="BQ26" s="274"/>
      <c r="BR26" s="274"/>
      <c r="BS26" s="274"/>
      <c r="BT26" s="274"/>
      <c r="BU26" s="274"/>
      <c r="BV26" s="324"/>
    </row>
    <row r="27" spans="1:74" s="293" customFormat="1" ht="69" customHeight="1" x14ac:dyDescent="0.2">
      <c r="A27" s="569">
        <v>9</v>
      </c>
      <c r="B27" s="570"/>
      <c r="C27" s="570"/>
      <c r="D27" s="570"/>
      <c r="E27" s="687"/>
      <c r="F27" s="687"/>
      <c r="G27" s="571"/>
      <c r="H27" s="570"/>
      <c r="I27" s="572"/>
      <c r="J27" s="573" t="str">
        <f t="shared" ref="J27" si="63">IF(I27&lt;=0,"",IF(I27&lt;=2,"Muy Baja",IF(I27&lt;=24,"Baja",IF(I27&lt;=500,"Media",IF(I27&lt;=5000,"Alta","Muy Alta")))))</f>
        <v/>
      </c>
      <c r="K27" s="568" t="str">
        <f t="shared" ref="K27" si="64">IF(J27="","",IF(J27="Muy Baja",0.2,IF(J27="Baja",0.4,IF(J27="Media",0.6,IF(J27="Alta",0.8,IF(J27="Muy Alta",1,))))))</f>
        <v/>
      </c>
      <c r="L27" s="570"/>
      <c r="M27" s="568">
        <f>IF(NOT(ISERROR(MATCH(L27,'[2]Tabla Impacto'!$B$221:$B$223,0))),'[2]Tabla Impacto'!$F$223&amp;"Por favor no seleccionar los criterios de impacto(Afectación Económica o presupuestal y Pérdida Reputacional)",L27)</f>
        <v>0</v>
      </c>
      <c r="N27" s="573" t="str">
        <f t="shared" ref="N27" si="65">IF(L27&lt;=0,"",IF(L27&lt;=10,"Leve",IF(L27&lt;=50,"Menor",IF(L27&lt;=100,"Moderado",IF(L27&lt;=500,"Mayor","Catastrófico")))))</f>
        <v/>
      </c>
      <c r="O27" s="568" t="str">
        <f t="shared" ref="O27" si="66">IF(N27="","",IF(N27="Leve",0.2,IF(N27="Menor",0.4,IF(N27="Moderado",0.6,IF(N27="Mayor",0.8,IF(N27="Catastrófico",1,))))))</f>
        <v/>
      </c>
      <c r="P27" s="567" t="str">
        <f t="shared" ref="P27" si="67">IF(OR(AND(J27="Muy Baja",N27="Leve"),AND(J27="Muy Baja",N27="Menor"),AND(J27="Baja",N27="Leve")),"Bajo",IF(OR(AND(J27="Muy baja",N27="Moderado"),AND(J27="Baja",N27="Menor"),AND(J27="Baja",N27="Moderado"),AND(J27="Media",N27="Leve"),AND(J27="Media",N27="Menor"),AND(J27="Media",N27="Moderado"),AND(J27="Alta",N27="Leve"),AND(J27="Alta",N27="Menor")),"Moderado",IF(OR(AND(J27="Muy Baja",N27="Mayor"),AND(J27="Baja",N27="Mayor"),AND(J27="Media",N27="Mayor"),AND(J27="Alta",N27="Moderado"),AND(J27="Alta",N27="Mayor"),AND(J27="Muy Alta",N27="Leve"),AND(J27="Muy Alta",N27="Menor"),AND(J27="Muy Alta",N27="Moderado"),AND(J27="Muy Alta",N27="Mayor")),"Alto",IF(OR(AND(J27="Muy Baja",N27="Catastrófico"),AND(J27="Baja",N27="Catastrófico"),AND(J27="Media",N27="Catastrófico"),AND(J27="Alta",N27="Catastrófico"),AND(J27="Muy Alta",N27="Catastrófico")),"Extremo",""))))</f>
        <v/>
      </c>
      <c r="Q27" s="278">
        <v>1</v>
      </c>
      <c r="R27" s="279"/>
      <c r="S27" s="280" t="str">
        <f t="shared" si="1"/>
        <v/>
      </c>
      <c r="T27" s="281"/>
      <c r="U27" s="281"/>
      <c r="V27" s="282" t="str">
        <f>IF(AND(T27="Preventivo",U27="Automático"),"50%",IF(AND(T27="Preventivo",U27="Manual"),"40%",IF(AND(T27="Detectivo",U27="Automático"),"40%",IF(AND(T27="Detectivo",U27="Manual"),"30%",IF(AND(T27="Correctivo",U27="Automático"),"35%",IF(AND(T27="Correctivo",U27="Manual"),"25%",""))))))</f>
        <v/>
      </c>
      <c r="W27" s="281"/>
      <c r="X27" s="281"/>
      <c r="Y27" s="281"/>
      <c r="Z27" s="283" t="str">
        <f>IFERROR(IF(S27="Probabilidad",(K27-(+K27*V27)),IF(S27="Impacto",K27,"")),"")</f>
        <v/>
      </c>
      <c r="AA27" s="284" t="str">
        <f>IFERROR(IF(Z27="","",IF(Z27&lt;=0.2,"Muy Baja",IF(Z27&lt;=0.4,"Baja",IF(Z27&lt;=0.6,"Media",IF(Z27&lt;=0.8,"Alta","Muy Alta"))))),"")</f>
        <v/>
      </c>
      <c r="AB27" s="282" t="str">
        <f>+Z27</f>
        <v/>
      </c>
      <c r="AC27" s="284" t="str">
        <f>IFERROR(IF(AD27="","",IF(AD27&lt;=0.2,"Leve",IF(AD27&lt;=0.4,"Menor",IF(AD27&lt;=0.6,"Moderado",IF(AD27&lt;=0.8,"Mayor","Catastrófico"))))),"")</f>
        <v/>
      </c>
      <c r="AD27" s="282" t="str">
        <f>IFERROR(IF(S27="Impacto",(O27-(+O27*V27)),IF(S27="Probabilidad",O27,"")),"")</f>
        <v/>
      </c>
      <c r="AE27" s="285" t="str">
        <f>IFERROR(IF(OR(AND(AA27="Muy Baja",AC27="Leve"),AND(AA27="Muy Baja",AC27="Menor"),AND(AA27="Baja",AC27="Leve")),"Bajo",IF(OR(AND(AA27="Muy baja",AC27="Moderado"),AND(AA27="Baja",AC27="Menor"),AND(AA27="Baja",AC27="Moderado"),AND(AA27="Media",AC27="Leve"),AND(AA27="Media",AC27="Menor"),AND(AA27="Media",AC27="Moderado"),AND(AA27="Alta",AC27="Leve"),AND(AA27="Alta",AC27="Menor")),"Moderado",IF(OR(AND(AA27="Muy Baja",AC27="Mayor"),AND(AA27="Baja",AC27="Mayor"),AND(AA27="Media",AC27="Mayor"),AND(AA27="Alta",AC27="Moderado"),AND(AA27="Alta",AC27="Mayor"),AND(AA27="Muy Alta",AC27="Leve"),AND(AA27="Muy Alta",AC27="Menor"),AND(AA27="Muy Alta",AC27="Moderado"),AND(AA27="Muy Alta",AC27="Mayor")),"Alto",IF(OR(AND(AA27="Muy Baja",AC27="Catastrófico"),AND(AA27="Baja",AC27="Catastrófico"),AND(AA27="Media",AC27="Catastrófico"),AND(AA27="Alta",AC27="Catastrófico"),AND(AA27="Muy Alta",AC27="Catastrófico")),"Extremo","")))),"")</f>
        <v/>
      </c>
      <c r="AF27" s="281"/>
      <c r="AG27" s="286"/>
      <c r="AH27" s="286"/>
      <c r="AI27" s="287"/>
      <c r="AJ27" s="288"/>
      <c r="AK27" s="288"/>
      <c r="AL27" s="288"/>
      <c r="AM27" s="286"/>
      <c r="AN27" s="289"/>
      <c r="AO27" s="274"/>
      <c r="AP27" s="274"/>
      <c r="AQ27" s="274"/>
      <c r="AR27" s="274"/>
      <c r="AS27" s="274"/>
      <c r="AT27" s="274"/>
      <c r="AU27" s="274"/>
      <c r="AV27" s="274"/>
      <c r="AW27" s="274"/>
      <c r="AX27" s="274"/>
      <c r="AY27" s="274"/>
      <c r="AZ27" s="274"/>
      <c r="BA27" s="274"/>
      <c r="BB27" s="274"/>
      <c r="BC27" s="274"/>
      <c r="BD27" s="274"/>
      <c r="BE27" s="274"/>
      <c r="BF27" s="274"/>
      <c r="BG27" s="274"/>
      <c r="BH27" s="274"/>
      <c r="BI27" s="274"/>
      <c r="BJ27" s="274"/>
      <c r="BK27" s="274"/>
      <c r="BL27" s="274"/>
      <c r="BM27" s="274"/>
      <c r="BN27" s="274"/>
      <c r="BO27" s="274"/>
      <c r="BP27" s="274"/>
      <c r="BQ27" s="274"/>
      <c r="BR27" s="274"/>
      <c r="BS27" s="274"/>
      <c r="BT27" s="274"/>
      <c r="BU27" s="274"/>
      <c r="BV27" s="324"/>
    </row>
    <row r="28" spans="1:74" s="293" customFormat="1" ht="69" customHeight="1" x14ac:dyDescent="0.2">
      <c r="A28" s="569"/>
      <c r="B28" s="570"/>
      <c r="C28" s="570"/>
      <c r="D28" s="570"/>
      <c r="E28" s="688"/>
      <c r="F28" s="688"/>
      <c r="G28" s="571"/>
      <c r="H28" s="570"/>
      <c r="I28" s="572"/>
      <c r="J28" s="573"/>
      <c r="K28" s="568"/>
      <c r="L28" s="570"/>
      <c r="M28" s="568">
        <f ca="1">IF(NOT(ISERROR(MATCH(L28,_xlfn.ANCHORARRAY(G31),0))),#REF!&amp;"Por favor no seleccionar los criterios de impacto",L28)</f>
        <v>0</v>
      </c>
      <c r="N28" s="573"/>
      <c r="O28" s="568"/>
      <c r="P28" s="567"/>
      <c r="Q28" s="278">
        <v>2</v>
      </c>
      <c r="R28" s="279"/>
      <c r="S28" s="280" t="str">
        <f t="shared" si="1"/>
        <v/>
      </c>
      <c r="T28" s="281"/>
      <c r="U28" s="281"/>
      <c r="V28" s="282" t="str">
        <f t="shared" ref="V28" si="68">IF(AND(T28="Preventivo",U28="Automático"),"50%",IF(AND(T28="Preventivo",U28="Manual"),"40%",IF(AND(T28="Detectivo",U28="Automático"),"40%",IF(AND(T28="Detectivo",U28="Manual"),"30%",IF(AND(T28="Correctivo",U28="Automático"),"35%",IF(AND(T28="Correctivo",U28="Manual"),"25%",""))))))</f>
        <v/>
      </c>
      <c r="W28" s="281"/>
      <c r="X28" s="281"/>
      <c r="Y28" s="281"/>
      <c r="Z28" s="283" t="str">
        <f>IFERROR(IF(AND(S27="Probabilidad",S28="Probabilidad"),(AB27-(+AB27*V28)),IF(S28="Probabilidad",(K27-(+K27*V28)),IF(S28="Impacto",AB27,""))),"")</f>
        <v/>
      </c>
      <c r="AA28" s="284" t="str">
        <f t="shared" si="3"/>
        <v/>
      </c>
      <c r="AB28" s="282" t="str">
        <f t="shared" ref="AB28" si="69">+Z28</f>
        <v/>
      </c>
      <c r="AC28" s="284" t="str">
        <f t="shared" si="5"/>
        <v/>
      </c>
      <c r="AD28" s="282" t="str">
        <f>IFERROR(IF(AND(S27="Impacto",S28="Impacto"),(AD25-(+AD25*V28)),IF(S28="Impacto",($O$27-(+$O$27*V28)),IF(S28="Probabilidad",AD25,""))),"")</f>
        <v/>
      </c>
      <c r="AE28" s="285" t="str">
        <f t="shared" ref="AE28" si="70">IFERROR(IF(OR(AND(AA28="Muy Baja",AC28="Leve"),AND(AA28="Muy Baja",AC28="Menor"),AND(AA28="Baja",AC28="Leve")),"Bajo",IF(OR(AND(AA28="Muy baja",AC28="Moderado"),AND(AA28="Baja",AC28="Menor"),AND(AA28="Baja",AC28="Moderado"),AND(AA28="Media",AC28="Leve"),AND(AA28="Media",AC28="Menor"),AND(AA28="Media",AC28="Moderado"),AND(AA28="Alta",AC28="Leve"),AND(AA28="Alta",AC28="Menor")),"Moderado",IF(OR(AND(AA28="Muy Baja",AC28="Mayor"),AND(AA28="Baja",AC28="Mayor"),AND(AA28="Media",AC28="Mayor"),AND(AA28="Alta",AC28="Moderado"),AND(AA28="Alta",AC28="Mayor"),AND(AA28="Muy Alta",AC28="Leve"),AND(AA28="Muy Alta",AC28="Menor"),AND(AA28="Muy Alta",AC28="Moderado"),AND(AA28="Muy Alta",AC28="Mayor")),"Alto",IF(OR(AND(AA28="Muy Baja",AC28="Catastrófico"),AND(AA28="Baja",AC28="Catastrófico"),AND(AA28="Media",AC28="Catastrófico"),AND(AA28="Alta",AC28="Catastrófico"),AND(AA28="Muy Alta",AC28="Catastrófico")),"Extremo","")))),"")</f>
        <v/>
      </c>
      <c r="AF28" s="281"/>
      <c r="AG28" s="286"/>
      <c r="AH28" s="286"/>
      <c r="AI28" s="287"/>
      <c r="AJ28" s="288"/>
      <c r="AK28" s="288"/>
      <c r="AL28" s="288"/>
      <c r="AM28" s="286"/>
      <c r="AN28" s="289"/>
      <c r="AO28" s="274"/>
      <c r="AP28" s="274"/>
      <c r="AQ28" s="274"/>
      <c r="AR28" s="274"/>
      <c r="AS28" s="274"/>
      <c r="AT28" s="274"/>
      <c r="AU28" s="274"/>
      <c r="AV28" s="274"/>
      <c r="AW28" s="274"/>
      <c r="AX28" s="274"/>
      <c r="AY28" s="274"/>
      <c r="AZ28" s="274"/>
      <c r="BA28" s="274"/>
      <c r="BB28" s="274"/>
      <c r="BC28" s="274"/>
      <c r="BD28" s="274"/>
      <c r="BE28" s="274"/>
      <c r="BF28" s="274"/>
      <c r="BG28" s="274"/>
      <c r="BH28" s="274"/>
      <c r="BI28" s="274"/>
      <c r="BJ28" s="274"/>
      <c r="BK28" s="274"/>
      <c r="BL28" s="274"/>
      <c r="BM28" s="274"/>
      <c r="BN28" s="274"/>
      <c r="BO28" s="274"/>
      <c r="BP28" s="274"/>
      <c r="BQ28" s="274"/>
      <c r="BR28" s="274"/>
      <c r="BS28" s="274"/>
      <c r="BT28" s="274"/>
      <c r="BU28" s="274"/>
      <c r="BV28" s="324"/>
    </row>
    <row r="29" spans="1:74" s="293" customFormat="1" ht="69" customHeight="1" x14ac:dyDescent="0.2">
      <c r="A29" s="569">
        <v>10</v>
      </c>
      <c r="B29" s="570"/>
      <c r="C29" s="570"/>
      <c r="D29" s="570"/>
      <c r="E29" s="687"/>
      <c r="F29" s="687"/>
      <c r="G29" s="571"/>
      <c r="H29" s="570"/>
      <c r="I29" s="572"/>
      <c r="J29" s="573" t="str">
        <f t="shared" ref="J29" si="71">IF(I29&lt;=0,"",IF(I29&lt;=2,"Muy Baja",IF(I29&lt;=24,"Baja",IF(I29&lt;=500,"Media",IF(I29&lt;=5000,"Alta","Muy Alta")))))</f>
        <v/>
      </c>
      <c r="K29" s="568" t="str">
        <f t="shared" ref="K29" si="72">IF(J29="","",IF(J29="Muy Baja",0.2,IF(J29="Baja",0.4,IF(J29="Media",0.6,IF(J29="Alta",0.8,IF(J29="Muy Alta",1,))))))</f>
        <v/>
      </c>
      <c r="L29" s="570"/>
      <c r="M29" s="568">
        <f>IF(NOT(ISERROR(MATCH(L29,'[2]Tabla Impacto'!$B$221:$B$223,0))),'[2]Tabla Impacto'!$F$223&amp;"Por favor no seleccionar los criterios de impacto(Afectación Económica o presupuestal y Pérdida Reputacional)",L29)</f>
        <v>0</v>
      </c>
      <c r="N29" s="573" t="str">
        <f t="shared" ref="N29" si="73">IF(L29&lt;=0,"",IF(L29&lt;=10,"Leve",IF(L29&lt;=50,"Menor",IF(L29&lt;=100,"Moderado",IF(L29&lt;=500,"Mayor","Catastrófico")))))</f>
        <v/>
      </c>
      <c r="O29" s="568" t="str">
        <f t="shared" ref="O29" si="74">IF(N29="","",IF(N29="Leve",0.2,IF(N29="Menor",0.4,IF(N29="Moderado",0.6,IF(N29="Mayor",0.8,IF(N29="Catastrófico",1,))))))</f>
        <v/>
      </c>
      <c r="P29" s="567" t="str">
        <f t="shared" ref="P29" si="75">IF(OR(AND(J29="Muy Baja",N29="Leve"),AND(J29="Muy Baja",N29="Menor"),AND(J29="Baja",N29="Leve")),"Bajo",IF(OR(AND(J29="Muy baja",N29="Moderado"),AND(J29="Baja",N29="Menor"),AND(J29="Baja",N29="Moderado"),AND(J29="Media",N29="Leve"),AND(J29="Media",N29="Menor"),AND(J29="Media",N29="Moderado"),AND(J29="Alta",N29="Leve"),AND(J29="Alta",N29="Menor")),"Moderado",IF(OR(AND(J29="Muy Baja",N29="Mayor"),AND(J29="Baja",N29="Mayor"),AND(J29="Media",N29="Mayor"),AND(J29="Alta",N29="Moderado"),AND(J29="Alta",N29="Mayor"),AND(J29="Muy Alta",N29="Leve"),AND(J29="Muy Alta",N29="Menor"),AND(J29="Muy Alta",N29="Moderado"),AND(J29="Muy Alta",N29="Mayor")),"Alto",IF(OR(AND(J29="Muy Baja",N29="Catastrófico"),AND(J29="Baja",N29="Catastrófico"),AND(J29="Media",N29="Catastrófico"),AND(J29="Alta",N29="Catastrófico"),AND(J29="Muy Alta",N29="Catastrófico")),"Extremo",""))))</f>
        <v/>
      </c>
      <c r="Q29" s="278">
        <v>1</v>
      </c>
      <c r="R29" s="279"/>
      <c r="S29" s="280" t="str">
        <f t="shared" si="1"/>
        <v/>
      </c>
      <c r="T29" s="281"/>
      <c r="U29" s="281"/>
      <c r="V29" s="282" t="str">
        <f>IF(AND(T29="Preventivo",U29="Automático"),"50%",IF(AND(T29="Preventivo",U29="Manual"),"40%",IF(AND(T29="Detectivo",U29="Automático"),"40%",IF(AND(T29="Detectivo",U29="Manual"),"30%",IF(AND(T29="Correctivo",U29="Automático"),"35%",IF(AND(T29="Correctivo",U29="Manual"),"25%",""))))))</f>
        <v/>
      </c>
      <c r="W29" s="281"/>
      <c r="X29" s="281"/>
      <c r="Y29" s="281"/>
      <c r="Z29" s="283" t="str">
        <f>IFERROR(IF(S29="Probabilidad",(K29-(+K29*V29)),IF(S29="Impacto",K29,"")),"")</f>
        <v/>
      </c>
      <c r="AA29" s="284" t="str">
        <f>IFERROR(IF(Z29="","",IF(Z29&lt;=0.2,"Muy Baja",IF(Z29&lt;=0.4,"Baja",IF(Z29&lt;=0.6,"Media",IF(Z29&lt;=0.8,"Alta","Muy Alta"))))),"")</f>
        <v/>
      </c>
      <c r="AB29" s="282" t="str">
        <f>+Z29</f>
        <v/>
      </c>
      <c r="AC29" s="284" t="str">
        <f>IFERROR(IF(AD29="","",IF(AD29&lt;=0.2,"Leve",IF(AD29&lt;=0.4,"Menor",IF(AD29&lt;=0.6,"Moderado",IF(AD29&lt;=0.8,"Mayor","Catastrófico"))))),"")</f>
        <v/>
      </c>
      <c r="AD29" s="282" t="str">
        <f>IFERROR(IF(S29="Impacto",(O29-(+O29*V29)),IF(S29="Probabilidad",O29,"")),"")</f>
        <v/>
      </c>
      <c r="AE29" s="285" t="str">
        <f>IFERROR(IF(OR(AND(AA29="Muy Baja",AC29="Leve"),AND(AA29="Muy Baja",AC29="Menor"),AND(AA29="Baja",AC29="Leve")),"Bajo",IF(OR(AND(AA29="Muy baja",AC29="Moderado"),AND(AA29="Baja",AC29="Menor"),AND(AA29="Baja",AC29="Moderado"),AND(AA29="Media",AC29="Leve"),AND(AA29="Media",AC29="Menor"),AND(AA29="Media",AC29="Moderado"),AND(AA29="Alta",AC29="Leve"),AND(AA29="Alta",AC29="Menor")),"Moderado",IF(OR(AND(AA29="Muy Baja",AC29="Mayor"),AND(AA29="Baja",AC29="Mayor"),AND(AA29="Media",AC29="Mayor"),AND(AA29="Alta",AC29="Moderado"),AND(AA29="Alta",AC29="Mayor"),AND(AA29="Muy Alta",AC29="Leve"),AND(AA29="Muy Alta",AC29="Menor"),AND(AA29="Muy Alta",AC29="Moderado"),AND(AA29="Muy Alta",AC29="Mayor")),"Alto",IF(OR(AND(AA29="Muy Baja",AC29="Catastrófico"),AND(AA29="Baja",AC29="Catastrófico"),AND(AA29="Media",AC29="Catastrófico"),AND(AA29="Alta",AC29="Catastrófico"),AND(AA29="Muy Alta",AC29="Catastrófico")),"Extremo","")))),"")</f>
        <v/>
      </c>
      <c r="AF29" s="281"/>
      <c r="AG29" s="286"/>
      <c r="AH29" s="286"/>
      <c r="AI29" s="287"/>
      <c r="AJ29" s="288"/>
      <c r="AK29" s="288"/>
      <c r="AL29" s="288"/>
      <c r="AM29" s="286"/>
      <c r="AN29" s="289"/>
      <c r="AO29" s="274"/>
      <c r="AP29" s="274"/>
      <c r="AQ29" s="274"/>
      <c r="AR29" s="274"/>
      <c r="AS29" s="274"/>
      <c r="AT29" s="274"/>
      <c r="AU29" s="274"/>
      <c r="AV29" s="274"/>
      <c r="AW29" s="274"/>
      <c r="AX29" s="274"/>
      <c r="AY29" s="274"/>
      <c r="AZ29" s="274"/>
      <c r="BA29" s="274"/>
      <c r="BB29" s="274"/>
      <c r="BC29" s="274"/>
      <c r="BD29" s="274"/>
      <c r="BE29" s="274"/>
      <c r="BF29" s="274"/>
      <c r="BG29" s="274"/>
      <c r="BH29" s="274"/>
      <c r="BI29" s="274"/>
      <c r="BJ29" s="274"/>
      <c r="BK29" s="274"/>
      <c r="BL29" s="274"/>
      <c r="BM29" s="274"/>
      <c r="BN29" s="274"/>
      <c r="BO29" s="274"/>
      <c r="BP29" s="274"/>
      <c r="BQ29" s="274"/>
      <c r="BR29" s="274"/>
      <c r="BS29" s="274"/>
      <c r="BT29" s="274"/>
      <c r="BU29" s="274"/>
      <c r="BV29" s="324"/>
    </row>
    <row r="30" spans="1:74" s="293" customFormat="1" ht="69" customHeight="1" x14ac:dyDescent="0.2">
      <c r="A30" s="569"/>
      <c r="B30" s="570"/>
      <c r="C30" s="570"/>
      <c r="D30" s="570"/>
      <c r="E30" s="688"/>
      <c r="F30" s="688"/>
      <c r="G30" s="571"/>
      <c r="H30" s="570"/>
      <c r="I30" s="572"/>
      <c r="J30" s="573"/>
      <c r="K30" s="568"/>
      <c r="L30" s="570"/>
      <c r="M30" s="568">
        <f ca="1">IF(NOT(ISERROR(MATCH(L30,_xlfn.ANCHORARRAY(G33),0))),#REF!&amp;"Por favor no seleccionar los criterios de impacto",L30)</f>
        <v>0</v>
      </c>
      <c r="N30" s="573"/>
      <c r="O30" s="568"/>
      <c r="P30" s="567"/>
      <c r="Q30" s="278">
        <v>2</v>
      </c>
      <c r="R30" s="279"/>
      <c r="S30" s="280" t="str">
        <f t="shared" si="1"/>
        <v/>
      </c>
      <c r="T30" s="281"/>
      <c r="U30" s="281"/>
      <c r="V30" s="282" t="str">
        <f t="shared" ref="V30" si="76">IF(AND(T30="Preventivo",U30="Automático"),"50%",IF(AND(T30="Preventivo",U30="Manual"),"40%",IF(AND(T30="Detectivo",U30="Automático"),"40%",IF(AND(T30="Detectivo",U30="Manual"),"30%",IF(AND(T30="Correctivo",U30="Automático"),"35%",IF(AND(T30="Correctivo",U30="Manual"),"25%",""))))))</f>
        <v/>
      </c>
      <c r="W30" s="281"/>
      <c r="X30" s="281"/>
      <c r="Y30" s="281"/>
      <c r="Z30" s="283" t="str">
        <f>IFERROR(IF(AND(S29="Probabilidad",S30="Probabilidad"),(AB29-(+AB29*V30)),IF(S30="Probabilidad",(K29-(+K29*V30)),IF(S30="Impacto",AB29,""))),"")</f>
        <v/>
      </c>
      <c r="AA30" s="284" t="str">
        <f t="shared" si="3"/>
        <v/>
      </c>
      <c r="AB30" s="282" t="str">
        <f t="shared" ref="AB30" si="77">+Z30</f>
        <v/>
      </c>
      <c r="AC30" s="284" t="str">
        <f t="shared" si="5"/>
        <v/>
      </c>
      <c r="AD30" s="282" t="str">
        <f>IFERROR(IF(AND(S29="Impacto",S30="Impacto"),(AD27-(+AD27*V30)),IF(S30="Impacto",($O$29-(+$O$29*V30)),IF(S30="Probabilidad",AD27,""))),"")</f>
        <v/>
      </c>
      <c r="AE30" s="285" t="str">
        <f t="shared" ref="AE30" si="78">IFERROR(IF(OR(AND(AA30="Muy Baja",AC30="Leve"),AND(AA30="Muy Baja",AC30="Menor"),AND(AA30="Baja",AC30="Leve")),"Bajo",IF(OR(AND(AA30="Muy baja",AC30="Moderado"),AND(AA30="Baja",AC30="Menor"),AND(AA30="Baja",AC30="Moderado"),AND(AA30="Media",AC30="Leve"),AND(AA30="Media",AC30="Menor"),AND(AA30="Media",AC30="Moderado"),AND(AA30="Alta",AC30="Leve"),AND(AA30="Alta",AC30="Menor")),"Moderado",IF(OR(AND(AA30="Muy Baja",AC30="Mayor"),AND(AA30="Baja",AC30="Mayor"),AND(AA30="Media",AC30="Mayor"),AND(AA30="Alta",AC30="Moderado"),AND(AA30="Alta",AC30="Mayor"),AND(AA30="Muy Alta",AC30="Leve"),AND(AA30="Muy Alta",AC30="Menor"),AND(AA30="Muy Alta",AC30="Moderado"),AND(AA30="Muy Alta",AC30="Mayor")),"Alto",IF(OR(AND(AA30="Muy Baja",AC30="Catastrófico"),AND(AA30="Baja",AC30="Catastrófico"),AND(AA30="Media",AC30="Catastrófico"),AND(AA30="Alta",AC30="Catastrófico"),AND(AA30="Muy Alta",AC30="Catastrófico")),"Extremo","")))),"")</f>
        <v/>
      </c>
      <c r="AF30" s="281"/>
      <c r="AG30" s="286"/>
      <c r="AH30" s="286"/>
      <c r="AI30" s="287"/>
      <c r="AJ30" s="288"/>
      <c r="AK30" s="288"/>
      <c r="AL30" s="288"/>
      <c r="AM30" s="286"/>
      <c r="AN30" s="289"/>
      <c r="AO30" s="274"/>
      <c r="AP30" s="274"/>
      <c r="AQ30" s="274"/>
      <c r="AR30" s="274"/>
      <c r="AS30" s="274"/>
      <c r="AT30" s="274"/>
      <c r="AU30" s="274"/>
      <c r="AV30" s="274"/>
      <c r="AW30" s="274"/>
      <c r="AX30" s="274"/>
      <c r="AY30" s="274"/>
      <c r="AZ30" s="274"/>
      <c r="BA30" s="274"/>
      <c r="BB30" s="274"/>
      <c r="BC30" s="274"/>
      <c r="BD30" s="274"/>
      <c r="BE30" s="274"/>
      <c r="BF30" s="274"/>
      <c r="BG30" s="274"/>
      <c r="BH30" s="274"/>
      <c r="BI30" s="274"/>
      <c r="BJ30" s="274"/>
      <c r="BK30" s="274"/>
      <c r="BL30" s="274"/>
      <c r="BM30" s="274"/>
      <c r="BN30" s="274"/>
      <c r="BO30" s="274"/>
      <c r="BP30" s="274"/>
      <c r="BQ30" s="274"/>
      <c r="BR30" s="274"/>
      <c r="BS30" s="274"/>
      <c r="BT30" s="274"/>
      <c r="BU30" s="274"/>
      <c r="BV30" s="324"/>
    </row>
    <row r="32" spans="1:74" x14ac:dyDescent="0.3">
      <c r="A32" s="1"/>
      <c r="B32" s="24"/>
      <c r="C32" s="1"/>
      <c r="D32" s="1"/>
      <c r="E32" s="1"/>
      <c r="F32" s="1"/>
      <c r="H32" s="1"/>
    </row>
    <row r="100" spans="7:11" x14ac:dyDescent="0.3">
      <c r="G100" s="580" t="s">
        <v>469</v>
      </c>
      <c r="H100" s="580"/>
      <c r="I100" s="580"/>
      <c r="J100" s="580"/>
      <c r="K100" s="580"/>
    </row>
    <row r="101" spans="7:11" x14ac:dyDescent="0.3">
      <c r="I101" s="295" t="s">
        <v>13</v>
      </c>
      <c r="J101" s="295" t="s">
        <v>498</v>
      </c>
    </row>
    <row r="102" spans="7:11" x14ac:dyDescent="0.3">
      <c r="G102" s="1" t="s">
        <v>470</v>
      </c>
      <c r="I102" s="1" t="s">
        <v>14</v>
      </c>
      <c r="J102" s="1" t="s">
        <v>491</v>
      </c>
    </row>
    <row r="103" spans="7:11" x14ac:dyDescent="0.3">
      <c r="G103" t="s">
        <v>471</v>
      </c>
      <c r="I103" s="1" t="s">
        <v>15</v>
      </c>
      <c r="J103" s="1" t="s">
        <v>9</v>
      </c>
    </row>
    <row r="104" spans="7:11" x14ac:dyDescent="0.3">
      <c r="G104" s="1" t="s">
        <v>472</v>
      </c>
      <c r="I104" s="1" t="s">
        <v>16</v>
      </c>
    </row>
    <row r="105" spans="7:11" x14ac:dyDescent="0.3">
      <c r="G105" s="1" t="s">
        <v>473</v>
      </c>
    </row>
    <row r="106" spans="7:11" x14ac:dyDescent="0.3">
      <c r="G106" s="1" t="s">
        <v>474</v>
      </c>
      <c r="I106" s="295" t="s">
        <v>18</v>
      </c>
      <c r="J106" s="295" t="s">
        <v>495</v>
      </c>
    </row>
    <row r="107" spans="7:11" x14ac:dyDescent="0.3">
      <c r="G107" s="1" t="s">
        <v>475</v>
      </c>
      <c r="I107" s="1" t="s">
        <v>493</v>
      </c>
      <c r="J107" s="1" t="s">
        <v>22</v>
      </c>
    </row>
    <row r="108" spans="7:11" x14ac:dyDescent="0.3">
      <c r="G108" s="1" t="s">
        <v>476</v>
      </c>
      <c r="I108" s="1" t="s">
        <v>494</v>
      </c>
      <c r="J108" s="1" t="s">
        <v>23</v>
      </c>
    </row>
    <row r="111" spans="7:11" x14ac:dyDescent="0.3">
      <c r="G111" s="140" t="s">
        <v>532</v>
      </c>
      <c r="I111" s="295" t="s">
        <v>496</v>
      </c>
      <c r="J111" s="295" t="s">
        <v>29</v>
      </c>
    </row>
    <row r="112" spans="7:11" x14ac:dyDescent="0.3">
      <c r="G112" s="140"/>
      <c r="I112" s="1" t="s">
        <v>497</v>
      </c>
      <c r="J112" s="1" t="s">
        <v>30</v>
      </c>
    </row>
    <row r="113" spans="7:10" x14ac:dyDescent="0.3">
      <c r="G113" s="155" t="s">
        <v>528</v>
      </c>
      <c r="I113" s="1" t="s">
        <v>27</v>
      </c>
      <c r="J113" s="1" t="s">
        <v>504</v>
      </c>
    </row>
    <row r="114" spans="7:10" x14ac:dyDescent="0.3">
      <c r="G114" s="140" t="s">
        <v>525</v>
      </c>
      <c r="J114" s="1" t="s">
        <v>31</v>
      </c>
    </row>
    <row r="115" spans="7:10" x14ac:dyDescent="0.3">
      <c r="G115" s="140" t="s">
        <v>527</v>
      </c>
      <c r="J115" s="1" t="s">
        <v>505</v>
      </c>
    </row>
    <row r="116" spans="7:10" x14ac:dyDescent="0.3">
      <c r="G116" s="140" t="s">
        <v>526</v>
      </c>
      <c r="J116" s="1" t="s">
        <v>32</v>
      </c>
    </row>
    <row r="118" spans="7:10" x14ac:dyDescent="0.3">
      <c r="G118" s="295" t="s">
        <v>39</v>
      </c>
    </row>
    <row r="119" spans="7:10" x14ac:dyDescent="0.3">
      <c r="G119" s="1" t="s">
        <v>40</v>
      </c>
    </row>
    <row r="120" spans="7:10" x14ac:dyDescent="0.3">
      <c r="G120" s="140" t="s">
        <v>41</v>
      </c>
    </row>
  </sheetData>
  <dataConsolidate/>
  <mergeCells count="201">
    <mergeCell ref="A4:AN5"/>
    <mergeCell ref="A6:B6"/>
    <mergeCell ref="C6:P6"/>
    <mergeCell ref="Q6:S6"/>
    <mergeCell ref="A7:B7"/>
    <mergeCell ref="C7:P7"/>
    <mergeCell ref="A8:I8"/>
    <mergeCell ref="J8:P8"/>
    <mergeCell ref="Q8:Y8"/>
    <mergeCell ref="Z8:AF8"/>
    <mergeCell ref="AG8:AN8"/>
    <mergeCell ref="A9:A10"/>
    <mergeCell ref="B9:B10"/>
    <mergeCell ref="C9:C10"/>
    <mergeCell ref="D9:D10"/>
    <mergeCell ref="G9:G10"/>
    <mergeCell ref="P9:P10"/>
    <mergeCell ref="Q9:Q10"/>
    <mergeCell ref="R9:R10"/>
    <mergeCell ref="S9:S10"/>
    <mergeCell ref="H9:H10"/>
    <mergeCell ref="I9:I10"/>
    <mergeCell ref="J9:J10"/>
    <mergeCell ref="K9:K10"/>
    <mergeCell ref="L9:L10"/>
    <mergeCell ref="M9:M10"/>
    <mergeCell ref="E9:E10"/>
    <mergeCell ref="F9:F10"/>
    <mergeCell ref="AK9:AK10"/>
    <mergeCell ref="AL9:AL10"/>
    <mergeCell ref="AM9:AM10"/>
    <mergeCell ref="AN9:AN10"/>
    <mergeCell ref="A11:A12"/>
    <mergeCell ref="B11:B12"/>
    <mergeCell ref="C11:C12"/>
    <mergeCell ref="D11:D12"/>
    <mergeCell ref="G11:G12"/>
    <mergeCell ref="H11:H12"/>
    <mergeCell ref="AE9:AE10"/>
    <mergeCell ref="AF9:AF10"/>
    <mergeCell ref="AG9:AG10"/>
    <mergeCell ref="AH9:AH10"/>
    <mergeCell ref="AI9:AI10"/>
    <mergeCell ref="AJ9:AJ10"/>
    <mergeCell ref="T9:Y9"/>
    <mergeCell ref="Z9:Z10"/>
    <mergeCell ref="AA9:AA10"/>
    <mergeCell ref="AB9:AB10"/>
    <mergeCell ref="AC9:AC10"/>
    <mergeCell ref="AD9:AD10"/>
    <mergeCell ref="N9:N10"/>
    <mergeCell ref="O9:O10"/>
    <mergeCell ref="L13:L14"/>
    <mergeCell ref="M13:M14"/>
    <mergeCell ref="N13:N14"/>
    <mergeCell ref="O13:O14"/>
    <mergeCell ref="P13:P14"/>
    <mergeCell ref="O11:O12"/>
    <mergeCell ref="P11:P12"/>
    <mergeCell ref="A13:A14"/>
    <mergeCell ref="B13:B14"/>
    <mergeCell ref="C13:C14"/>
    <mergeCell ref="D13:D14"/>
    <mergeCell ref="G13:G14"/>
    <mergeCell ref="H13:H14"/>
    <mergeCell ref="I13:I14"/>
    <mergeCell ref="J13:J14"/>
    <mergeCell ref="I11:I12"/>
    <mergeCell ref="J11:J12"/>
    <mergeCell ref="K11:K12"/>
    <mergeCell ref="L11:L12"/>
    <mergeCell ref="M11:M12"/>
    <mergeCell ref="N11:N12"/>
    <mergeCell ref="E11:E12"/>
    <mergeCell ref="F11:F12"/>
    <mergeCell ref="N17:N18"/>
    <mergeCell ref="O17:O18"/>
    <mergeCell ref="P17:P18"/>
    <mergeCell ref="O15:O16"/>
    <mergeCell ref="P15:P16"/>
    <mergeCell ref="A17:A18"/>
    <mergeCell ref="B17:B18"/>
    <mergeCell ref="C17:C18"/>
    <mergeCell ref="D17:D18"/>
    <mergeCell ref="G17:G18"/>
    <mergeCell ref="H17:H18"/>
    <mergeCell ref="I17:I18"/>
    <mergeCell ref="J17:J18"/>
    <mergeCell ref="I15:I16"/>
    <mergeCell ref="J15:J16"/>
    <mergeCell ref="K15:K16"/>
    <mergeCell ref="L15:L16"/>
    <mergeCell ref="M15:M16"/>
    <mergeCell ref="N15:N16"/>
    <mergeCell ref="A15:A16"/>
    <mergeCell ref="B15:B16"/>
    <mergeCell ref="C15:C16"/>
    <mergeCell ref="D15:D16"/>
    <mergeCell ref="L17:L18"/>
    <mergeCell ref="N21:N22"/>
    <mergeCell ref="O21:O22"/>
    <mergeCell ref="P21:P22"/>
    <mergeCell ref="O19:O20"/>
    <mergeCell ref="P19:P20"/>
    <mergeCell ref="A21:A22"/>
    <mergeCell ref="B21:B22"/>
    <mergeCell ref="C21:C22"/>
    <mergeCell ref="D21:D22"/>
    <mergeCell ref="G21:G22"/>
    <mergeCell ref="H21:H22"/>
    <mergeCell ref="I21:I22"/>
    <mergeCell ref="J21:J22"/>
    <mergeCell ref="I19:I20"/>
    <mergeCell ref="J19:J20"/>
    <mergeCell ref="K19:K20"/>
    <mergeCell ref="L19:L20"/>
    <mergeCell ref="M19:M20"/>
    <mergeCell ref="N19:N20"/>
    <mergeCell ref="A19:A20"/>
    <mergeCell ref="B19:B20"/>
    <mergeCell ref="C19:C20"/>
    <mergeCell ref="D19:D20"/>
    <mergeCell ref="M21:M22"/>
    <mergeCell ref="N25:N26"/>
    <mergeCell ref="O25:O26"/>
    <mergeCell ref="P25:P26"/>
    <mergeCell ref="O23:O24"/>
    <mergeCell ref="P23:P24"/>
    <mergeCell ref="A25:A26"/>
    <mergeCell ref="B25:B26"/>
    <mergeCell ref="C25:C26"/>
    <mergeCell ref="D25:D26"/>
    <mergeCell ref="G25:G26"/>
    <mergeCell ref="H25:H26"/>
    <mergeCell ref="I25:I26"/>
    <mergeCell ref="J25:J26"/>
    <mergeCell ref="I23:I24"/>
    <mergeCell ref="J23:J24"/>
    <mergeCell ref="K23:K24"/>
    <mergeCell ref="L23:L24"/>
    <mergeCell ref="M23:M24"/>
    <mergeCell ref="N23:N24"/>
    <mergeCell ref="A23:A24"/>
    <mergeCell ref="B23:B24"/>
    <mergeCell ref="C23:C24"/>
    <mergeCell ref="D23:D24"/>
    <mergeCell ref="M25:M26"/>
    <mergeCell ref="N29:N30"/>
    <mergeCell ref="O29:O30"/>
    <mergeCell ref="P29:P30"/>
    <mergeCell ref="O27:O28"/>
    <mergeCell ref="P27:P28"/>
    <mergeCell ref="A29:A30"/>
    <mergeCell ref="B29:B30"/>
    <mergeCell ref="C29:C30"/>
    <mergeCell ref="D29:D30"/>
    <mergeCell ref="G29:G30"/>
    <mergeCell ref="H29:H30"/>
    <mergeCell ref="I29:I30"/>
    <mergeCell ref="J29:J30"/>
    <mergeCell ref="I27:I28"/>
    <mergeCell ref="J27:J28"/>
    <mergeCell ref="K27:K28"/>
    <mergeCell ref="L27:L28"/>
    <mergeCell ref="M27:M28"/>
    <mergeCell ref="N27:N28"/>
    <mergeCell ref="A27:A28"/>
    <mergeCell ref="B27:B28"/>
    <mergeCell ref="C27:C28"/>
    <mergeCell ref="D27:D28"/>
    <mergeCell ref="M29:M30"/>
    <mergeCell ref="M17:M18"/>
    <mergeCell ref="L29:L30"/>
    <mergeCell ref="G27:G28"/>
    <mergeCell ref="H27:H28"/>
    <mergeCell ref="K25:K26"/>
    <mergeCell ref="L25:L26"/>
    <mergeCell ref="G23:G24"/>
    <mergeCell ref="H23:H24"/>
    <mergeCell ref="K21:K22"/>
    <mergeCell ref="L21:L22"/>
    <mergeCell ref="G100:K100"/>
    <mergeCell ref="E13:E14"/>
    <mergeCell ref="F13:F14"/>
    <mergeCell ref="E15:E16"/>
    <mergeCell ref="K29:K30"/>
    <mergeCell ref="G19:G20"/>
    <mergeCell ref="H19:H20"/>
    <mergeCell ref="K17:K18"/>
    <mergeCell ref="K13:K14"/>
    <mergeCell ref="G15:G16"/>
    <mergeCell ref="H15:H16"/>
    <mergeCell ref="F15:F16"/>
    <mergeCell ref="F29:F30"/>
    <mergeCell ref="E29:E30"/>
    <mergeCell ref="E17:E18"/>
    <mergeCell ref="F17:F18"/>
    <mergeCell ref="E19:E20"/>
    <mergeCell ref="F19:F20"/>
    <mergeCell ref="E27:E28"/>
    <mergeCell ref="F27:F28"/>
  </mergeCells>
  <conditionalFormatting sqref="J11 AA27:AA28 J13 J15 J17 J19 J21 J23 J25 J27 J29">
    <cfRule type="cellIs" dxfId="161" priority="137" operator="equal">
      <formula>"Muy Alta"</formula>
    </cfRule>
    <cfRule type="cellIs" dxfId="160" priority="138" operator="equal">
      <formula>"Alta"</formula>
    </cfRule>
    <cfRule type="cellIs" dxfId="159" priority="139" operator="equal">
      <formula>"Media"</formula>
    </cfRule>
    <cfRule type="cellIs" dxfId="158" priority="140" operator="equal">
      <formula>"Baja"</formula>
    </cfRule>
    <cfRule type="cellIs" dxfId="157" priority="141" operator="equal">
      <formula>"Muy Baja"</formula>
    </cfRule>
  </conditionalFormatting>
  <conditionalFormatting sqref="N11 AC27:AC28 N13 N15 N17 N19 N21 N23 N25 N27 N29">
    <cfRule type="cellIs" dxfId="156" priority="132" operator="equal">
      <formula>"Catastrófico"</formula>
    </cfRule>
    <cfRule type="cellIs" dxfId="155" priority="133" operator="equal">
      <formula>"Mayor"</formula>
    </cfRule>
    <cfRule type="cellIs" dxfId="154" priority="134" operator="equal">
      <formula>"Moderado"</formula>
    </cfRule>
    <cfRule type="cellIs" dxfId="153" priority="135" operator="equal">
      <formula>"Menor"</formula>
    </cfRule>
    <cfRule type="cellIs" dxfId="152" priority="136" operator="equal">
      <formula>"Leve"</formula>
    </cfRule>
  </conditionalFormatting>
  <conditionalFormatting sqref="P11 AE27:AE28 P13 P15 P17 P19 P21 P23 P25 P27 P29">
    <cfRule type="cellIs" dxfId="151" priority="128" operator="equal">
      <formula>"Extremo"</formula>
    </cfRule>
    <cfRule type="cellIs" dxfId="150" priority="129" operator="equal">
      <formula>"Alto"</formula>
    </cfRule>
    <cfRule type="cellIs" dxfId="149" priority="130" operator="equal">
      <formula>"Moderado"</formula>
    </cfRule>
    <cfRule type="cellIs" dxfId="148" priority="131" operator="equal">
      <formula>"Bajo"</formula>
    </cfRule>
  </conditionalFormatting>
  <conditionalFormatting sqref="AA11:AA12">
    <cfRule type="cellIs" dxfId="147" priority="123" operator="equal">
      <formula>"Muy Alta"</formula>
    </cfRule>
    <cfRule type="cellIs" dxfId="146" priority="124" operator="equal">
      <formula>"Alta"</formula>
    </cfRule>
    <cfRule type="cellIs" dxfId="145" priority="125" operator="equal">
      <formula>"Media"</formula>
    </cfRule>
    <cfRule type="cellIs" dxfId="144" priority="126" operator="equal">
      <formula>"Baja"</formula>
    </cfRule>
    <cfRule type="cellIs" dxfId="143" priority="127" operator="equal">
      <formula>"Muy Baja"</formula>
    </cfRule>
  </conditionalFormatting>
  <conditionalFormatting sqref="AC11:AC12">
    <cfRule type="cellIs" dxfId="142" priority="118" operator="equal">
      <formula>"Catastrófico"</formula>
    </cfRule>
    <cfRule type="cellIs" dxfId="141" priority="119" operator="equal">
      <formula>"Mayor"</formula>
    </cfRule>
    <cfRule type="cellIs" dxfId="140" priority="120" operator="equal">
      <formula>"Moderado"</formula>
    </cfRule>
    <cfRule type="cellIs" dxfId="139" priority="121" operator="equal">
      <formula>"Menor"</formula>
    </cfRule>
    <cfRule type="cellIs" dxfId="138" priority="122" operator="equal">
      <formula>"Leve"</formula>
    </cfRule>
  </conditionalFormatting>
  <conditionalFormatting sqref="AE11:AE12">
    <cfRule type="cellIs" dxfId="137" priority="114" operator="equal">
      <formula>"Extremo"</formula>
    </cfRule>
    <cfRule type="cellIs" dxfId="136" priority="115" operator="equal">
      <formula>"Alto"</formula>
    </cfRule>
    <cfRule type="cellIs" dxfId="135" priority="116" operator="equal">
      <formula>"Moderado"</formula>
    </cfRule>
    <cfRule type="cellIs" dxfId="134" priority="117" operator="equal">
      <formula>"Bajo"</formula>
    </cfRule>
  </conditionalFormatting>
  <conditionalFormatting sqref="AA13:AA14">
    <cfRule type="cellIs" dxfId="133" priority="109" operator="equal">
      <formula>"Muy Alta"</formula>
    </cfRule>
    <cfRule type="cellIs" dxfId="132" priority="110" operator="equal">
      <formula>"Alta"</formula>
    </cfRule>
    <cfRule type="cellIs" dxfId="131" priority="111" operator="equal">
      <formula>"Media"</formula>
    </cfRule>
    <cfRule type="cellIs" dxfId="130" priority="112" operator="equal">
      <formula>"Baja"</formula>
    </cfRule>
    <cfRule type="cellIs" dxfId="129" priority="113" operator="equal">
      <formula>"Muy Baja"</formula>
    </cfRule>
  </conditionalFormatting>
  <conditionalFormatting sqref="AC13:AC14">
    <cfRule type="cellIs" dxfId="128" priority="104" operator="equal">
      <formula>"Catastrófico"</formula>
    </cfRule>
    <cfRule type="cellIs" dxfId="127" priority="105" operator="equal">
      <formula>"Mayor"</formula>
    </cfRule>
    <cfRule type="cellIs" dxfId="126" priority="106" operator="equal">
      <formula>"Moderado"</formula>
    </cfRule>
    <cfRule type="cellIs" dxfId="125" priority="107" operator="equal">
      <formula>"Menor"</formula>
    </cfRule>
    <cfRule type="cellIs" dxfId="124" priority="108" operator="equal">
      <formula>"Leve"</formula>
    </cfRule>
  </conditionalFormatting>
  <conditionalFormatting sqref="AE13:AE14">
    <cfRule type="cellIs" dxfId="123" priority="100" operator="equal">
      <formula>"Extremo"</formula>
    </cfRule>
    <cfRule type="cellIs" dxfId="122" priority="101" operator="equal">
      <formula>"Alto"</formula>
    </cfRule>
    <cfRule type="cellIs" dxfId="121" priority="102" operator="equal">
      <formula>"Moderado"</formula>
    </cfRule>
    <cfRule type="cellIs" dxfId="120" priority="103" operator="equal">
      <formula>"Bajo"</formula>
    </cfRule>
  </conditionalFormatting>
  <conditionalFormatting sqref="AA15:AA16">
    <cfRule type="cellIs" dxfId="119" priority="95" operator="equal">
      <formula>"Muy Alta"</formula>
    </cfRule>
    <cfRule type="cellIs" dxfId="118" priority="96" operator="equal">
      <formula>"Alta"</formula>
    </cfRule>
    <cfRule type="cellIs" dxfId="117" priority="97" operator="equal">
      <formula>"Media"</formula>
    </cfRule>
    <cfRule type="cellIs" dxfId="116" priority="98" operator="equal">
      <formula>"Baja"</formula>
    </cfRule>
    <cfRule type="cellIs" dxfId="115" priority="99" operator="equal">
      <formula>"Muy Baja"</formula>
    </cfRule>
  </conditionalFormatting>
  <conditionalFormatting sqref="AC15:AC16">
    <cfRule type="cellIs" dxfId="114" priority="90" operator="equal">
      <formula>"Catastrófico"</formula>
    </cfRule>
    <cfRule type="cellIs" dxfId="113" priority="91" operator="equal">
      <formula>"Mayor"</formula>
    </cfRule>
    <cfRule type="cellIs" dxfId="112" priority="92" operator="equal">
      <formula>"Moderado"</formula>
    </cfRule>
    <cfRule type="cellIs" dxfId="111" priority="93" operator="equal">
      <formula>"Menor"</formula>
    </cfRule>
    <cfRule type="cellIs" dxfId="110" priority="94" operator="equal">
      <formula>"Leve"</formula>
    </cfRule>
  </conditionalFormatting>
  <conditionalFormatting sqref="AE15:AE16">
    <cfRule type="cellIs" dxfId="109" priority="86" operator="equal">
      <formula>"Extremo"</formula>
    </cfRule>
    <cfRule type="cellIs" dxfId="108" priority="87" operator="equal">
      <formula>"Alto"</formula>
    </cfRule>
    <cfRule type="cellIs" dxfId="107" priority="88" operator="equal">
      <formula>"Moderado"</formula>
    </cfRule>
    <cfRule type="cellIs" dxfId="106" priority="89" operator="equal">
      <formula>"Bajo"</formula>
    </cfRule>
  </conditionalFormatting>
  <conditionalFormatting sqref="AA17:AA18">
    <cfRule type="cellIs" dxfId="105" priority="81" operator="equal">
      <formula>"Muy Alta"</formula>
    </cfRule>
    <cfRule type="cellIs" dxfId="104" priority="82" operator="equal">
      <formula>"Alta"</formula>
    </cfRule>
    <cfRule type="cellIs" dxfId="103" priority="83" operator="equal">
      <formula>"Media"</formula>
    </cfRule>
    <cfRule type="cellIs" dxfId="102" priority="84" operator="equal">
      <formula>"Baja"</formula>
    </cfRule>
    <cfRule type="cellIs" dxfId="101" priority="85" operator="equal">
      <formula>"Muy Baja"</formula>
    </cfRule>
  </conditionalFormatting>
  <conditionalFormatting sqref="AC17:AC18">
    <cfRule type="cellIs" dxfId="100" priority="76" operator="equal">
      <formula>"Catastrófico"</formula>
    </cfRule>
    <cfRule type="cellIs" dxfId="99" priority="77" operator="equal">
      <formula>"Mayor"</formula>
    </cfRule>
    <cfRule type="cellIs" dxfId="98" priority="78" operator="equal">
      <formula>"Moderado"</formula>
    </cfRule>
    <cfRule type="cellIs" dxfId="97" priority="79" operator="equal">
      <formula>"Menor"</formula>
    </cfRule>
    <cfRule type="cellIs" dxfId="96" priority="80" operator="equal">
      <formula>"Leve"</formula>
    </cfRule>
  </conditionalFormatting>
  <conditionalFormatting sqref="AE17:AE18">
    <cfRule type="cellIs" dxfId="95" priority="72" operator="equal">
      <formula>"Extremo"</formula>
    </cfRule>
    <cfRule type="cellIs" dxfId="94" priority="73" operator="equal">
      <formula>"Alto"</formula>
    </cfRule>
    <cfRule type="cellIs" dxfId="93" priority="74" operator="equal">
      <formula>"Moderado"</formula>
    </cfRule>
    <cfRule type="cellIs" dxfId="92" priority="75" operator="equal">
      <formula>"Bajo"</formula>
    </cfRule>
  </conditionalFormatting>
  <conditionalFormatting sqref="AA19:AA20">
    <cfRule type="cellIs" dxfId="91" priority="67" operator="equal">
      <formula>"Muy Alta"</formula>
    </cfRule>
    <cfRule type="cellIs" dxfId="90" priority="68" operator="equal">
      <formula>"Alta"</formula>
    </cfRule>
    <cfRule type="cellIs" dxfId="89" priority="69" operator="equal">
      <formula>"Media"</formula>
    </cfRule>
    <cfRule type="cellIs" dxfId="88" priority="70" operator="equal">
      <formula>"Baja"</formula>
    </cfRule>
    <cfRule type="cellIs" dxfId="87" priority="71" operator="equal">
      <formula>"Muy Baja"</formula>
    </cfRule>
  </conditionalFormatting>
  <conditionalFormatting sqref="AC19:AC20">
    <cfRule type="cellIs" dxfId="86" priority="62" operator="equal">
      <formula>"Catastrófico"</formula>
    </cfRule>
    <cfRule type="cellIs" dxfId="85" priority="63" operator="equal">
      <formula>"Mayor"</formula>
    </cfRule>
    <cfRule type="cellIs" dxfId="84" priority="64" operator="equal">
      <formula>"Moderado"</formula>
    </cfRule>
    <cfRule type="cellIs" dxfId="83" priority="65" operator="equal">
      <formula>"Menor"</formula>
    </cfRule>
    <cfRule type="cellIs" dxfId="82" priority="66" operator="equal">
      <formula>"Leve"</formula>
    </cfRule>
  </conditionalFormatting>
  <conditionalFormatting sqref="AE19:AE20">
    <cfRule type="cellIs" dxfId="81" priority="58" operator="equal">
      <formula>"Extremo"</formula>
    </cfRule>
    <cfRule type="cellIs" dxfId="80" priority="59" operator="equal">
      <formula>"Alto"</formula>
    </cfRule>
    <cfRule type="cellIs" dxfId="79" priority="60" operator="equal">
      <formula>"Moderado"</formula>
    </cfRule>
    <cfRule type="cellIs" dxfId="78" priority="61" operator="equal">
      <formula>"Bajo"</formula>
    </cfRule>
  </conditionalFormatting>
  <conditionalFormatting sqref="AA21:AA22">
    <cfRule type="cellIs" dxfId="77" priority="53" operator="equal">
      <formula>"Muy Alta"</formula>
    </cfRule>
    <cfRule type="cellIs" dxfId="76" priority="54" operator="equal">
      <formula>"Alta"</formula>
    </cfRule>
    <cfRule type="cellIs" dxfId="75" priority="55" operator="equal">
      <formula>"Media"</formula>
    </cfRule>
    <cfRule type="cellIs" dxfId="74" priority="56" operator="equal">
      <formula>"Baja"</formula>
    </cfRule>
    <cfRule type="cellIs" dxfId="73" priority="57" operator="equal">
      <formula>"Muy Baja"</formula>
    </cfRule>
  </conditionalFormatting>
  <conditionalFormatting sqref="AC21:AC22">
    <cfRule type="cellIs" dxfId="72" priority="48" operator="equal">
      <formula>"Catastrófico"</formula>
    </cfRule>
    <cfRule type="cellIs" dxfId="71" priority="49" operator="equal">
      <formula>"Mayor"</formula>
    </cfRule>
    <cfRule type="cellIs" dxfId="70" priority="50" operator="equal">
      <formula>"Moderado"</formula>
    </cfRule>
    <cfRule type="cellIs" dxfId="69" priority="51" operator="equal">
      <formula>"Menor"</formula>
    </cfRule>
    <cfRule type="cellIs" dxfId="68" priority="52" operator="equal">
      <formula>"Leve"</formula>
    </cfRule>
  </conditionalFormatting>
  <conditionalFormatting sqref="AE21:AE22">
    <cfRule type="cellIs" dxfId="67" priority="44" operator="equal">
      <formula>"Extremo"</formula>
    </cfRule>
    <cfRule type="cellIs" dxfId="66" priority="45" operator="equal">
      <formula>"Alto"</formula>
    </cfRule>
    <cfRule type="cellIs" dxfId="65" priority="46" operator="equal">
      <formula>"Moderado"</formula>
    </cfRule>
    <cfRule type="cellIs" dxfId="64" priority="47" operator="equal">
      <formula>"Bajo"</formula>
    </cfRule>
  </conditionalFormatting>
  <conditionalFormatting sqref="AA23:AA24">
    <cfRule type="cellIs" dxfId="63" priority="39" operator="equal">
      <formula>"Muy Alta"</formula>
    </cfRule>
    <cfRule type="cellIs" dxfId="62" priority="40" operator="equal">
      <formula>"Alta"</formula>
    </cfRule>
    <cfRule type="cellIs" dxfId="61" priority="41" operator="equal">
      <formula>"Media"</formula>
    </cfRule>
    <cfRule type="cellIs" dxfId="60" priority="42" operator="equal">
      <formula>"Baja"</formula>
    </cfRule>
    <cfRule type="cellIs" dxfId="59" priority="43" operator="equal">
      <formula>"Muy Baja"</formula>
    </cfRule>
  </conditionalFormatting>
  <conditionalFormatting sqref="AC23:AC24">
    <cfRule type="cellIs" dxfId="58" priority="34" operator="equal">
      <formula>"Catastrófico"</formula>
    </cfRule>
    <cfRule type="cellIs" dxfId="57" priority="35" operator="equal">
      <formula>"Mayor"</formula>
    </cfRule>
    <cfRule type="cellIs" dxfId="56" priority="36" operator="equal">
      <formula>"Moderado"</formula>
    </cfRule>
    <cfRule type="cellIs" dxfId="55" priority="37" operator="equal">
      <formula>"Menor"</formula>
    </cfRule>
    <cfRule type="cellIs" dxfId="54" priority="38" operator="equal">
      <formula>"Leve"</formula>
    </cfRule>
  </conditionalFormatting>
  <conditionalFormatting sqref="AE23:AE24">
    <cfRule type="cellIs" dxfId="53" priority="30" operator="equal">
      <formula>"Extremo"</formula>
    </cfRule>
    <cfRule type="cellIs" dxfId="52" priority="31" operator="equal">
      <formula>"Alto"</formula>
    </cfRule>
    <cfRule type="cellIs" dxfId="51" priority="32" operator="equal">
      <formula>"Moderado"</formula>
    </cfRule>
    <cfRule type="cellIs" dxfId="50" priority="33" operator="equal">
      <formula>"Bajo"</formula>
    </cfRule>
  </conditionalFormatting>
  <conditionalFormatting sqref="AA25:AA26">
    <cfRule type="cellIs" dxfId="49" priority="25" operator="equal">
      <formula>"Muy Alta"</formula>
    </cfRule>
    <cfRule type="cellIs" dxfId="48" priority="26" operator="equal">
      <formula>"Alta"</formula>
    </cfRule>
    <cfRule type="cellIs" dxfId="47" priority="27" operator="equal">
      <formula>"Media"</formula>
    </cfRule>
    <cfRule type="cellIs" dxfId="46" priority="28" operator="equal">
      <formula>"Baja"</formula>
    </cfRule>
    <cfRule type="cellIs" dxfId="45" priority="29" operator="equal">
      <formula>"Muy Baja"</formula>
    </cfRule>
  </conditionalFormatting>
  <conditionalFormatting sqref="AC25:AC26">
    <cfRule type="cellIs" dxfId="44" priority="20" operator="equal">
      <formula>"Catastrófico"</formula>
    </cfRule>
    <cfRule type="cellIs" dxfId="43" priority="21" operator="equal">
      <formula>"Mayor"</formula>
    </cfRule>
    <cfRule type="cellIs" dxfId="42" priority="22" operator="equal">
      <formula>"Moderado"</formula>
    </cfRule>
    <cfRule type="cellIs" dxfId="41" priority="23" operator="equal">
      <formula>"Menor"</formula>
    </cfRule>
    <cfRule type="cellIs" dxfId="40" priority="24" operator="equal">
      <formula>"Leve"</formula>
    </cfRule>
  </conditionalFormatting>
  <conditionalFormatting sqref="AE25:AE26">
    <cfRule type="cellIs" dxfId="39" priority="16" operator="equal">
      <formula>"Extremo"</formula>
    </cfRule>
    <cfRule type="cellIs" dxfId="38" priority="17" operator="equal">
      <formula>"Alto"</formula>
    </cfRule>
    <cfRule type="cellIs" dxfId="37" priority="18" operator="equal">
      <formula>"Moderado"</formula>
    </cfRule>
    <cfRule type="cellIs" dxfId="36" priority="19" operator="equal">
      <formula>"Bajo"</formula>
    </cfRule>
  </conditionalFormatting>
  <conditionalFormatting sqref="AA29:AA30">
    <cfRule type="cellIs" dxfId="35" priority="11" operator="equal">
      <formula>"Muy Alta"</formula>
    </cfRule>
    <cfRule type="cellIs" dxfId="34" priority="12" operator="equal">
      <formula>"Alta"</formula>
    </cfRule>
    <cfRule type="cellIs" dxfId="33" priority="13" operator="equal">
      <formula>"Media"</formula>
    </cfRule>
    <cfRule type="cellIs" dxfId="32" priority="14" operator="equal">
      <formula>"Baja"</formula>
    </cfRule>
    <cfRule type="cellIs" dxfId="31" priority="15" operator="equal">
      <formula>"Muy Baja"</formula>
    </cfRule>
  </conditionalFormatting>
  <conditionalFormatting sqref="AC29:AC30">
    <cfRule type="cellIs" dxfId="30" priority="6" operator="equal">
      <formula>"Catastrófico"</formula>
    </cfRule>
    <cfRule type="cellIs" dxfId="29" priority="7" operator="equal">
      <formula>"Mayor"</formula>
    </cfRule>
    <cfRule type="cellIs" dxfId="28" priority="8" operator="equal">
      <formula>"Moderado"</formula>
    </cfRule>
    <cfRule type="cellIs" dxfId="27" priority="9" operator="equal">
      <formula>"Menor"</formula>
    </cfRule>
    <cfRule type="cellIs" dxfId="26" priority="10" operator="equal">
      <formula>"Leve"</formula>
    </cfRule>
  </conditionalFormatting>
  <conditionalFormatting sqref="AE29:AE30">
    <cfRule type="cellIs" dxfId="25" priority="2" operator="equal">
      <formula>"Extremo"</formula>
    </cfRule>
    <cfRule type="cellIs" dxfId="24" priority="3" operator="equal">
      <formula>"Alto"</formula>
    </cfRule>
    <cfRule type="cellIs" dxfId="23" priority="4" operator="equal">
      <formula>"Moderado"</formula>
    </cfRule>
    <cfRule type="cellIs" dxfId="22" priority="5" operator="equal">
      <formula>"Bajo"</formula>
    </cfRule>
  </conditionalFormatting>
  <conditionalFormatting sqref="M11:M30">
    <cfRule type="containsText" dxfId="21" priority="1" operator="containsText" text="❌">
      <formula>NOT(ISERROR(SEARCH("❌",M11)))</formula>
    </cfRule>
  </conditionalFormatting>
  <dataValidations count="9">
    <dataValidation type="list" allowBlank="1" showInputMessage="1" showErrorMessage="1" sqref="AF11:AF30" xr:uid="{61425178-967D-47D2-8827-3511F022FABB}">
      <formula1>$J$112:$J$116</formula1>
    </dataValidation>
    <dataValidation type="list" allowBlank="1" showInputMessage="1" showErrorMessage="1" sqref="Y11:Y30" xr:uid="{338453F9-2563-444A-9822-2B3AB57CF934}">
      <formula1>$I$112:$I$113</formula1>
    </dataValidation>
    <dataValidation type="list" allowBlank="1" showInputMessage="1" showErrorMessage="1" sqref="X11:X30" xr:uid="{2DD6B413-E8C7-43F1-969E-2695862CA618}">
      <formula1>$J$107:$J$108</formula1>
    </dataValidation>
    <dataValidation type="list" allowBlank="1" showInputMessage="1" showErrorMessage="1" sqref="W11:W30" xr:uid="{5F9ADCF0-F691-415E-9BEF-A7EB3ED2C64C}">
      <formula1>$I$107:$I$108</formula1>
    </dataValidation>
    <dataValidation type="list" allowBlank="1" showInputMessage="1" showErrorMessage="1" sqref="U11:U30" xr:uid="{88DEBBED-E868-4120-A566-624B5E8AB9EF}">
      <formula1>$J$102:$J$103</formula1>
    </dataValidation>
    <dataValidation type="list" allowBlank="1" showInputMessage="1" showErrorMessage="1" sqref="T11:T30" xr:uid="{006399A3-D615-4542-B8EC-DA0D7C682956}">
      <formula1>$I$102:$I$104</formula1>
    </dataValidation>
    <dataValidation type="list" allowBlank="1" showInputMessage="1" showErrorMessage="1" sqref="H13:H30" xr:uid="{456300D1-635D-4858-BCC2-B0EC9C5CCE16}">
      <formula1>$G$102:$G$108</formula1>
    </dataValidation>
    <dataValidation type="list" allowBlank="1" showInputMessage="1" showErrorMessage="1" sqref="C11:C30" xr:uid="{81F41C71-04E1-4954-B356-CE6A8D581E7D}">
      <formula1>$G$114:$G$116</formula1>
    </dataValidation>
    <dataValidation type="list" allowBlank="1" showInputMessage="1" showErrorMessage="1" sqref="AN11" xr:uid="{C01B0C5C-8606-492B-9231-8F8106C8C8F8}">
      <formula1>$G$119:$G$120</formula1>
    </dataValidation>
  </dataValidations>
  <pageMargins left="0.7" right="0.7" top="0.75" bottom="0.75" header="0.3" footer="0.3"/>
  <pageSetup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19</vt:i4>
      </vt:variant>
    </vt:vector>
  </HeadingPairs>
  <TitlesOfParts>
    <vt:vector size="19" baseType="lpstr">
      <vt:lpstr>Portada</vt:lpstr>
      <vt:lpstr>Datos del proceso</vt:lpstr>
      <vt:lpstr>Intructivo</vt:lpstr>
      <vt:lpstr>Riesg de corrupción</vt:lpstr>
      <vt:lpstr>Riesgos de gestión</vt:lpstr>
      <vt:lpstr>Riesgo de gestión</vt:lpstr>
      <vt:lpstr>R.corrupción estimulos</vt:lpstr>
      <vt:lpstr>R.corrupción expo</vt:lpstr>
      <vt:lpstr>Riesgos de segInf</vt:lpstr>
      <vt:lpstr>Riesgos Seguridad D información</vt:lpstr>
      <vt:lpstr>SARLAF</vt:lpstr>
      <vt:lpstr>Tabla probabilidad</vt:lpstr>
      <vt:lpstr>Tabla Impacto</vt:lpstr>
      <vt:lpstr>Tabla Valoración controles</vt:lpstr>
      <vt:lpstr>Matrices</vt:lpstr>
      <vt:lpstr>Matriz Calor Inherente</vt:lpstr>
      <vt:lpstr>Matriz Calor Residual</vt:lpstr>
      <vt:lpstr>Opciones Tratamiento</vt:lpstr>
      <vt:lpstr>Hoja1</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Myrian Cubillos Benavides</dc:creator>
  <cp:lastModifiedBy>Usuario</cp:lastModifiedBy>
  <cp:lastPrinted>2020-05-13T01:12:22Z</cp:lastPrinted>
  <dcterms:created xsi:type="dcterms:W3CDTF">2020-03-24T23:12:47Z</dcterms:created>
  <dcterms:modified xsi:type="dcterms:W3CDTF">2024-01-23T15:58:44Z</dcterms:modified>
</cp:coreProperties>
</file>